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1"/>
  </bookViews>
  <sheets>
    <sheet name="Rekapitulace stavby" sheetId="1" r:id="rId1"/>
    <sheet name="22-272-1 - SO 01 - Chráni..." sheetId="2" r:id="rId2"/>
  </sheets>
  <definedNames>
    <definedName name="_xlnm._FilterDatabase" localSheetId="1" hidden="1">'22-272-1 - SO 01 - Chráni...'!$C$124:$K$221</definedName>
    <definedName name="_xlnm.Print_Area" localSheetId="1">'22-272-1 - SO 01 - Chráni...'!$C$4:$J$76,'22-272-1 - SO 01 - Chráni...'!$C$82:$J$106,'22-272-1 - SO 01 - Chráni...'!$C$112:$J$221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'22-272-1 - SO 01 - Chráni...'!$124:$124</definedName>
  </definedNames>
  <calcPr calcId="191029"/>
  <extLst/>
</workbook>
</file>

<file path=xl/sharedStrings.xml><?xml version="1.0" encoding="utf-8"?>
<sst xmlns="http://schemas.openxmlformats.org/spreadsheetml/2006/main" count="1527" uniqueCount="476">
  <si>
    <t>Export Komplet</t>
  </si>
  <si>
    <t/>
  </si>
  <si>
    <t>2.0</t>
  </si>
  <si>
    <t>ZAMOK</t>
  </si>
  <si>
    <t>False</t>
  </si>
  <si>
    <t>{6ebe3d53-f133-4a45-8895-e63c22c8627f}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</si>
  <si>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</si>
  <si>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</si>
  <si>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</si>
  <si>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</si>
  <si>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</si>
  <si>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</si>
  <si>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</si>
  <si>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</si>
  <si>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22-272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</si>
  <si>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</si>
  <si>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</si>
  <si>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Příprava chrániček pro optický kabel pro ISŠ Slavkov u Brna</t>
  </si>
  <si>
    <t>KSO:</t>
  </si>
  <si>
    <t>CC-CZ:</t>
  </si>
  <si>
    <t>Místo:</t>
  </si>
  <si>
    <t xml:space="preserve"> </t>
  </si>
  <si>
    <t>Datum:</t>
  </si>
  <si>
    <t>29. 6. 2022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</si>
  <si>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</si>
  <si>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</si>
  <si>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</si>
  <si>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</si>
  <si>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</si>
  <si>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</si>
  <si>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</si>
  <si>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</si>
  <si>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</si>
  <si>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</si>
  <si>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</si>
  <si>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</si>
  <si>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</si>
  <si>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</si>
  <si>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</si>
  <si>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</si>
  <si>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</si>
  <si>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</si>
  <si>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</si>
  <si>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</si>
  <si>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</si>
  <si>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</si>
  <si>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</si>
  <si>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</si>
  <si>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</si>
  <si>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</si>
  <si>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</si>
  <si>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</si>
  <si>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</si>
  <si>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</si>
  <si>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</si>
  <si>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</si>
  <si>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</si>
  <si>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</si>
  <si>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</si>
  <si>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</si>
  <si>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</si>
  <si>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</si>
  <si>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</si>
  <si>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</si>
  <si>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</si>
  <si>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</si>
  <si>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</si>
  <si>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</si>
  <si>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</si>
  <si>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</si>
  <si>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</si>
  <si>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</si>
  <si>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</si>
  <si>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</si>
  <si>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</si>
  <si>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</si>
  <si>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</si>
  <si>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</si>
  <si>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22-272-1</t>
  </si>
  <si>
    <t>SO 01 - Chránička pro optický kabel</t>
  </si>
  <si>
    <t>STA</t>
  </si>
  <si>
    <t>1</t>
  </si>
  <si>
    <t>{b8e5e5ad-6649-4d78-b455-e474925ee428}</t>
  </si>
  <si>
    <t>2</t>
  </si>
  <si>
    <t>KRYCÍ LIST SOUPISU PRACÍ</t>
  </si>
  <si>
    <t>Objekt:</t>
  </si>
  <si>
    <t>22-272-1 - SO 01 - Chránička pro optický kabel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</si>
  <si>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</si>
  <si>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</si>
  <si>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</si>
  <si>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</si>
  <si>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</si>
  <si>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</si>
  <si>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</si>
  <si>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</si>
  <si>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</si>
  <si>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</si>
  <si>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</si>
  <si>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</si>
  <si>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</si>
  <si>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</si>
  <si>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</si>
  <si>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</si>
  <si>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</si>
  <si>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</si>
  <si>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</si>
  <si>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</si>
  <si>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</si>
  <si>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</si>
  <si>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</si>
  <si>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</si>
  <si>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</si>
  <si>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</si>
  <si>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</si>
  <si>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</si>
  <si>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</si>
  <si>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</si>
  <si>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</si>
  <si>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</si>
  <si>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</si>
  <si>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</si>
  <si>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</si>
  <si>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4</t>
  </si>
  <si>
    <t>-247111762</t>
  </si>
  <si>
    <t>113106061</t>
  </si>
  <si>
    <t>Rozebrání dlažeb při překopech vozovek z drobných kostek s ložem z kameniva ručně</t>
  </si>
  <si>
    <t>-1152735902</t>
  </si>
  <si>
    <t>3</t>
  </si>
  <si>
    <t>113107422</t>
  </si>
  <si>
    <t>Odstranění podkladu z kameniva drceného tl přes 100 do 200 mm při překopech strojně pl do 15 m2</t>
  </si>
  <si>
    <t>1112207229</t>
  </si>
  <si>
    <t>113107423</t>
  </si>
  <si>
    <t>Odstranění podkladu z kameniva drceného tl přes 200 do 300 mm při překopech strojně pl do 15 m2</t>
  </si>
  <si>
    <t>-2031032802</t>
  </si>
  <si>
    <t>5</t>
  </si>
  <si>
    <t>113107431</t>
  </si>
  <si>
    <t>Odstranění podkladu z betonu prostého tl přes 100 do 150 mm při překopech strojně pl do 15 m2</t>
  </si>
  <si>
    <t>-1472045774</t>
  </si>
  <si>
    <t>6</t>
  </si>
  <si>
    <t>113107441</t>
  </si>
  <si>
    <t>Odstranění podkladu živičných tl do 50 mm při překopech strojně pl do 15 m2</t>
  </si>
  <si>
    <t>985323535</t>
  </si>
  <si>
    <t>7</t>
  </si>
  <si>
    <t>113107442</t>
  </si>
  <si>
    <t>Odstranění podkladu živičných tl přes 50 do 100 mm při překopech strojně pl do 15 m2</t>
  </si>
  <si>
    <t>-1626263781</t>
  </si>
  <si>
    <t>8</t>
  </si>
  <si>
    <t>113202111</t>
  </si>
  <si>
    <t>Vytrhání obrub krajníků obrubníků stojatých</t>
  </si>
  <si>
    <t>m</t>
  </si>
  <si>
    <t>1403000590</t>
  </si>
  <si>
    <t>9</t>
  </si>
  <si>
    <t>119001405</t>
  </si>
  <si>
    <t>Dočasné zajištění potrubí z PE DN do 200 mm</t>
  </si>
  <si>
    <t>-372402620</t>
  </si>
  <si>
    <t>10</t>
  </si>
  <si>
    <t>119001411</t>
  </si>
  <si>
    <t>Dočasné zajištění potrubí betonového, ŽB nebo kameninového DN do 200 mm</t>
  </si>
  <si>
    <t>278375219</t>
  </si>
  <si>
    <t>11</t>
  </si>
  <si>
    <t>119001421</t>
  </si>
  <si>
    <t>Dočasné zajištění kabelů a kabelových tratí ze 3 volně ložených kabelů</t>
  </si>
  <si>
    <t>186846503</t>
  </si>
  <si>
    <t>12</t>
  </si>
  <si>
    <t>131313701</t>
  </si>
  <si>
    <t>Hloubení nezapažených jam v soudržných horninách třídy těžitelnosti II skupiny 4 ručně</t>
  </si>
  <si>
    <t>m3</t>
  </si>
  <si>
    <t>-334437214</t>
  </si>
  <si>
    <t>13</t>
  </si>
  <si>
    <t>131351202</t>
  </si>
  <si>
    <t>Hloubení jam zapažených v hornině třídy těžitelnosti II skupiny 4 objem do 50 m3 strojně</t>
  </si>
  <si>
    <t>1501920716</t>
  </si>
  <si>
    <t>14</t>
  </si>
  <si>
    <t>132354101</t>
  </si>
  <si>
    <t>Hloubení rýh zapažených š do 800 mm v hornině třídy těžitelnosti II skupiny 4 objem do 20 m3 strojně</t>
  </si>
  <si>
    <t>-973139974</t>
  </si>
  <si>
    <t>139001101</t>
  </si>
  <si>
    <t>Příplatek za ztížení vykopávky v blízkosti podzemního vedení</t>
  </si>
  <si>
    <t>1120368131</t>
  </si>
  <si>
    <t>16</t>
  </si>
  <si>
    <t>139752101</t>
  </si>
  <si>
    <t>Vykopávky v uzavřených prostorech v hornině třídy těžitelnosti II skupiny 4 až 5 ručně</t>
  </si>
  <si>
    <t>962208180</t>
  </si>
  <si>
    <t>17</t>
  </si>
  <si>
    <t>141721212</t>
  </si>
  <si>
    <t>Řízený zemní protlak délky do 50 m hl do 6 m s protlačením potrubí vnějšího průměru vrtu přes 90 do 110 mm v hornině třídy těžitelnosti I a II skupiny 1 až 4</t>
  </si>
  <si>
    <t>500440227</t>
  </si>
  <si>
    <t>18</t>
  </si>
  <si>
    <t>151101101</t>
  </si>
  <si>
    <t>Zřízení příložného pažení a rozepření stěn rýh hl do 2 m</t>
  </si>
  <si>
    <t>1524495086</t>
  </si>
  <si>
    <t>19</t>
  </si>
  <si>
    <t>151101111</t>
  </si>
  <si>
    <t>Odstranění příložného pažení a rozepření stěn rýh hl do 2 m</t>
  </si>
  <si>
    <t>-899043522</t>
  </si>
  <si>
    <t>20</t>
  </si>
  <si>
    <t>151201101</t>
  </si>
  <si>
    <t>Zřízení zátažného pažení a rozepření stěn rýh hl do 2 m</t>
  </si>
  <si>
    <t>1546898495</t>
  </si>
  <si>
    <t>151201111</t>
  </si>
  <si>
    <t>Odstranění zátažného pažení a rozepření stěn rýh hl do 2 m</t>
  </si>
  <si>
    <t>-127149263</t>
  </si>
  <si>
    <t>22</t>
  </si>
  <si>
    <t>162211321</t>
  </si>
  <si>
    <t>Vodorovné přemístění výkopku z horniny třídy těžitelnosti II skupiny 4 a 5 stavebním kolečkem do 10 m</t>
  </si>
  <si>
    <t>-1221991447</t>
  </si>
  <si>
    <t>23</t>
  </si>
  <si>
    <t>162211329</t>
  </si>
  <si>
    <t>Příplatek k vodorovnému přemístění výkopku z horniny třídy těžitelnosti II skupiny 4 a 5 stavebním kolečkem za každých dalších 10 m</t>
  </si>
  <si>
    <t>1380423786</t>
  </si>
  <si>
    <t>24</t>
  </si>
  <si>
    <t>167151102</t>
  </si>
  <si>
    <t>Nakládání výkopku z hornin třídy těžitelnosti II skupiny 4 a 5 do 100 m3</t>
  </si>
  <si>
    <t>865936376</t>
  </si>
  <si>
    <t>25</t>
  </si>
  <si>
    <t>162751137</t>
  </si>
  <si>
    <t>Vodorovné přemístění přes 9 000 do 10000 m výkopku/sypaniny z horniny třídy těžitelnosti II skupiny 4 a 5</t>
  </si>
  <si>
    <t>-463871633</t>
  </si>
  <si>
    <t>26</t>
  </si>
  <si>
    <t>162751139</t>
  </si>
  <si>
    <t>Příplatek k vodorovnému přemístění výkopku/sypaniny z horniny třídy těžitelnosti II skupiny 4 a 5 ZKD 1000 m přes 10000 m</t>
  </si>
  <si>
    <t>691415995</t>
  </si>
  <si>
    <t>27</t>
  </si>
  <si>
    <t>171251201</t>
  </si>
  <si>
    <t>Uložení sypaniny na skládky nebo meziskládky</t>
  </si>
  <si>
    <t>661806411</t>
  </si>
  <si>
    <t>28</t>
  </si>
  <si>
    <t>171201231</t>
  </si>
  <si>
    <t>Poplatek za uložení zeminy a kamení na recyklační skládce (skládkovné) kód odpadu 17 05 04</t>
  </si>
  <si>
    <t>t</t>
  </si>
  <si>
    <t>-85801446</t>
  </si>
  <si>
    <t>29</t>
  </si>
  <si>
    <t>174111101</t>
  </si>
  <si>
    <t>Zásyp jam, šachet rýh nebo kolem objektů sypaninou se zhutněním ručně</t>
  </si>
  <si>
    <t>123135471</t>
  </si>
  <si>
    <t>30</t>
  </si>
  <si>
    <t>M</t>
  </si>
  <si>
    <t>58344171</t>
  </si>
  <si>
    <t>štěrkodrť frakce 0/32</t>
  </si>
  <si>
    <t>-1126829305</t>
  </si>
  <si>
    <t>31</t>
  </si>
  <si>
    <t>174111102</t>
  </si>
  <si>
    <t>Zásyp v uzavřených prostorech sypaninou se zhutněním ručně</t>
  </si>
  <si>
    <t>-1588005382</t>
  </si>
  <si>
    <t>32</t>
  </si>
  <si>
    <t>840762256</t>
  </si>
  <si>
    <t>33</t>
  </si>
  <si>
    <t>174151101</t>
  </si>
  <si>
    <t>Zásyp jam, šachet rýh nebo kolem objektů sypaninou se zhutněním</t>
  </si>
  <si>
    <t>-786726028</t>
  </si>
  <si>
    <t>34</t>
  </si>
  <si>
    <t>-31754730</t>
  </si>
  <si>
    <t>35</t>
  </si>
  <si>
    <t>175151101</t>
  </si>
  <si>
    <t>Obsypání potrubí strojně sypaninou bez prohození, uloženou do 3 m</t>
  </si>
  <si>
    <t>715161212</t>
  </si>
  <si>
    <t>36</t>
  </si>
  <si>
    <t>58337303</t>
  </si>
  <si>
    <t>štěrkopísek frakce 0/8</t>
  </si>
  <si>
    <t>1739339490</t>
  </si>
  <si>
    <t>37</t>
  </si>
  <si>
    <t>181951114</t>
  </si>
  <si>
    <t>Úprava pláně v hornině třídy těžitelnosti II skupiny 4 a 5 se zhutněním strojně</t>
  </si>
  <si>
    <t>-1242892052</t>
  </si>
  <si>
    <t>Vodorovné konstrukce</t>
  </si>
  <si>
    <t>38</t>
  </si>
  <si>
    <t>451572111</t>
  </si>
  <si>
    <t>Lože pod potrubí otevřený výkop z kameniva drobného těženého</t>
  </si>
  <si>
    <t>1852512546</t>
  </si>
  <si>
    <t>Komunikace pozemní</t>
  </si>
  <si>
    <t>39</t>
  </si>
  <si>
    <t>566901142</t>
  </si>
  <si>
    <t>Vyspravení podkladu po překopech inženýrských sítí plochy do 15 m2 kamenivem hrubým drceným tl. 150 mm</t>
  </si>
  <si>
    <t>497217674</t>
  </si>
  <si>
    <t>40</t>
  </si>
  <si>
    <t>566901143</t>
  </si>
  <si>
    <t>Vyspravení podkladu po překopech inženýrských sítí plochy do 15 m2 kamenivem hrubým drceným tl. 200 mm</t>
  </si>
  <si>
    <t>2116040889</t>
  </si>
  <si>
    <t>41</t>
  </si>
  <si>
    <t>566901144</t>
  </si>
  <si>
    <t>Vyspravení podkladu po překopech inženýrských sítí plochy do 15 m2 kamenivem hrubým drceným tl. 250 mm</t>
  </si>
  <si>
    <t>-1842954658</t>
  </si>
  <si>
    <t>42</t>
  </si>
  <si>
    <t>566901161</t>
  </si>
  <si>
    <t>Vyspravení podkladu po překopech inženýrských sítí plochy do 15 m2 obalovaným kamenivem ACP (OK) tl. 60 mm</t>
  </si>
  <si>
    <t>-1219334152</t>
  </si>
  <si>
    <t>43</t>
  </si>
  <si>
    <t>567122111</t>
  </si>
  <si>
    <t>Podklad ze směsi stmelené cementem SC C 8/10 (KSC I) tl 120 mm</t>
  </si>
  <si>
    <t>-1408638879</t>
  </si>
  <si>
    <t>44</t>
  </si>
  <si>
    <t>572340111</t>
  </si>
  <si>
    <t>Vyspravení krytu komunikací po překopech pl do 15 m2 asfaltovým betonem ACO (AB) tl přes 30 do 50 mm</t>
  </si>
  <si>
    <t>-1053203714</t>
  </si>
  <si>
    <t>45</t>
  </si>
  <si>
    <t>573111113</t>
  </si>
  <si>
    <t>Postřik živičný infiltrační s posypem z asfaltu množství 1,5 kg/m2</t>
  </si>
  <si>
    <t>-1743268006</t>
  </si>
  <si>
    <t>46</t>
  </si>
  <si>
    <t>573231111</t>
  </si>
  <si>
    <t>Postřik živičný spojovací ze silniční emulze v množství 0,70 kg/m2</t>
  </si>
  <si>
    <t>-1992508465</t>
  </si>
  <si>
    <t>47</t>
  </si>
  <si>
    <t>591211111</t>
  </si>
  <si>
    <t>Kladení dlažby z kostek drobných z kamene do lože z kameniva těženého tl 50 mm</t>
  </si>
  <si>
    <t>704498391</t>
  </si>
  <si>
    <t>48</t>
  </si>
  <si>
    <t>58381014</t>
  </si>
  <si>
    <t>kostka řezanoštípaná dlažební žula 10x10x8cm</t>
  </si>
  <si>
    <t>537987097</t>
  </si>
  <si>
    <t>49</t>
  </si>
  <si>
    <t>596811120</t>
  </si>
  <si>
    <t>Kladení betonové dlažby komunikací pro pěší do lože z kameniva velikosti do 0,09 m2 pl do 50 m2</t>
  </si>
  <si>
    <t>-1955907015</t>
  </si>
  <si>
    <t>50</t>
  </si>
  <si>
    <t>59248005</t>
  </si>
  <si>
    <t>dlažba plošná betonová chodníková 300x300x50mm přírodní</t>
  </si>
  <si>
    <t>1558238257</t>
  </si>
  <si>
    <t>51</t>
  </si>
  <si>
    <t>599142111</t>
  </si>
  <si>
    <t>Úprava zálivky dilatačních nebo pracovních spár v cementobetonovém krytu hl do 40 mm š přes 20 do 40 mm</t>
  </si>
  <si>
    <t>297860852</t>
  </si>
  <si>
    <t>Trubní vedení</t>
  </si>
  <si>
    <t>52</t>
  </si>
  <si>
    <t>72315031R</t>
  </si>
  <si>
    <t>Chránička prostupu základem DN 150, D+M</t>
  </si>
  <si>
    <t>1116872896</t>
  </si>
  <si>
    <t>53</t>
  </si>
  <si>
    <t>871251141</t>
  </si>
  <si>
    <t>Montáž potrubí z PE100 SDR 11 otevřený výkop svařovaných na tupo D 110 x 10,0 mm</t>
  </si>
  <si>
    <t>685521924</t>
  </si>
  <si>
    <t>54</t>
  </si>
  <si>
    <t>28613557</t>
  </si>
  <si>
    <t xml:space="preserve">potrubí dvouvrstvé PE100 RC SDR11 110x10,0 </t>
  </si>
  <si>
    <t>-518766265</t>
  </si>
  <si>
    <t>55</t>
  </si>
  <si>
    <t>899721111</t>
  </si>
  <si>
    <t>Signalizační vodič DN do 150 mm na potrubí</t>
  </si>
  <si>
    <t>1886241838</t>
  </si>
  <si>
    <t>56</t>
  </si>
  <si>
    <t>899722114</t>
  </si>
  <si>
    <t>Krytí potrubí z plastů výstražnou fólií z PVC 40 cm</t>
  </si>
  <si>
    <t>-505749876</t>
  </si>
  <si>
    <t>57</t>
  </si>
  <si>
    <t>89991312R</t>
  </si>
  <si>
    <t>Uzavírací manžeta chráničky potrubí DN 100</t>
  </si>
  <si>
    <t>kus</t>
  </si>
  <si>
    <t>485287600</t>
  </si>
  <si>
    <t>58</t>
  </si>
  <si>
    <t>800100101</t>
  </si>
  <si>
    <t>Plastový revizní box vnitřní rozměr 1220x610 mm, D+M, viz výkres D.01</t>
  </si>
  <si>
    <t>soubor</t>
  </si>
  <si>
    <t>1794412048</t>
  </si>
  <si>
    <t>59</t>
  </si>
  <si>
    <t>800100102</t>
  </si>
  <si>
    <t>Plastová elektro skříň 300x300x150,vč. zednických prací, D+M</t>
  </si>
  <si>
    <t>1807474402</t>
  </si>
  <si>
    <t>60</t>
  </si>
  <si>
    <t>800100103</t>
  </si>
  <si>
    <t>Zapravení prostupu základem, D+M</t>
  </si>
  <si>
    <t>1919599480</t>
  </si>
  <si>
    <t>61</t>
  </si>
  <si>
    <t>800100104</t>
  </si>
  <si>
    <t>Odstranění a zpětné zapravení skladby podlahy v místě prostupu potrubí do objektu vč. odvozu a likvidace suti, D+M</t>
  </si>
  <si>
    <t>1822329880</t>
  </si>
  <si>
    <t>Ostatní konstrukce a práce, bourání</t>
  </si>
  <si>
    <t>62</t>
  </si>
  <si>
    <t>916131213</t>
  </si>
  <si>
    <t>Osazení silničního obrubníku betonového stojatého s boční opěrou do lože z betonu prostého</t>
  </si>
  <si>
    <t>-870606000</t>
  </si>
  <si>
    <t>63</t>
  </si>
  <si>
    <t>59217031</t>
  </si>
  <si>
    <t>obrubník betonový silniční 1000x150x250mm</t>
  </si>
  <si>
    <t>-618549327</t>
  </si>
  <si>
    <t>64</t>
  </si>
  <si>
    <t>916231213</t>
  </si>
  <si>
    <t>Osazení chodníkového obrubníku betonového stojatého s boční opěrou do lože z betonu prostého</t>
  </si>
  <si>
    <t>-108425533</t>
  </si>
  <si>
    <t>65</t>
  </si>
  <si>
    <t>59217019</t>
  </si>
  <si>
    <t>obrubník betonový chodníkový 1000x100x200mm</t>
  </si>
  <si>
    <t>1166216888</t>
  </si>
  <si>
    <t>66</t>
  </si>
  <si>
    <t>916991121</t>
  </si>
  <si>
    <t>Lože pod obrubníky, krajníky nebo obruby z dlažebních kostek z betonu prostého</t>
  </si>
  <si>
    <t>1201504989</t>
  </si>
  <si>
    <t>67</t>
  </si>
  <si>
    <t>919735112</t>
  </si>
  <si>
    <t>Řezání stávajícího živičného krytu hl přes 50 do 100 mm</t>
  </si>
  <si>
    <t>-1175469471</t>
  </si>
  <si>
    <t>68</t>
  </si>
  <si>
    <t>977151124</t>
  </si>
  <si>
    <t>Jádrové vrty diamantovými korunkami do stavebních materiálů D přes 150 do 180 mm</t>
  </si>
  <si>
    <t>771751217</t>
  </si>
  <si>
    <t>997</t>
  </si>
  <si>
    <t>Přesun sutě</t>
  </si>
  <si>
    <t>69</t>
  </si>
  <si>
    <t>997221551</t>
  </si>
  <si>
    <t>Vodorovná doprava suti ze sypkých materiálů do 1 km</t>
  </si>
  <si>
    <t>906285154</t>
  </si>
  <si>
    <t>70</t>
  </si>
  <si>
    <t>997221559</t>
  </si>
  <si>
    <t>Příplatek ZKD 1 km u vodorovné dopravy suti ze sypkých materiálů</t>
  </si>
  <si>
    <t>247573633</t>
  </si>
  <si>
    <t>71</t>
  </si>
  <si>
    <t>997221571</t>
  </si>
  <si>
    <t>Vodorovná doprava vybouraných hmot do 1 km</t>
  </si>
  <si>
    <t>901014782</t>
  </si>
  <si>
    <t>72</t>
  </si>
  <si>
    <t>997221579</t>
  </si>
  <si>
    <t>Příplatek ZKD 1 km u vodorovné dopravy vybouraných hmot</t>
  </si>
  <si>
    <t>917364574</t>
  </si>
  <si>
    <t>73</t>
  </si>
  <si>
    <t>997221611</t>
  </si>
  <si>
    <t>Nakládání suti na dopravní prostředky pro vodorovnou dopravu</t>
  </si>
  <si>
    <t>-986960618</t>
  </si>
  <si>
    <t>74</t>
  </si>
  <si>
    <t>997221612</t>
  </si>
  <si>
    <t>Nakládání vybouraných hmot na dopravní prostředky pro vodorovnou dopravu</t>
  </si>
  <si>
    <t>-445491443</t>
  </si>
  <si>
    <t>75</t>
  </si>
  <si>
    <t>997221861</t>
  </si>
  <si>
    <t>Poplatek za uložení stavebního odpadu na recyklační skládce (skládkovné) z prostého betonu pod kódem 17 01 01</t>
  </si>
  <si>
    <t>-702951211</t>
  </si>
  <si>
    <t>76</t>
  </si>
  <si>
    <t>997221873</t>
  </si>
  <si>
    <t>Poplatek za uložení stavebního odpadu na recyklační skládce (skládkovné) zeminy a kamení zatříděného do Katalogu odpadů pod kódem 17 05 04</t>
  </si>
  <si>
    <t>-1055037818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</si>
  <si>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</si>
  <si>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</si>
  <si>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</si>
  <si>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1880431258</t>
  </si>
  <si>
    <t>998</t>
  </si>
  <si>
    <t>Přesun hmot</t>
  </si>
  <si>
    <t>78</t>
  </si>
  <si>
    <t>998223011</t>
  </si>
  <si>
    <t>Přesun hmot pro pozemní komunikace s krytem dlážděným</t>
  </si>
  <si>
    <t>534578399</t>
  </si>
  <si>
    <t>79</t>
  </si>
  <si>
    <t>998276101</t>
  </si>
  <si>
    <t>Přesun hmot pro trubní vedení z trub z plastických hmot otevřený výkop</t>
  </si>
  <si>
    <t>1439407422</t>
  </si>
  <si>
    <t>VRN</t>
  </si>
  <si>
    <t>Vedlejší rozpočtové náklady</t>
  </si>
  <si>
    <t>80</t>
  </si>
  <si>
    <t>100100101</t>
  </si>
  <si>
    <t>Vytyčení stávajících sítí</t>
  </si>
  <si>
    <t>400177868</t>
  </si>
  <si>
    <t>81</t>
  </si>
  <si>
    <t>100100102</t>
  </si>
  <si>
    <t>Geodetické práce</t>
  </si>
  <si>
    <t>810913705</t>
  </si>
  <si>
    <t>82</t>
  </si>
  <si>
    <t>100100103</t>
  </si>
  <si>
    <t>Dočasné dopravní značení</t>
  </si>
  <si>
    <t>-1895791999</t>
  </si>
  <si>
    <t>83</t>
  </si>
  <si>
    <t>100100104</t>
  </si>
  <si>
    <t>Zařízení, provoz a odstranění staveniště</t>
  </si>
  <si>
    <t>-662871301</t>
  </si>
  <si>
    <t>84</t>
  </si>
  <si>
    <t>100100105</t>
  </si>
  <si>
    <t>Hutnící zkoušky</t>
  </si>
  <si>
    <t>-212863335</t>
  </si>
  <si>
    <t>85</t>
  </si>
  <si>
    <t>100100106</t>
  </si>
  <si>
    <t>Laboratorní rozbor vzorku zeminy pro uložení na skládku</t>
  </si>
  <si>
    <t>-1014188584</t>
  </si>
  <si>
    <t>86</t>
  </si>
  <si>
    <t>100100107</t>
  </si>
  <si>
    <t>Laboratorní rozbor vzorku asfaltu pro uložení na skládku</t>
  </si>
  <si>
    <t>-1828008438</t>
  </si>
  <si>
    <t>87</t>
  </si>
  <si>
    <t>100100108</t>
  </si>
  <si>
    <t>Projektová dokumentace skutečného provedení</t>
  </si>
  <si>
    <t>1081483343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</si>
</sst>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167" fontId="32" fillId="0" borderId="22" xfId="0" applyNumberFormat="1" applyFont="1" applyBorder="1" applyAlignment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58" t="s">
        <v>14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E5" s="155" t="s">
        <v>15</v>
      </c>
      <c r="BS5" s="13" t="s">
        <v>6</v>
      </c>
    </row>
    <row r="6" spans="2:71" ht="36.95" customHeight="1">
      <c r="B6" s="16"/>
      <c r="D6" s="22" t="s">
        <v>16</v>
      </c>
      <c r="K6" s="160" t="s">
        <v>17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E6" s="156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6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56"/>
      <c r="BS8" s="13" t="s">
        <v>6</v>
      </c>
    </row>
    <row r="9" spans="2:71" ht="14.45" customHeight="1">
      <c r="B9" s="16"/>
      <c r="AR9" s="16"/>
      <c r="BE9" s="156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156"/>
      <c r="BS10" s="13" t="s">
        <v>6</v>
      </c>
    </row>
    <row r="11" spans="2:71" ht="18.4" customHeight="1">
      <c r="B11" s="16"/>
      <c r="E11" s="21" t="s">
        <v>21</v>
      </c>
      <c r="AK11" s="23" t="s">
        <v>26</v>
      </c>
      <c r="AN11" s="21" t="s">
        <v>1</v>
      </c>
      <c r="AR11" s="16"/>
      <c r="BE11" s="156"/>
      <c r="BS11" s="13" t="s">
        <v>6</v>
      </c>
    </row>
    <row r="12" spans="2:71" ht="6.95" customHeight="1">
      <c r="B12" s="16"/>
      <c r="AR12" s="16"/>
      <c r="BE12" s="156"/>
      <c r="BS12" s="13" t="s">
        <v>6</v>
      </c>
    </row>
    <row r="13" spans="2:71" ht="12" customHeight="1">
      <c r="B13" s="16"/>
      <c r="D13" s="23" t="s">
        <v>27</v>
      </c>
      <c r="AK13" s="23" t="s">
        <v>25</v>
      </c>
      <c r="AN13" s="25" t="s">
        <v>28</v>
      </c>
      <c r="AR13" s="16"/>
      <c r="BE13" s="156"/>
      <c r="BS13" s="13" t="s">
        <v>6</v>
      </c>
    </row>
    <row r="14" spans="2:71" ht="12.75">
      <c r="B14" s="16"/>
      <c r="E14" s="161" t="s">
        <v>28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3" t="s">
        <v>26</v>
      </c>
      <c r="AN14" s="25" t="s">
        <v>28</v>
      </c>
      <c r="AR14" s="16"/>
      <c r="BE14" s="156"/>
      <c r="BS14" s="13" t="s">
        <v>6</v>
      </c>
    </row>
    <row r="15" spans="2:71" ht="6.95" customHeight="1">
      <c r="B15" s="16"/>
      <c r="AR15" s="16"/>
      <c r="BE15" s="156"/>
      <c r="BS15" s="13" t="s">
        <v>4</v>
      </c>
    </row>
    <row r="16" spans="2:71" ht="12" customHeight="1">
      <c r="B16" s="16"/>
      <c r="D16" s="23" t="s">
        <v>29</v>
      </c>
      <c r="AK16" s="23" t="s">
        <v>25</v>
      </c>
      <c r="AN16" s="21" t="s">
        <v>1</v>
      </c>
      <c r="AR16" s="16"/>
      <c r="BE16" s="156"/>
      <c r="BS16" s="13" t="s">
        <v>4</v>
      </c>
    </row>
    <row r="17" spans="2:71" ht="18.4" customHeight="1">
      <c r="B17" s="16"/>
      <c r="E17" s="21" t="s">
        <v>21</v>
      </c>
      <c r="AK17" s="23" t="s">
        <v>26</v>
      </c>
      <c r="AN17" s="21" t="s">
        <v>1</v>
      </c>
      <c r="AR17" s="16"/>
      <c r="BE17" s="156"/>
      <c r="BS17" s="13" t="s">
        <v>4</v>
      </c>
    </row>
    <row r="18" spans="2:71" ht="6.95" customHeight="1">
      <c r="B18" s="16"/>
      <c r="AR18" s="16"/>
      <c r="BE18" s="156"/>
      <c r="BS18" s="13" t="s">
        <v>6</v>
      </c>
    </row>
    <row r="19" spans="2:71" ht="12" customHeight="1">
      <c r="B19" s="16"/>
      <c r="D19" s="23" t="s">
        <v>30</v>
      </c>
      <c r="AK19" s="23" t="s">
        <v>25</v>
      </c>
      <c r="AN19" s="21" t="s">
        <v>1</v>
      </c>
      <c r="AR19" s="16"/>
      <c r="BE19" s="156"/>
      <c r="BS19" s="13" t="s">
        <v>6</v>
      </c>
    </row>
    <row r="20" spans="2:71" ht="18.4" customHeight="1">
      <c r="B20" s="16"/>
      <c r="E20" s="21" t="s">
        <v>21</v>
      </c>
      <c r="AK20" s="23" t="s">
        <v>26</v>
      </c>
      <c r="AN20" s="21" t="s">
        <v>1</v>
      </c>
      <c r="AR20" s="16"/>
      <c r="BE20" s="156"/>
      <c r="BS20" s="13" t="s">
        <v>31</v>
      </c>
    </row>
    <row r="21" spans="2:57" ht="6.95" customHeight="1">
      <c r="B21" s="16"/>
      <c r="AR21" s="16"/>
      <c r="BE21" s="156"/>
    </row>
    <row r="22" spans="2:57" ht="12" customHeight="1">
      <c r="B22" s="16"/>
      <c r="D22" s="23" t="s">
        <v>32</v>
      </c>
      <c r="AR22" s="16"/>
      <c r="BE22" s="156"/>
    </row>
    <row r="23" spans="2:57" ht="16.5" customHeight="1">
      <c r="B23" s="16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6"/>
      <c r="BE23" s="156"/>
    </row>
    <row r="24" spans="2:57" ht="6.95" customHeight="1">
      <c r="B24" s="16"/>
      <c r="AR24" s="16"/>
      <c r="BE24" s="156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6"/>
    </row>
    <row r="26" spans="2:57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4">
        <f>ROUND(AG94,2)</f>
        <v>0</v>
      </c>
      <c r="AL26" s="165"/>
      <c r="AM26" s="165"/>
      <c r="AN26" s="165"/>
      <c r="AO26" s="165"/>
      <c r="AR26" s="28"/>
      <c r="BE26" s="156"/>
    </row>
    <row r="27" spans="2:57" s="1" customFormat="1" ht="6.95" customHeight="1">
      <c r="B27" s="28"/>
      <c r="AR27" s="28"/>
      <c r="BE27" s="156"/>
    </row>
    <row r="28" spans="2:57" s="1" customFormat="1" ht="12.75">
      <c r="B28" s="28"/>
      <c r="L28" s="166" t="s">
        <v>34</v>
      </c>
      <c r="M28" s="166"/>
      <c r="N28" s="166"/>
      <c r="O28" s="166"/>
      <c r="P28" s="166"/>
      <c r="W28" s="166" t="s">
        <v>35</v>
      </c>
      <c r="X28" s="166"/>
      <c r="Y28" s="166"/>
      <c r="Z28" s="166"/>
      <c r="AA28" s="166"/>
      <c r="AB28" s="166"/>
      <c r="AC28" s="166"/>
      <c r="AD28" s="166"/>
      <c r="AE28" s="166"/>
      <c r="AK28" s="166" t="s">
        <v>36</v>
      </c>
      <c r="AL28" s="166"/>
      <c r="AM28" s="166"/>
      <c r="AN28" s="166"/>
      <c r="AO28" s="166"/>
      <c r="AR28" s="28"/>
      <c r="BE28" s="156"/>
    </row>
    <row r="29" spans="2:57" s="2" customFormat="1" ht="14.45" customHeight="1">
      <c r="B29" s="32"/>
      <c r="D29" s="23" t="s">
        <v>37</v>
      </c>
      <c r="F29" s="23" t="s">
        <v>38</v>
      </c>
      <c r="L29" s="169">
        <v>0.21</v>
      </c>
      <c r="M29" s="168"/>
      <c r="N29" s="168"/>
      <c r="O29" s="168"/>
      <c r="P29" s="168"/>
      <c r="W29" s="167">
        <f>ROUND(AZ94,2)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ROUND(AV94,2)</f>
        <v>0</v>
      </c>
      <c r="AL29" s="168"/>
      <c r="AM29" s="168"/>
      <c r="AN29" s="168"/>
      <c r="AO29" s="168"/>
      <c r="AR29" s="32"/>
      <c r="BE29" s="157"/>
    </row>
    <row r="30" spans="2:57" s="2" customFormat="1" ht="14.45" customHeight="1">
      <c r="B30" s="32"/>
      <c r="F30" s="23" t="s">
        <v>39</v>
      </c>
      <c r="L30" s="169">
        <v>0.15</v>
      </c>
      <c r="M30" s="168"/>
      <c r="N30" s="168"/>
      <c r="O30" s="168"/>
      <c r="P30" s="168"/>
      <c r="W30" s="167">
        <f>ROUND(BA94,2)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ROUND(AW94,2)</f>
        <v>0</v>
      </c>
      <c r="AL30" s="168"/>
      <c r="AM30" s="168"/>
      <c r="AN30" s="168"/>
      <c r="AO30" s="168"/>
      <c r="AR30" s="32"/>
      <c r="BE30" s="157"/>
    </row>
    <row r="31" spans="2:57" s="2" customFormat="1" ht="14.45" customHeight="1" hidden="1">
      <c r="B31" s="32"/>
      <c r="F31" s="23" t="s">
        <v>40</v>
      </c>
      <c r="L31" s="169">
        <v>0.21</v>
      </c>
      <c r="M31" s="168"/>
      <c r="N31" s="168"/>
      <c r="O31" s="168"/>
      <c r="P31" s="168"/>
      <c r="W31" s="167">
        <f>ROUND(BB94,2)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2"/>
      <c r="BE31" s="157"/>
    </row>
    <row r="32" spans="2:57" s="2" customFormat="1" ht="14.45" customHeight="1" hidden="1">
      <c r="B32" s="32"/>
      <c r="F32" s="23" t="s">
        <v>41</v>
      </c>
      <c r="L32" s="169">
        <v>0.15</v>
      </c>
      <c r="M32" s="168"/>
      <c r="N32" s="168"/>
      <c r="O32" s="168"/>
      <c r="P32" s="168"/>
      <c r="W32" s="167">
        <f>ROUND(BC94,2)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2"/>
      <c r="BE32" s="157"/>
    </row>
    <row r="33" spans="2:57" s="2" customFormat="1" ht="14.45" customHeight="1" hidden="1">
      <c r="B33" s="32"/>
      <c r="F33" s="23" t="s">
        <v>42</v>
      </c>
      <c r="L33" s="169">
        <v>0</v>
      </c>
      <c r="M33" s="168"/>
      <c r="N33" s="168"/>
      <c r="O33" s="168"/>
      <c r="P33" s="168"/>
      <c r="W33" s="167">
        <f>ROUND(BD94,2)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2"/>
      <c r="BE33" s="157"/>
    </row>
    <row r="34" spans="2:57" s="1" customFormat="1" ht="6.95" customHeight="1">
      <c r="B34" s="28"/>
      <c r="AR34" s="28"/>
      <c r="BE34" s="156"/>
    </row>
    <row r="35" spans="2:44" s="1" customFormat="1" ht="25.9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70" t="s">
        <v>45</v>
      </c>
      <c r="Y35" s="171"/>
      <c r="Z35" s="171"/>
      <c r="AA35" s="171"/>
      <c r="AB35" s="171"/>
      <c r="AC35" s="35"/>
      <c r="AD35" s="35"/>
      <c r="AE35" s="35"/>
      <c r="AF35" s="35"/>
      <c r="AG35" s="35"/>
      <c r="AH35" s="35"/>
      <c r="AI35" s="35"/>
      <c r="AJ35" s="35"/>
      <c r="AK35" s="172">
        <f>SUM(AK26:AK33)</f>
        <v>0</v>
      </c>
      <c r="AL35" s="171"/>
      <c r="AM35" s="171"/>
      <c r="AN35" s="171"/>
      <c r="AO35" s="173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52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22-272</v>
      </c>
      <c r="AR84" s="44"/>
    </row>
    <row r="85" spans="2:44" s="4" customFormat="1" ht="36.95" customHeight="1">
      <c r="B85" s="45"/>
      <c r="C85" s="46" t="s">
        <v>16</v>
      </c>
      <c r="L85" s="174" t="str">
        <f>K6</f>
        <v>Příprava chrániček pro optický kabel pro ISŠ Slavkov u Brna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76" t="str">
        <f>IF(AN8="","",AN8)</f>
        <v>29. 6. 2022</v>
      </c>
      <c r="AN87" s="176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24</v>
      </c>
      <c r="L89" s="3" t="str">
        <f>IF(E11="","",E11)</f>
        <v xml:space="preserve"> </v>
      </c>
      <c r="AI89" s="23" t="s">
        <v>29</v>
      </c>
      <c r="AM89" s="177" t="str">
        <f>IF(E17="","",E17)</f>
        <v xml:space="preserve"> </v>
      </c>
      <c r="AN89" s="178"/>
      <c r="AO89" s="178"/>
      <c r="AP89" s="178"/>
      <c r="AR89" s="28"/>
      <c r="AS89" s="179" t="s">
        <v>53</v>
      </c>
      <c r="AT89" s="18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27</v>
      </c>
      <c r="L90" s="3" t="str">
        <f>IF(E14="Vyplň údaj","",E14)</f>
        <v/>
      </c>
      <c r="AI90" s="23" t="s">
        <v>30</v>
      </c>
      <c r="AM90" s="177" t="str">
        <f>IF(E20="","",E20)</f>
        <v xml:space="preserve"> </v>
      </c>
      <c r="AN90" s="178"/>
      <c r="AO90" s="178"/>
      <c r="AP90" s="178"/>
      <c r="AR90" s="28"/>
      <c r="AS90" s="181"/>
      <c r="AT90" s="182"/>
      <c r="BD90" s="52"/>
    </row>
    <row r="91" spans="2:56" s="1" customFormat="1" ht="10.9" customHeight="1">
      <c r="B91" s="28"/>
      <c r="AR91" s="28"/>
      <c r="AS91" s="181"/>
      <c r="AT91" s="182"/>
      <c r="BD91" s="52"/>
    </row>
    <row r="92" spans="2:56" s="1" customFormat="1" ht="29.25" customHeight="1">
      <c r="B92" s="28"/>
      <c r="C92" s="183" t="s">
        <v>54</v>
      </c>
      <c r="D92" s="184"/>
      <c r="E92" s="184"/>
      <c r="F92" s="184"/>
      <c r="G92" s="184"/>
      <c r="H92" s="53"/>
      <c r="I92" s="185" t="s">
        <v>55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56</v>
      </c>
      <c r="AH92" s="184"/>
      <c r="AI92" s="184"/>
      <c r="AJ92" s="184"/>
      <c r="AK92" s="184"/>
      <c r="AL92" s="184"/>
      <c r="AM92" s="184"/>
      <c r="AN92" s="185" t="s">
        <v>57</v>
      </c>
      <c r="AO92" s="184"/>
      <c r="AP92" s="187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5</v>
      </c>
      <c r="BX94" s="68" t="s">
        <v>76</v>
      </c>
      <c r="CL94" s="68" t="s">
        <v>1</v>
      </c>
    </row>
    <row r="95" spans="1:91" s="6" customFormat="1" ht="16.5" customHeight="1">
      <c r="A95" s="70" t="s">
        <v>77</v>
      </c>
      <c r="B95" s="71"/>
      <c r="C95" s="72"/>
      <c r="D95" s="190" t="s">
        <v>78</v>
      </c>
      <c r="E95" s="190"/>
      <c r="F95" s="190"/>
      <c r="G95" s="190"/>
      <c r="H95" s="190"/>
      <c r="I95" s="73"/>
      <c r="J95" s="190" t="s">
        <v>79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'22-272-1 - SO 01 - Chráni...'!J30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4" t="s">
        <v>80</v>
      </c>
      <c r="AR95" s="71"/>
      <c r="AS95" s="75">
        <v>0</v>
      </c>
      <c r="AT95" s="76">
        <f>ROUND(SUM(AV95:AW95),2)</f>
        <v>0</v>
      </c>
      <c r="AU95" s="77">
        <f>'22-272-1 - SO 01 - Chráni...'!P125</f>
        <v>0</v>
      </c>
      <c r="AV95" s="76">
        <f>'22-272-1 - SO 01 - Chráni...'!J33</f>
        <v>0</v>
      </c>
      <c r="AW95" s="76">
        <f>'22-272-1 - SO 01 - Chráni...'!J34</f>
        <v>0</v>
      </c>
      <c r="AX95" s="76">
        <f>'22-272-1 - SO 01 - Chráni...'!J35</f>
        <v>0</v>
      </c>
      <c r="AY95" s="76">
        <f>'22-272-1 - SO 01 - Chráni...'!J36</f>
        <v>0</v>
      </c>
      <c r="AZ95" s="76">
        <f>'22-272-1 - SO 01 - Chráni...'!F33</f>
        <v>0</v>
      </c>
      <c r="BA95" s="76">
        <f>'22-272-1 - SO 01 - Chráni...'!F34</f>
        <v>0</v>
      </c>
      <c r="BB95" s="76">
        <f>'22-272-1 - SO 01 - Chráni...'!F35</f>
        <v>0</v>
      </c>
      <c r="BC95" s="76">
        <f>'22-272-1 - SO 01 - Chráni...'!F36</f>
        <v>0</v>
      </c>
      <c r="BD95" s="78">
        <f>'22-272-1 - SO 01 - Chráni...'!F37</f>
        <v>0</v>
      </c>
      <c r="BT95" s="79" t="s">
        <v>81</v>
      </c>
      <c r="BV95" s="79" t="s">
        <v>75</v>
      </c>
      <c r="BW95" s="79" t="s">
        <v>82</v>
      </c>
      <c r="BX95" s="79" t="s">
        <v>5</v>
      </c>
      <c r="CL95" s="79" t="s">
        <v>1</v>
      </c>
      <c r="CM95" s="79" t="s">
        <v>83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algorithmName="SHA-512" hashValue="dsmk0MZve4peyqmXdnrNpzIPCGf9KPPdxVV+XjHdELu/gzMo9OdwzMHM9AgowHJbgq48bcR5JhJacHeBxwM6Rg==" saltValue="M9R0yElbNmadiXxNEG01eWrJ7VC/JfEQ4lZRrs4CFjHVRxywNCDGxrjdLrAWjuzR7TW/582gGkzKCMNRYrFrl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2-272-1 - SO 01 - Chrá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2"/>
  <sheetViews>
    <sheetView showGridLines="0" tabSelected="1" workbookViewId="0" topLeftCell="A115">
      <selection activeCell="I128" sqref="I128:I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82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84</v>
      </c>
      <c r="L4" s="16"/>
      <c r="M4" s="8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193" t="str">
        <f>'Rekapitulace stavby'!K6</f>
        <v>Příprava chrániček pro optický kabel pro ISŠ Slavkov u Brna</v>
      </c>
      <c r="F7" s="194"/>
      <c r="G7" s="194"/>
      <c r="H7" s="194"/>
      <c r="L7" s="16"/>
    </row>
    <row r="8" spans="2:12" s="1" customFormat="1" ht="12" customHeight="1">
      <c r="B8" s="28"/>
      <c r="D8" s="23" t="s">
        <v>85</v>
      </c>
      <c r="L8" s="28"/>
    </row>
    <row r="9" spans="2:12" s="1" customFormat="1" ht="16.5" customHeight="1">
      <c r="B9" s="28"/>
      <c r="E9" s="174" t="s">
        <v>86</v>
      </c>
      <c r="F9" s="195"/>
      <c r="G9" s="195"/>
      <c r="H9" s="195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29. 6. 2022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tr">
        <f>IF('Rekapitulace stavby'!AN10="","",'Rekapitulace stavby'!AN10)</f>
        <v/>
      </c>
      <c r="L14" s="28"/>
    </row>
    <row r="15" spans="2:12" s="1" customFormat="1" ht="18" customHeight="1">
      <c r="B15" s="28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196" t="str">
        <f>'Rekapitulace stavby'!E14</f>
        <v>Vyplň údaj</v>
      </c>
      <c r="F18" s="158"/>
      <c r="G18" s="158"/>
      <c r="H18" s="158"/>
      <c r="I18" s="23" t="s">
        <v>26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30</v>
      </c>
      <c r="I23" s="23" t="s">
        <v>25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81"/>
      <c r="E27" s="163" t="s">
        <v>1</v>
      </c>
      <c r="F27" s="163"/>
      <c r="G27" s="163"/>
      <c r="H27" s="163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33</v>
      </c>
      <c r="J30" s="62">
        <f>ROUND(J125,2)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5" customHeight="1">
      <c r="B33" s="28"/>
      <c r="D33" s="51" t="s">
        <v>37</v>
      </c>
      <c r="E33" s="23" t="s">
        <v>38</v>
      </c>
      <c r="F33" s="83">
        <f>ROUND((SUM(BE125:BE221)),2)</f>
        <v>0</v>
      </c>
      <c r="I33" s="84">
        <v>0.21</v>
      </c>
      <c r="J33" s="83">
        <f>ROUND(((SUM(BE125:BE221))*I33),2)</f>
        <v>0</v>
      </c>
      <c r="L33" s="28"/>
    </row>
    <row r="34" spans="2:12" s="1" customFormat="1" ht="14.45" customHeight="1">
      <c r="B34" s="28"/>
      <c r="E34" s="23" t="s">
        <v>39</v>
      </c>
      <c r="F34" s="83">
        <f>ROUND((SUM(BF125:BF221)),2)</f>
        <v>0</v>
      </c>
      <c r="I34" s="84">
        <v>0.15</v>
      </c>
      <c r="J34" s="83">
        <f>ROUND(((SUM(BF125:BF221))*I34),2)</f>
        <v>0</v>
      </c>
      <c r="L34" s="28"/>
    </row>
    <row r="35" spans="2:12" s="1" customFormat="1" ht="14.45" customHeight="1" hidden="1">
      <c r="B35" s="28"/>
      <c r="E35" s="23" t="s">
        <v>40</v>
      </c>
      <c r="F35" s="83">
        <f>ROUND((SUM(BG125:BG221)),2)</f>
        <v>0</v>
      </c>
      <c r="I35" s="84">
        <v>0.21</v>
      </c>
      <c r="J35" s="83">
        <f>0</f>
        <v>0</v>
      </c>
      <c r="L35" s="28"/>
    </row>
    <row r="36" spans="2:12" s="1" customFormat="1" ht="14.45" customHeight="1" hidden="1">
      <c r="B36" s="28"/>
      <c r="E36" s="23" t="s">
        <v>41</v>
      </c>
      <c r="F36" s="83">
        <f>ROUND((SUM(BH125:BH221)),2)</f>
        <v>0</v>
      </c>
      <c r="I36" s="84">
        <v>0.15</v>
      </c>
      <c r="J36" s="83">
        <f>0</f>
        <v>0</v>
      </c>
      <c r="L36" s="28"/>
    </row>
    <row r="37" spans="2:12" s="1" customFormat="1" ht="14.45" customHeight="1" hidden="1">
      <c r="B37" s="28"/>
      <c r="E37" s="23" t="s">
        <v>42</v>
      </c>
      <c r="F37" s="83">
        <f>ROUND((SUM(BI125:BI221)),2)</f>
        <v>0</v>
      </c>
      <c r="I37" s="84">
        <v>0</v>
      </c>
      <c r="J37" s="83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5"/>
      <c r="D39" s="86" t="s">
        <v>43</v>
      </c>
      <c r="E39" s="53"/>
      <c r="F39" s="53"/>
      <c r="G39" s="87" t="s">
        <v>44</v>
      </c>
      <c r="H39" s="88" t="s">
        <v>45</v>
      </c>
      <c r="I39" s="53"/>
      <c r="J39" s="89">
        <f>SUM(J30:J37)</f>
        <v>0</v>
      </c>
      <c r="K39" s="9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48</v>
      </c>
      <c r="E61" s="30"/>
      <c r="F61" s="91" t="s">
        <v>49</v>
      </c>
      <c r="G61" s="39" t="s">
        <v>48</v>
      </c>
      <c r="H61" s="30"/>
      <c r="I61" s="30"/>
      <c r="J61" s="92" t="s">
        <v>49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48</v>
      </c>
      <c r="E76" s="30"/>
      <c r="F76" s="91" t="s">
        <v>49</v>
      </c>
      <c r="G76" s="39" t="s">
        <v>48</v>
      </c>
      <c r="H76" s="30"/>
      <c r="I76" s="30"/>
      <c r="J76" s="92" t="s">
        <v>49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87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193" t="str">
        <f>E7</f>
        <v>Příprava chrániček pro optický kabel pro ISŠ Slavkov u Brna</v>
      </c>
      <c r="F85" s="194"/>
      <c r="G85" s="194"/>
      <c r="H85" s="194"/>
      <c r="L85" s="28"/>
    </row>
    <row r="86" spans="2:12" s="1" customFormat="1" ht="12" customHeight="1">
      <c r="B86" s="28"/>
      <c r="C86" s="23" t="s">
        <v>85</v>
      </c>
      <c r="L86" s="28"/>
    </row>
    <row r="87" spans="2:12" s="1" customFormat="1" ht="16.5" customHeight="1">
      <c r="B87" s="28"/>
      <c r="E87" s="174" t="str">
        <f>E9</f>
        <v>22-272-1 - SO 01 - Chránička pro optický kabel</v>
      </c>
      <c r="F87" s="195"/>
      <c r="G87" s="195"/>
      <c r="H87" s="195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 </v>
      </c>
      <c r="I89" s="23" t="s">
        <v>22</v>
      </c>
      <c r="J89" s="48" t="str">
        <f>IF(J12="","",J12)</f>
        <v>29. 6. 2022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24</v>
      </c>
      <c r="F91" s="21" t="str">
        <f>E15</f>
        <v xml:space="preserve"> </v>
      </c>
      <c r="I91" s="23" t="s">
        <v>29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27</v>
      </c>
      <c r="F92" s="21" t="str">
        <f>IF(E18="","",E18)</f>
        <v>Vyplň údaj</v>
      </c>
      <c r="I92" s="23" t="s">
        <v>30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3" t="s">
        <v>88</v>
      </c>
      <c r="D94" s="85"/>
      <c r="E94" s="85"/>
      <c r="F94" s="85"/>
      <c r="G94" s="85"/>
      <c r="H94" s="85"/>
      <c r="I94" s="85"/>
      <c r="J94" s="94" t="s">
        <v>89</v>
      </c>
      <c r="K94" s="85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5" t="s">
        <v>90</v>
      </c>
      <c r="J96" s="62">
        <f>J125</f>
        <v>0</v>
      </c>
      <c r="L96" s="28"/>
      <c r="AU96" s="13" t="s">
        <v>91</v>
      </c>
    </row>
    <row r="97" spans="2:12" s="8" customFormat="1" ht="24.95" customHeight="1">
      <c r="B97" s="96"/>
      <c r="D97" s="97" t="s">
        <v>92</v>
      </c>
      <c r="E97" s="98"/>
      <c r="F97" s="98"/>
      <c r="G97" s="98"/>
      <c r="H97" s="98"/>
      <c r="I97" s="98"/>
      <c r="J97" s="99">
        <f>J126</f>
        <v>0</v>
      </c>
      <c r="L97" s="96"/>
    </row>
    <row r="98" spans="2:12" s="9" customFormat="1" ht="19.9" customHeight="1">
      <c r="B98" s="100"/>
      <c r="D98" s="101" t="s">
        <v>93</v>
      </c>
      <c r="E98" s="102"/>
      <c r="F98" s="102"/>
      <c r="G98" s="102"/>
      <c r="H98" s="102"/>
      <c r="I98" s="102"/>
      <c r="J98" s="103">
        <f>J127</f>
        <v>0</v>
      </c>
      <c r="L98" s="100"/>
    </row>
    <row r="99" spans="2:12" s="9" customFormat="1" ht="19.9" customHeight="1">
      <c r="B99" s="100"/>
      <c r="D99" s="101" t="s">
        <v>94</v>
      </c>
      <c r="E99" s="102"/>
      <c r="F99" s="102"/>
      <c r="G99" s="102"/>
      <c r="H99" s="102"/>
      <c r="I99" s="102"/>
      <c r="J99" s="103">
        <f>J165</f>
        <v>0</v>
      </c>
      <c r="L99" s="100"/>
    </row>
    <row r="100" spans="2:12" s="9" customFormat="1" ht="19.9" customHeight="1">
      <c r="B100" s="100"/>
      <c r="D100" s="101" t="s">
        <v>95</v>
      </c>
      <c r="E100" s="102"/>
      <c r="F100" s="102"/>
      <c r="G100" s="102"/>
      <c r="H100" s="102"/>
      <c r="I100" s="102"/>
      <c r="J100" s="103">
        <f>J167</f>
        <v>0</v>
      </c>
      <c r="L100" s="100"/>
    </row>
    <row r="101" spans="2:12" s="9" customFormat="1" ht="19.9" customHeight="1">
      <c r="B101" s="100"/>
      <c r="D101" s="101" t="s">
        <v>96</v>
      </c>
      <c r="E101" s="102"/>
      <c r="F101" s="102"/>
      <c r="G101" s="102"/>
      <c r="H101" s="102"/>
      <c r="I101" s="102"/>
      <c r="J101" s="103">
        <f>J181</f>
        <v>0</v>
      </c>
      <c r="L101" s="100"/>
    </row>
    <row r="102" spans="2:12" s="9" customFormat="1" ht="19.9" customHeight="1">
      <c r="B102" s="100"/>
      <c r="D102" s="101" t="s">
        <v>97</v>
      </c>
      <c r="E102" s="102"/>
      <c r="F102" s="102"/>
      <c r="G102" s="102"/>
      <c r="H102" s="102"/>
      <c r="I102" s="102"/>
      <c r="J102" s="103">
        <f>J192</f>
        <v>0</v>
      </c>
      <c r="L102" s="100"/>
    </row>
    <row r="103" spans="2:12" s="9" customFormat="1" ht="19.9" customHeight="1">
      <c r="B103" s="100"/>
      <c r="D103" s="101" t="s">
        <v>98</v>
      </c>
      <c r="E103" s="102"/>
      <c r="F103" s="102"/>
      <c r="G103" s="102"/>
      <c r="H103" s="102"/>
      <c r="I103" s="102"/>
      <c r="J103" s="103">
        <f>J200</f>
        <v>0</v>
      </c>
      <c r="L103" s="100"/>
    </row>
    <row r="104" spans="2:12" s="9" customFormat="1" ht="19.9" customHeight="1">
      <c r="B104" s="100"/>
      <c r="D104" s="101" t="s">
        <v>99</v>
      </c>
      <c r="E104" s="102"/>
      <c r="F104" s="102"/>
      <c r="G104" s="102"/>
      <c r="H104" s="102"/>
      <c r="I104" s="102"/>
      <c r="J104" s="103">
        <f>J210</f>
        <v>0</v>
      </c>
      <c r="L104" s="100"/>
    </row>
    <row r="105" spans="2:12" s="9" customFormat="1" ht="19.9" customHeight="1">
      <c r="B105" s="100"/>
      <c r="D105" s="101" t="s">
        <v>100</v>
      </c>
      <c r="E105" s="102"/>
      <c r="F105" s="102"/>
      <c r="G105" s="102"/>
      <c r="H105" s="102"/>
      <c r="I105" s="102"/>
      <c r="J105" s="103">
        <f>J213</f>
        <v>0</v>
      </c>
      <c r="L105" s="100"/>
    </row>
    <row r="106" spans="2:12" s="1" customFormat="1" ht="21.75" customHeight="1">
      <c r="B106" s="28"/>
      <c r="L106" s="28"/>
    </row>
    <row r="107" spans="2:12" s="1" customFormat="1" ht="6.95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8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2" spans="2:12" s="1" customFormat="1" ht="24.95" customHeight="1">
      <c r="B112" s="28"/>
      <c r="C112" s="17" t="s">
        <v>101</v>
      </c>
      <c r="L112" s="28"/>
    </row>
    <row r="113" spans="2:12" s="1" customFormat="1" ht="6.95" customHeight="1">
      <c r="B113" s="28"/>
      <c r="L113" s="28"/>
    </row>
    <row r="114" spans="2:12" s="1" customFormat="1" ht="12" customHeight="1">
      <c r="B114" s="28"/>
      <c r="C114" s="23" t="s">
        <v>16</v>
      </c>
      <c r="L114" s="28"/>
    </row>
    <row r="115" spans="2:12" s="1" customFormat="1" ht="16.5" customHeight="1">
      <c r="B115" s="28"/>
      <c r="E115" s="193" t="str">
        <f>E7</f>
        <v>Příprava chrániček pro optický kabel pro ISŠ Slavkov u Brna</v>
      </c>
      <c r="F115" s="194"/>
      <c r="G115" s="194"/>
      <c r="H115" s="194"/>
      <c r="L115" s="28"/>
    </row>
    <row r="116" spans="2:12" s="1" customFormat="1" ht="12" customHeight="1">
      <c r="B116" s="28"/>
      <c r="C116" s="23" t="s">
        <v>85</v>
      </c>
      <c r="L116" s="28"/>
    </row>
    <row r="117" spans="2:12" s="1" customFormat="1" ht="16.5" customHeight="1">
      <c r="B117" s="28"/>
      <c r="E117" s="174" t="str">
        <f>E9</f>
        <v>22-272-1 - SO 01 - Chránička pro optický kabel</v>
      </c>
      <c r="F117" s="195"/>
      <c r="G117" s="195"/>
      <c r="H117" s="195"/>
      <c r="L117" s="28"/>
    </row>
    <row r="118" spans="2:12" s="1" customFormat="1" ht="6.95" customHeight="1">
      <c r="B118" s="28"/>
      <c r="L118" s="28"/>
    </row>
    <row r="119" spans="2:12" s="1" customFormat="1" ht="12" customHeight="1">
      <c r="B119" s="28"/>
      <c r="C119" s="23" t="s">
        <v>20</v>
      </c>
      <c r="F119" s="21" t="str">
        <f>F12</f>
        <v xml:space="preserve"> </v>
      </c>
      <c r="I119" s="23" t="s">
        <v>22</v>
      </c>
      <c r="J119" s="48" t="str">
        <f>IF(J12="","",J12)</f>
        <v>29. 6. 2022</v>
      </c>
      <c r="L119" s="28"/>
    </row>
    <row r="120" spans="2:12" s="1" customFormat="1" ht="6.95" customHeight="1">
      <c r="B120" s="28"/>
      <c r="L120" s="28"/>
    </row>
    <row r="121" spans="2:12" s="1" customFormat="1" ht="15.2" customHeight="1">
      <c r="B121" s="28"/>
      <c r="C121" s="23" t="s">
        <v>24</v>
      </c>
      <c r="F121" s="21" t="str">
        <f>E15</f>
        <v xml:space="preserve"> </v>
      </c>
      <c r="I121" s="23" t="s">
        <v>29</v>
      </c>
      <c r="J121" s="26" t="str">
        <f>E21</f>
        <v xml:space="preserve"> </v>
      </c>
      <c r="L121" s="28"/>
    </row>
    <row r="122" spans="2:12" s="1" customFormat="1" ht="15.2" customHeight="1">
      <c r="B122" s="28"/>
      <c r="C122" s="23" t="s">
        <v>27</v>
      </c>
      <c r="F122" s="21" t="str">
        <f>IF(E18="","",E18)</f>
        <v>Vyplň údaj</v>
      </c>
      <c r="I122" s="23" t="s">
        <v>30</v>
      </c>
      <c r="J122" s="26" t="str">
        <f>E24</f>
        <v xml:space="preserve"> 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04"/>
      <c r="C124" s="105" t="s">
        <v>102</v>
      </c>
      <c r="D124" s="106" t="s">
        <v>58</v>
      </c>
      <c r="E124" s="106" t="s">
        <v>54</v>
      </c>
      <c r="F124" s="106" t="s">
        <v>55</v>
      </c>
      <c r="G124" s="106" t="s">
        <v>103</v>
      </c>
      <c r="H124" s="106" t="s">
        <v>104</v>
      </c>
      <c r="I124" s="106" t="s">
        <v>105</v>
      </c>
      <c r="J124" s="107" t="s">
        <v>89</v>
      </c>
      <c r="K124" s="108" t="s">
        <v>106</v>
      </c>
      <c r="L124" s="104"/>
      <c r="M124" s="55" t="s">
        <v>1</v>
      </c>
      <c r="N124" s="56" t="s">
        <v>37</v>
      </c>
      <c r="O124" s="56" t="s">
        <v>107</v>
      </c>
      <c r="P124" s="56" t="s">
        <v>108</v>
      </c>
      <c r="Q124" s="56" t="s">
        <v>109</v>
      </c>
      <c r="R124" s="56" t="s">
        <v>110</v>
      </c>
      <c r="S124" s="56" t="s">
        <v>111</v>
      </c>
      <c r="T124" s="57" t="s">
        <v>112</v>
      </c>
    </row>
    <row r="125" spans="2:63" s="1" customFormat="1" ht="22.9" customHeight="1">
      <c r="B125" s="28"/>
      <c r="C125" s="60" t="s">
        <v>113</v>
      </c>
      <c r="J125" s="109">
        <f>BK125</f>
        <v>0</v>
      </c>
      <c r="L125" s="28"/>
      <c r="M125" s="58"/>
      <c r="N125" s="49"/>
      <c r="O125" s="49"/>
      <c r="P125" s="110">
        <f>P126</f>
        <v>0</v>
      </c>
      <c r="Q125" s="49"/>
      <c r="R125" s="110">
        <f>R126</f>
        <v>76.41783058</v>
      </c>
      <c r="S125" s="49"/>
      <c r="T125" s="111">
        <f>T126</f>
        <v>28.749032</v>
      </c>
      <c r="AT125" s="13" t="s">
        <v>72</v>
      </c>
      <c r="AU125" s="13" t="s">
        <v>91</v>
      </c>
      <c r="BK125" s="112">
        <f>BK126</f>
        <v>0</v>
      </c>
    </row>
    <row r="126" spans="2:63" s="11" customFormat="1" ht="25.9" customHeight="1">
      <c r="B126" s="113"/>
      <c r="D126" s="114" t="s">
        <v>72</v>
      </c>
      <c r="E126" s="115" t="s">
        <v>114</v>
      </c>
      <c r="F126" s="115" t="s">
        <v>115</v>
      </c>
      <c r="I126" s="116"/>
      <c r="J126" s="117">
        <f>BK126</f>
        <v>0</v>
      </c>
      <c r="L126" s="113"/>
      <c r="M126" s="118"/>
      <c r="P126" s="119">
        <f>P127+P165+P167+P181+P192+P200+P210+P213</f>
        <v>0</v>
      </c>
      <c r="R126" s="119">
        <f>R127+R165+R167+R181+R192+R200+R210+R213</f>
        <v>76.41783058</v>
      </c>
      <c r="T126" s="120">
        <f>T127+T165+T167+T181+T192+T200+T210+T213</f>
        <v>28.749032</v>
      </c>
      <c r="AR126" s="114" t="s">
        <v>81</v>
      </c>
      <c r="AT126" s="121" t="s">
        <v>72</v>
      </c>
      <c r="AU126" s="121" t="s">
        <v>73</v>
      </c>
      <c r="AY126" s="114" t="s">
        <v>116</v>
      </c>
      <c r="BK126" s="122">
        <f>BK127+BK165+BK167+BK181+BK192+BK200+BK210+BK213</f>
        <v>0</v>
      </c>
    </row>
    <row r="127" spans="2:63" s="11" customFormat="1" ht="22.9" customHeight="1">
      <c r="B127" s="113"/>
      <c r="D127" s="114" t="s">
        <v>72</v>
      </c>
      <c r="E127" s="123" t="s">
        <v>81</v>
      </c>
      <c r="F127" s="123" t="s">
        <v>117</v>
      </c>
      <c r="I127" s="116"/>
      <c r="J127" s="124">
        <f>BK127</f>
        <v>0</v>
      </c>
      <c r="L127" s="113"/>
      <c r="M127" s="118"/>
      <c r="P127" s="119">
        <f>SUM(P128:P164)</f>
        <v>0</v>
      </c>
      <c r="R127" s="119">
        <f>SUM(R128:R164)</f>
        <v>35.04239228</v>
      </c>
      <c r="T127" s="120">
        <f>SUM(T128:T164)</f>
        <v>28.749032</v>
      </c>
      <c r="AR127" s="114" t="s">
        <v>81</v>
      </c>
      <c r="AT127" s="121" t="s">
        <v>72</v>
      </c>
      <c r="AU127" s="121" t="s">
        <v>81</v>
      </c>
      <c r="AY127" s="114" t="s">
        <v>116</v>
      </c>
      <c r="BK127" s="122">
        <f>SUM(BK128:BK164)</f>
        <v>0</v>
      </c>
    </row>
    <row r="128" spans="2:65" s="1" customFormat="1" ht="24.2" customHeight="1">
      <c r="B128" s="28"/>
      <c r="C128" s="125" t="s">
        <v>81</v>
      </c>
      <c r="D128" s="125" t="s">
        <v>118</v>
      </c>
      <c r="E128" s="126" t="s">
        <v>119</v>
      </c>
      <c r="F128" s="127" t="s">
        <v>120</v>
      </c>
      <c r="G128" s="128" t="s">
        <v>121</v>
      </c>
      <c r="H128" s="129">
        <v>9.24</v>
      </c>
      <c r="I128" s="130"/>
      <c r="J128" s="131">
        <f aca="true" t="shared" si="0" ref="J128:J164">ROUND(I128*H128,2)</f>
        <v>0</v>
      </c>
      <c r="K128" s="132"/>
      <c r="L128" s="28"/>
      <c r="M128" s="133" t="s">
        <v>1</v>
      </c>
      <c r="N128" s="134" t="s">
        <v>38</v>
      </c>
      <c r="P128" s="135">
        <f aca="true" t="shared" si="1" ref="P128:P164">O128*H128</f>
        <v>0</v>
      </c>
      <c r="Q128" s="135">
        <v>0</v>
      </c>
      <c r="R128" s="135">
        <f aca="true" t="shared" si="2" ref="R128:R164">Q128*H128</f>
        <v>0</v>
      </c>
      <c r="S128" s="135">
        <v>0.255</v>
      </c>
      <c r="T128" s="136">
        <f aca="true" t="shared" si="3" ref="T128:T164">S128*H128</f>
        <v>2.3562000000000003</v>
      </c>
      <c r="AR128" s="137" t="s">
        <v>122</v>
      </c>
      <c r="AT128" s="137" t="s">
        <v>118</v>
      </c>
      <c r="AU128" s="137" t="s">
        <v>83</v>
      </c>
      <c r="AY128" s="13" t="s">
        <v>116</v>
      </c>
      <c r="BE128" s="138">
        <f aca="true" t="shared" si="4" ref="BE128:BE164">IF(N128="základní",J128,0)</f>
        <v>0</v>
      </c>
      <c r="BF128" s="138">
        <f aca="true" t="shared" si="5" ref="BF128:BF164">IF(N128="snížená",J128,0)</f>
        <v>0</v>
      </c>
      <c r="BG128" s="138">
        <f aca="true" t="shared" si="6" ref="BG128:BG164">IF(N128="zákl. přenesená",J128,0)</f>
        <v>0</v>
      </c>
      <c r="BH128" s="138">
        <f aca="true" t="shared" si="7" ref="BH128:BH164">IF(N128="sníž. přenesená",J128,0)</f>
        <v>0</v>
      </c>
      <c r="BI128" s="138">
        <f aca="true" t="shared" si="8" ref="BI128:BI164">IF(N128="nulová",J128,0)</f>
        <v>0</v>
      </c>
      <c r="BJ128" s="13" t="s">
        <v>81</v>
      </c>
      <c r="BK128" s="138">
        <f aca="true" t="shared" si="9" ref="BK128:BK164">ROUND(I128*H128,2)</f>
        <v>0</v>
      </c>
      <c r="BL128" s="13" t="s">
        <v>122</v>
      </c>
      <c r="BM128" s="137" t="s">
        <v>123</v>
      </c>
    </row>
    <row r="129" spans="2:65" s="1" customFormat="1" ht="24.2" customHeight="1">
      <c r="B129" s="28"/>
      <c r="C129" s="125" t="s">
        <v>83</v>
      </c>
      <c r="D129" s="125" t="s">
        <v>118</v>
      </c>
      <c r="E129" s="126" t="s">
        <v>124</v>
      </c>
      <c r="F129" s="127" t="s">
        <v>125</v>
      </c>
      <c r="G129" s="128" t="s">
        <v>121</v>
      </c>
      <c r="H129" s="129">
        <v>10.2</v>
      </c>
      <c r="I129" s="130"/>
      <c r="J129" s="131">
        <f t="shared" si="0"/>
        <v>0</v>
      </c>
      <c r="K129" s="132"/>
      <c r="L129" s="28"/>
      <c r="M129" s="133" t="s">
        <v>1</v>
      </c>
      <c r="N129" s="134" t="s">
        <v>38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0.32</v>
      </c>
      <c r="T129" s="136">
        <f t="shared" si="3"/>
        <v>3.264</v>
      </c>
      <c r="AR129" s="137" t="s">
        <v>122</v>
      </c>
      <c r="AT129" s="137" t="s">
        <v>118</v>
      </c>
      <c r="AU129" s="137" t="s">
        <v>83</v>
      </c>
      <c r="AY129" s="13" t="s">
        <v>116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3" t="s">
        <v>81</v>
      </c>
      <c r="BK129" s="138">
        <f t="shared" si="9"/>
        <v>0</v>
      </c>
      <c r="BL129" s="13" t="s">
        <v>122</v>
      </c>
      <c r="BM129" s="137" t="s">
        <v>126</v>
      </c>
    </row>
    <row r="130" spans="2:65" s="1" customFormat="1" ht="33" customHeight="1">
      <c r="B130" s="28"/>
      <c r="C130" s="125" t="s">
        <v>127</v>
      </c>
      <c r="D130" s="125" t="s">
        <v>118</v>
      </c>
      <c r="E130" s="126" t="s">
        <v>128</v>
      </c>
      <c r="F130" s="127" t="s">
        <v>129</v>
      </c>
      <c r="G130" s="128" t="s">
        <v>121</v>
      </c>
      <c r="H130" s="129">
        <v>19.44</v>
      </c>
      <c r="I130" s="130"/>
      <c r="J130" s="131">
        <f t="shared" si="0"/>
        <v>0</v>
      </c>
      <c r="K130" s="132"/>
      <c r="L130" s="28"/>
      <c r="M130" s="133" t="s">
        <v>1</v>
      </c>
      <c r="N130" s="134" t="s">
        <v>38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0.29</v>
      </c>
      <c r="T130" s="136">
        <f t="shared" si="3"/>
        <v>5.6376</v>
      </c>
      <c r="AR130" s="137" t="s">
        <v>122</v>
      </c>
      <c r="AT130" s="137" t="s">
        <v>118</v>
      </c>
      <c r="AU130" s="137" t="s">
        <v>83</v>
      </c>
      <c r="AY130" s="13" t="s">
        <v>116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3" t="s">
        <v>81</v>
      </c>
      <c r="BK130" s="138">
        <f t="shared" si="9"/>
        <v>0</v>
      </c>
      <c r="BL130" s="13" t="s">
        <v>122</v>
      </c>
      <c r="BM130" s="137" t="s">
        <v>130</v>
      </c>
    </row>
    <row r="131" spans="2:65" s="1" customFormat="1" ht="33" customHeight="1">
      <c r="B131" s="28"/>
      <c r="C131" s="125" t="s">
        <v>122</v>
      </c>
      <c r="D131" s="125" t="s">
        <v>118</v>
      </c>
      <c r="E131" s="126" t="s">
        <v>131</v>
      </c>
      <c r="F131" s="127" t="s">
        <v>132</v>
      </c>
      <c r="G131" s="128" t="s">
        <v>121</v>
      </c>
      <c r="H131" s="129">
        <v>9.304</v>
      </c>
      <c r="I131" s="130"/>
      <c r="J131" s="131">
        <f t="shared" si="0"/>
        <v>0</v>
      </c>
      <c r="K131" s="132"/>
      <c r="L131" s="28"/>
      <c r="M131" s="133" t="s">
        <v>1</v>
      </c>
      <c r="N131" s="134" t="s">
        <v>38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0.44</v>
      </c>
      <c r="T131" s="136">
        <f t="shared" si="3"/>
        <v>4.0937600000000005</v>
      </c>
      <c r="AR131" s="137" t="s">
        <v>122</v>
      </c>
      <c r="AT131" s="137" t="s">
        <v>118</v>
      </c>
      <c r="AU131" s="137" t="s">
        <v>83</v>
      </c>
      <c r="AY131" s="13" t="s">
        <v>116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3" t="s">
        <v>81</v>
      </c>
      <c r="BK131" s="138">
        <f t="shared" si="9"/>
        <v>0</v>
      </c>
      <c r="BL131" s="13" t="s">
        <v>122</v>
      </c>
      <c r="BM131" s="137" t="s">
        <v>133</v>
      </c>
    </row>
    <row r="132" spans="2:65" s="1" customFormat="1" ht="33" customHeight="1">
      <c r="B132" s="28"/>
      <c r="C132" s="125" t="s">
        <v>134</v>
      </c>
      <c r="D132" s="125" t="s">
        <v>118</v>
      </c>
      <c r="E132" s="126" t="s">
        <v>135</v>
      </c>
      <c r="F132" s="127" t="s">
        <v>136</v>
      </c>
      <c r="G132" s="128" t="s">
        <v>121</v>
      </c>
      <c r="H132" s="129">
        <v>19.504</v>
      </c>
      <c r="I132" s="130"/>
      <c r="J132" s="131">
        <f t="shared" si="0"/>
        <v>0</v>
      </c>
      <c r="K132" s="132"/>
      <c r="L132" s="28"/>
      <c r="M132" s="133" t="s">
        <v>1</v>
      </c>
      <c r="N132" s="134" t="s">
        <v>38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0.325</v>
      </c>
      <c r="T132" s="136">
        <f t="shared" si="3"/>
        <v>6.338800000000001</v>
      </c>
      <c r="AR132" s="137" t="s">
        <v>122</v>
      </c>
      <c r="AT132" s="137" t="s">
        <v>118</v>
      </c>
      <c r="AU132" s="137" t="s">
        <v>83</v>
      </c>
      <c r="AY132" s="13" t="s">
        <v>116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81</v>
      </c>
      <c r="BK132" s="138">
        <f t="shared" si="9"/>
        <v>0</v>
      </c>
      <c r="BL132" s="13" t="s">
        <v>122</v>
      </c>
      <c r="BM132" s="137" t="s">
        <v>137</v>
      </c>
    </row>
    <row r="133" spans="2:65" s="1" customFormat="1" ht="24.2" customHeight="1">
      <c r="B133" s="28"/>
      <c r="C133" s="125" t="s">
        <v>138</v>
      </c>
      <c r="D133" s="125" t="s">
        <v>118</v>
      </c>
      <c r="E133" s="126" t="s">
        <v>139</v>
      </c>
      <c r="F133" s="127" t="s">
        <v>140</v>
      </c>
      <c r="G133" s="128" t="s">
        <v>121</v>
      </c>
      <c r="H133" s="129">
        <v>9.304</v>
      </c>
      <c r="I133" s="130"/>
      <c r="J133" s="131">
        <f t="shared" si="0"/>
        <v>0</v>
      </c>
      <c r="K133" s="132"/>
      <c r="L133" s="28"/>
      <c r="M133" s="133" t="s">
        <v>1</v>
      </c>
      <c r="N133" s="134" t="s">
        <v>38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0.098</v>
      </c>
      <c r="T133" s="136">
        <f t="shared" si="3"/>
        <v>0.911792</v>
      </c>
      <c r="AR133" s="137" t="s">
        <v>122</v>
      </c>
      <c r="AT133" s="137" t="s">
        <v>118</v>
      </c>
      <c r="AU133" s="137" t="s">
        <v>83</v>
      </c>
      <c r="AY133" s="13" t="s">
        <v>116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81</v>
      </c>
      <c r="BK133" s="138">
        <f t="shared" si="9"/>
        <v>0</v>
      </c>
      <c r="BL133" s="13" t="s">
        <v>122</v>
      </c>
      <c r="BM133" s="137" t="s">
        <v>141</v>
      </c>
    </row>
    <row r="134" spans="2:65" s="1" customFormat="1" ht="24.2" customHeight="1">
      <c r="B134" s="28"/>
      <c r="C134" s="125" t="s">
        <v>142</v>
      </c>
      <c r="D134" s="125" t="s">
        <v>118</v>
      </c>
      <c r="E134" s="126" t="s">
        <v>143</v>
      </c>
      <c r="F134" s="127" t="s">
        <v>144</v>
      </c>
      <c r="G134" s="128" t="s">
        <v>121</v>
      </c>
      <c r="H134" s="129">
        <v>9.304</v>
      </c>
      <c r="I134" s="130"/>
      <c r="J134" s="131">
        <f t="shared" si="0"/>
        <v>0</v>
      </c>
      <c r="K134" s="132"/>
      <c r="L134" s="28"/>
      <c r="M134" s="133" t="s">
        <v>1</v>
      </c>
      <c r="N134" s="134" t="s">
        <v>38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0.22</v>
      </c>
      <c r="T134" s="136">
        <f t="shared" si="3"/>
        <v>2.0468800000000003</v>
      </c>
      <c r="AR134" s="137" t="s">
        <v>122</v>
      </c>
      <c r="AT134" s="137" t="s">
        <v>118</v>
      </c>
      <c r="AU134" s="137" t="s">
        <v>83</v>
      </c>
      <c r="AY134" s="13" t="s">
        <v>116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81</v>
      </c>
      <c r="BK134" s="138">
        <f t="shared" si="9"/>
        <v>0</v>
      </c>
      <c r="BL134" s="13" t="s">
        <v>122</v>
      </c>
      <c r="BM134" s="137" t="s">
        <v>145</v>
      </c>
    </row>
    <row r="135" spans="2:65" s="1" customFormat="1" ht="16.5" customHeight="1">
      <c r="B135" s="28"/>
      <c r="C135" s="125" t="s">
        <v>146</v>
      </c>
      <c r="D135" s="125" t="s">
        <v>118</v>
      </c>
      <c r="E135" s="126" t="s">
        <v>147</v>
      </c>
      <c r="F135" s="127" t="s">
        <v>148</v>
      </c>
      <c r="G135" s="128" t="s">
        <v>149</v>
      </c>
      <c r="H135" s="129">
        <v>20</v>
      </c>
      <c r="I135" s="130"/>
      <c r="J135" s="131">
        <f t="shared" si="0"/>
        <v>0</v>
      </c>
      <c r="K135" s="132"/>
      <c r="L135" s="28"/>
      <c r="M135" s="133" t="s">
        <v>1</v>
      </c>
      <c r="N135" s="134" t="s">
        <v>38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0.205</v>
      </c>
      <c r="T135" s="136">
        <f t="shared" si="3"/>
        <v>4.1</v>
      </c>
      <c r="AR135" s="137" t="s">
        <v>122</v>
      </c>
      <c r="AT135" s="137" t="s">
        <v>118</v>
      </c>
      <c r="AU135" s="137" t="s">
        <v>83</v>
      </c>
      <c r="AY135" s="13" t="s">
        <v>116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3" t="s">
        <v>81</v>
      </c>
      <c r="BK135" s="138">
        <f t="shared" si="9"/>
        <v>0</v>
      </c>
      <c r="BL135" s="13" t="s">
        <v>122</v>
      </c>
      <c r="BM135" s="137" t="s">
        <v>150</v>
      </c>
    </row>
    <row r="136" spans="2:65" s="1" customFormat="1" ht="16.5" customHeight="1">
      <c r="B136" s="28"/>
      <c r="C136" s="125" t="s">
        <v>151</v>
      </c>
      <c r="D136" s="125" t="s">
        <v>118</v>
      </c>
      <c r="E136" s="126" t="s">
        <v>152</v>
      </c>
      <c r="F136" s="127" t="s">
        <v>153</v>
      </c>
      <c r="G136" s="128" t="s">
        <v>149</v>
      </c>
      <c r="H136" s="129">
        <v>2.8</v>
      </c>
      <c r="I136" s="130"/>
      <c r="J136" s="131">
        <f t="shared" si="0"/>
        <v>0</v>
      </c>
      <c r="K136" s="132"/>
      <c r="L136" s="28"/>
      <c r="M136" s="133" t="s">
        <v>1</v>
      </c>
      <c r="N136" s="134" t="s">
        <v>38</v>
      </c>
      <c r="P136" s="135">
        <f t="shared" si="1"/>
        <v>0</v>
      </c>
      <c r="Q136" s="135">
        <v>0.0369</v>
      </c>
      <c r="R136" s="135">
        <f t="shared" si="2"/>
        <v>0.10332</v>
      </c>
      <c r="S136" s="135">
        <v>0</v>
      </c>
      <c r="T136" s="136">
        <f t="shared" si="3"/>
        <v>0</v>
      </c>
      <c r="AR136" s="137" t="s">
        <v>122</v>
      </c>
      <c r="AT136" s="137" t="s">
        <v>118</v>
      </c>
      <c r="AU136" s="137" t="s">
        <v>83</v>
      </c>
      <c r="AY136" s="13" t="s">
        <v>116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3" t="s">
        <v>81</v>
      </c>
      <c r="BK136" s="138">
        <f t="shared" si="9"/>
        <v>0</v>
      </c>
      <c r="BL136" s="13" t="s">
        <v>122</v>
      </c>
      <c r="BM136" s="137" t="s">
        <v>154</v>
      </c>
    </row>
    <row r="137" spans="2:65" s="1" customFormat="1" ht="24.2" customHeight="1">
      <c r="B137" s="28"/>
      <c r="C137" s="125" t="s">
        <v>155</v>
      </c>
      <c r="D137" s="125" t="s">
        <v>118</v>
      </c>
      <c r="E137" s="126" t="s">
        <v>156</v>
      </c>
      <c r="F137" s="127" t="s">
        <v>157</v>
      </c>
      <c r="G137" s="128" t="s">
        <v>149</v>
      </c>
      <c r="H137" s="129">
        <v>1</v>
      </c>
      <c r="I137" s="130"/>
      <c r="J137" s="131">
        <f t="shared" si="0"/>
        <v>0</v>
      </c>
      <c r="K137" s="132"/>
      <c r="L137" s="28"/>
      <c r="M137" s="133" t="s">
        <v>1</v>
      </c>
      <c r="N137" s="134" t="s">
        <v>38</v>
      </c>
      <c r="P137" s="135">
        <f t="shared" si="1"/>
        <v>0</v>
      </c>
      <c r="Q137" s="135">
        <v>0.01068</v>
      </c>
      <c r="R137" s="135">
        <f t="shared" si="2"/>
        <v>0.01068</v>
      </c>
      <c r="S137" s="135">
        <v>0</v>
      </c>
      <c r="T137" s="136">
        <f t="shared" si="3"/>
        <v>0</v>
      </c>
      <c r="AR137" s="137" t="s">
        <v>122</v>
      </c>
      <c r="AT137" s="137" t="s">
        <v>118</v>
      </c>
      <c r="AU137" s="137" t="s">
        <v>83</v>
      </c>
      <c r="AY137" s="13" t="s">
        <v>116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3" t="s">
        <v>81</v>
      </c>
      <c r="BK137" s="138">
        <f t="shared" si="9"/>
        <v>0</v>
      </c>
      <c r="BL137" s="13" t="s">
        <v>122</v>
      </c>
      <c r="BM137" s="137" t="s">
        <v>158</v>
      </c>
    </row>
    <row r="138" spans="2:65" s="1" customFormat="1" ht="24.2" customHeight="1">
      <c r="B138" s="28"/>
      <c r="C138" s="125" t="s">
        <v>159</v>
      </c>
      <c r="D138" s="125" t="s">
        <v>118</v>
      </c>
      <c r="E138" s="126" t="s">
        <v>160</v>
      </c>
      <c r="F138" s="127" t="s">
        <v>161</v>
      </c>
      <c r="G138" s="128" t="s">
        <v>149</v>
      </c>
      <c r="H138" s="129">
        <v>14.2</v>
      </c>
      <c r="I138" s="130"/>
      <c r="J138" s="131">
        <f t="shared" si="0"/>
        <v>0</v>
      </c>
      <c r="K138" s="132"/>
      <c r="L138" s="28"/>
      <c r="M138" s="133" t="s">
        <v>1</v>
      </c>
      <c r="N138" s="134" t="s">
        <v>38</v>
      </c>
      <c r="P138" s="135">
        <f t="shared" si="1"/>
        <v>0</v>
      </c>
      <c r="Q138" s="135">
        <v>0.0369</v>
      </c>
      <c r="R138" s="135">
        <f t="shared" si="2"/>
        <v>0.52398</v>
      </c>
      <c r="S138" s="135">
        <v>0</v>
      </c>
      <c r="T138" s="136">
        <f t="shared" si="3"/>
        <v>0</v>
      </c>
      <c r="AR138" s="137" t="s">
        <v>122</v>
      </c>
      <c r="AT138" s="137" t="s">
        <v>118</v>
      </c>
      <c r="AU138" s="137" t="s">
        <v>83</v>
      </c>
      <c r="AY138" s="13" t="s">
        <v>116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3" t="s">
        <v>81</v>
      </c>
      <c r="BK138" s="138">
        <f t="shared" si="9"/>
        <v>0</v>
      </c>
      <c r="BL138" s="13" t="s">
        <v>122</v>
      </c>
      <c r="BM138" s="137" t="s">
        <v>162</v>
      </c>
    </row>
    <row r="139" spans="2:65" s="1" customFormat="1" ht="24.2" customHeight="1">
      <c r="B139" s="28"/>
      <c r="C139" s="125" t="s">
        <v>163</v>
      </c>
      <c r="D139" s="125" t="s">
        <v>118</v>
      </c>
      <c r="E139" s="126" t="s">
        <v>164</v>
      </c>
      <c r="F139" s="127" t="s">
        <v>165</v>
      </c>
      <c r="G139" s="128" t="s">
        <v>166</v>
      </c>
      <c r="H139" s="129">
        <v>5.96</v>
      </c>
      <c r="I139" s="130"/>
      <c r="J139" s="131">
        <f t="shared" si="0"/>
        <v>0</v>
      </c>
      <c r="K139" s="132"/>
      <c r="L139" s="28"/>
      <c r="M139" s="133" t="s">
        <v>1</v>
      </c>
      <c r="N139" s="134" t="s">
        <v>38</v>
      </c>
      <c r="P139" s="135">
        <f t="shared" si="1"/>
        <v>0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R139" s="137" t="s">
        <v>122</v>
      </c>
      <c r="AT139" s="137" t="s">
        <v>118</v>
      </c>
      <c r="AU139" s="137" t="s">
        <v>83</v>
      </c>
      <c r="AY139" s="13" t="s">
        <v>116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3" t="s">
        <v>81</v>
      </c>
      <c r="BK139" s="138">
        <f t="shared" si="9"/>
        <v>0</v>
      </c>
      <c r="BL139" s="13" t="s">
        <v>122</v>
      </c>
      <c r="BM139" s="137" t="s">
        <v>167</v>
      </c>
    </row>
    <row r="140" spans="2:65" s="1" customFormat="1" ht="33" customHeight="1">
      <c r="B140" s="28"/>
      <c r="C140" s="125" t="s">
        <v>168</v>
      </c>
      <c r="D140" s="125" t="s">
        <v>118</v>
      </c>
      <c r="E140" s="126" t="s">
        <v>169</v>
      </c>
      <c r="F140" s="127" t="s">
        <v>170</v>
      </c>
      <c r="G140" s="128" t="s">
        <v>166</v>
      </c>
      <c r="H140" s="129">
        <v>34.643</v>
      </c>
      <c r="I140" s="130"/>
      <c r="J140" s="131">
        <f t="shared" si="0"/>
        <v>0</v>
      </c>
      <c r="K140" s="132"/>
      <c r="L140" s="28"/>
      <c r="M140" s="133" t="s">
        <v>1</v>
      </c>
      <c r="N140" s="134" t="s">
        <v>38</v>
      </c>
      <c r="P140" s="135">
        <f t="shared" si="1"/>
        <v>0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R140" s="137" t="s">
        <v>122</v>
      </c>
      <c r="AT140" s="137" t="s">
        <v>118</v>
      </c>
      <c r="AU140" s="137" t="s">
        <v>83</v>
      </c>
      <c r="AY140" s="13" t="s">
        <v>116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3" t="s">
        <v>81</v>
      </c>
      <c r="BK140" s="138">
        <f t="shared" si="9"/>
        <v>0</v>
      </c>
      <c r="BL140" s="13" t="s">
        <v>122</v>
      </c>
      <c r="BM140" s="137" t="s">
        <v>171</v>
      </c>
    </row>
    <row r="141" spans="2:65" s="1" customFormat="1" ht="33" customHeight="1">
      <c r="B141" s="28"/>
      <c r="C141" s="125" t="s">
        <v>172</v>
      </c>
      <c r="D141" s="125" t="s">
        <v>118</v>
      </c>
      <c r="E141" s="126" t="s">
        <v>173</v>
      </c>
      <c r="F141" s="127" t="s">
        <v>174</v>
      </c>
      <c r="G141" s="128" t="s">
        <v>166</v>
      </c>
      <c r="H141" s="129">
        <v>15.163</v>
      </c>
      <c r="I141" s="130"/>
      <c r="J141" s="131">
        <f t="shared" si="0"/>
        <v>0</v>
      </c>
      <c r="K141" s="132"/>
      <c r="L141" s="28"/>
      <c r="M141" s="133" t="s">
        <v>1</v>
      </c>
      <c r="N141" s="134" t="s">
        <v>38</v>
      </c>
      <c r="P141" s="135">
        <f t="shared" si="1"/>
        <v>0</v>
      </c>
      <c r="Q141" s="135">
        <v>0</v>
      </c>
      <c r="R141" s="135">
        <f t="shared" si="2"/>
        <v>0</v>
      </c>
      <c r="S141" s="135">
        <v>0</v>
      </c>
      <c r="T141" s="136">
        <f t="shared" si="3"/>
        <v>0</v>
      </c>
      <c r="AR141" s="137" t="s">
        <v>122</v>
      </c>
      <c r="AT141" s="137" t="s">
        <v>118</v>
      </c>
      <c r="AU141" s="137" t="s">
        <v>83</v>
      </c>
      <c r="AY141" s="13" t="s">
        <v>116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3" t="s">
        <v>81</v>
      </c>
      <c r="BK141" s="138">
        <f t="shared" si="9"/>
        <v>0</v>
      </c>
      <c r="BL141" s="13" t="s">
        <v>122</v>
      </c>
      <c r="BM141" s="137" t="s">
        <v>175</v>
      </c>
    </row>
    <row r="142" spans="2:65" s="1" customFormat="1" ht="24.2" customHeight="1">
      <c r="B142" s="28"/>
      <c r="C142" s="125" t="s">
        <v>8</v>
      </c>
      <c r="D142" s="125" t="s">
        <v>118</v>
      </c>
      <c r="E142" s="126" t="s">
        <v>176</v>
      </c>
      <c r="F142" s="127" t="s">
        <v>177</v>
      </c>
      <c r="G142" s="128" t="s">
        <v>166</v>
      </c>
      <c r="H142" s="129">
        <v>14.076</v>
      </c>
      <c r="I142" s="130"/>
      <c r="J142" s="131">
        <f t="shared" si="0"/>
        <v>0</v>
      </c>
      <c r="K142" s="132"/>
      <c r="L142" s="28"/>
      <c r="M142" s="133" t="s">
        <v>1</v>
      </c>
      <c r="N142" s="134" t="s">
        <v>38</v>
      </c>
      <c r="P142" s="135">
        <f t="shared" si="1"/>
        <v>0</v>
      </c>
      <c r="Q142" s="135">
        <v>0</v>
      </c>
      <c r="R142" s="135">
        <f t="shared" si="2"/>
        <v>0</v>
      </c>
      <c r="S142" s="135">
        <v>0</v>
      </c>
      <c r="T142" s="136">
        <f t="shared" si="3"/>
        <v>0</v>
      </c>
      <c r="AR142" s="137" t="s">
        <v>122</v>
      </c>
      <c r="AT142" s="137" t="s">
        <v>118</v>
      </c>
      <c r="AU142" s="137" t="s">
        <v>83</v>
      </c>
      <c r="AY142" s="13" t="s">
        <v>116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3" t="s">
        <v>81</v>
      </c>
      <c r="BK142" s="138">
        <f t="shared" si="9"/>
        <v>0</v>
      </c>
      <c r="BL142" s="13" t="s">
        <v>122</v>
      </c>
      <c r="BM142" s="137" t="s">
        <v>178</v>
      </c>
    </row>
    <row r="143" spans="2:65" s="1" customFormat="1" ht="24.2" customHeight="1">
      <c r="B143" s="28"/>
      <c r="C143" s="125" t="s">
        <v>179</v>
      </c>
      <c r="D143" s="125" t="s">
        <v>118</v>
      </c>
      <c r="E143" s="126" t="s">
        <v>180</v>
      </c>
      <c r="F143" s="127" t="s">
        <v>181</v>
      </c>
      <c r="G143" s="128" t="s">
        <v>166</v>
      </c>
      <c r="H143" s="129">
        <v>1.2</v>
      </c>
      <c r="I143" s="130"/>
      <c r="J143" s="131">
        <f t="shared" si="0"/>
        <v>0</v>
      </c>
      <c r="K143" s="132"/>
      <c r="L143" s="28"/>
      <c r="M143" s="133" t="s">
        <v>1</v>
      </c>
      <c r="N143" s="134" t="s">
        <v>38</v>
      </c>
      <c r="P143" s="135">
        <f t="shared" si="1"/>
        <v>0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R143" s="137" t="s">
        <v>122</v>
      </c>
      <c r="AT143" s="137" t="s">
        <v>118</v>
      </c>
      <c r="AU143" s="137" t="s">
        <v>83</v>
      </c>
      <c r="AY143" s="13" t="s">
        <v>116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3" t="s">
        <v>81</v>
      </c>
      <c r="BK143" s="138">
        <f t="shared" si="9"/>
        <v>0</v>
      </c>
      <c r="BL143" s="13" t="s">
        <v>122</v>
      </c>
      <c r="BM143" s="137" t="s">
        <v>182</v>
      </c>
    </row>
    <row r="144" spans="2:65" s="1" customFormat="1" ht="44.25" customHeight="1">
      <c r="B144" s="28"/>
      <c r="C144" s="125" t="s">
        <v>183</v>
      </c>
      <c r="D144" s="125" t="s">
        <v>118</v>
      </c>
      <c r="E144" s="126" t="s">
        <v>184</v>
      </c>
      <c r="F144" s="127" t="s">
        <v>185</v>
      </c>
      <c r="G144" s="128" t="s">
        <v>149</v>
      </c>
      <c r="H144" s="129">
        <v>59</v>
      </c>
      <c r="I144" s="130"/>
      <c r="J144" s="131">
        <f t="shared" si="0"/>
        <v>0</v>
      </c>
      <c r="K144" s="132"/>
      <c r="L144" s="28"/>
      <c r="M144" s="133" t="s">
        <v>1</v>
      </c>
      <c r="N144" s="134" t="s">
        <v>38</v>
      </c>
      <c r="P144" s="135">
        <f t="shared" si="1"/>
        <v>0</v>
      </c>
      <c r="Q144" s="135">
        <v>0.0027</v>
      </c>
      <c r="R144" s="135">
        <f t="shared" si="2"/>
        <v>0.1593</v>
      </c>
      <c r="S144" s="135">
        <v>0</v>
      </c>
      <c r="T144" s="136">
        <f t="shared" si="3"/>
        <v>0</v>
      </c>
      <c r="AR144" s="137" t="s">
        <v>122</v>
      </c>
      <c r="AT144" s="137" t="s">
        <v>118</v>
      </c>
      <c r="AU144" s="137" t="s">
        <v>83</v>
      </c>
      <c r="AY144" s="13" t="s">
        <v>116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3" t="s">
        <v>81</v>
      </c>
      <c r="BK144" s="138">
        <f t="shared" si="9"/>
        <v>0</v>
      </c>
      <c r="BL144" s="13" t="s">
        <v>122</v>
      </c>
      <c r="BM144" s="137" t="s">
        <v>186</v>
      </c>
    </row>
    <row r="145" spans="2:65" s="1" customFormat="1" ht="21.75" customHeight="1">
      <c r="B145" s="28"/>
      <c r="C145" s="125" t="s">
        <v>187</v>
      </c>
      <c r="D145" s="125" t="s">
        <v>118</v>
      </c>
      <c r="E145" s="126" t="s">
        <v>188</v>
      </c>
      <c r="F145" s="127" t="s">
        <v>189</v>
      </c>
      <c r="G145" s="128" t="s">
        <v>121</v>
      </c>
      <c r="H145" s="129">
        <v>45.342</v>
      </c>
      <c r="I145" s="130"/>
      <c r="J145" s="131">
        <f t="shared" si="0"/>
        <v>0</v>
      </c>
      <c r="K145" s="132"/>
      <c r="L145" s="28"/>
      <c r="M145" s="133" t="s">
        <v>1</v>
      </c>
      <c r="N145" s="134" t="s">
        <v>38</v>
      </c>
      <c r="P145" s="135">
        <f t="shared" si="1"/>
        <v>0</v>
      </c>
      <c r="Q145" s="135">
        <v>0.00084</v>
      </c>
      <c r="R145" s="135">
        <f t="shared" si="2"/>
        <v>0.03808728</v>
      </c>
      <c r="S145" s="135">
        <v>0</v>
      </c>
      <c r="T145" s="136">
        <f t="shared" si="3"/>
        <v>0</v>
      </c>
      <c r="AR145" s="137" t="s">
        <v>122</v>
      </c>
      <c r="AT145" s="137" t="s">
        <v>118</v>
      </c>
      <c r="AU145" s="137" t="s">
        <v>83</v>
      </c>
      <c r="AY145" s="13" t="s">
        <v>116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3" t="s">
        <v>81</v>
      </c>
      <c r="BK145" s="138">
        <f t="shared" si="9"/>
        <v>0</v>
      </c>
      <c r="BL145" s="13" t="s">
        <v>122</v>
      </c>
      <c r="BM145" s="137" t="s">
        <v>190</v>
      </c>
    </row>
    <row r="146" spans="2:65" s="1" customFormat="1" ht="24.2" customHeight="1">
      <c r="B146" s="28"/>
      <c r="C146" s="125" t="s">
        <v>191</v>
      </c>
      <c r="D146" s="125" t="s">
        <v>118</v>
      </c>
      <c r="E146" s="126" t="s">
        <v>192</v>
      </c>
      <c r="F146" s="127" t="s">
        <v>193</v>
      </c>
      <c r="G146" s="128" t="s">
        <v>121</v>
      </c>
      <c r="H146" s="129">
        <v>45.342</v>
      </c>
      <c r="I146" s="130"/>
      <c r="J146" s="131">
        <f t="shared" si="0"/>
        <v>0</v>
      </c>
      <c r="K146" s="132"/>
      <c r="L146" s="28"/>
      <c r="M146" s="133" t="s">
        <v>1</v>
      </c>
      <c r="N146" s="134" t="s">
        <v>38</v>
      </c>
      <c r="P146" s="135">
        <f t="shared" si="1"/>
        <v>0</v>
      </c>
      <c r="Q146" s="135">
        <v>0</v>
      </c>
      <c r="R146" s="135">
        <f t="shared" si="2"/>
        <v>0</v>
      </c>
      <c r="S146" s="135">
        <v>0</v>
      </c>
      <c r="T146" s="136">
        <f t="shared" si="3"/>
        <v>0</v>
      </c>
      <c r="AR146" s="137" t="s">
        <v>122</v>
      </c>
      <c r="AT146" s="137" t="s">
        <v>118</v>
      </c>
      <c r="AU146" s="137" t="s">
        <v>83</v>
      </c>
      <c r="AY146" s="13" t="s">
        <v>116</v>
      </c>
      <c r="BE146" s="138">
        <f t="shared" si="4"/>
        <v>0</v>
      </c>
      <c r="BF146" s="138">
        <f t="shared" si="5"/>
        <v>0</v>
      </c>
      <c r="BG146" s="138">
        <f t="shared" si="6"/>
        <v>0</v>
      </c>
      <c r="BH146" s="138">
        <f t="shared" si="7"/>
        <v>0</v>
      </c>
      <c r="BI146" s="138">
        <f t="shared" si="8"/>
        <v>0</v>
      </c>
      <c r="BJ146" s="13" t="s">
        <v>81</v>
      </c>
      <c r="BK146" s="138">
        <f t="shared" si="9"/>
        <v>0</v>
      </c>
      <c r="BL146" s="13" t="s">
        <v>122</v>
      </c>
      <c r="BM146" s="137" t="s">
        <v>194</v>
      </c>
    </row>
    <row r="147" spans="2:65" s="1" customFormat="1" ht="21.75" customHeight="1">
      <c r="B147" s="28"/>
      <c r="C147" s="125" t="s">
        <v>195</v>
      </c>
      <c r="D147" s="125" t="s">
        <v>118</v>
      </c>
      <c r="E147" s="126" t="s">
        <v>196</v>
      </c>
      <c r="F147" s="127" t="s">
        <v>197</v>
      </c>
      <c r="G147" s="128" t="s">
        <v>121</v>
      </c>
      <c r="H147" s="129">
        <v>97.5</v>
      </c>
      <c r="I147" s="130"/>
      <c r="J147" s="131">
        <f t="shared" si="0"/>
        <v>0</v>
      </c>
      <c r="K147" s="132"/>
      <c r="L147" s="28"/>
      <c r="M147" s="133" t="s">
        <v>1</v>
      </c>
      <c r="N147" s="134" t="s">
        <v>38</v>
      </c>
      <c r="P147" s="135">
        <f t="shared" si="1"/>
        <v>0</v>
      </c>
      <c r="Q147" s="135">
        <v>0.00199</v>
      </c>
      <c r="R147" s="135">
        <f t="shared" si="2"/>
        <v>0.194025</v>
      </c>
      <c r="S147" s="135">
        <v>0</v>
      </c>
      <c r="T147" s="136">
        <f t="shared" si="3"/>
        <v>0</v>
      </c>
      <c r="AR147" s="137" t="s">
        <v>122</v>
      </c>
      <c r="AT147" s="137" t="s">
        <v>118</v>
      </c>
      <c r="AU147" s="137" t="s">
        <v>83</v>
      </c>
      <c r="AY147" s="13" t="s">
        <v>116</v>
      </c>
      <c r="BE147" s="138">
        <f t="shared" si="4"/>
        <v>0</v>
      </c>
      <c r="BF147" s="138">
        <f t="shared" si="5"/>
        <v>0</v>
      </c>
      <c r="BG147" s="138">
        <f t="shared" si="6"/>
        <v>0</v>
      </c>
      <c r="BH147" s="138">
        <f t="shared" si="7"/>
        <v>0</v>
      </c>
      <c r="BI147" s="138">
        <f t="shared" si="8"/>
        <v>0</v>
      </c>
      <c r="BJ147" s="13" t="s">
        <v>81</v>
      </c>
      <c r="BK147" s="138">
        <f t="shared" si="9"/>
        <v>0</v>
      </c>
      <c r="BL147" s="13" t="s">
        <v>122</v>
      </c>
      <c r="BM147" s="137" t="s">
        <v>198</v>
      </c>
    </row>
    <row r="148" spans="2:65" s="1" customFormat="1" ht="24.2" customHeight="1">
      <c r="B148" s="28"/>
      <c r="C148" s="125" t="s">
        <v>7</v>
      </c>
      <c r="D148" s="125" t="s">
        <v>118</v>
      </c>
      <c r="E148" s="126" t="s">
        <v>199</v>
      </c>
      <c r="F148" s="127" t="s">
        <v>200</v>
      </c>
      <c r="G148" s="128" t="s">
        <v>121</v>
      </c>
      <c r="H148" s="129">
        <v>97.5</v>
      </c>
      <c r="I148" s="130"/>
      <c r="J148" s="131">
        <f t="shared" si="0"/>
        <v>0</v>
      </c>
      <c r="K148" s="132"/>
      <c r="L148" s="28"/>
      <c r="M148" s="133" t="s">
        <v>1</v>
      </c>
      <c r="N148" s="134" t="s">
        <v>38</v>
      </c>
      <c r="P148" s="135">
        <f t="shared" si="1"/>
        <v>0</v>
      </c>
      <c r="Q148" s="135">
        <v>0</v>
      </c>
      <c r="R148" s="135">
        <f t="shared" si="2"/>
        <v>0</v>
      </c>
      <c r="S148" s="135">
        <v>0</v>
      </c>
      <c r="T148" s="136">
        <f t="shared" si="3"/>
        <v>0</v>
      </c>
      <c r="AR148" s="137" t="s">
        <v>122</v>
      </c>
      <c r="AT148" s="137" t="s">
        <v>118</v>
      </c>
      <c r="AU148" s="137" t="s">
        <v>83</v>
      </c>
      <c r="AY148" s="13" t="s">
        <v>116</v>
      </c>
      <c r="BE148" s="138">
        <f t="shared" si="4"/>
        <v>0</v>
      </c>
      <c r="BF148" s="138">
        <f t="shared" si="5"/>
        <v>0</v>
      </c>
      <c r="BG148" s="138">
        <f t="shared" si="6"/>
        <v>0</v>
      </c>
      <c r="BH148" s="138">
        <f t="shared" si="7"/>
        <v>0</v>
      </c>
      <c r="BI148" s="138">
        <f t="shared" si="8"/>
        <v>0</v>
      </c>
      <c r="BJ148" s="13" t="s">
        <v>81</v>
      </c>
      <c r="BK148" s="138">
        <f t="shared" si="9"/>
        <v>0</v>
      </c>
      <c r="BL148" s="13" t="s">
        <v>122</v>
      </c>
      <c r="BM148" s="137" t="s">
        <v>201</v>
      </c>
    </row>
    <row r="149" spans="2:65" s="1" customFormat="1" ht="37.9" customHeight="1">
      <c r="B149" s="28"/>
      <c r="C149" s="125" t="s">
        <v>202</v>
      </c>
      <c r="D149" s="125" t="s">
        <v>118</v>
      </c>
      <c r="E149" s="126" t="s">
        <v>203</v>
      </c>
      <c r="F149" s="127" t="s">
        <v>204</v>
      </c>
      <c r="G149" s="128" t="s">
        <v>166</v>
      </c>
      <c r="H149" s="129">
        <v>1.2</v>
      </c>
      <c r="I149" s="130"/>
      <c r="J149" s="131">
        <f t="shared" si="0"/>
        <v>0</v>
      </c>
      <c r="K149" s="132"/>
      <c r="L149" s="28"/>
      <c r="M149" s="133" t="s">
        <v>1</v>
      </c>
      <c r="N149" s="134" t="s">
        <v>38</v>
      </c>
      <c r="P149" s="135">
        <f t="shared" si="1"/>
        <v>0</v>
      </c>
      <c r="Q149" s="135">
        <v>0</v>
      </c>
      <c r="R149" s="135">
        <f t="shared" si="2"/>
        <v>0</v>
      </c>
      <c r="S149" s="135">
        <v>0</v>
      </c>
      <c r="T149" s="136">
        <f t="shared" si="3"/>
        <v>0</v>
      </c>
      <c r="AR149" s="137" t="s">
        <v>122</v>
      </c>
      <c r="AT149" s="137" t="s">
        <v>118</v>
      </c>
      <c r="AU149" s="137" t="s">
        <v>83</v>
      </c>
      <c r="AY149" s="13" t="s">
        <v>116</v>
      </c>
      <c r="BE149" s="138">
        <f t="shared" si="4"/>
        <v>0</v>
      </c>
      <c r="BF149" s="138">
        <f t="shared" si="5"/>
        <v>0</v>
      </c>
      <c r="BG149" s="138">
        <f t="shared" si="6"/>
        <v>0</v>
      </c>
      <c r="BH149" s="138">
        <f t="shared" si="7"/>
        <v>0</v>
      </c>
      <c r="BI149" s="138">
        <f t="shared" si="8"/>
        <v>0</v>
      </c>
      <c r="BJ149" s="13" t="s">
        <v>81</v>
      </c>
      <c r="BK149" s="138">
        <f t="shared" si="9"/>
        <v>0</v>
      </c>
      <c r="BL149" s="13" t="s">
        <v>122</v>
      </c>
      <c r="BM149" s="137" t="s">
        <v>205</v>
      </c>
    </row>
    <row r="150" spans="2:65" s="1" customFormat="1" ht="37.9" customHeight="1">
      <c r="B150" s="28"/>
      <c r="C150" s="125" t="s">
        <v>206</v>
      </c>
      <c r="D150" s="125" t="s">
        <v>118</v>
      </c>
      <c r="E150" s="126" t="s">
        <v>207</v>
      </c>
      <c r="F150" s="127" t="s">
        <v>208</v>
      </c>
      <c r="G150" s="128" t="s">
        <v>166</v>
      </c>
      <c r="H150" s="129">
        <v>4.8</v>
      </c>
      <c r="I150" s="130"/>
      <c r="J150" s="131">
        <f t="shared" si="0"/>
        <v>0</v>
      </c>
      <c r="K150" s="132"/>
      <c r="L150" s="28"/>
      <c r="M150" s="133" t="s">
        <v>1</v>
      </c>
      <c r="N150" s="134" t="s">
        <v>38</v>
      </c>
      <c r="P150" s="135">
        <f t="shared" si="1"/>
        <v>0</v>
      </c>
      <c r="Q150" s="135">
        <v>0</v>
      </c>
      <c r="R150" s="135">
        <f t="shared" si="2"/>
        <v>0</v>
      </c>
      <c r="S150" s="135">
        <v>0</v>
      </c>
      <c r="T150" s="136">
        <f t="shared" si="3"/>
        <v>0</v>
      </c>
      <c r="AR150" s="137" t="s">
        <v>122</v>
      </c>
      <c r="AT150" s="137" t="s">
        <v>118</v>
      </c>
      <c r="AU150" s="137" t="s">
        <v>83</v>
      </c>
      <c r="AY150" s="13" t="s">
        <v>116</v>
      </c>
      <c r="BE150" s="138">
        <f t="shared" si="4"/>
        <v>0</v>
      </c>
      <c r="BF150" s="138">
        <f t="shared" si="5"/>
        <v>0</v>
      </c>
      <c r="BG150" s="138">
        <f t="shared" si="6"/>
        <v>0</v>
      </c>
      <c r="BH150" s="138">
        <f t="shared" si="7"/>
        <v>0</v>
      </c>
      <c r="BI150" s="138">
        <f t="shared" si="8"/>
        <v>0</v>
      </c>
      <c r="BJ150" s="13" t="s">
        <v>81</v>
      </c>
      <c r="BK150" s="138">
        <f t="shared" si="9"/>
        <v>0</v>
      </c>
      <c r="BL150" s="13" t="s">
        <v>122</v>
      </c>
      <c r="BM150" s="137" t="s">
        <v>209</v>
      </c>
    </row>
    <row r="151" spans="2:65" s="1" customFormat="1" ht="24.2" customHeight="1">
      <c r="B151" s="28"/>
      <c r="C151" s="125" t="s">
        <v>210</v>
      </c>
      <c r="D151" s="125" t="s">
        <v>118</v>
      </c>
      <c r="E151" s="126" t="s">
        <v>211</v>
      </c>
      <c r="F151" s="127" t="s">
        <v>212</v>
      </c>
      <c r="G151" s="128" t="s">
        <v>166</v>
      </c>
      <c r="H151" s="129">
        <v>25.592</v>
      </c>
      <c r="I151" s="130"/>
      <c r="J151" s="131">
        <f t="shared" si="0"/>
        <v>0</v>
      </c>
      <c r="K151" s="132"/>
      <c r="L151" s="28"/>
      <c r="M151" s="133" t="s">
        <v>1</v>
      </c>
      <c r="N151" s="134" t="s">
        <v>38</v>
      </c>
      <c r="P151" s="135">
        <f t="shared" si="1"/>
        <v>0</v>
      </c>
      <c r="Q151" s="135">
        <v>0</v>
      </c>
      <c r="R151" s="135">
        <f t="shared" si="2"/>
        <v>0</v>
      </c>
      <c r="S151" s="135">
        <v>0</v>
      </c>
      <c r="T151" s="136">
        <f t="shared" si="3"/>
        <v>0</v>
      </c>
      <c r="AR151" s="137" t="s">
        <v>122</v>
      </c>
      <c r="AT151" s="137" t="s">
        <v>118</v>
      </c>
      <c r="AU151" s="137" t="s">
        <v>83</v>
      </c>
      <c r="AY151" s="13" t="s">
        <v>116</v>
      </c>
      <c r="BE151" s="138">
        <f t="shared" si="4"/>
        <v>0</v>
      </c>
      <c r="BF151" s="138">
        <f t="shared" si="5"/>
        <v>0</v>
      </c>
      <c r="BG151" s="138">
        <f t="shared" si="6"/>
        <v>0</v>
      </c>
      <c r="BH151" s="138">
        <f t="shared" si="7"/>
        <v>0</v>
      </c>
      <c r="BI151" s="138">
        <f t="shared" si="8"/>
        <v>0</v>
      </c>
      <c r="BJ151" s="13" t="s">
        <v>81</v>
      </c>
      <c r="BK151" s="138">
        <f t="shared" si="9"/>
        <v>0</v>
      </c>
      <c r="BL151" s="13" t="s">
        <v>122</v>
      </c>
      <c r="BM151" s="137" t="s">
        <v>213</v>
      </c>
    </row>
    <row r="152" spans="2:65" s="1" customFormat="1" ht="37.9" customHeight="1">
      <c r="B152" s="28"/>
      <c r="C152" s="125" t="s">
        <v>214</v>
      </c>
      <c r="D152" s="125" t="s">
        <v>118</v>
      </c>
      <c r="E152" s="126" t="s">
        <v>215</v>
      </c>
      <c r="F152" s="127" t="s">
        <v>216</v>
      </c>
      <c r="G152" s="128" t="s">
        <v>166</v>
      </c>
      <c r="H152" s="129">
        <v>25.592</v>
      </c>
      <c r="I152" s="130"/>
      <c r="J152" s="131">
        <f t="shared" si="0"/>
        <v>0</v>
      </c>
      <c r="K152" s="132"/>
      <c r="L152" s="28"/>
      <c r="M152" s="133" t="s">
        <v>1</v>
      </c>
      <c r="N152" s="134" t="s">
        <v>38</v>
      </c>
      <c r="P152" s="135">
        <f t="shared" si="1"/>
        <v>0</v>
      </c>
      <c r="Q152" s="135">
        <v>0</v>
      </c>
      <c r="R152" s="135">
        <f t="shared" si="2"/>
        <v>0</v>
      </c>
      <c r="S152" s="135">
        <v>0</v>
      </c>
      <c r="T152" s="136">
        <f t="shared" si="3"/>
        <v>0</v>
      </c>
      <c r="AR152" s="137" t="s">
        <v>122</v>
      </c>
      <c r="AT152" s="137" t="s">
        <v>118</v>
      </c>
      <c r="AU152" s="137" t="s">
        <v>83</v>
      </c>
      <c r="AY152" s="13" t="s">
        <v>116</v>
      </c>
      <c r="BE152" s="138">
        <f t="shared" si="4"/>
        <v>0</v>
      </c>
      <c r="BF152" s="138">
        <f t="shared" si="5"/>
        <v>0</v>
      </c>
      <c r="BG152" s="138">
        <f t="shared" si="6"/>
        <v>0</v>
      </c>
      <c r="BH152" s="138">
        <f t="shared" si="7"/>
        <v>0</v>
      </c>
      <c r="BI152" s="138">
        <f t="shared" si="8"/>
        <v>0</v>
      </c>
      <c r="BJ152" s="13" t="s">
        <v>81</v>
      </c>
      <c r="BK152" s="138">
        <f t="shared" si="9"/>
        <v>0</v>
      </c>
      <c r="BL152" s="13" t="s">
        <v>122</v>
      </c>
      <c r="BM152" s="137" t="s">
        <v>217</v>
      </c>
    </row>
    <row r="153" spans="2:65" s="1" customFormat="1" ht="37.9" customHeight="1">
      <c r="B153" s="28"/>
      <c r="C153" s="125" t="s">
        <v>218</v>
      </c>
      <c r="D153" s="125" t="s">
        <v>118</v>
      </c>
      <c r="E153" s="126" t="s">
        <v>219</v>
      </c>
      <c r="F153" s="127" t="s">
        <v>220</v>
      </c>
      <c r="G153" s="128" t="s">
        <v>166</v>
      </c>
      <c r="H153" s="129">
        <v>511.84</v>
      </c>
      <c r="I153" s="130"/>
      <c r="J153" s="131">
        <f t="shared" si="0"/>
        <v>0</v>
      </c>
      <c r="K153" s="132"/>
      <c r="L153" s="28"/>
      <c r="M153" s="133" t="s">
        <v>1</v>
      </c>
      <c r="N153" s="134" t="s">
        <v>38</v>
      </c>
      <c r="P153" s="135">
        <f t="shared" si="1"/>
        <v>0</v>
      </c>
      <c r="Q153" s="135">
        <v>0</v>
      </c>
      <c r="R153" s="135">
        <f t="shared" si="2"/>
        <v>0</v>
      </c>
      <c r="S153" s="135">
        <v>0</v>
      </c>
      <c r="T153" s="136">
        <f t="shared" si="3"/>
        <v>0</v>
      </c>
      <c r="AR153" s="137" t="s">
        <v>122</v>
      </c>
      <c r="AT153" s="137" t="s">
        <v>118</v>
      </c>
      <c r="AU153" s="137" t="s">
        <v>83</v>
      </c>
      <c r="AY153" s="13" t="s">
        <v>116</v>
      </c>
      <c r="BE153" s="138">
        <f t="shared" si="4"/>
        <v>0</v>
      </c>
      <c r="BF153" s="138">
        <f t="shared" si="5"/>
        <v>0</v>
      </c>
      <c r="BG153" s="138">
        <f t="shared" si="6"/>
        <v>0</v>
      </c>
      <c r="BH153" s="138">
        <f t="shared" si="7"/>
        <v>0</v>
      </c>
      <c r="BI153" s="138">
        <f t="shared" si="8"/>
        <v>0</v>
      </c>
      <c r="BJ153" s="13" t="s">
        <v>81</v>
      </c>
      <c r="BK153" s="138">
        <f t="shared" si="9"/>
        <v>0</v>
      </c>
      <c r="BL153" s="13" t="s">
        <v>122</v>
      </c>
      <c r="BM153" s="137" t="s">
        <v>221</v>
      </c>
    </row>
    <row r="154" spans="2:65" s="1" customFormat="1" ht="16.5" customHeight="1">
      <c r="B154" s="28"/>
      <c r="C154" s="125" t="s">
        <v>222</v>
      </c>
      <c r="D154" s="125" t="s">
        <v>118</v>
      </c>
      <c r="E154" s="126" t="s">
        <v>223</v>
      </c>
      <c r="F154" s="127" t="s">
        <v>224</v>
      </c>
      <c r="G154" s="128" t="s">
        <v>166</v>
      </c>
      <c r="H154" s="129">
        <v>25.592</v>
      </c>
      <c r="I154" s="130"/>
      <c r="J154" s="131">
        <f t="shared" si="0"/>
        <v>0</v>
      </c>
      <c r="K154" s="132"/>
      <c r="L154" s="28"/>
      <c r="M154" s="133" t="s">
        <v>1</v>
      </c>
      <c r="N154" s="134" t="s">
        <v>38</v>
      </c>
      <c r="P154" s="135">
        <f t="shared" si="1"/>
        <v>0</v>
      </c>
      <c r="Q154" s="135">
        <v>0</v>
      </c>
      <c r="R154" s="135">
        <f t="shared" si="2"/>
        <v>0</v>
      </c>
      <c r="S154" s="135">
        <v>0</v>
      </c>
      <c r="T154" s="136">
        <f t="shared" si="3"/>
        <v>0</v>
      </c>
      <c r="AR154" s="137" t="s">
        <v>122</v>
      </c>
      <c r="AT154" s="137" t="s">
        <v>118</v>
      </c>
      <c r="AU154" s="137" t="s">
        <v>83</v>
      </c>
      <c r="AY154" s="13" t="s">
        <v>116</v>
      </c>
      <c r="BE154" s="138">
        <f t="shared" si="4"/>
        <v>0</v>
      </c>
      <c r="BF154" s="138">
        <f t="shared" si="5"/>
        <v>0</v>
      </c>
      <c r="BG154" s="138">
        <f t="shared" si="6"/>
        <v>0</v>
      </c>
      <c r="BH154" s="138">
        <f t="shared" si="7"/>
        <v>0</v>
      </c>
      <c r="BI154" s="138">
        <f t="shared" si="8"/>
        <v>0</v>
      </c>
      <c r="BJ154" s="13" t="s">
        <v>81</v>
      </c>
      <c r="BK154" s="138">
        <f t="shared" si="9"/>
        <v>0</v>
      </c>
      <c r="BL154" s="13" t="s">
        <v>122</v>
      </c>
      <c r="BM154" s="137" t="s">
        <v>225</v>
      </c>
    </row>
    <row r="155" spans="2:65" s="1" customFormat="1" ht="33" customHeight="1">
      <c r="B155" s="28"/>
      <c r="C155" s="125" t="s">
        <v>226</v>
      </c>
      <c r="D155" s="125" t="s">
        <v>118</v>
      </c>
      <c r="E155" s="126" t="s">
        <v>227</v>
      </c>
      <c r="F155" s="127" t="s">
        <v>228</v>
      </c>
      <c r="G155" s="128" t="s">
        <v>229</v>
      </c>
      <c r="H155" s="129">
        <v>46.066</v>
      </c>
      <c r="I155" s="130"/>
      <c r="J155" s="131">
        <f t="shared" si="0"/>
        <v>0</v>
      </c>
      <c r="K155" s="132"/>
      <c r="L155" s="28"/>
      <c r="M155" s="133" t="s">
        <v>1</v>
      </c>
      <c r="N155" s="134" t="s">
        <v>38</v>
      </c>
      <c r="P155" s="135">
        <f t="shared" si="1"/>
        <v>0</v>
      </c>
      <c r="Q155" s="135">
        <v>0</v>
      </c>
      <c r="R155" s="135">
        <f t="shared" si="2"/>
        <v>0</v>
      </c>
      <c r="S155" s="135">
        <v>0</v>
      </c>
      <c r="T155" s="136">
        <f t="shared" si="3"/>
        <v>0</v>
      </c>
      <c r="AR155" s="137" t="s">
        <v>122</v>
      </c>
      <c r="AT155" s="137" t="s">
        <v>118</v>
      </c>
      <c r="AU155" s="137" t="s">
        <v>83</v>
      </c>
      <c r="AY155" s="13" t="s">
        <v>116</v>
      </c>
      <c r="BE155" s="138">
        <f t="shared" si="4"/>
        <v>0</v>
      </c>
      <c r="BF155" s="138">
        <f t="shared" si="5"/>
        <v>0</v>
      </c>
      <c r="BG155" s="138">
        <f t="shared" si="6"/>
        <v>0</v>
      </c>
      <c r="BH155" s="138">
        <f t="shared" si="7"/>
        <v>0</v>
      </c>
      <c r="BI155" s="138">
        <f t="shared" si="8"/>
        <v>0</v>
      </c>
      <c r="BJ155" s="13" t="s">
        <v>81</v>
      </c>
      <c r="BK155" s="138">
        <f t="shared" si="9"/>
        <v>0</v>
      </c>
      <c r="BL155" s="13" t="s">
        <v>122</v>
      </c>
      <c r="BM155" s="137" t="s">
        <v>230</v>
      </c>
    </row>
    <row r="156" spans="2:65" s="1" customFormat="1" ht="24.2" customHeight="1">
      <c r="B156" s="28"/>
      <c r="C156" s="125" t="s">
        <v>231</v>
      </c>
      <c r="D156" s="125" t="s">
        <v>118</v>
      </c>
      <c r="E156" s="126" t="s">
        <v>232</v>
      </c>
      <c r="F156" s="127" t="s">
        <v>233</v>
      </c>
      <c r="G156" s="128" t="s">
        <v>166</v>
      </c>
      <c r="H156" s="129">
        <v>5.96</v>
      </c>
      <c r="I156" s="130"/>
      <c r="J156" s="131">
        <f t="shared" si="0"/>
        <v>0</v>
      </c>
      <c r="K156" s="132"/>
      <c r="L156" s="28"/>
      <c r="M156" s="133" t="s">
        <v>1</v>
      </c>
      <c r="N156" s="134" t="s">
        <v>38</v>
      </c>
      <c r="P156" s="135">
        <f t="shared" si="1"/>
        <v>0</v>
      </c>
      <c r="Q156" s="135">
        <v>0</v>
      </c>
      <c r="R156" s="135">
        <f t="shared" si="2"/>
        <v>0</v>
      </c>
      <c r="S156" s="135">
        <v>0</v>
      </c>
      <c r="T156" s="136">
        <f t="shared" si="3"/>
        <v>0</v>
      </c>
      <c r="AR156" s="137" t="s">
        <v>122</v>
      </c>
      <c r="AT156" s="137" t="s">
        <v>118</v>
      </c>
      <c r="AU156" s="137" t="s">
        <v>83</v>
      </c>
      <c r="AY156" s="13" t="s">
        <v>116</v>
      </c>
      <c r="BE156" s="138">
        <f t="shared" si="4"/>
        <v>0</v>
      </c>
      <c r="BF156" s="138">
        <f t="shared" si="5"/>
        <v>0</v>
      </c>
      <c r="BG156" s="138">
        <f t="shared" si="6"/>
        <v>0</v>
      </c>
      <c r="BH156" s="138">
        <f t="shared" si="7"/>
        <v>0</v>
      </c>
      <c r="BI156" s="138">
        <f t="shared" si="8"/>
        <v>0</v>
      </c>
      <c r="BJ156" s="13" t="s">
        <v>81</v>
      </c>
      <c r="BK156" s="138">
        <f t="shared" si="9"/>
        <v>0</v>
      </c>
      <c r="BL156" s="13" t="s">
        <v>122</v>
      </c>
      <c r="BM156" s="137" t="s">
        <v>234</v>
      </c>
    </row>
    <row r="157" spans="2:65" s="1" customFormat="1" ht="16.5" customHeight="1">
      <c r="B157" s="28"/>
      <c r="C157" s="139" t="s">
        <v>235</v>
      </c>
      <c r="D157" s="139" t="s">
        <v>236</v>
      </c>
      <c r="E157" s="140" t="s">
        <v>237</v>
      </c>
      <c r="F157" s="141" t="s">
        <v>238</v>
      </c>
      <c r="G157" s="142" t="s">
        <v>229</v>
      </c>
      <c r="H157" s="143">
        <v>6.408</v>
      </c>
      <c r="I157" s="144"/>
      <c r="J157" s="145">
        <f t="shared" si="0"/>
        <v>0</v>
      </c>
      <c r="K157" s="146"/>
      <c r="L157" s="147"/>
      <c r="M157" s="148" t="s">
        <v>1</v>
      </c>
      <c r="N157" s="149" t="s">
        <v>38</v>
      </c>
      <c r="P157" s="135">
        <f t="shared" si="1"/>
        <v>0</v>
      </c>
      <c r="Q157" s="135">
        <v>1</v>
      </c>
      <c r="R157" s="135">
        <f t="shared" si="2"/>
        <v>6.408</v>
      </c>
      <c r="S157" s="135">
        <v>0</v>
      </c>
      <c r="T157" s="136">
        <f t="shared" si="3"/>
        <v>0</v>
      </c>
      <c r="AR157" s="137" t="s">
        <v>146</v>
      </c>
      <c r="AT157" s="137" t="s">
        <v>236</v>
      </c>
      <c r="AU157" s="137" t="s">
        <v>83</v>
      </c>
      <c r="AY157" s="13" t="s">
        <v>116</v>
      </c>
      <c r="BE157" s="138">
        <f t="shared" si="4"/>
        <v>0</v>
      </c>
      <c r="BF157" s="138">
        <f t="shared" si="5"/>
        <v>0</v>
      </c>
      <c r="BG157" s="138">
        <f t="shared" si="6"/>
        <v>0</v>
      </c>
      <c r="BH157" s="138">
        <f t="shared" si="7"/>
        <v>0</v>
      </c>
      <c r="BI157" s="138">
        <f t="shared" si="8"/>
        <v>0</v>
      </c>
      <c r="BJ157" s="13" t="s">
        <v>81</v>
      </c>
      <c r="BK157" s="138">
        <f t="shared" si="9"/>
        <v>0</v>
      </c>
      <c r="BL157" s="13" t="s">
        <v>122</v>
      </c>
      <c r="BM157" s="137" t="s">
        <v>239</v>
      </c>
    </row>
    <row r="158" spans="2:65" s="1" customFormat="1" ht="24.2" customHeight="1">
      <c r="B158" s="28"/>
      <c r="C158" s="125" t="s">
        <v>240</v>
      </c>
      <c r="D158" s="125" t="s">
        <v>118</v>
      </c>
      <c r="E158" s="126" t="s">
        <v>241</v>
      </c>
      <c r="F158" s="127" t="s">
        <v>242</v>
      </c>
      <c r="G158" s="128" t="s">
        <v>166</v>
      </c>
      <c r="H158" s="129">
        <v>1.2</v>
      </c>
      <c r="I158" s="130"/>
      <c r="J158" s="131">
        <f t="shared" si="0"/>
        <v>0</v>
      </c>
      <c r="K158" s="132"/>
      <c r="L158" s="28"/>
      <c r="M158" s="133" t="s">
        <v>1</v>
      </c>
      <c r="N158" s="134" t="s">
        <v>38</v>
      </c>
      <c r="P158" s="135">
        <f t="shared" si="1"/>
        <v>0</v>
      </c>
      <c r="Q158" s="135">
        <v>0</v>
      </c>
      <c r="R158" s="135">
        <f t="shared" si="2"/>
        <v>0</v>
      </c>
      <c r="S158" s="135">
        <v>0</v>
      </c>
      <c r="T158" s="136">
        <f t="shared" si="3"/>
        <v>0</v>
      </c>
      <c r="AR158" s="137" t="s">
        <v>122</v>
      </c>
      <c r="AT158" s="137" t="s">
        <v>118</v>
      </c>
      <c r="AU158" s="137" t="s">
        <v>83</v>
      </c>
      <c r="AY158" s="13" t="s">
        <v>116</v>
      </c>
      <c r="BE158" s="138">
        <f t="shared" si="4"/>
        <v>0</v>
      </c>
      <c r="BF158" s="138">
        <f t="shared" si="5"/>
        <v>0</v>
      </c>
      <c r="BG158" s="138">
        <f t="shared" si="6"/>
        <v>0</v>
      </c>
      <c r="BH158" s="138">
        <f t="shared" si="7"/>
        <v>0</v>
      </c>
      <c r="BI158" s="138">
        <f t="shared" si="8"/>
        <v>0</v>
      </c>
      <c r="BJ158" s="13" t="s">
        <v>81</v>
      </c>
      <c r="BK158" s="138">
        <f t="shared" si="9"/>
        <v>0</v>
      </c>
      <c r="BL158" s="13" t="s">
        <v>122</v>
      </c>
      <c r="BM158" s="137" t="s">
        <v>243</v>
      </c>
    </row>
    <row r="159" spans="2:65" s="1" customFormat="1" ht="16.5" customHeight="1">
      <c r="B159" s="28"/>
      <c r="C159" s="139" t="s">
        <v>244</v>
      </c>
      <c r="D159" s="139" t="s">
        <v>236</v>
      </c>
      <c r="E159" s="140" t="s">
        <v>237</v>
      </c>
      <c r="F159" s="141" t="s">
        <v>238</v>
      </c>
      <c r="G159" s="142" t="s">
        <v>229</v>
      </c>
      <c r="H159" s="143">
        <v>2.16</v>
      </c>
      <c r="I159" s="144"/>
      <c r="J159" s="145">
        <f t="shared" si="0"/>
        <v>0</v>
      </c>
      <c r="K159" s="146"/>
      <c r="L159" s="147"/>
      <c r="M159" s="148" t="s">
        <v>1</v>
      </c>
      <c r="N159" s="149" t="s">
        <v>38</v>
      </c>
      <c r="P159" s="135">
        <f t="shared" si="1"/>
        <v>0</v>
      </c>
      <c r="Q159" s="135">
        <v>1</v>
      </c>
      <c r="R159" s="135">
        <f t="shared" si="2"/>
        <v>2.16</v>
      </c>
      <c r="S159" s="135">
        <v>0</v>
      </c>
      <c r="T159" s="136">
        <f t="shared" si="3"/>
        <v>0</v>
      </c>
      <c r="AR159" s="137" t="s">
        <v>146</v>
      </c>
      <c r="AT159" s="137" t="s">
        <v>236</v>
      </c>
      <c r="AU159" s="137" t="s">
        <v>83</v>
      </c>
      <c r="AY159" s="13" t="s">
        <v>116</v>
      </c>
      <c r="BE159" s="138">
        <f t="shared" si="4"/>
        <v>0</v>
      </c>
      <c r="BF159" s="138">
        <f t="shared" si="5"/>
        <v>0</v>
      </c>
      <c r="BG159" s="138">
        <f t="shared" si="6"/>
        <v>0</v>
      </c>
      <c r="BH159" s="138">
        <f t="shared" si="7"/>
        <v>0</v>
      </c>
      <c r="BI159" s="138">
        <f t="shared" si="8"/>
        <v>0</v>
      </c>
      <c r="BJ159" s="13" t="s">
        <v>81</v>
      </c>
      <c r="BK159" s="138">
        <f t="shared" si="9"/>
        <v>0</v>
      </c>
      <c r="BL159" s="13" t="s">
        <v>122</v>
      </c>
      <c r="BM159" s="137" t="s">
        <v>245</v>
      </c>
    </row>
    <row r="160" spans="2:65" s="1" customFormat="1" ht="24.2" customHeight="1">
      <c r="B160" s="28"/>
      <c r="C160" s="125" t="s">
        <v>246</v>
      </c>
      <c r="D160" s="125" t="s">
        <v>118</v>
      </c>
      <c r="E160" s="126" t="s">
        <v>247</v>
      </c>
      <c r="F160" s="127" t="s">
        <v>248</v>
      </c>
      <c r="G160" s="128" t="s">
        <v>166</v>
      </c>
      <c r="H160" s="129">
        <v>33.65</v>
      </c>
      <c r="I160" s="130"/>
      <c r="J160" s="131">
        <f t="shared" si="0"/>
        <v>0</v>
      </c>
      <c r="K160" s="132"/>
      <c r="L160" s="28"/>
      <c r="M160" s="133" t="s">
        <v>1</v>
      </c>
      <c r="N160" s="134" t="s">
        <v>38</v>
      </c>
      <c r="P160" s="135">
        <f t="shared" si="1"/>
        <v>0</v>
      </c>
      <c r="Q160" s="135">
        <v>0</v>
      </c>
      <c r="R160" s="135">
        <f t="shared" si="2"/>
        <v>0</v>
      </c>
      <c r="S160" s="135">
        <v>0</v>
      </c>
      <c r="T160" s="136">
        <f t="shared" si="3"/>
        <v>0</v>
      </c>
      <c r="AR160" s="137" t="s">
        <v>122</v>
      </c>
      <c r="AT160" s="137" t="s">
        <v>118</v>
      </c>
      <c r="AU160" s="137" t="s">
        <v>83</v>
      </c>
      <c r="AY160" s="13" t="s">
        <v>116</v>
      </c>
      <c r="BE160" s="138">
        <f t="shared" si="4"/>
        <v>0</v>
      </c>
      <c r="BF160" s="138">
        <f t="shared" si="5"/>
        <v>0</v>
      </c>
      <c r="BG160" s="138">
        <f t="shared" si="6"/>
        <v>0</v>
      </c>
      <c r="BH160" s="138">
        <f t="shared" si="7"/>
        <v>0</v>
      </c>
      <c r="BI160" s="138">
        <f t="shared" si="8"/>
        <v>0</v>
      </c>
      <c r="BJ160" s="13" t="s">
        <v>81</v>
      </c>
      <c r="BK160" s="138">
        <f t="shared" si="9"/>
        <v>0</v>
      </c>
      <c r="BL160" s="13" t="s">
        <v>122</v>
      </c>
      <c r="BM160" s="137" t="s">
        <v>249</v>
      </c>
    </row>
    <row r="161" spans="2:65" s="1" customFormat="1" ht="16.5" customHeight="1">
      <c r="B161" s="28"/>
      <c r="C161" s="139" t="s">
        <v>250</v>
      </c>
      <c r="D161" s="139" t="s">
        <v>236</v>
      </c>
      <c r="E161" s="140" t="s">
        <v>237</v>
      </c>
      <c r="F161" s="141" t="s">
        <v>238</v>
      </c>
      <c r="G161" s="142" t="s">
        <v>229</v>
      </c>
      <c r="H161" s="143">
        <v>8.417</v>
      </c>
      <c r="I161" s="144"/>
      <c r="J161" s="145">
        <f t="shared" si="0"/>
        <v>0</v>
      </c>
      <c r="K161" s="146"/>
      <c r="L161" s="147"/>
      <c r="M161" s="148" t="s">
        <v>1</v>
      </c>
      <c r="N161" s="149" t="s">
        <v>38</v>
      </c>
      <c r="P161" s="135">
        <f t="shared" si="1"/>
        <v>0</v>
      </c>
      <c r="Q161" s="135">
        <v>1</v>
      </c>
      <c r="R161" s="135">
        <f t="shared" si="2"/>
        <v>8.417</v>
      </c>
      <c r="S161" s="135">
        <v>0</v>
      </c>
      <c r="T161" s="136">
        <f t="shared" si="3"/>
        <v>0</v>
      </c>
      <c r="AR161" s="137" t="s">
        <v>146</v>
      </c>
      <c r="AT161" s="137" t="s">
        <v>236</v>
      </c>
      <c r="AU161" s="137" t="s">
        <v>83</v>
      </c>
      <c r="AY161" s="13" t="s">
        <v>116</v>
      </c>
      <c r="BE161" s="138">
        <f t="shared" si="4"/>
        <v>0</v>
      </c>
      <c r="BF161" s="138">
        <f t="shared" si="5"/>
        <v>0</v>
      </c>
      <c r="BG161" s="138">
        <f t="shared" si="6"/>
        <v>0</v>
      </c>
      <c r="BH161" s="138">
        <f t="shared" si="7"/>
        <v>0</v>
      </c>
      <c r="BI161" s="138">
        <f t="shared" si="8"/>
        <v>0</v>
      </c>
      <c r="BJ161" s="13" t="s">
        <v>81</v>
      </c>
      <c r="BK161" s="138">
        <f t="shared" si="9"/>
        <v>0</v>
      </c>
      <c r="BL161" s="13" t="s">
        <v>122</v>
      </c>
      <c r="BM161" s="137" t="s">
        <v>251</v>
      </c>
    </row>
    <row r="162" spans="2:65" s="1" customFormat="1" ht="24.2" customHeight="1">
      <c r="B162" s="28"/>
      <c r="C162" s="125" t="s">
        <v>252</v>
      </c>
      <c r="D162" s="125" t="s">
        <v>118</v>
      </c>
      <c r="E162" s="126" t="s">
        <v>253</v>
      </c>
      <c r="F162" s="127" t="s">
        <v>254</v>
      </c>
      <c r="G162" s="128" t="s">
        <v>166</v>
      </c>
      <c r="H162" s="129">
        <v>8.514</v>
      </c>
      <c r="I162" s="130"/>
      <c r="J162" s="131">
        <f t="shared" si="0"/>
        <v>0</v>
      </c>
      <c r="K162" s="132"/>
      <c r="L162" s="28"/>
      <c r="M162" s="133" t="s">
        <v>1</v>
      </c>
      <c r="N162" s="134" t="s">
        <v>38</v>
      </c>
      <c r="P162" s="135">
        <f t="shared" si="1"/>
        <v>0</v>
      </c>
      <c r="Q162" s="135">
        <v>0</v>
      </c>
      <c r="R162" s="135">
        <f t="shared" si="2"/>
        <v>0</v>
      </c>
      <c r="S162" s="135">
        <v>0</v>
      </c>
      <c r="T162" s="136">
        <f t="shared" si="3"/>
        <v>0</v>
      </c>
      <c r="AR162" s="137" t="s">
        <v>122</v>
      </c>
      <c r="AT162" s="137" t="s">
        <v>118</v>
      </c>
      <c r="AU162" s="137" t="s">
        <v>83</v>
      </c>
      <c r="AY162" s="13" t="s">
        <v>116</v>
      </c>
      <c r="BE162" s="138">
        <f t="shared" si="4"/>
        <v>0</v>
      </c>
      <c r="BF162" s="138">
        <f t="shared" si="5"/>
        <v>0</v>
      </c>
      <c r="BG162" s="138">
        <f t="shared" si="6"/>
        <v>0</v>
      </c>
      <c r="BH162" s="138">
        <f t="shared" si="7"/>
        <v>0</v>
      </c>
      <c r="BI162" s="138">
        <f t="shared" si="8"/>
        <v>0</v>
      </c>
      <c r="BJ162" s="13" t="s">
        <v>81</v>
      </c>
      <c r="BK162" s="138">
        <f t="shared" si="9"/>
        <v>0</v>
      </c>
      <c r="BL162" s="13" t="s">
        <v>122</v>
      </c>
      <c r="BM162" s="137" t="s">
        <v>255</v>
      </c>
    </row>
    <row r="163" spans="2:65" s="1" customFormat="1" ht="16.5" customHeight="1">
      <c r="B163" s="28"/>
      <c r="C163" s="139" t="s">
        <v>256</v>
      </c>
      <c r="D163" s="139" t="s">
        <v>236</v>
      </c>
      <c r="E163" s="140" t="s">
        <v>257</v>
      </c>
      <c r="F163" s="141" t="s">
        <v>258</v>
      </c>
      <c r="G163" s="142" t="s">
        <v>229</v>
      </c>
      <c r="H163" s="143">
        <v>17.028</v>
      </c>
      <c r="I163" s="144"/>
      <c r="J163" s="145">
        <f t="shared" si="0"/>
        <v>0</v>
      </c>
      <c r="K163" s="146"/>
      <c r="L163" s="147"/>
      <c r="M163" s="148" t="s">
        <v>1</v>
      </c>
      <c r="N163" s="149" t="s">
        <v>38</v>
      </c>
      <c r="P163" s="135">
        <f t="shared" si="1"/>
        <v>0</v>
      </c>
      <c r="Q163" s="135">
        <v>1</v>
      </c>
      <c r="R163" s="135">
        <f t="shared" si="2"/>
        <v>17.028</v>
      </c>
      <c r="S163" s="135">
        <v>0</v>
      </c>
      <c r="T163" s="136">
        <f t="shared" si="3"/>
        <v>0</v>
      </c>
      <c r="AR163" s="137" t="s">
        <v>146</v>
      </c>
      <c r="AT163" s="137" t="s">
        <v>236</v>
      </c>
      <c r="AU163" s="137" t="s">
        <v>83</v>
      </c>
      <c r="AY163" s="13" t="s">
        <v>116</v>
      </c>
      <c r="BE163" s="138">
        <f t="shared" si="4"/>
        <v>0</v>
      </c>
      <c r="BF163" s="138">
        <f t="shared" si="5"/>
        <v>0</v>
      </c>
      <c r="BG163" s="138">
        <f t="shared" si="6"/>
        <v>0</v>
      </c>
      <c r="BH163" s="138">
        <f t="shared" si="7"/>
        <v>0</v>
      </c>
      <c r="BI163" s="138">
        <f t="shared" si="8"/>
        <v>0</v>
      </c>
      <c r="BJ163" s="13" t="s">
        <v>81</v>
      </c>
      <c r="BK163" s="138">
        <f t="shared" si="9"/>
        <v>0</v>
      </c>
      <c r="BL163" s="13" t="s">
        <v>122</v>
      </c>
      <c r="BM163" s="137" t="s">
        <v>259</v>
      </c>
    </row>
    <row r="164" spans="2:65" s="1" customFormat="1" ht="24.2" customHeight="1">
      <c r="B164" s="28"/>
      <c r="C164" s="125" t="s">
        <v>260</v>
      </c>
      <c r="D164" s="125" t="s">
        <v>118</v>
      </c>
      <c r="E164" s="126" t="s">
        <v>261</v>
      </c>
      <c r="F164" s="127" t="s">
        <v>262</v>
      </c>
      <c r="G164" s="128" t="s">
        <v>121</v>
      </c>
      <c r="H164" s="129">
        <v>28.744</v>
      </c>
      <c r="I164" s="130"/>
      <c r="J164" s="131">
        <f t="shared" si="0"/>
        <v>0</v>
      </c>
      <c r="K164" s="132"/>
      <c r="L164" s="28"/>
      <c r="M164" s="133" t="s">
        <v>1</v>
      </c>
      <c r="N164" s="134" t="s">
        <v>38</v>
      </c>
      <c r="P164" s="135">
        <f t="shared" si="1"/>
        <v>0</v>
      </c>
      <c r="Q164" s="135">
        <v>0</v>
      </c>
      <c r="R164" s="135">
        <f t="shared" si="2"/>
        <v>0</v>
      </c>
      <c r="S164" s="135">
        <v>0</v>
      </c>
      <c r="T164" s="136">
        <f t="shared" si="3"/>
        <v>0</v>
      </c>
      <c r="AR164" s="137" t="s">
        <v>122</v>
      </c>
      <c r="AT164" s="137" t="s">
        <v>118</v>
      </c>
      <c r="AU164" s="137" t="s">
        <v>83</v>
      </c>
      <c r="AY164" s="13" t="s">
        <v>116</v>
      </c>
      <c r="BE164" s="138">
        <f t="shared" si="4"/>
        <v>0</v>
      </c>
      <c r="BF164" s="138">
        <f t="shared" si="5"/>
        <v>0</v>
      </c>
      <c r="BG164" s="138">
        <f t="shared" si="6"/>
        <v>0</v>
      </c>
      <c r="BH164" s="138">
        <f t="shared" si="7"/>
        <v>0</v>
      </c>
      <c r="BI164" s="138">
        <f t="shared" si="8"/>
        <v>0</v>
      </c>
      <c r="BJ164" s="13" t="s">
        <v>81</v>
      </c>
      <c r="BK164" s="138">
        <f t="shared" si="9"/>
        <v>0</v>
      </c>
      <c r="BL164" s="13" t="s">
        <v>122</v>
      </c>
      <c r="BM164" s="137" t="s">
        <v>263</v>
      </c>
    </row>
    <row r="165" spans="2:63" s="11" customFormat="1" ht="22.9" customHeight="1">
      <c r="B165" s="113"/>
      <c r="D165" s="114" t="s">
        <v>72</v>
      </c>
      <c r="E165" s="123" t="s">
        <v>122</v>
      </c>
      <c r="F165" s="123" t="s">
        <v>264</v>
      </c>
      <c r="I165" s="116"/>
      <c r="J165" s="124">
        <f>BK165</f>
        <v>0</v>
      </c>
      <c r="L165" s="113"/>
      <c r="M165" s="118"/>
      <c r="P165" s="119">
        <f>P166</f>
        <v>0</v>
      </c>
      <c r="R165" s="119">
        <f>R166</f>
        <v>7.1584552200000005</v>
      </c>
      <c r="T165" s="120">
        <f>T166</f>
        <v>0</v>
      </c>
      <c r="AR165" s="114" t="s">
        <v>81</v>
      </c>
      <c r="AT165" s="121" t="s">
        <v>72</v>
      </c>
      <c r="AU165" s="121" t="s">
        <v>81</v>
      </c>
      <c r="AY165" s="114" t="s">
        <v>116</v>
      </c>
      <c r="BK165" s="122">
        <f>BK166</f>
        <v>0</v>
      </c>
    </row>
    <row r="166" spans="2:65" s="1" customFormat="1" ht="24.2" customHeight="1">
      <c r="B166" s="28"/>
      <c r="C166" s="125" t="s">
        <v>265</v>
      </c>
      <c r="D166" s="125" t="s">
        <v>118</v>
      </c>
      <c r="E166" s="126" t="s">
        <v>266</v>
      </c>
      <c r="F166" s="127" t="s">
        <v>267</v>
      </c>
      <c r="G166" s="128" t="s">
        <v>166</v>
      </c>
      <c r="H166" s="129">
        <v>3.786</v>
      </c>
      <c r="I166" s="130"/>
      <c r="J166" s="131">
        <f>ROUND(I166*H166,2)</f>
        <v>0</v>
      </c>
      <c r="K166" s="132"/>
      <c r="L166" s="28"/>
      <c r="M166" s="133" t="s">
        <v>1</v>
      </c>
      <c r="N166" s="134" t="s">
        <v>38</v>
      </c>
      <c r="P166" s="135">
        <f>O166*H166</f>
        <v>0</v>
      </c>
      <c r="Q166" s="135">
        <v>1.89077</v>
      </c>
      <c r="R166" s="135">
        <f>Q166*H166</f>
        <v>7.1584552200000005</v>
      </c>
      <c r="S166" s="135">
        <v>0</v>
      </c>
      <c r="T166" s="136">
        <f>S166*H166</f>
        <v>0</v>
      </c>
      <c r="AR166" s="137" t="s">
        <v>122</v>
      </c>
      <c r="AT166" s="137" t="s">
        <v>118</v>
      </c>
      <c r="AU166" s="137" t="s">
        <v>83</v>
      </c>
      <c r="AY166" s="13" t="s">
        <v>116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3" t="s">
        <v>81</v>
      </c>
      <c r="BK166" s="138">
        <f>ROUND(I166*H166,2)</f>
        <v>0</v>
      </c>
      <c r="BL166" s="13" t="s">
        <v>122</v>
      </c>
      <c r="BM166" s="137" t="s">
        <v>268</v>
      </c>
    </row>
    <row r="167" spans="2:63" s="11" customFormat="1" ht="22.9" customHeight="1">
      <c r="B167" s="113"/>
      <c r="D167" s="114" t="s">
        <v>72</v>
      </c>
      <c r="E167" s="123" t="s">
        <v>134</v>
      </c>
      <c r="F167" s="123" t="s">
        <v>269</v>
      </c>
      <c r="I167" s="116"/>
      <c r="J167" s="124">
        <f>BK167</f>
        <v>0</v>
      </c>
      <c r="L167" s="113"/>
      <c r="M167" s="118"/>
      <c r="P167" s="119">
        <f>SUM(P168:P180)</f>
        <v>0</v>
      </c>
      <c r="R167" s="119">
        <f>SUM(R168:R180)</f>
        <v>26.960636280000003</v>
      </c>
      <c r="T167" s="120">
        <f>SUM(T168:T180)</f>
        <v>0</v>
      </c>
      <c r="AR167" s="114" t="s">
        <v>81</v>
      </c>
      <c r="AT167" s="121" t="s">
        <v>72</v>
      </c>
      <c r="AU167" s="121" t="s">
        <v>81</v>
      </c>
      <c r="AY167" s="114" t="s">
        <v>116</v>
      </c>
      <c r="BK167" s="122">
        <f>SUM(BK168:BK180)</f>
        <v>0</v>
      </c>
    </row>
    <row r="168" spans="2:65" s="1" customFormat="1" ht="37.9" customHeight="1">
      <c r="B168" s="28"/>
      <c r="C168" s="125" t="s">
        <v>270</v>
      </c>
      <c r="D168" s="125" t="s">
        <v>118</v>
      </c>
      <c r="E168" s="126" t="s">
        <v>271</v>
      </c>
      <c r="F168" s="127" t="s">
        <v>272</v>
      </c>
      <c r="G168" s="128" t="s">
        <v>121</v>
      </c>
      <c r="H168" s="129">
        <v>9.24</v>
      </c>
      <c r="I168" s="130"/>
      <c r="J168" s="131">
        <f aca="true" t="shared" si="10" ref="J168:J180">ROUND(I168*H168,2)</f>
        <v>0</v>
      </c>
      <c r="K168" s="132"/>
      <c r="L168" s="28"/>
      <c r="M168" s="133" t="s">
        <v>1</v>
      </c>
      <c r="N168" s="134" t="s">
        <v>38</v>
      </c>
      <c r="P168" s="135">
        <f aca="true" t="shared" si="11" ref="P168:P180">O168*H168</f>
        <v>0</v>
      </c>
      <c r="Q168" s="135">
        <v>0.285</v>
      </c>
      <c r="R168" s="135">
        <f aca="true" t="shared" si="12" ref="R168:R180">Q168*H168</f>
        <v>2.6334</v>
      </c>
      <c r="S168" s="135">
        <v>0</v>
      </c>
      <c r="T168" s="136">
        <f aca="true" t="shared" si="13" ref="T168:T180">S168*H168</f>
        <v>0</v>
      </c>
      <c r="AR168" s="137" t="s">
        <v>122</v>
      </c>
      <c r="AT168" s="137" t="s">
        <v>118</v>
      </c>
      <c r="AU168" s="137" t="s">
        <v>83</v>
      </c>
      <c r="AY168" s="13" t="s">
        <v>116</v>
      </c>
      <c r="BE168" s="138">
        <f aca="true" t="shared" si="14" ref="BE168:BE180">IF(N168="základní",J168,0)</f>
        <v>0</v>
      </c>
      <c r="BF168" s="138">
        <f aca="true" t="shared" si="15" ref="BF168:BF180">IF(N168="snížená",J168,0)</f>
        <v>0</v>
      </c>
      <c r="BG168" s="138">
        <f aca="true" t="shared" si="16" ref="BG168:BG180">IF(N168="zákl. přenesená",J168,0)</f>
        <v>0</v>
      </c>
      <c r="BH168" s="138">
        <f aca="true" t="shared" si="17" ref="BH168:BH180">IF(N168="sníž. přenesená",J168,0)</f>
        <v>0</v>
      </c>
      <c r="BI168" s="138">
        <f aca="true" t="shared" si="18" ref="BI168:BI180">IF(N168="nulová",J168,0)</f>
        <v>0</v>
      </c>
      <c r="BJ168" s="13" t="s">
        <v>81</v>
      </c>
      <c r="BK168" s="138">
        <f aca="true" t="shared" si="19" ref="BK168:BK180">ROUND(I168*H168,2)</f>
        <v>0</v>
      </c>
      <c r="BL168" s="13" t="s">
        <v>122</v>
      </c>
      <c r="BM168" s="137" t="s">
        <v>273</v>
      </c>
    </row>
    <row r="169" spans="2:65" s="1" customFormat="1" ht="37.9" customHeight="1">
      <c r="B169" s="28"/>
      <c r="C169" s="125" t="s">
        <v>274</v>
      </c>
      <c r="D169" s="125" t="s">
        <v>118</v>
      </c>
      <c r="E169" s="126" t="s">
        <v>275</v>
      </c>
      <c r="F169" s="127" t="s">
        <v>276</v>
      </c>
      <c r="G169" s="128" t="s">
        <v>121</v>
      </c>
      <c r="H169" s="129">
        <v>10.2</v>
      </c>
      <c r="I169" s="130"/>
      <c r="J169" s="131">
        <f t="shared" si="10"/>
        <v>0</v>
      </c>
      <c r="K169" s="132"/>
      <c r="L169" s="28"/>
      <c r="M169" s="133" t="s">
        <v>1</v>
      </c>
      <c r="N169" s="134" t="s">
        <v>38</v>
      </c>
      <c r="P169" s="135">
        <f t="shared" si="11"/>
        <v>0</v>
      </c>
      <c r="Q169" s="135">
        <v>0.38</v>
      </c>
      <c r="R169" s="135">
        <f t="shared" si="12"/>
        <v>3.876</v>
      </c>
      <c r="S169" s="135">
        <v>0</v>
      </c>
      <c r="T169" s="136">
        <f t="shared" si="13"/>
        <v>0</v>
      </c>
      <c r="AR169" s="137" t="s">
        <v>122</v>
      </c>
      <c r="AT169" s="137" t="s">
        <v>118</v>
      </c>
      <c r="AU169" s="137" t="s">
        <v>83</v>
      </c>
      <c r="AY169" s="13" t="s">
        <v>116</v>
      </c>
      <c r="BE169" s="138">
        <f t="shared" si="14"/>
        <v>0</v>
      </c>
      <c r="BF169" s="138">
        <f t="shared" si="15"/>
        <v>0</v>
      </c>
      <c r="BG169" s="138">
        <f t="shared" si="16"/>
        <v>0</v>
      </c>
      <c r="BH169" s="138">
        <f t="shared" si="17"/>
        <v>0</v>
      </c>
      <c r="BI169" s="138">
        <f t="shared" si="18"/>
        <v>0</v>
      </c>
      <c r="BJ169" s="13" t="s">
        <v>81</v>
      </c>
      <c r="BK169" s="138">
        <f t="shared" si="19"/>
        <v>0</v>
      </c>
      <c r="BL169" s="13" t="s">
        <v>122</v>
      </c>
      <c r="BM169" s="137" t="s">
        <v>277</v>
      </c>
    </row>
    <row r="170" spans="2:65" s="1" customFormat="1" ht="37.9" customHeight="1">
      <c r="B170" s="28"/>
      <c r="C170" s="125" t="s">
        <v>278</v>
      </c>
      <c r="D170" s="125" t="s">
        <v>118</v>
      </c>
      <c r="E170" s="126" t="s">
        <v>279</v>
      </c>
      <c r="F170" s="127" t="s">
        <v>280</v>
      </c>
      <c r="G170" s="128" t="s">
        <v>121</v>
      </c>
      <c r="H170" s="129">
        <v>9.304</v>
      </c>
      <c r="I170" s="130"/>
      <c r="J170" s="131">
        <f t="shared" si="10"/>
        <v>0</v>
      </c>
      <c r="K170" s="132"/>
      <c r="L170" s="28"/>
      <c r="M170" s="133" t="s">
        <v>1</v>
      </c>
      <c r="N170" s="134" t="s">
        <v>38</v>
      </c>
      <c r="P170" s="135">
        <f t="shared" si="11"/>
        <v>0</v>
      </c>
      <c r="Q170" s="135">
        <v>0.48081</v>
      </c>
      <c r="R170" s="135">
        <f t="shared" si="12"/>
        <v>4.47345624</v>
      </c>
      <c r="S170" s="135">
        <v>0</v>
      </c>
      <c r="T170" s="136">
        <f t="shared" si="13"/>
        <v>0</v>
      </c>
      <c r="AR170" s="137" t="s">
        <v>122</v>
      </c>
      <c r="AT170" s="137" t="s">
        <v>118</v>
      </c>
      <c r="AU170" s="137" t="s">
        <v>83</v>
      </c>
      <c r="AY170" s="13" t="s">
        <v>116</v>
      </c>
      <c r="BE170" s="138">
        <f t="shared" si="14"/>
        <v>0</v>
      </c>
      <c r="BF170" s="138">
        <f t="shared" si="15"/>
        <v>0</v>
      </c>
      <c r="BG170" s="138">
        <f t="shared" si="16"/>
        <v>0</v>
      </c>
      <c r="BH170" s="138">
        <f t="shared" si="17"/>
        <v>0</v>
      </c>
      <c r="BI170" s="138">
        <f t="shared" si="18"/>
        <v>0</v>
      </c>
      <c r="BJ170" s="13" t="s">
        <v>81</v>
      </c>
      <c r="BK170" s="138">
        <f t="shared" si="19"/>
        <v>0</v>
      </c>
      <c r="BL170" s="13" t="s">
        <v>122</v>
      </c>
      <c r="BM170" s="137" t="s">
        <v>281</v>
      </c>
    </row>
    <row r="171" spans="2:65" s="1" customFormat="1" ht="37.9" customHeight="1">
      <c r="B171" s="28"/>
      <c r="C171" s="125" t="s">
        <v>282</v>
      </c>
      <c r="D171" s="125" t="s">
        <v>118</v>
      </c>
      <c r="E171" s="126" t="s">
        <v>283</v>
      </c>
      <c r="F171" s="127" t="s">
        <v>284</v>
      </c>
      <c r="G171" s="128" t="s">
        <v>121</v>
      </c>
      <c r="H171" s="129">
        <v>9.304</v>
      </c>
      <c r="I171" s="130"/>
      <c r="J171" s="131">
        <f t="shared" si="10"/>
        <v>0</v>
      </c>
      <c r="K171" s="132"/>
      <c r="L171" s="28"/>
      <c r="M171" s="133" t="s">
        <v>1</v>
      </c>
      <c r="N171" s="134" t="s">
        <v>38</v>
      </c>
      <c r="P171" s="135">
        <f t="shared" si="11"/>
        <v>0</v>
      </c>
      <c r="Q171" s="135">
        <v>0.26376</v>
      </c>
      <c r="R171" s="135">
        <f t="shared" si="12"/>
        <v>2.45402304</v>
      </c>
      <c r="S171" s="135">
        <v>0</v>
      </c>
      <c r="T171" s="136">
        <f t="shared" si="13"/>
        <v>0</v>
      </c>
      <c r="AR171" s="137" t="s">
        <v>122</v>
      </c>
      <c r="AT171" s="137" t="s">
        <v>118</v>
      </c>
      <c r="AU171" s="137" t="s">
        <v>83</v>
      </c>
      <c r="AY171" s="13" t="s">
        <v>116</v>
      </c>
      <c r="BE171" s="138">
        <f t="shared" si="14"/>
        <v>0</v>
      </c>
      <c r="BF171" s="138">
        <f t="shared" si="15"/>
        <v>0</v>
      </c>
      <c r="BG171" s="138">
        <f t="shared" si="16"/>
        <v>0</v>
      </c>
      <c r="BH171" s="138">
        <f t="shared" si="17"/>
        <v>0</v>
      </c>
      <c r="BI171" s="138">
        <f t="shared" si="18"/>
        <v>0</v>
      </c>
      <c r="BJ171" s="13" t="s">
        <v>81</v>
      </c>
      <c r="BK171" s="138">
        <f t="shared" si="19"/>
        <v>0</v>
      </c>
      <c r="BL171" s="13" t="s">
        <v>122</v>
      </c>
      <c r="BM171" s="137" t="s">
        <v>285</v>
      </c>
    </row>
    <row r="172" spans="2:65" s="1" customFormat="1" ht="24.2" customHeight="1">
      <c r="B172" s="28"/>
      <c r="C172" s="125" t="s">
        <v>286</v>
      </c>
      <c r="D172" s="125" t="s">
        <v>118</v>
      </c>
      <c r="E172" s="126" t="s">
        <v>287</v>
      </c>
      <c r="F172" s="127" t="s">
        <v>288</v>
      </c>
      <c r="G172" s="128" t="s">
        <v>121</v>
      </c>
      <c r="H172" s="129">
        <v>19.504</v>
      </c>
      <c r="I172" s="130"/>
      <c r="J172" s="131">
        <f t="shared" si="10"/>
        <v>0</v>
      </c>
      <c r="K172" s="132"/>
      <c r="L172" s="28"/>
      <c r="M172" s="133" t="s">
        <v>1</v>
      </c>
      <c r="N172" s="134" t="s">
        <v>38</v>
      </c>
      <c r="P172" s="135">
        <f t="shared" si="11"/>
        <v>0</v>
      </c>
      <c r="Q172" s="135">
        <v>0.30651</v>
      </c>
      <c r="R172" s="135">
        <f t="shared" si="12"/>
        <v>5.97817104</v>
      </c>
      <c r="S172" s="135">
        <v>0</v>
      </c>
      <c r="T172" s="136">
        <f t="shared" si="13"/>
        <v>0</v>
      </c>
      <c r="AR172" s="137" t="s">
        <v>122</v>
      </c>
      <c r="AT172" s="137" t="s">
        <v>118</v>
      </c>
      <c r="AU172" s="137" t="s">
        <v>83</v>
      </c>
      <c r="AY172" s="13" t="s">
        <v>116</v>
      </c>
      <c r="BE172" s="138">
        <f t="shared" si="14"/>
        <v>0</v>
      </c>
      <c r="BF172" s="138">
        <f t="shared" si="15"/>
        <v>0</v>
      </c>
      <c r="BG172" s="138">
        <f t="shared" si="16"/>
        <v>0</v>
      </c>
      <c r="BH172" s="138">
        <f t="shared" si="17"/>
        <v>0</v>
      </c>
      <c r="BI172" s="138">
        <f t="shared" si="18"/>
        <v>0</v>
      </c>
      <c r="BJ172" s="13" t="s">
        <v>81</v>
      </c>
      <c r="BK172" s="138">
        <f t="shared" si="19"/>
        <v>0</v>
      </c>
      <c r="BL172" s="13" t="s">
        <v>122</v>
      </c>
      <c r="BM172" s="137" t="s">
        <v>289</v>
      </c>
    </row>
    <row r="173" spans="2:65" s="1" customFormat="1" ht="33" customHeight="1">
      <c r="B173" s="28"/>
      <c r="C173" s="125" t="s">
        <v>290</v>
      </c>
      <c r="D173" s="125" t="s">
        <v>118</v>
      </c>
      <c r="E173" s="126" t="s">
        <v>291</v>
      </c>
      <c r="F173" s="127" t="s">
        <v>292</v>
      </c>
      <c r="G173" s="128" t="s">
        <v>121</v>
      </c>
      <c r="H173" s="129">
        <v>9.304</v>
      </c>
      <c r="I173" s="130"/>
      <c r="J173" s="131">
        <f t="shared" si="10"/>
        <v>0</v>
      </c>
      <c r="K173" s="132"/>
      <c r="L173" s="28"/>
      <c r="M173" s="133" t="s">
        <v>1</v>
      </c>
      <c r="N173" s="134" t="s">
        <v>38</v>
      </c>
      <c r="P173" s="135">
        <f t="shared" si="11"/>
        <v>0</v>
      </c>
      <c r="Q173" s="135">
        <v>0.12966</v>
      </c>
      <c r="R173" s="135">
        <f t="shared" si="12"/>
        <v>1.20635664</v>
      </c>
      <c r="S173" s="135">
        <v>0</v>
      </c>
      <c r="T173" s="136">
        <f t="shared" si="13"/>
        <v>0</v>
      </c>
      <c r="AR173" s="137" t="s">
        <v>122</v>
      </c>
      <c r="AT173" s="137" t="s">
        <v>118</v>
      </c>
      <c r="AU173" s="137" t="s">
        <v>83</v>
      </c>
      <c r="AY173" s="13" t="s">
        <v>116</v>
      </c>
      <c r="BE173" s="138">
        <f t="shared" si="14"/>
        <v>0</v>
      </c>
      <c r="BF173" s="138">
        <f t="shared" si="15"/>
        <v>0</v>
      </c>
      <c r="BG173" s="138">
        <f t="shared" si="16"/>
        <v>0</v>
      </c>
      <c r="BH173" s="138">
        <f t="shared" si="17"/>
        <v>0</v>
      </c>
      <c r="BI173" s="138">
        <f t="shared" si="18"/>
        <v>0</v>
      </c>
      <c r="BJ173" s="13" t="s">
        <v>81</v>
      </c>
      <c r="BK173" s="138">
        <f t="shared" si="19"/>
        <v>0</v>
      </c>
      <c r="BL173" s="13" t="s">
        <v>122</v>
      </c>
      <c r="BM173" s="137" t="s">
        <v>293</v>
      </c>
    </row>
    <row r="174" spans="2:65" s="1" customFormat="1" ht="24.2" customHeight="1">
      <c r="B174" s="28"/>
      <c r="C174" s="125" t="s">
        <v>294</v>
      </c>
      <c r="D174" s="125" t="s">
        <v>118</v>
      </c>
      <c r="E174" s="126" t="s">
        <v>295</v>
      </c>
      <c r="F174" s="127" t="s">
        <v>296</v>
      </c>
      <c r="G174" s="128" t="s">
        <v>121</v>
      </c>
      <c r="H174" s="129">
        <v>9.304</v>
      </c>
      <c r="I174" s="130"/>
      <c r="J174" s="131">
        <f t="shared" si="10"/>
        <v>0</v>
      </c>
      <c r="K174" s="132"/>
      <c r="L174" s="28"/>
      <c r="M174" s="133" t="s">
        <v>1</v>
      </c>
      <c r="N174" s="134" t="s">
        <v>38</v>
      </c>
      <c r="P174" s="135">
        <f t="shared" si="11"/>
        <v>0</v>
      </c>
      <c r="Q174" s="135">
        <v>0.00652</v>
      </c>
      <c r="R174" s="135">
        <f t="shared" si="12"/>
        <v>0.06066208</v>
      </c>
      <c r="S174" s="135">
        <v>0</v>
      </c>
      <c r="T174" s="136">
        <f t="shared" si="13"/>
        <v>0</v>
      </c>
      <c r="AR174" s="137" t="s">
        <v>122</v>
      </c>
      <c r="AT174" s="137" t="s">
        <v>118</v>
      </c>
      <c r="AU174" s="137" t="s">
        <v>83</v>
      </c>
      <c r="AY174" s="13" t="s">
        <v>116</v>
      </c>
      <c r="BE174" s="138">
        <f t="shared" si="14"/>
        <v>0</v>
      </c>
      <c r="BF174" s="138">
        <f t="shared" si="15"/>
        <v>0</v>
      </c>
      <c r="BG174" s="138">
        <f t="shared" si="16"/>
        <v>0</v>
      </c>
      <c r="BH174" s="138">
        <f t="shared" si="17"/>
        <v>0</v>
      </c>
      <c r="BI174" s="138">
        <f t="shared" si="18"/>
        <v>0</v>
      </c>
      <c r="BJ174" s="13" t="s">
        <v>81</v>
      </c>
      <c r="BK174" s="138">
        <f t="shared" si="19"/>
        <v>0</v>
      </c>
      <c r="BL174" s="13" t="s">
        <v>122</v>
      </c>
      <c r="BM174" s="137" t="s">
        <v>297</v>
      </c>
    </row>
    <row r="175" spans="2:65" s="1" customFormat="1" ht="24.2" customHeight="1">
      <c r="B175" s="28"/>
      <c r="C175" s="125" t="s">
        <v>298</v>
      </c>
      <c r="D175" s="125" t="s">
        <v>118</v>
      </c>
      <c r="E175" s="126" t="s">
        <v>299</v>
      </c>
      <c r="F175" s="127" t="s">
        <v>300</v>
      </c>
      <c r="G175" s="128" t="s">
        <v>121</v>
      </c>
      <c r="H175" s="129">
        <v>9.304</v>
      </c>
      <c r="I175" s="130"/>
      <c r="J175" s="131">
        <f t="shared" si="10"/>
        <v>0</v>
      </c>
      <c r="K175" s="132"/>
      <c r="L175" s="28"/>
      <c r="M175" s="133" t="s">
        <v>1</v>
      </c>
      <c r="N175" s="134" t="s">
        <v>38</v>
      </c>
      <c r="P175" s="135">
        <f t="shared" si="11"/>
        <v>0</v>
      </c>
      <c r="Q175" s="135">
        <v>0.00071</v>
      </c>
      <c r="R175" s="135">
        <f t="shared" si="12"/>
        <v>0.00660584</v>
      </c>
      <c r="S175" s="135">
        <v>0</v>
      </c>
      <c r="T175" s="136">
        <f t="shared" si="13"/>
        <v>0</v>
      </c>
      <c r="AR175" s="137" t="s">
        <v>122</v>
      </c>
      <c r="AT175" s="137" t="s">
        <v>118</v>
      </c>
      <c r="AU175" s="137" t="s">
        <v>83</v>
      </c>
      <c r="AY175" s="13" t="s">
        <v>116</v>
      </c>
      <c r="BE175" s="138">
        <f t="shared" si="14"/>
        <v>0</v>
      </c>
      <c r="BF175" s="138">
        <f t="shared" si="15"/>
        <v>0</v>
      </c>
      <c r="BG175" s="138">
        <f t="shared" si="16"/>
        <v>0</v>
      </c>
      <c r="BH175" s="138">
        <f t="shared" si="17"/>
        <v>0</v>
      </c>
      <c r="BI175" s="138">
        <f t="shared" si="18"/>
        <v>0</v>
      </c>
      <c r="BJ175" s="13" t="s">
        <v>81</v>
      </c>
      <c r="BK175" s="138">
        <f t="shared" si="19"/>
        <v>0</v>
      </c>
      <c r="BL175" s="13" t="s">
        <v>122</v>
      </c>
      <c r="BM175" s="137" t="s">
        <v>301</v>
      </c>
    </row>
    <row r="176" spans="2:65" s="1" customFormat="1" ht="24.2" customHeight="1">
      <c r="B176" s="28"/>
      <c r="C176" s="125" t="s">
        <v>302</v>
      </c>
      <c r="D176" s="125" t="s">
        <v>118</v>
      </c>
      <c r="E176" s="126" t="s">
        <v>303</v>
      </c>
      <c r="F176" s="127" t="s">
        <v>304</v>
      </c>
      <c r="G176" s="128" t="s">
        <v>121</v>
      </c>
      <c r="H176" s="129">
        <v>10.2</v>
      </c>
      <c r="I176" s="130"/>
      <c r="J176" s="131">
        <f t="shared" si="10"/>
        <v>0</v>
      </c>
      <c r="K176" s="132"/>
      <c r="L176" s="28"/>
      <c r="M176" s="133" t="s">
        <v>1</v>
      </c>
      <c r="N176" s="134" t="s">
        <v>38</v>
      </c>
      <c r="P176" s="135">
        <f t="shared" si="11"/>
        <v>0</v>
      </c>
      <c r="Q176" s="135">
        <v>0.1837</v>
      </c>
      <c r="R176" s="135">
        <f t="shared" si="12"/>
        <v>1.87374</v>
      </c>
      <c r="S176" s="135">
        <v>0</v>
      </c>
      <c r="T176" s="136">
        <f t="shared" si="13"/>
        <v>0</v>
      </c>
      <c r="AR176" s="137" t="s">
        <v>122</v>
      </c>
      <c r="AT176" s="137" t="s">
        <v>118</v>
      </c>
      <c r="AU176" s="137" t="s">
        <v>83</v>
      </c>
      <c r="AY176" s="13" t="s">
        <v>116</v>
      </c>
      <c r="BE176" s="138">
        <f t="shared" si="14"/>
        <v>0</v>
      </c>
      <c r="BF176" s="138">
        <f t="shared" si="15"/>
        <v>0</v>
      </c>
      <c r="BG176" s="138">
        <f t="shared" si="16"/>
        <v>0</v>
      </c>
      <c r="BH176" s="138">
        <f t="shared" si="17"/>
        <v>0</v>
      </c>
      <c r="BI176" s="138">
        <f t="shared" si="18"/>
        <v>0</v>
      </c>
      <c r="BJ176" s="13" t="s">
        <v>81</v>
      </c>
      <c r="BK176" s="138">
        <f t="shared" si="19"/>
        <v>0</v>
      </c>
      <c r="BL176" s="13" t="s">
        <v>122</v>
      </c>
      <c r="BM176" s="137" t="s">
        <v>305</v>
      </c>
    </row>
    <row r="177" spans="2:65" s="1" customFormat="1" ht="16.5" customHeight="1">
      <c r="B177" s="28"/>
      <c r="C177" s="139" t="s">
        <v>306</v>
      </c>
      <c r="D177" s="139" t="s">
        <v>236</v>
      </c>
      <c r="E177" s="140" t="s">
        <v>307</v>
      </c>
      <c r="F177" s="141" t="s">
        <v>308</v>
      </c>
      <c r="G177" s="142" t="s">
        <v>121</v>
      </c>
      <c r="H177" s="143">
        <v>10.404</v>
      </c>
      <c r="I177" s="144"/>
      <c r="J177" s="145">
        <f t="shared" si="10"/>
        <v>0</v>
      </c>
      <c r="K177" s="146"/>
      <c r="L177" s="147"/>
      <c r="M177" s="148" t="s">
        <v>1</v>
      </c>
      <c r="N177" s="149" t="s">
        <v>38</v>
      </c>
      <c r="P177" s="135">
        <f t="shared" si="11"/>
        <v>0</v>
      </c>
      <c r="Q177" s="135">
        <v>0.222</v>
      </c>
      <c r="R177" s="135">
        <f t="shared" si="12"/>
        <v>2.309688</v>
      </c>
      <c r="S177" s="135">
        <v>0</v>
      </c>
      <c r="T177" s="136">
        <f t="shared" si="13"/>
        <v>0</v>
      </c>
      <c r="AR177" s="137" t="s">
        <v>146</v>
      </c>
      <c r="AT177" s="137" t="s">
        <v>236</v>
      </c>
      <c r="AU177" s="137" t="s">
        <v>83</v>
      </c>
      <c r="AY177" s="13" t="s">
        <v>116</v>
      </c>
      <c r="BE177" s="138">
        <f t="shared" si="14"/>
        <v>0</v>
      </c>
      <c r="BF177" s="138">
        <f t="shared" si="15"/>
        <v>0</v>
      </c>
      <c r="BG177" s="138">
        <f t="shared" si="16"/>
        <v>0</v>
      </c>
      <c r="BH177" s="138">
        <f t="shared" si="17"/>
        <v>0</v>
      </c>
      <c r="BI177" s="138">
        <f t="shared" si="18"/>
        <v>0</v>
      </c>
      <c r="BJ177" s="13" t="s">
        <v>81</v>
      </c>
      <c r="BK177" s="138">
        <f t="shared" si="19"/>
        <v>0</v>
      </c>
      <c r="BL177" s="13" t="s">
        <v>122</v>
      </c>
      <c r="BM177" s="137" t="s">
        <v>309</v>
      </c>
    </row>
    <row r="178" spans="2:65" s="1" customFormat="1" ht="33" customHeight="1">
      <c r="B178" s="28"/>
      <c r="C178" s="125" t="s">
        <v>310</v>
      </c>
      <c r="D178" s="125" t="s">
        <v>118</v>
      </c>
      <c r="E178" s="126" t="s">
        <v>311</v>
      </c>
      <c r="F178" s="127" t="s">
        <v>312</v>
      </c>
      <c r="G178" s="128" t="s">
        <v>121</v>
      </c>
      <c r="H178" s="129">
        <v>9.24</v>
      </c>
      <c r="I178" s="130"/>
      <c r="J178" s="131">
        <f t="shared" si="10"/>
        <v>0</v>
      </c>
      <c r="K178" s="132"/>
      <c r="L178" s="28"/>
      <c r="M178" s="133" t="s">
        <v>1</v>
      </c>
      <c r="N178" s="134" t="s">
        <v>38</v>
      </c>
      <c r="P178" s="135">
        <f t="shared" si="11"/>
        <v>0</v>
      </c>
      <c r="Q178" s="135">
        <v>0.101</v>
      </c>
      <c r="R178" s="135">
        <f t="shared" si="12"/>
        <v>0.9332400000000001</v>
      </c>
      <c r="S178" s="135">
        <v>0</v>
      </c>
      <c r="T178" s="136">
        <f t="shared" si="13"/>
        <v>0</v>
      </c>
      <c r="AR178" s="137" t="s">
        <v>122</v>
      </c>
      <c r="AT178" s="137" t="s">
        <v>118</v>
      </c>
      <c r="AU178" s="137" t="s">
        <v>83</v>
      </c>
      <c r="AY178" s="13" t="s">
        <v>116</v>
      </c>
      <c r="BE178" s="138">
        <f t="shared" si="14"/>
        <v>0</v>
      </c>
      <c r="BF178" s="138">
        <f t="shared" si="15"/>
        <v>0</v>
      </c>
      <c r="BG178" s="138">
        <f t="shared" si="16"/>
        <v>0</v>
      </c>
      <c r="BH178" s="138">
        <f t="shared" si="17"/>
        <v>0</v>
      </c>
      <c r="BI178" s="138">
        <f t="shared" si="18"/>
        <v>0</v>
      </c>
      <c r="BJ178" s="13" t="s">
        <v>81</v>
      </c>
      <c r="BK178" s="138">
        <f t="shared" si="19"/>
        <v>0</v>
      </c>
      <c r="BL178" s="13" t="s">
        <v>122</v>
      </c>
      <c r="BM178" s="137" t="s">
        <v>313</v>
      </c>
    </row>
    <row r="179" spans="2:65" s="1" customFormat="1" ht="24.2" customHeight="1">
      <c r="B179" s="28"/>
      <c r="C179" s="139" t="s">
        <v>314</v>
      </c>
      <c r="D179" s="139" t="s">
        <v>236</v>
      </c>
      <c r="E179" s="140" t="s">
        <v>315</v>
      </c>
      <c r="F179" s="141" t="s">
        <v>316</v>
      </c>
      <c r="G179" s="142" t="s">
        <v>121</v>
      </c>
      <c r="H179" s="143">
        <v>9.517</v>
      </c>
      <c r="I179" s="144"/>
      <c r="J179" s="145">
        <f t="shared" si="10"/>
        <v>0</v>
      </c>
      <c r="K179" s="146"/>
      <c r="L179" s="147"/>
      <c r="M179" s="148" t="s">
        <v>1</v>
      </c>
      <c r="N179" s="149" t="s">
        <v>38</v>
      </c>
      <c r="P179" s="135">
        <f t="shared" si="11"/>
        <v>0</v>
      </c>
      <c r="Q179" s="135">
        <v>0.115</v>
      </c>
      <c r="R179" s="135">
        <f t="shared" si="12"/>
        <v>1.094455</v>
      </c>
      <c r="S179" s="135">
        <v>0</v>
      </c>
      <c r="T179" s="136">
        <f t="shared" si="13"/>
        <v>0</v>
      </c>
      <c r="AR179" s="137" t="s">
        <v>146</v>
      </c>
      <c r="AT179" s="137" t="s">
        <v>236</v>
      </c>
      <c r="AU179" s="137" t="s">
        <v>83</v>
      </c>
      <c r="AY179" s="13" t="s">
        <v>116</v>
      </c>
      <c r="BE179" s="138">
        <f t="shared" si="14"/>
        <v>0</v>
      </c>
      <c r="BF179" s="138">
        <f t="shared" si="15"/>
        <v>0</v>
      </c>
      <c r="BG179" s="138">
        <f t="shared" si="16"/>
        <v>0</v>
      </c>
      <c r="BH179" s="138">
        <f t="shared" si="17"/>
        <v>0</v>
      </c>
      <c r="BI179" s="138">
        <f t="shared" si="18"/>
        <v>0</v>
      </c>
      <c r="BJ179" s="13" t="s">
        <v>81</v>
      </c>
      <c r="BK179" s="138">
        <f t="shared" si="19"/>
        <v>0</v>
      </c>
      <c r="BL179" s="13" t="s">
        <v>122</v>
      </c>
      <c r="BM179" s="137" t="s">
        <v>317</v>
      </c>
    </row>
    <row r="180" spans="2:65" s="1" customFormat="1" ht="37.9" customHeight="1">
      <c r="B180" s="28"/>
      <c r="C180" s="125" t="s">
        <v>318</v>
      </c>
      <c r="D180" s="125" t="s">
        <v>118</v>
      </c>
      <c r="E180" s="126" t="s">
        <v>319</v>
      </c>
      <c r="F180" s="127" t="s">
        <v>320</v>
      </c>
      <c r="G180" s="128" t="s">
        <v>149</v>
      </c>
      <c r="H180" s="129">
        <v>27.16</v>
      </c>
      <c r="I180" s="130"/>
      <c r="J180" s="131">
        <f t="shared" si="10"/>
        <v>0</v>
      </c>
      <c r="K180" s="132"/>
      <c r="L180" s="28"/>
      <c r="M180" s="133" t="s">
        <v>1</v>
      </c>
      <c r="N180" s="134" t="s">
        <v>38</v>
      </c>
      <c r="P180" s="135">
        <f t="shared" si="11"/>
        <v>0</v>
      </c>
      <c r="Q180" s="135">
        <v>0.00224</v>
      </c>
      <c r="R180" s="135">
        <f t="shared" si="12"/>
        <v>0.060838399999999994</v>
      </c>
      <c r="S180" s="135">
        <v>0</v>
      </c>
      <c r="T180" s="136">
        <f t="shared" si="13"/>
        <v>0</v>
      </c>
      <c r="AR180" s="137" t="s">
        <v>122</v>
      </c>
      <c r="AT180" s="137" t="s">
        <v>118</v>
      </c>
      <c r="AU180" s="137" t="s">
        <v>83</v>
      </c>
      <c r="AY180" s="13" t="s">
        <v>116</v>
      </c>
      <c r="BE180" s="138">
        <f t="shared" si="14"/>
        <v>0</v>
      </c>
      <c r="BF180" s="138">
        <f t="shared" si="15"/>
        <v>0</v>
      </c>
      <c r="BG180" s="138">
        <f t="shared" si="16"/>
        <v>0</v>
      </c>
      <c r="BH180" s="138">
        <f t="shared" si="17"/>
        <v>0</v>
      </c>
      <c r="BI180" s="138">
        <f t="shared" si="18"/>
        <v>0</v>
      </c>
      <c r="BJ180" s="13" t="s">
        <v>81</v>
      </c>
      <c r="BK180" s="138">
        <f t="shared" si="19"/>
        <v>0</v>
      </c>
      <c r="BL180" s="13" t="s">
        <v>122</v>
      </c>
      <c r="BM180" s="137" t="s">
        <v>321</v>
      </c>
    </row>
    <row r="181" spans="2:63" s="11" customFormat="1" ht="22.9" customHeight="1">
      <c r="B181" s="113"/>
      <c r="D181" s="114" t="s">
        <v>72</v>
      </c>
      <c r="E181" s="123" t="s">
        <v>146</v>
      </c>
      <c r="F181" s="123" t="s">
        <v>322</v>
      </c>
      <c r="I181" s="116"/>
      <c r="J181" s="124">
        <f>BK181</f>
        <v>0</v>
      </c>
      <c r="L181" s="113"/>
      <c r="M181" s="118"/>
      <c r="P181" s="119">
        <f>SUM(P182:P191)</f>
        <v>0</v>
      </c>
      <c r="R181" s="119">
        <f>SUM(R182:R191)</f>
        <v>0.4352748</v>
      </c>
      <c r="T181" s="120">
        <f>SUM(T182:T191)</f>
        <v>0</v>
      </c>
      <c r="AR181" s="114" t="s">
        <v>81</v>
      </c>
      <c r="AT181" s="121" t="s">
        <v>72</v>
      </c>
      <c r="AU181" s="121" t="s">
        <v>81</v>
      </c>
      <c r="AY181" s="114" t="s">
        <v>116</v>
      </c>
      <c r="BK181" s="122">
        <f>SUM(BK182:BK191)</f>
        <v>0</v>
      </c>
    </row>
    <row r="182" spans="2:65" s="1" customFormat="1" ht="16.5" customHeight="1">
      <c r="B182" s="28"/>
      <c r="C182" s="125" t="s">
        <v>323</v>
      </c>
      <c r="D182" s="125" t="s">
        <v>118</v>
      </c>
      <c r="E182" s="126" t="s">
        <v>324</v>
      </c>
      <c r="F182" s="127" t="s">
        <v>325</v>
      </c>
      <c r="G182" s="128" t="s">
        <v>149</v>
      </c>
      <c r="H182" s="129">
        <v>1.6</v>
      </c>
      <c r="I182" s="130"/>
      <c r="J182" s="131">
        <f aca="true" t="shared" si="20" ref="J182:J191">ROUND(I182*H182,2)</f>
        <v>0</v>
      </c>
      <c r="K182" s="132"/>
      <c r="L182" s="28"/>
      <c r="M182" s="133" t="s">
        <v>1</v>
      </c>
      <c r="N182" s="134" t="s">
        <v>38</v>
      </c>
      <c r="P182" s="135">
        <f aca="true" t="shared" si="21" ref="P182:P191">O182*H182</f>
        <v>0</v>
      </c>
      <c r="Q182" s="135">
        <v>0.01888</v>
      </c>
      <c r="R182" s="135">
        <f aca="true" t="shared" si="22" ref="R182:R191">Q182*H182</f>
        <v>0.030208000000000002</v>
      </c>
      <c r="S182" s="135">
        <v>0</v>
      </c>
      <c r="T182" s="136">
        <f aca="true" t="shared" si="23" ref="T182:T191">S182*H182</f>
        <v>0</v>
      </c>
      <c r="AR182" s="137" t="s">
        <v>179</v>
      </c>
      <c r="AT182" s="137" t="s">
        <v>118</v>
      </c>
      <c r="AU182" s="137" t="s">
        <v>83</v>
      </c>
      <c r="AY182" s="13" t="s">
        <v>116</v>
      </c>
      <c r="BE182" s="138">
        <f aca="true" t="shared" si="24" ref="BE182:BE191">IF(N182="základní",J182,0)</f>
        <v>0</v>
      </c>
      <c r="BF182" s="138">
        <f aca="true" t="shared" si="25" ref="BF182:BF191">IF(N182="snížená",J182,0)</f>
        <v>0</v>
      </c>
      <c r="BG182" s="138">
        <f aca="true" t="shared" si="26" ref="BG182:BG191">IF(N182="zákl. přenesená",J182,0)</f>
        <v>0</v>
      </c>
      <c r="BH182" s="138">
        <f aca="true" t="shared" si="27" ref="BH182:BH191">IF(N182="sníž. přenesená",J182,0)</f>
        <v>0</v>
      </c>
      <c r="BI182" s="138">
        <f aca="true" t="shared" si="28" ref="BI182:BI191">IF(N182="nulová",J182,0)</f>
        <v>0</v>
      </c>
      <c r="BJ182" s="13" t="s">
        <v>81</v>
      </c>
      <c r="BK182" s="138">
        <f aca="true" t="shared" si="29" ref="BK182:BK191">ROUND(I182*H182,2)</f>
        <v>0</v>
      </c>
      <c r="BL182" s="13" t="s">
        <v>179</v>
      </c>
      <c r="BM182" s="137" t="s">
        <v>326</v>
      </c>
    </row>
    <row r="183" spans="2:65" s="1" customFormat="1" ht="24.2" customHeight="1">
      <c r="B183" s="28"/>
      <c r="C183" s="125" t="s">
        <v>327</v>
      </c>
      <c r="D183" s="125" t="s">
        <v>118</v>
      </c>
      <c r="E183" s="126" t="s">
        <v>328</v>
      </c>
      <c r="F183" s="127" t="s">
        <v>329</v>
      </c>
      <c r="G183" s="128" t="s">
        <v>149</v>
      </c>
      <c r="H183" s="129">
        <v>83.98</v>
      </c>
      <c r="I183" s="130"/>
      <c r="J183" s="131">
        <f t="shared" si="20"/>
        <v>0</v>
      </c>
      <c r="K183" s="132"/>
      <c r="L183" s="28"/>
      <c r="M183" s="133" t="s">
        <v>1</v>
      </c>
      <c r="N183" s="134" t="s">
        <v>38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AR183" s="137" t="s">
        <v>122</v>
      </c>
      <c r="AT183" s="137" t="s">
        <v>118</v>
      </c>
      <c r="AU183" s="137" t="s">
        <v>83</v>
      </c>
      <c r="AY183" s="13" t="s">
        <v>116</v>
      </c>
      <c r="BE183" s="138">
        <f t="shared" si="24"/>
        <v>0</v>
      </c>
      <c r="BF183" s="138">
        <f t="shared" si="25"/>
        <v>0</v>
      </c>
      <c r="BG183" s="138">
        <f t="shared" si="26"/>
        <v>0</v>
      </c>
      <c r="BH183" s="138">
        <f t="shared" si="27"/>
        <v>0</v>
      </c>
      <c r="BI183" s="138">
        <f t="shared" si="28"/>
        <v>0</v>
      </c>
      <c r="BJ183" s="13" t="s">
        <v>81</v>
      </c>
      <c r="BK183" s="138">
        <f t="shared" si="29"/>
        <v>0</v>
      </c>
      <c r="BL183" s="13" t="s">
        <v>122</v>
      </c>
      <c r="BM183" s="137" t="s">
        <v>330</v>
      </c>
    </row>
    <row r="184" spans="2:65" s="1" customFormat="1" ht="16.5" customHeight="1">
      <c r="B184" s="28"/>
      <c r="C184" s="139" t="s">
        <v>331</v>
      </c>
      <c r="D184" s="139" t="s">
        <v>236</v>
      </c>
      <c r="E184" s="140" t="s">
        <v>332</v>
      </c>
      <c r="F184" s="141" t="s">
        <v>333</v>
      </c>
      <c r="G184" s="142" t="s">
        <v>149</v>
      </c>
      <c r="H184" s="143">
        <v>85.24</v>
      </c>
      <c r="I184" s="144"/>
      <c r="J184" s="145">
        <f t="shared" si="20"/>
        <v>0</v>
      </c>
      <c r="K184" s="146"/>
      <c r="L184" s="147"/>
      <c r="M184" s="148" t="s">
        <v>1</v>
      </c>
      <c r="N184" s="149" t="s">
        <v>38</v>
      </c>
      <c r="P184" s="135">
        <f t="shared" si="21"/>
        <v>0</v>
      </c>
      <c r="Q184" s="135">
        <v>0.00318</v>
      </c>
      <c r="R184" s="135">
        <f t="shared" si="22"/>
        <v>0.2710632</v>
      </c>
      <c r="S184" s="135">
        <v>0</v>
      </c>
      <c r="T184" s="136">
        <f t="shared" si="23"/>
        <v>0</v>
      </c>
      <c r="AR184" s="137" t="s">
        <v>146</v>
      </c>
      <c r="AT184" s="137" t="s">
        <v>236</v>
      </c>
      <c r="AU184" s="137" t="s">
        <v>83</v>
      </c>
      <c r="AY184" s="13" t="s">
        <v>116</v>
      </c>
      <c r="BE184" s="138">
        <f t="shared" si="24"/>
        <v>0</v>
      </c>
      <c r="BF184" s="138">
        <f t="shared" si="25"/>
        <v>0</v>
      </c>
      <c r="BG184" s="138">
        <f t="shared" si="26"/>
        <v>0</v>
      </c>
      <c r="BH184" s="138">
        <f t="shared" si="27"/>
        <v>0</v>
      </c>
      <c r="BI184" s="138">
        <f t="shared" si="28"/>
        <v>0</v>
      </c>
      <c r="BJ184" s="13" t="s">
        <v>81</v>
      </c>
      <c r="BK184" s="138">
        <f t="shared" si="29"/>
        <v>0</v>
      </c>
      <c r="BL184" s="13" t="s">
        <v>122</v>
      </c>
      <c r="BM184" s="137" t="s">
        <v>334</v>
      </c>
    </row>
    <row r="185" spans="2:65" s="1" customFormat="1" ht="16.5" customHeight="1">
      <c r="B185" s="28"/>
      <c r="C185" s="125" t="s">
        <v>335</v>
      </c>
      <c r="D185" s="125" t="s">
        <v>118</v>
      </c>
      <c r="E185" s="126" t="s">
        <v>336</v>
      </c>
      <c r="F185" s="127" t="s">
        <v>337</v>
      </c>
      <c r="G185" s="128" t="s">
        <v>149</v>
      </c>
      <c r="H185" s="129">
        <v>83.98</v>
      </c>
      <c r="I185" s="130"/>
      <c r="J185" s="131">
        <f t="shared" si="20"/>
        <v>0</v>
      </c>
      <c r="K185" s="132"/>
      <c r="L185" s="28"/>
      <c r="M185" s="133" t="s">
        <v>1</v>
      </c>
      <c r="N185" s="134" t="s">
        <v>38</v>
      </c>
      <c r="P185" s="135">
        <f t="shared" si="21"/>
        <v>0</v>
      </c>
      <c r="Q185" s="135">
        <v>0.00019</v>
      </c>
      <c r="R185" s="135">
        <f t="shared" si="22"/>
        <v>0.0159562</v>
      </c>
      <c r="S185" s="135">
        <v>0</v>
      </c>
      <c r="T185" s="136">
        <f t="shared" si="23"/>
        <v>0</v>
      </c>
      <c r="AR185" s="137" t="s">
        <v>122</v>
      </c>
      <c r="AT185" s="137" t="s">
        <v>118</v>
      </c>
      <c r="AU185" s="137" t="s">
        <v>83</v>
      </c>
      <c r="AY185" s="13" t="s">
        <v>116</v>
      </c>
      <c r="BE185" s="138">
        <f t="shared" si="24"/>
        <v>0</v>
      </c>
      <c r="BF185" s="138">
        <f t="shared" si="25"/>
        <v>0</v>
      </c>
      <c r="BG185" s="138">
        <f t="shared" si="26"/>
        <v>0</v>
      </c>
      <c r="BH185" s="138">
        <f t="shared" si="27"/>
        <v>0</v>
      </c>
      <c r="BI185" s="138">
        <f t="shared" si="28"/>
        <v>0</v>
      </c>
      <c r="BJ185" s="13" t="s">
        <v>81</v>
      </c>
      <c r="BK185" s="138">
        <f t="shared" si="29"/>
        <v>0</v>
      </c>
      <c r="BL185" s="13" t="s">
        <v>122</v>
      </c>
      <c r="BM185" s="137" t="s">
        <v>338</v>
      </c>
    </row>
    <row r="186" spans="2:65" s="1" customFormat="1" ht="21.75" customHeight="1">
      <c r="B186" s="28"/>
      <c r="C186" s="125" t="s">
        <v>339</v>
      </c>
      <c r="D186" s="125" t="s">
        <v>118</v>
      </c>
      <c r="E186" s="126" t="s">
        <v>340</v>
      </c>
      <c r="F186" s="127" t="s">
        <v>341</v>
      </c>
      <c r="G186" s="128" t="s">
        <v>149</v>
      </c>
      <c r="H186" s="129">
        <v>24.98</v>
      </c>
      <c r="I186" s="130"/>
      <c r="J186" s="131">
        <f t="shared" si="20"/>
        <v>0</v>
      </c>
      <c r="K186" s="132"/>
      <c r="L186" s="28"/>
      <c r="M186" s="133" t="s">
        <v>1</v>
      </c>
      <c r="N186" s="134" t="s">
        <v>38</v>
      </c>
      <c r="P186" s="135">
        <f t="shared" si="21"/>
        <v>0</v>
      </c>
      <c r="Q186" s="135">
        <v>0.00013</v>
      </c>
      <c r="R186" s="135">
        <f t="shared" si="22"/>
        <v>0.0032473999999999997</v>
      </c>
      <c r="S186" s="135">
        <v>0</v>
      </c>
      <c r="T186" s="136">
        <f t="shared" si="23"/>
        <v>0</v>
      </c>
      <c r="AR186" s="137" t="s">
        <v>122</v>
      </c>
      <c r="AT186" s="137" t="s">
        <v>118</v>
      </c>
      <c r="AU186" s="137" t="s">
        <v>83</v>
      </c>
      <c r="AY186" s="13" t="s">
        <v>116</v>
      </c>
      <c r="BE186" s="138">
        <f t="shared" si="24"/>
        <v>0</v>
      </c>
      <c r="BF186" s="138">
        <f t="shared" si="25"/>
        <v>0</v>
      </c>
      <c r="BG186" s="138">
        <f t="shared" si="26"/>
        <v>0</v>
      </c>
      <c r="BH186" s="138">
        <f t="shared" si="27"/>
        <v>0</v>
      </c>
      <c r="BI186" s="138">
        <f t="shared" si="28"/>
        <v>0</v>
      </c>
      <c r="BJ186" s="13" t="s">
        <v>81</v>
      </c>
      <c r="BK186" s="138">
        <f t="shared" si="29"/>
        <v>0</v>
      </c>
      <c r="BL186" s="13" t="s">
        <v>122</v>
      </c>
      <c r="BM186" s="137" t="s">
        <v>342</v>
      </c>
    </row>
    <row r="187" spans="2:65" s="1" customFormat="1" ht="16.5" customHeight="1">
      <c r="B187" s="28"/>
      <c r="C187" s="125" t="s">
        <v>343</v>
      </c>
      <c r="D187" s="125" t="s">
        <v>118</v>
      </c>
      <c r="E187" s="126" t="s">
        <v>344</v>
      </c>
      <c r="F187" s="127" t="s">
        <v>345</v>
      </c>
      <c r="G187" s="128" t="s">
        <v>346</v>
      </c>
      <c r="H187" s="129">
        <v>4</v>
      </c>
      <c r="I187" s="130"/>
      <c r="J187" s="131">
        <f t="shared" si="20"/>
        <v>0</v>
      </c>
      <c r="K187" s="132"/>
      <c r="L187" s="28"/>
      <c r="M187" s="133" t="s">
        <v>1</v>
      </c>
      <c r="N187" s="134" t="s">
        <v>38</v>
      </c>
      <c r="P187" s="135">
        <f t="shared" si="21"/>
        <v>0</v>
      </c>
      <c r="Q187" s="135">
        <v>0.0002</v>
      </c>
      <c r="R187" s="135">
        <f t="shared" si="22"/>
        <v>0.0008</v>
      </c>
      <c r="S187" s="135">
        <v>0</v>
      </c>
      <c r="T187" s="136">
        <f t="shared" si="23"/>
        <v>0</v>
      </c>
      <c r="AR187" s="137" t="s">
        <v>122</v>
      </c>
      <c r="AT187" s="137" t="s">
        <v>118</v>
      </c>
      <c r="AU187" s="137" t="s">
        <v>83</v>
      </c>
      <c r="AY187" s="13" t="s">
        <v>116</v>
      </c>
      <c r="BE187" s="138">
        <f t="shared" si="24"/>
        <v>0</v>
      </c>
      <c r="BF187" s="138">
        <f t="shared" si="25"/>
        <v>0</v>
      </c>
      <c r="BG187" s="138">
        <f t="shared" si="26"/>
        <v>0</v>
      </c>
      <c r="BH187" s="138">
        <f t="shared" si="27"/>
        <v>0</v>
      </c>
      <c r="BI187" s="138">
        <f t="shared" si="28"/>
        <v>0</v>
      </c>
      <c r="BJ187" s="13" t="s">
        <v>81</v>
      </c>
      <c r="BK187" s="138">
        <f t="shared" si="29"/>
        <v>0</v>
      </c>
      <c r="BL187" s="13" t="s">
        <v>122</v>
      </c>
      <c r="BM187" s="137" t="s">
        <v>347</v>
      </c>
    </row>
    <row r="188" spans="2:65" s="1" customFormat="1" ht="24.2" customHeight="1">
      <c r="B188" s="28"/>
      <c r="C188" s="125" t="s">
        <v>348</v>
      </c>
      <c r="D188" s="125" t="s">
        <v>118</v>
      </c>
      <c r="E188" s="126" t="s">
        <v>349</v>
      </c>
      <c r="F188" s="127" t="s">
        <v>350</v>
      </c>
      <c r="G188" s="128" t="s">
        <v>351</v>
      </c>
      <c r="H188" s="129">
        <v>2</v>
      </c>
      <c r="I188" s="130"/>
      <c r="J188" s="131">
        <f t="shared" si="20"/>
        <v>0</v>
      </c>
      <c r="K188" s="132"/>
      <c r="L188" s="28"/>
      <c r="M188" s="133" t="s">
        <v>1</v>
      </c>
      <c r="N188" s="134" t="s">
        <v>38</v>
      </c>
      <c r="P188" s="135">
        <f t="shared" si="21"/>
        <v>0</v>
      </c>
      <c r="Q188" s="135">
        <v>0.057</v>
      </c>
      <c r="R188" s="135">
        <f t="shared" si="22"/>
        <v>0.114</v>
      </c>
      <c r="S188" s="135">
        <v>0</v>
      </c>
      <c r="T188" s="136">
        <f t="shared" si="23"/>
        <v>0</v>
      </c>
      <c r="AR188" s="137" t="s">
        <v>122</v>
      </c>
      <c r="AT188" s="137" t="s">
        <v>118</v>
      </c>
      <c r="AU188" s="137" t="s">
        <v>83</v>
      </c>
      <c r="AY188" s="13" t="s">
        <v>116</v>
      </c>
      <c r="BE188" s="138">
        <f t="shared" si="24"/>
        <v>0</v>
      </c>
      <c r="BF188" s="138">
        <f t="shared" si="25"/>
        <v>0</v>
      </c>
      <c r="BG188" s="138">
        <f t="shared" si="26"/>
        <v>0</v>
      </c>
      <c r="BH188" s="138">
        <f t="shared" si="27"/>
        <v>0</v>
      </c>
      <c r="BI188" s="138">
        <f t="shared" si="28"/>
        <v>0</v>
      </c>
      <c r="BJ188" s="13" t="s">
        <v>81</v>
      </c>
      <c r="BK188" s="138">
        <f t="shared" si="29"/>
        <v>0</v>
      </c>
      <c r="BL188" s="13" t="s">
        <v>122</v>
      </c>
      <c r="BM188" s="137" t="s">
        <v>352</v>
      </c>
    </row>
    <row r="189" spans="2:65" s="1" customFormat="1" ht="24.2" customHeight="1">
      <c r="B189" s="28"/>
      <c r="C189" s="125" t="s">
        <v>353</v>
      </c>
      <c r="D189" s="125" t="s">
        <v>118</v>
      </c>
      <c r="E189" s="126" t="s">
        <v>354</v>
      </c>
      <c r="F189" s="127" t="s">
        <v>355</v>
      </c>
      <c r="G189" s="128" t="s">
        <v>351</v>
      </c>
      <c r="H189" s="129">
        <v>1</v>
      </c>
      <c r="I189" s="130"/>
      <c r="J189" s="131">
        <f t="shared" si="20"/>
        <v>0</v>
      </c>
      <c r="K189" s="132"/>
      <c r="L189" s="28"/>
      <c r="M189" s="133" t="s">
        <v>1</v>
      </c>
      <c r="N189" s="134" t="s">
        <v>38</v>
      </c>
      <c r="P189" s="135">
        <f t="shared" si="21"/>
        <v>0</v>
      </c>
      <c r="Q189" s="135">
        <v>0</v>
      </c>
      <c r="R189" s="135">
        <f t="shared" si="22"/>
        <v>0</v>
      </c>
      <c r="S189" s="135">
        <v>0</v>
      </c>
      <c r="T189" s="136">
        <f t="shared" si="23"/>
        <v>0</v>
      </c>
      <c r="AR189" s="137" t="s">
        <v>122</v>
      </c>
      <c r="AT189" s="137" t="s">
        <v>118</v>
      </c>
      <c r="AU189" s="137" t="s">
        <v>83</v>
      </c>
      <c r="AY189" s="13" t="s">
        <v>116</v>
      </c>
      <c r="BE189" s="138">
        <f t="shared" si="24"/>
        <v>0</v>
      </c>
      <c r="BF189" s="138">
        <f t="shared" si="25"/>
        <v>0</v>
      </c>
      <c r="BG189" s="138">
        <f t="shared" si="26"/>
        <v>0</v>
      </c>
      <c r="BH189" s="138">
        <f t="shared" si="27"/>
        <v>0</v>
      </c>
      <c r="BI189" s="138">
        <f t="shared" si="28"/>
        <v>0</v>
      </c>
      <c r="BJ189" s="13" t="s">
        <v>81</v>
      </c>
      <c r="BK189" s="138">
        <f t="shared" si="29"/>
        <v>0</v>
      </c>
      <c r="BL189" s="13" t="s">
        <v>122</v>
      </c>
      <c r="BM189" s="137" t="s">
        <v>356</v>
      </c>
    </row>
    <row r="190" spans="2:65" s="1" customFormat="1" ht="16.5" customHeight="1">
      <c r="B190" s="28"/>
      <c r="C190" s="125" t="s">
        <v>357</v>
      </c>
      <c r="D190" s="125" t="s">
        <v>118</v>
      </c>
      <c r="E190" s="126" t="s">
        <v>358</v>
      </c>
      <c r="F190" s="127" t="s">
        <v>359</v>
      </c>
      <c r="G190" s="128" t="s">
        <v>351</v>
      </c>
      <c r="H190" s="129">
        <v>2</v>
      </c>
      <c r="I190" s="130"/>
      <c r="J190" s="131">
        <f t="shared" si="20"/>
        <v>0</v>
      </c>
      <c r="K190" s="132"/>
      <c r="L190" s="28"/>
      <c r="M190" s="133" t="s">
        <v>1</v>
      </c>
      <c r="N190" s="134" t="s">
        <v>38</v>
      </c>
      <c r="P190" s="135">
        <f t="shared" si="21"/>
        <v>0</v>
      </c>
      <c r="Q190" s="135">
        <v>0</v>
      </c>
      <c r="R190" s="135">
        <f t="shared" si="22"/>
        <v>0</v>
      </c>
      <c r="S190" s="135">
        <v>0</v>
      </c>
      <c r="T190" s="136">
        <f t="shared" si="23"/>
        <v>0</v>
      </c>
      <c r="AR190" s="137" t="s">
        <v>122</v>
      </c>
      <c r="AT190" s="137" t="s">
        <v>118</v>
      </c>
      <c r="AU190" s="137" t="s">
        <v>83</v>
      </c>
      <c r="AY190" s="13" t="s">
        <v>116</v>
      </c>
      <c r="BE190" s="138">
        <f t="shared" si="24"/>
        <v>0</v>
      </c>
      <c r="BF190" s="138">
        <f t="shared" si="25"/>
        <v>0</v>
      </c>
      <c r="BG190" s="138">
        <f t="shared" si="26"/>
        <v>0</v>
      </c>
      <c r="BH190" s="138">
        <f t="shared" si="27"/>
        <v>0</v>
      </c>
      <c r="BI190" s="138">
        <f t="shared" si="28"/>
        <v>0</v>
      </c>
      <c r="BJ190" s="13" t="s">
        <v>81</v>
      </c>
      <c r="BK190" s="138">
        <f t="shared" si="29"/>
        <v>0</v>
      </c>
      <c r="BL190" s="13" t="s">
        <v>122</v>
      </c>
      <c r="BM190" s="137" t="s">
        <v>360</v>
      </c>
    </row>
    <row r="191" spans="2:65" s="1" customFormat="1" ht="37.9" customHeight="1">
      <c r="B191" s="28"/>
      <c r="C191" s="125" t="s">
        <v>361</v>
      </c>
      <c r="D191" s="125" t="s">
        <v>118</v>
      </c>
      <c r="E191" s="126" t="s">
        <v>362</v>
      </c>
      <c r="F191" s="127" t="s">
        <v>363</v>
      </c>
      <c r="G191" s="128" t="s">
        <v>351</v>
      </c>
      <c r="H191" s="129">
        <v>1</v>
      </c>
      <c r="I191" s="130"/>
      <c r="J191" s="131">
        <f t="shared" si="20"/>
        <v>0</v>
      </c>
      <c r="K191" s="132"/>
      <c r="L191" s="28"/>
      <c r="M191" s="133" t="s">
        <v>1</v>
      </c>
      <c r="N191" s="134" t="s">
        <v>38</v>
      </c>
      <c r="P191" s="135">
        <f t="shared" si="21"/>
        <v>0</v>
      </c>
      <c r="Q191" s="135">
        <v>0</v>
      </c>
      <c r="R191" s="135">
        <f t="shared" si="22"/>
        <v>0</v>
      </c>
      <c r="S191" s="135">
        <v>0</v>
      </c>
      <c r="T191" s="136">
        <f t="shared" si="23"/>
        <v>0</v>
      </c>
      <c r="AR191" s="137" t="s">
        <v>122</v>
      </c>
      <c r="AT191" s="137" t="s">
        <v>118</v>
      </c>
      <c r="AU191" s="137" t="s">
        <v>83</v>
      </c>
      <c r="AY191" s="13" t="s">
        <v>116</v>
      </c>
      <c r="BE191" s="138">
        <f t="shared" si="24"/>
        <v>0</v>
      </c>
      <c r="BF191" s="138">
        <f t="shared" si="25"/>
        <v>0</v>
      </c>
      <c r="BG191" s="138">
        <f t="shared" si="26"/>
        <v>0</v>
      </c>
      <c r="BH191" s="138">
        <f t="shared" si="27"/>
        <v>0</v>
      </c>
      <c r="BI191" s="138">
        <f t="shared" si="28"/>
        <v>0</v>
      </c>
      <c r="BJ191" s="13" t="s">
        <v>81</v>
      </c>
      <c r="BK191" s="138">
        <f t="shared" si="29"/>
        <v>0</v>
      </c>
      <c r="BL191" s="13" t="s">
        <v>122</v>
      </c>
      <c r="BM191" s="137" t="s">
        <v>364</v>
      </c>
    </row>
    <row r="192" spans="2:63" s="11" customFormat="1" ht="22.9" customHeight="1">
      <c r="B192" s="113"/>
      <c r="D192" s="114" t="s">
        <v>72</v>
      </c>
      <c r="E192" s="123" t="s">
        <v>151</v>
      </c>
      <c r="F192" s="123" t="s">
        <v>365</v>
      </c>
      <c r="I192" s="116"/>
      <c r="J192" s="124">
        <f>BK192</f>
        <v>0</v>
      </c>
      <c r="L192" s="113"/>
      <c r="M192" s="118"/>
      <c r="P192" s="119">
        <f>SUM(P193:P199)</f>
        <v>0</v>
      </c>
      <c r="R192" s="119">
        <f>SUM(R193:R199)</f>
        <v>6.821071999999999</v>
      </c>
      <c r="T192" s="120">
        <f>SUM(T193:T199)</f>
        <v>0</v>
      </c>
      <c r="AR192" s="114" t="s">
        <v>81</v>
      </c>
      <c r="AT192" s="121" t="s">
        <v>72</v>
      </c>
      <c r="AU192" s="121" t="s">
        <v>81</v>
      </c>
      <c r="AY192" s="114" t="s">
        <v>116</v>
      </c>
      <c r="BK192" s="122">
        <f>SUM(BK193:BK199)</f>
        <v>0</v>
      </c>
    </row>
    <row r="193" spans="2:65" s="1" customFormat="1" ht="33" customHeight="1">
      <c r="B193" s="28"/>
      <c r="C193" s="125" t="s">
        <v>366</v>
      </c>
      <c r="D193" s="125" t="s">
        <v>118</v>
      </c>
      <c r="E193" s="126" t="s">
        <v>367</v>
      </c>
      <c r="F193" s="127" t="s">
        <v>368</v>
      </c>
      <c r="G193" s="128" t="s">
        <v>149</v>
      </c>
      <c r="H193" s="129">
        <v>10</v>
      </c>
      <c r="I193" s="130"/>
      <c r="J193" s="131">
        <f aca="true" t="shared" si="30" ref="J193:J199">ROUND(I193*H193,2)</f>
        <v>0</v>
      </c>
      <c r="K193" s="132"/>
      <c r="L193" s="28"/>
      <c r="M193" s="133" t="s">
        <v>1</v>
      </c>
      <c r="N193" s="134" t="s">
        <v>38</v>
      </c>
      <c r="P193" s="135">
        <f aca="true" t="shared" si="31" ref="P193:P199">O193*H193</f>
        <v>0</v>
      </c>
      <c r="Q193" s="135">
        <v>0.1554</v>
      </c>
      <c r="R193" s="135">
        <f aca="true" t="shared" si="32" ref="R193:R199">Q193*H193</f>
        <v>1.554</v>
      </c>
      <c r="S193" s="135">
        <v>0</v>
      </c>
      <c r="T193" s="136">
        <f aca="true" t="shared" si="33" ref="T193:T199">S193*H193</f>
        <v>0</v>
      </c>
      <c r="AR193" s="137" t="s">
        <v>122</v>
      </c>
      <c r="AT193" s="137" t="s">
        <v>118</v>
      </c>
      <c r="AU193" s="137" t="s">
        <v>83</v>
      </c>
      <c r="AY193" s="13" t="s">
        <v>116</v>
      </c>
      <c r="BE193" s="138">
        <f aca="true" t="shared" si="34" ref="BE193:BE199">IF(N193="základní",J193,0)</f>
        <v>0</v>
      </c>
      <c r="BF193" s="138">
        <f aca="true" t="shared" si="35" ref="BF193:BF199">IF(N193="snížená",J193,0)</f>
        <v>0</v>
      </c>
      <c r="BG193" s="138">
        <f aca="true" t="shared" si="36" ref="BG193:BG199">IF(N193="zákl. přenesená",J193,0)</f>
        <v>0</v>
      </c>
      <c r="BH193" s="138">
        <f aca="true" t="shared" si="37" ref="BH193:BH199">IF(N193="sníž. přenesená",J193,0)</f>
        <v>0</v>
      </c>
      <c r="BI193" s="138">
        <f aca="true" t="shared" si="38" ref="BI193:BI199">IF(N193="nulová",J193,0)</f>
        <v>0</v>
      </c>
      <c r="BJ193" s="13" t="s">
        <v>81</v>
      </c>
      <c r="BK193" s="138">
        <f aca="true" t="shared" si="39" ref="BK193:BK199">ROUND(I193*H193,2)</f>
        <v>0</v>
      </c>
      <c r="BL193" s="13" t="s">
        <v>122</v>
      </c>
      <c r="BM193" s="137" t="s">
        <v>369</v>
      </c>
    </row>
    <row r="194" spans="2:65" s="1" customFormat="1" ht="16.5" customHeight="1">
      <c r="B194" s="28"/>
      <c r="C194" s="139" t="s">
        <v>370</v>
      </c>
      <c r="D194" s="139" t="s">
        <v>236</v>
      </c>
      <c r="E194" s="140" t="s">
        <v>371</v>
      </c>
      <c r="F194" s="141" t="s">
        <v>372</v>
      </c>
      <c r="G194" s="142" t="s">
        <v>149</v>
      </c>
      <c r="H194" s="143">
        <v>10</v>
      </c>
      <c r="I194" s="144"/>
      <c r="J194" s="145">
        <f t="shared" si="30"/>
        <v>0</v>
      </c>
      <c r="K194" s="146"/>
      <c r="L194" s="147"/>
      <c r="M194" s="148" t="s">
        <v>1</v>
      </c>
      <c r="N194" s="149" t="s">
        <v>38</v>
      </c>
      <c r="P194" s="135">
        <f t="shared" si="31"/>
        <v>0</v>
      </c>
      <c r="Q194" s="135">
        <v>0.08</v>
      </c>
      <c r="R194" s="135">
        <f t="shared" si="32"/>
        <v>0.8</v>
      </c>
      <c r="S194" s="135">
        <v>0</v>
      </c>
      <c r="T194" s="136">
        <f t="shared" si="33"/>
        <v>0</v>
      </c>
      <c r="AR194" s="137" t="s">
        <v>146</v>
      </c>
      <c r="AT194" s="137" t="s">
        <v>236</v>
      </c>
      <c r="AU194" s="137" t="s">
        <v>83</v>
      </c>
      <c r="AY194" s="13" t="s">
        <v>116</v>
      </c>
      <c r="BE194" s="138">
        <f t="shared" si="34"/>
        <v>0</v>
      </c>
      <c r="BF194" s="138">
        <f t="shared" si="35"/>
        <v>0</v>
      </c>
      <c r="BG194" s="138">
        <f t="shared" si="36"/>
        <v>0</v>
      </c>
      <c r="BH194" s="138">
        <f t="shared" si="37"/>
        <v>0</v>
      </c>
      <c r="BI194" s="138">
        <f t="shared" si="38"/>
        <v>0</v>
      </c>
      <c r="BJ194" s="13" t="s">
        <v>81</v>
      </c>
      <c r="BK194" s="138">
        <f t="shared" si="39"/>
        <v>0</v>
      </c>
      <c r="BL194" s="13" t="s">
        <v>122</v>
      </c>
      <c r="BM194" s="137" t="s">
        <v>373</v>
      </c>
    </row>
    <row r="195" spans="2:65" s="1" customFormat="1" ht="33" customHeight="1">
      <c r="B195" s="28"/>
      <c r="C195" s="125" t="s">
        <v>374</v>
      </c>
      <c r="D195" s="125" t="s">
        <v>118</v>
      </c>
      <c r="E195" s="126" t="s">
        <v>375</v>
      </c>
      <c r="F195" s="127" t="s">
        <v>376</v>
      </c>
      <c r="G195" s="128" t="s">
        <v>149</v>
      </c>
      <c r="H195" s="129">
        <v>10</v>
      </c>
      <c r="I195" s="130"/>
      <c r="J195" s="131">
        <f t="shared" si="30"/>
        <v>0</v>
      </c>
      <c r="K195" s="132"/>
      <c r="L195" s="28"/>
      <c r="M195" s="133" t="s">
        <v>1</v>
      </c>
      <c r="N195" s="134" t="s">
        <v>38</v>
      </c>
      <c r="P195" s="135">
        <f t="shared" si="31"/>
        <v>0</v>
      </c>
      <c r="Q195" s="135">
        <v>0.1295</v>
      </c>
      <c r="R195" s="135">
        <f t="shared" si="32"/>
        <v>1.295</v>
      </c>
      <c r="S195" s="135">
        <v>0</v>
      </c>
      <c r="T195" s="136">
        <f t="shared" si="33"/>
        <v>0</v>
      </c>
      <c r="AR195" s="137" t="s">
        <v>122</v>
      </c>
      <c r="AT195" s="137" t="s">
        <v>118</v>
      </c>
      <c r="AU195" s="137" t="s">
        <v>83</v>
      </c>
      <c r="AY195" s="13" t="s">
        <v>116</v>
      </c>
      <c r="BE195" s="138">
        <f t="shared" si="34"/>
        <v>0</v>
      </c>
      <c r="BF195" s="138">
        <f t="shared" si="35"/>
        <v>0</v>
      </c>
      <c r="BG195" s="138">
        <f t="shared" si="36"/>
        <v>0</v>
      </c>
      <c r="BH195" s="138">
        <f t="shared" si="37"/>
        <v>0</v>
      </c>
      <c r="BI195" s="138">
        <f t="shared" si="38"/>
        <v>0</v>
      </c>
      <c r="BJ195" s="13" t="s">
        <v>81</v>
      </c>
      <c r="BK195" s="138">
        <f t="shared" si="39"/>
        <v>0</v>
      </c>
      <c r="BL195" s="13" t="s">
        <v>122</v>
      </c>
      <c r="BM195" s="137" t="s">
        <v>377</v>
      </c>
    </row>
    <row r="196" spans="2:65" s="1" customFormat="1" ht="16.5" customHeight="1">
      <c r="B196" s="28"/>
      <c r="C196" s="139" t="s">
        <v>378</v>
      </c>
      <c r="D196" s="139" t="s">
        <v>236</v>
      </c>
      <c r="E196" s="140" t="s">
        <v>379</v>
      </c>
      <c r="F196" s="141" t="s">
        <v>380</v>
      </c>
      <c r="G196" s="142" t="s">
        <v>149</v>
      </c>
      <c r="H196" s="143">
        <v>10</v>
      </c>
      <c r="I196" s="144"/>
      <c r="J196" s="145">
        <f t="shared" si="30"/>
        <v>0</v>
      </c>
      <c r="K196" s="146"/>
      <c r="L196" s="147"/>
      <c r="M196" s="148" t="s">
        <v>1</v>
      </c>
      <c r="N196" s="149" t="s">
        <v>38</v>
      </c>
      <c r="P196" s="135">
        <f t="shared" si="31"/>
        <v>0</v>
      </c>
      <c r="Q196" s="135">
        <v>0.046</v>
      </c>
      <c r="R196" s="135">
        <f t="shared" si="32"/>
        <v>0.45999999999999996</v>
      </c>
      <c r="S196" s="135">
        <v>0</v>
      </c>
      <c r="T196" s="136">
        <f t="shared" si="33"/>
        <v>0</v>
      </c>
      <c r="AR196" s="137" t="s">
        <v>146</v>
      </c>
      <c r="AT196" s="137" t="s">
        <v>236</v>
      </c>
      <c r="AU196" s="137" t="s">
        <v>83</v>
      </c>
      <c r="AY196" s="13" t="s">
        <v>116</v>
      </c>
      <c r="BE196" s="138">
        <f t="shared" si="34"/>
        <v>0</v>
      </c>
      <c r="BF196" s="138">
        <f t="shared" si="35"/>
        <v>0</v>
      </c>
      <c r="BG196" s="138">
        <f t="shared" si="36"/>
        <v>0</v>
      </c>
      <c r="BH196" s="138">
        <f t="shared" si="37"/>
        <v>0</v>
      </c>
      <c r="BI196" s="138">
        <f t="shared" si="38"/>
        <v>0</v>
      </c>
      <c r="BJ196" s="13" t="s">
        <v>81</v>
      </c>
      <c r="BK196" s="138">
        <f t="shared" si="39"/>
        <v>0</v>
      </c>
      <c r="BL196" s="13" t="s">
        <v>122</v>
      </c>
      <c r="BM196" s="137" t="s">
        <v>381</v>
      </c>
    </row>
    <row r="197" spans="2:65" s="1" customFormat="1" ht="24.2" customHeight="1">
      <c r="B197" s="28"/>
      <c r="C197" s="125" t="s">
        <v>382</v>
      </c>
      <c r="D197" s="125" t="s">
        <v>118</v>
      </c>
      <c r="E197" s="126" t="s">
        <v>383</v>
      </c>
      <c r="F197" s="127" t="s">
        <v>384</v>
      </c>
      <c r="G197" s="128" t="s">
        <v>166</v>
      </c>
      <c r="H197" s="129">
        <v>1.2</v>
      </c>
      <c r="I197" s="130"/>
      <c r="J197" s="131">
        <f t="shared" si="30"/>
        <v>0</v>
      </c>
      <c r="K197" s="132"/>
      <c r="L197" s="28"/>
      <c r="M197" s="133" t="s">
        <v>1</v>
      </c>
      <c r="N197" s="134" t="s">
        <v>38</v>
      </c>
      <c r="P197" s="135">
        <f t="shared" si="31"/>
        <v>0</v>
      </c>
      <c r="Q197" s="135">
        <v>2.25634</v>
      </c>
      <c r="R197" s="135">
        <f t="shared" si="32"/>
        <v>2.7076079999999996</v>
      </c>
      <c r="S197" s="135">
        <v>0</v>
      </c>
      <c r="T197" s="136">
        <f t="shared" si="33"/>
        <v>0</v>
      </c>
      <c r="AR197" s="137" t="s">
        <v>122</v>
      </c>
      <c r="AT197" s="137" t="s">
        <v>118</v>
      </c>
      <c r="AU197" s="137" t="s">
        <v>83</v>
      </c>
      <c r="AY197" s="13" t="s">
        <v>116</v>
      </c>
      <c r="BE197" s="138">
        <f t="shared" si="34"/>
        <v>0</v>
      </c>
      <c r="BF197" s="138">
        <f t="shared" si="35"/>
        <v>0</v>
      </c>
      <c r="BG197" s="138">
        <f t="shared" si="36"/>
        <v>0</v>
      </c>
      <c r="BH197" s="138">
        <f t="shared" si="37"/>
        <v>0</v>
      </c>
      <c r="BI197" s="138">
        <f t="shared" si="38"/>
        <v>0</v>
      </c>
      <c r="BJ197" s="13" t="s">
        <v>81</v>
      </c>
      <c r="BK197" s="138">
        <f t="shared" si="39"/>
        <v>0</v>
      </c>
      <c r="BL197" s="13" t="s">
        <v>122</v>
      </c>
      <c r="BM197" s="137" t="s">
        <v>385</v>
      </c>
    </row>
    <row r="198" spans="2:65" s="1" customFormat="1" ht="24.2" customHeight="1">
      <c r="B198" s="28"/>
      <c r="C198" s="125" t="s">
        <v>386</v>
      </c>
      <c r="D198" s="125" t="s">
        <v>118</v>
      </c>
      <c r="E198" s="126" t="s">
        <v>387</v>
      </c>
      <c r="F198" s="127" t="s">
        <v>388</v>
      </c>
      <c r="G198" s="128" t="s">
        <v>149</v>
      </c>
      <c r="H198" s="129">
        <v>27.16</v>
      </c>
      <c r="I198" s="130"/>
      <c r="J198" s="131">
        <f t="shared" si="30"/>
        <v>0</v>
      </c>
      <c r="K198" s="132"/>
      <c r="L198" s="28"/>
      <c r="M198" s="133" t="s">
        <v>1</v>
      </c>
      <c r="N198" s="134" t="s">
        <v>38</v>
      </c>
      <c r="P198" s="135">
        <f t="shared" si="31"/>
        <v>0</v>
      </c>
      <c r="Q198" s="135">
        <v>0</v>
      </c>
      <c r="R198" s="135">
        <f t="shared" si="32"/>
        <v>0</v>
      </c>
      <c r="S198" s="135">
        <v>0</v>
      </c>
      <c r="T198" s="136">
        <f t="shared" si="33"/>
        <v>0</v>
      </c>
      <c r="AR198" s="137" t="s">
        <v>122</v>
      </c>
      <c r="AT198" s="137" t="s">
        <v>118</v>
      </c>
      <c r="AU198" s="137" t="s">
        <v>83</v>
      </c>
      <c r="AY198" s="13" t="s">
        <v>116</v>
      </c>
      <c r="BE198" s="138">
        <f t="shared" si="34"/>
        <v>0</v>
      </c>
      <c r="BF198" s="138">
        <f t="shared" si="35"/>
        <v>0</v>
      </c>
      <c r="BG198" s="138">
        <f t="shared" si="36"/>
        <v>0</v>
      </c>
      <c r="BH198" s="138">
        <f t="shared" si="37"/>
        <v>0</v>
      </c>
      <c r="BI198" s="138">
        <f t="shared" si="38"/>
        <v>0</v>
      </c>
      <c r="BJ198" s="13" t="s">
        <v>81</v>
      </c>
      <c r="BK198" s="138">
        <f t="shared" si="39"/>
        <v>0</v>
      </c>
      <c r="BL198" s="13" t="s">
        <v>122</v>
      </c>
      <c r="BM198" s="137" t="s">
        <v>389</v>
      </c>
    </row>
    <row r="199" spans="2:65" s="1" customFormat="1" ht="24.2" customHeight="1">
      <c r="B199" s="28"/>
      <c r="C199" s="125" t="s">
        <v>390</v>
      </c>
      <c r="D199" s="125" t="s">
        <v>118</v>
      </c>
      <c r="E199" s="126" t="s">
        <v>391</v>
      </c>
      <c r="F199" s="127" t="s">
        <v>392</v>
      </c>
      <c r="G199" s="128" t="s">
        <v>149</v>
      </c>
      <c r="H199" s="129">
        <v>1.6</v>
      </c>
      <c r="I199" s="130"/>
      <c r="J199" s="131">
        <f t="shared" si="30"/>
        <v>0</v>
      </c>
      <c r="K199" s="132"/>
      <c r="L199" s="28"/>
      <c r="M199" s="133" t="s">
        <v>1</v>
      </c>
      <c r="N199" s="134" t="s">
        <v>38</v>
      </c>
      <c r="P199" s="135">
        <f t="shared" si="31"/>
        <v>0</v>
      </c>
      <c r="Q199" s="135">
        <v>0.00279</v>
      </c>
      <c r="R199" s="135">
        <f t="shared" si="32"/>
        <v>0.004464</v>
      </c>
      <c r="S199" s="135">
        <v>0</v>
      </c>
      <c r="T199" s="136">
        <f t="shared" si="33"/>
        <v>0</v>
      </c>
      <c r="AR199" s="137" t="s">
        <v>122</v>
      </c>
      <c r="AT199" s="137" t="s">
        <v>118</v>
      </c>
      <c r="AU199" s="137" t="s">
        <v>83</v>
      </c>
      <c r="AY199" s="13" t="s">
        <v>116</v>
      </c>
      <c r="BE199" s="138">
        <f t="shared" si="34"/>
        <v>0</v>
      </c>
      <c r="BF199" s="138">
        <f t="shared" si="35"/>
        <v>0</v>
      </c>
      <c r="BG199" s="138">
        <f t="shared" si="36"/>
        <v>0</v>
      </c>
      <c r="BH199" s="138">
        <f t="shared" si="37"/>
        <v>0</v>
      </c>
      <c r="BI199" s="138">
        <f t="shared" si="38"/>
        <v>0</v>
      </c>
      <c r="BJ199" s="13" t="s">
        <v>81</v>
      </c>
      <c r="BK199" s="138">
        <f t="shared" si="39"/>
        <v>0</v>
      </c>
      <c r="BL199" s="13" t="s">
        <v>122</v>
      </c>
      <c r="BM199" s="137" t="s">
        <v>393</v>
      </c>
    </row>
    <row r="200" spans="2:63" s="11" customFormat="1" ht="22.9" customHeight="1">
      <c r="B200" s="113"/>
      <c r="D200" s="114" t="s">
        <v>72</v>
      </c>
      <c r="E200" s="123" t="s">
        <v>394</v>
      </c>
      <c r="F200" s="123" t="s">
        <v>395</v>
      </c>
      <c r="I200" s="116"/>
      <c r="J200" s="124">
        <f>BK200</f>
        <v>0</v>
      </c>
      <c r="L200" s="113"/>
      <c r="M200" s="118"/>
      <c r="P200" s="119">
        <f>SUM(P201:P209)</f>
        <v>0</v>
      </c>
      <c r="R200" s="119">
        <f>SUM(R201:R209)</f>
        <v>0</v>
      </c>
      <c r="T200" s="120">
        <f>SUM(T201:T209)</f>
        <v>0</v>
      </c>
      <c r="AR200" s="114" t="s">
        <v>81</v>
      </c>
      <c r="AT200" s="121" t="s">
        <v>72</v>
      </c>
      <c r="AU200" s="121" t="s">
        <v>81</v>
      </c>
      <c r="AY200" s="114" t="s">
        <v>116</v>
      </c>
      <c r="BK200" s="122">
        <f>SUM(BK201:BK209)</f>
        <v>0</v>
      </c>
    </row>
    <row r="201" spans="2:65" s="1" customFormat="1" ht="21.75" customHeight="1">
      <c r="B201" s="28"/>
      <c r="C201" s="125" t="s">
        <v>396</v>
      </c>
      <c r="D201" s="125" t="s">
        <v>118</v>
      </c>
      <c r="E201" s="126" t="s">
        <v>397</v>
      </c>
      <c r="F201" s="127" t="s">
        <v>398</v>
      </c>
      <c r="G201" s="128" t="s">
        <v>229</v>
      </c>
      <c r="H201" s="129">
        <v>9.732</v>
      </c>
      <c r="I201" s="130"/>
      <c r="J201" s="131">
        <f aca="true" t="shared" si="40" ref="J201:J209">ROUND(I201*H201,2)</f>
        <v>0</v>
      </c>
      <c r="K201" s="132"/>
      <c r="L201" s="28"/>
      <c r="M201" s="133" t="s">
        <v>1</v>
      </c>
      <c r="N201" s="134" t="s">
        <v>38</v>
      </c>
      <c r="P201" s="135">
        <f aca="true" t="shared" si="41" ref="P201:P209">O201*H201</f>
        <v>0</v>
      </c>
      <c r="Q201" s="135">
        <v>0</v>
      </c>
      <c r="R201" s="135">
        <f aca="true" t="shared" si="42" ref="R201:R209">Q201*H201</f>
        <v>0</v>
      </c>
      <c r="S201" s="135">
        <v>0</v>
      </c>
      <c r="T201" s="136">
        <f aca="true" t="shared" si="43" ref="T201:T209">S201*H201</f>
        <v>0</v>
      </c>
      <c r="AR201" s="137" t="s">
        <v>122</v>
      </c>
      <c r="AT201" s="137" t="s">
        <v>118</v>
      </c>
      <c r="AU201" s="137" t="s">
        <v>83</v>
      </c>
      <c r="AY201" s="13" t="s">
        <v>116</v>
      </c>
      <c r="BE201" s="138">
        <f aca="true" t="shared" si="44" ref="BE201:BE209">IF(N201="základní",J201,0)</f>
        <v>0</v>
      </c>
      <c r="BF201" s="138">
        <f aca="true" t="shared" si="45" ref="BF201:BF209">IF(N201="snížená",J201,0)</f>
        <v>0</v>
      </c>
      <c r="BG201" s="138">
        <f aca="true" t="shared" si="46" ref="BG201:BG209">IF(N201="zákl. přenesená",J201,0)</f>
        <v>0</v>
      </c>
      <c r="BH201" s="138">
        <f aca="true" t="shared" si="47" ref="BH201:BH209">IF(N201="sníž. přenesená",J201,0)</f>
        <v>0</v>
      </c>
      <c r="BI201" s="138">
        <f aca="true" t="shared" si="48" ref="BI201:BI209">IF(N201="nulová",J201,0)</f>
        <v>0</v>
      </c>
      <c r="BJ201" s="13" t="s">
        <v>81</v>
      </c>
      <c r="BK201" s="138">
        <f aca="true" t="shared" si="49" ref="BK201:BK209">ROUND(I201*H201,2)</f>
        <v>0</v>
      </c>
      <c r="BL201" s="13" t="s">
        <v>122</v>
      </c>
      <c r="BM201" s="137" t="s">
        <v>399</v>
      </c>
    </row>
    <row r="202" spans="2:65" s="1" customFormat="1" ht="24.2" customHeight="1">
      <c r="B202" s="28"/>
      <c r="C202" s="125" t="s">
        <v>400</v>
      </c>
      <c r="D202" s="125" t="s">
        <v>118</v>
      </c>
      <c r="E202" s="126" t="s">
        <v>401</v>
      </c>
      <c r="F202" s="127" t="s">
        <v>402</v>
      </c>
      <c r="G202" s="128" t="s">
        <v>229</v>
      </c>
      <c r="H202" s="129">
        <v>136.248</v>
      </c>
      <c r="I202" s="130"/>
      <c r="J202" s="131">
        <f t="shared" si="40"/>
        <v>0</v>
      </c>
      <c r="K202" s="132"/>
      <c r="L202" s="28"/>
      <c r="M202" s="133" t="s">
        <v>1</v>
      </c>
      <c r="N202" s="134" t="s">
        <v>38</v>
      </c>
      <c r="P202" s="135">
        <f t="shared" si="41"/>
        <v>0</v>
      </c>
      <c r="Q202" s="135">
        <v>0</v>
      </c>
      <c r="R202" s="135">
        <f t="shared" si="42"/>
        <v>0</v>
      </c>
      <c r="S202" s="135">
        <v>0</v>
      </c>
      <c r="T202" s="136">
        <f t="shared" si="43"/>
        <v>0</v>
      </c>
      <c r="AR202" s="137" t="s">
        <v>122</v>
      </c>
      <c r="AT202" s="137" t="s">
        <v>118</v>
      </c>
      <c r="AU202" s="137" t="s">
        <v>83</v>
      </c>
      <c r="AY202" s="13" t="s">
        <v>116</v>
      </c>
      <c r="BE202" s="138">
        <f t="shared" si="44"/>
        <v>0</v>
      </c>
      <c r="BF202" s="138">
        <f t="shared" si="45"/>
        <v>0</v>
      </c>
      <c r="BG202" s="138">
        <f t="shared" si="46"/>
        <v>0</v>
      </c>
      <c r="BH202" s="138">
        <f t="shared" si="47"/>
        <v>0</v>
      </c>
      <c r="BI202" s="138">
        <f t="shared" si="48"/>
        <v>0</v>
      </c>
      <c r="BJ202" s="13" t="s">
        <v>81</v>
      </c>
      <c r="BK202" s="138">
        <f t="shared" si="49"/>
        <v>0</v>
      </c>
      <c r="BL202" s="13" t="s">
        <v>122</v>
      </c>
      <c r="BM202" s="137" t="s">
        <v>403</v>
      </c>
    </row>
    <row r="203" spans="2:65" s="1" customFormat="1" ht="16.5" customHeight="1">
      <c r="B203" s="28"/>
      <c r="C203" s="125" t="s">
        <v>404</v>
      </c>
      <c r="D203" s="125" t="s">
        <v>118</v>
      </c>
      <c r="E203" s="126" t="s">
        <v>405</v>
      </c>
      <c r="F203" s="127" t="s">
        <v>406</v>
      </c>
      <c r="G203" s="128" t="s">
        <v>229</v>
      </c>
      <c r="H203" s="129">
        <v>19.017</v>
      </c>
      <c r="I203" s="130"/>
      <c r="J203" s="131">
        <f t="shared" si="40"/>
        <v>0</v>
      </c>
      <c r="K203" s="132"/>
      <c r="L203" s="28"/>
      <c r="M203" s="133" t="s">
        <v>1</v>
      </c>
      <c r="N203" s="134" t="s">
        <v>38</v>
      </c>
      <c r="P203" s="135">
        <f t="shared" si="41"/>
        <v>0</v>
      </c>
      <c r="Q203" s="135">
        <v>0</v>
      </c>
      <c r="R203" s="135">
        <f t="shared" si="42"/>
        <v>0</v>
      </c>
      <c r="S203" s="135">
        <v>0</v>
      </c>
      <c r="T203" s="136">
        <f t="shared" si="43"/>
        <v>0</v>
      </c>
      <c r="AR203" s="137" t="s">
        <v>122</v>
      </c>
      <c r="AT203" s="137" t="s">
        <v>118</v>
      </c>
      <c r="AU203" s="137" t="s">
        <v>83</v>
      </c>
      <c r="AY203" s="13" t="s">
        <v>116</v>
      </c>
      <c r="BE203" s="138">
        <f t="shared" si="44"/>
        <v>0</v>
      </c>
      <c r="BF203" s="138">
        <f t="shared" si="45"/>
        <v>0</v>
      </c>
      <c r="BG203" s="138">
        <f t="shared" si="46"/>
        <v>0</v>
      </c>
      <c r="BH203" s="138">
        <f t="shared" si="47"/>
        <v>0</v>
      </c>
      <c r="BI203" s="138">
        <f t="shared" si="48"/>
        <v>0</v>
      </c>
      <c r="BJ203" s="13" t="s">
        <v>81</v>
      </c>
      <c r="BK203" s="138">
        <f t="shared" si="49"/>
        <v>0</v>
      </c>
      <c r="BL203" s="13" t="s">
        <v>122</v>
      </c>
      <c r="BM203" s="137" t="s">
        <v>407</v>
      </c>
    </row>
    <row r="204" spans="2:65" s="1" customFormat="1" ht="24.2" customHeight="1">
      <c r="B204" s="28"/>
      <c r="C204" s="125" t="s">
        <v>408</v>
      </c>
      <c r="D204" s="125" t="s">
        <v>118</v>
      </c>
      <c r="E204" s="126" t="s">
        <v>409</v>
      </c>
      <c r="F204" s="127" t="s">
        <v>410</v>
      </c>
      <c r="G204" s="128" t="s">
        <v>229</v>
      </c>
      <c r="H204" s="129">
        <v>266.238</v>
      </c>
      <c r="I204" s="130"/>
      <c r="J204" s="131">
        <f t="shared" si="40"/>
        <v>0</v>
      </c>
      <c r="K204" s="132"/>
      <c r="L204" s="28"/>
      <c r="M204" s="133" t="s">
        <v>1</v>
      </c>
      <c r="N204" s="134" t="s">
        <v>38</v>
      </c>
      <c r="P204" s="135">
        <f t="shared" si="41"/>
        <v>0</v>
      </c>
      <c r="Q204" s="135">
        <v>0</v>
      </c>
      <c r="R204" s="135">
        <f t="shared" si="42"/>
        <v>0</v>
      </c>
      <c r="S204" s="135">
        <v>0</v>
      </c>
      <c r="T204" s="136">
        <f t="shared" si="43"/>
        <v>0</v>
      </c>
      <c r="AR204" s="137" t="s">
        <v>122</v>
      </c>
      <c r="AT204" s="137" t="s">
        <v>118</v>
      </c>
      <c r="AU204" s="137" t="s">
        <v>83</v>
      </c>
      <c r="AY204" s="13" t="s">
        <v>116</v>
      </c>
      <c r="BE204" s="138">
        <f t="shared" si="44"/>
        <v>0</v>
      </c>
      <c r="BF204" s="138">
        <f t="shared" si="45"/>
        <v>0</v>
      </c>
      <c r="BG204" s="138">
        <f t="shared" si="46"/>
        <v>0</v>
      </c>
      <c r="BH204" s="138">
        <f t="shared" si="47"/>
        <v>0</v>
      </c>
      <c r="BI204" s="138">
        <f t="shared" si="48"/>
        <v>0</v>
      </c>
      <c r="BJ204" s="13" t="s">
        <v>81</v>
      </c>
      <c r="BK204" s="138">
        <f t="shared" si="49"/>
        <v>0</v>
      </c>
      <c r="BL204" s="13" t="s">
        <v>122</v>
      </c>
      <c r="BM204" s="137" t="s">
        <v>411</v>
      </c>
    </row>
    <row r="205" spans="2:65" s="1" customFormat="1" ht="24.2" customHeight="1">
      <c r="B205" s="28"/>
      <c r="C205" s="125" t="s">
        <v>412</v>
      </c>
      <c r="D205" s="125" t="s">
        <v>118</v>
      </c>
      <c r="E205" s="126" t="s">
        <v>413</v>
      </c>
      <c r="F205" s="127" t="s">
        <v>414</v>
      </c>
      <c r="G205" s="128" t="s">
        <v>229</v>
      </c>
      <c r="H205" s="129">
        <v>9.732</v>
      </c>
      <c r="I205" s="130"/>
      <c r="J205" s="131">
        <f t="shared" si="40"/>
        <v>0</v>
      </c>
      <c r="K205" s="132"/>
      <c r="L205" s="28"/>
      <c r="M205" s="133" t="s">
        <v>1</v>
      </c>
      <c r="N205" s="134" t="s">
        <v>38</v>
      </c>
      <c r="P205" s="135">
        <f t="shared" si="41"/>
        <v>0</v>
      </c>
      <c r="Q205" s="135">
        <v>0</v>
      </c>
      <c r="R205" s="135">
        <f t="shared" si="42"/>
        <v>0</v>
      </c>
      <c r="S205" s="135">
        <v>0</v>
      </c>
      <c r="T205" s="136">
        <f t="shared" si="43"/>
        <v>0</v>
      </c>
      <c r="AR205" s="137" t="s">
        <v>122</v>
      </c>
      <c r="AT205" s="137" t="s">
        <v>118</v>
      </c>
      <c r="AU205" s="137" t="s">
        <v>83</v>
      </c>
      <c r="AY205" s="13" t="s">
        <v>116</v>
      </c>
      <c r="BE205" s="138">
        <f t="shared" si="44"/>
        <v>0</v>
      </c>
      <c r="BF205" s="138">
        <f t="shared" si="45"/>
        <v>0</v>
      </c>
      <c r="BG205" s="138">
        <f t="shared" si="46"/>
        <v>0</v>
      </c>
      <c r="BH205" s="138">
        <f t="shared" si="47"/>
        <v>0</v>
      </c>
      <c r="BI205" s="138">
        <f t="shared" si="48"/>
        <v>0</v>
      </c>
      <c r="BJ205" s="13" t="s">
        <v>81</v>
      </c>
      <c r="BK205" s="138">
        <f t="shared" si="49"/>
        <v>0</v>
      </c>
      <c r="BL205" s="13" t="s">
        <v>122</v>
      </c>
      <c r="BM205" s="137" t="s">
        <v>415</v>
      </c>
    </row>
    <row r="206" spans="2:65" s="1" customFormat="1" ht="24.2" customHeight="1">
      <c r="B206" s="28"/>
      <c r="C206" s="125" t="s">
        <v>416</v>
      </c>
      <c r="D206" s="125" t="s">
        <v>118</v>
      </c>
      <c r="E206" s="126" t="s">
        <v>417</v>
      </c>
      <c r="F206" s="127" t="s">
        <v>418</v>
      </c>
      <c r="G206" s="128" t="s">
        <v>229</v>
      </c>
      <c r="H206" s="129">
        <v>19.017</v>
      </c>
      <c r="I206" s="130"/>
      <c r="J206" s="131">
        <f t="shared" si="40"/>
        <v>0</v>
      </c>
      <c r="K206" s="132"/>
      <c r="L206" s="28"/>
      <c r="M206" s="133" t="s">
        <v>1</v>
      </c>
      <c r="N206" s="134" t="s">
        <v>38</v>
      </c>
      <c r="P206" s="135">
        <f t="shared" si="41"/>
        <v>0</v>
      </c>
      <c r="Q206" s="135">
        <v>0</v>
      </c>
      <c r="R206" s="135">
        <f t="shared" si="42"/>
        <v>0</v>
      </c>
      <c r="S206" s="135">
        <v>0</v>
      </c>
      <c r="T206" s="136">
        <f t="shared" si="43"/>
        <v>0</v>
      </c>
      <c r="AR206" s="137" t="s">
        <v>122</v>
      </c>
      <c r="AT206" s="137" t="s">
        <v>118</v>
      </c>
      <c r="AU206" s="137" t="s">
        <v>83</v>
      </c>
      <c r="AY206" s="13" t="s">
        <v>116</v>
      </c>
      <c r="BE206" s="138">
        <f t="shared" si="44"/>
        <v>0</v>
      </c>
      <c r="BF206" s="138">
        <f t="shared" si="45"/>
        <v>0</v>
      </c>
      <c r="BG206" s="138">
        <f t="shared" si="46"/>
        <v>0</v>
      </c>
      <c r="BH206" s="138">
        <f t="shared" si="47"/>
        <v>0</v>
      </c>
      <c r="BI206" s="138">
        <f t="shared" si="48"/>
        <v>0</v>
      </c>
      <c r="BJ206" s="13" t="s">
        <v>81</v>
      </c>
      <c r="BK206" s="138">
        <f t="shared" si="49"/>
        <v>0</v>
      </c>
      <c r="BL206" s="13" t="s">
        <v>122</v>
      </c>
      <c r="BM206" s="137" t="s">
        <v>419</v>
      </c>
    </row>
    <row r="207" spans="2:65" s="1" customFormat="1" ht="37.9" customHeight="1">
      <c r="B207" s="28"/>
      <c r="C207" s="125" t="s">
        <v>420</v>
      </c>
      <c r="D207" s="125" t="s">
        <v>118</v>
      </c>
      <c r="E207" s="126" t="s">
        <v>421</v>
      </c>
      <c r="F207" s="127" t="s">
        <v>422</v>
      </c>
      <c r="G207" s="128" t="s">
        <v>229</v>
      </c>
      <c r="H207" s="129">
        <v>16.058</v>
      </c>
      <c r="I207" s="130"/>
      <c r="J207" s="131">
        <f t="shared" si="40"/>
        <v>0</v>
      </c>
      <c r="K207" s="132"/>
      <c r="L207" s="28"/>
      <c r="M207" s="133" t="s">
        <v>1</v>
      </c>
      <c r="N207" s="134" t="s">
        <v>38</v>
      </c>
      <c r="P207" s="135">
        <f t="shared" si="41"/>
        <v>0</v>
      </c>
      <c r="Q207" s="135">
        <v>0</v>
      </c>
      <c r="R207" s="135">
        <f t="shared" si="42"/>
        <v>0</v>
      </c>
      <c r="S207" s="135">
        <v>0</v>
      </c>
      <c r="T207" s="136">
        <f t="shared" si="43"/>
        <v>0</v>
      </c>
      <c r="AR207" s="137" t="s">
        <v>122</v>
      </c>
      <c r="AT207" s="137" t="s">
        <v>118</v>
      </c>
      <c r="AU207" s="137" t="s">
        <v>83</v>
      </c>
      <c r="AY207" s="13" t="s">
        <v>116</v>
      </c>
      <c r="BE207" s="138">
        <f t="shared" si="44"/>
        <v>0</v>
      </c>
      <c r="BF207" s="138">
        <f t="shared" si="45"/>
        <v>0</v>
      </c>
      <c r="BG207" s="138">
        <f t="shared" si="46"/>
        <v>0</v>
      </c>
      <c r="BH207" s="138">
        <f t="shared" si="47"/>
        <v>0</v>
      </c>
      <c r="BI207" s="138">
        <f t="shared" si="48"/>
        <v>0</v>
      </c>
      <c r="BJ207" s="13" t="s">
        <v>81</v>
      </c>
      <c r="BK207" s="138">
        <f t="shared" si="49"/>
        <v>0</v>
      </c>
      <c r="BL207" s="13" t="s">
        <v>122</v>
      </c>
      <c r="BM207" s="137" t="s">
        <v>423</v>
      </c>
    </row>
    <row r="208" spans="2:65" s="1" customFormat="1" ht="44.25" customHeight="1">
      <c r="B208" s="28"/>
      <c r="C208" s="125" t="s">
        <v>424</v>
      </c>
      <c r="D208" s="125" t="s">
        <v>118</v>
      </c>
      <c r="E208" s="126" t="s">
        <v>425</v>
      </c>
      <c r="F208" s="127" t="s">
        <v>426</v>
      </c>
      <c r="G208" s="128" t="s">
        <v>229</v>
      </c>
      <c r="H208" s="129">
        <v>9.732</v>
      </c>
      <c r="I208" s="130"/>
      <c r="J208" s="131">
        <f t="shared" si="40"/>
        <v>0</v>
      </c>
      <c r="K208" s="132"/>
      <c r="L208" s="28"/>
      <c r="M208" s="133" t="s">
        <v>1</v>
      </c>
      <c r="N208" s="134" t="s">
        <v>38</v>
      </c>
      <c r="P208" s="135">
        <f t="shared" si="41"/>
        <v>0</v>
      </c>
      <c r="Q208" s="135">
        <v>0</v>
      </c>
      <c r="R208" s="135">
        <f t="shared" si="42"/>
        <v>0</v>
      </c>
      <c r="S208" s="135">
        <v>0</v>
      </c>
      <c r="T208" s="136">
        <f t="shared" si="43"/>
        <v>0</v>
      </c>
      <c r="AR208" s="137" t="s">
        <v>122</v>
      </c>
      <c r="AT208" s="137" t="s">
        <v>118</v>
      </c>
      <c r="AU208" s="137" t="s">
        <v>83</v>
      </c>
      <c r="AY208" s="13" t="s">
        <v>116</v>
      </c>
      <c r="BE208" s="138">
        <f t="shared" si="44"/>
        <v>0</v>
      </c>
      <c r="BF208" s="138">
        <f t="shared" si="45"/>
        <v>0</v>
      </c>
      <c r="BG208" s="138">
        <f t="shared" si="46"/>
        <v>0</v>
      </c>
      <c r="BH208" s="138">
        <f t="shared" si="47"/>
        <v>0</v>
      </c>
      <c r="BI208" s="138">
        <f t="shared" si="48"/>
        <v>0</v>
      </c>
      <c r="BJ208" s="13" t="s">
        <v>81</v>
      </c>
      <c r="BK208" s="138">
        <f t="shared" si="49"/>
        <v>0</v>
      </c>
      <c r="BL208" s="13" t="s">
        <v>122</v>
      </c>
      <c r="BM208" s="137" t="s">
        <v>427</v>
      </c>
    </row>
    <row r="209" spans="2:65" s="1" customFormat="1" ht="44.25" customHeight="1">
      <c r="B209" s="28"/>
      <c r="C209" s="125" t="s">
        <v>428</v>
      </c>
      <c r="D209" s="125" t="s">
        <v>118</v>
      </c>
      <c r="E209" s="126" t="s">
        <v>429</v>
      </c>
      <c r="F209" s="127" t="s">
        <v>430</v>
      </c>
      <c r="G209" s="128" t="s">
        <v>229</v>
      </c>
      <c r="H209" s="129">
        <v>2.959</v>
      </c>
      <c r="I209" s="130"/>
      <c r="J209" s="131">
        <f t="shared" si="40"/>
        <v>0</v>
      </c>
      <c r="K209" s="132"/>
      <c r="L209" s="28"/>
      <c r="M209" s="133" t="s">
        <v>1</v>
      </c>
      <c r="N209" s="134" t="s">
        <v>38</v>
      </c>
      <c r="P209" s="135">
        <f t="shared" si="41"/>
        <v>0</v>
      </c>
      <c r="Q209" s="135">
        <v>0</v>
      </c>
      <c r="R209" s="135">
        <f t="shared" si="42"/>
        <v>0</v>
      </c>
      <c r="S209" s="135">
        <v>0</v>
      </c>
      <c r="T209" s="136">
        <f t="shared" si="43"/>
        <v>0</v>
      </c>
      <c r="AR209" s="137" t="s">
        <v>122</v>
      </c>
      <c r="AT209" s="137" t="s">
        <v>118</v>
      </c>
      <c r="AU209" s="137" t="s">
        <v>83</v>
      </c>
      <c r="AY209" s="13" t="s">
        <v>116</v>
      </c>
      <c r="BE209" s="138">
        <f t="shared" si="44"/>
        <v>0</v>
      </c>
      <c r="BF209" s="138">
        <f t="shared" si="45"/>
        <v>0</v>
      </c>
      <c r="BG209" s="138">
        <f t="shared" si="46"/>
        <v>0</v>
      </c>
      <c r="BH209" s="138">
        <f t="shared" si="47"/>
        <v>0</v>
      </c>
      <c r="BI209" s="138">
        <f t="shared" si="48"/>
        <v>0</v>
      </c>
      <c r="BJ209" s="13" t="s">
        <v>81</v>
      </c>
      <c r="BK209" s="138">
        <f t="shared" si="49"/>
        <v>0</v>
      </c>
      <c r="BL209" s="13" t="s">
        <v>122</v>
      </c>
      <c r="BM209" s="137" t="s">
        <v>431</v>
      </c>
    </row>
    <row r="210" spans="2:63" s="11" customFormat="1" ht="22.9" customHeight="1">
      <c r="B210" s="113"/>
      <c r="D210" s="114" t="s">
        <v>72</v>
      </c>
      <c r="E210" s="123" t="s">
        <v>432</v>
      </c>
      <c r="F210" s="123" t="s">
        <v>433</v>
      </c>
      <c r="I210" s="116"/>
      <c r="J210" s="124">
        <f>BK210</f>
        <v>0</v>
      </c>
      <c r="L210" s="113"/>
      <c r="M210" s="118"/>
      <c r="P210" s="119">
        <f>SUM(P211:P212)</f>
        <v>0</v>
      </c>
      <c r="R210" s="119">
        <f>SUM(R211:R212)</f>
        <v>0</v>
      </c>
      <c r="T210" s="120">
        <f>SUM(T211:T212)</f>
        <v>0</v>
      </c>
      <c r="AR210" s="114" t="s">
        <v>81</v>
      </c>
      <c r="AT210" s="121" t="s">
        <v>72</v>
      </c>
      <c r="AU210" s="121" t="s">
        <v>81</v>
      </c>
      <c r="AY210" s="114" t="s">
        <v>116</v>
      </c>
      <c r="BK210" s="122">
        <f>SUM(BK211:BK212)</f>
        <v>0</v>
      </c>
    </row>
    <row r="211" spans="2:65" s="1" customFormat="1" ht="24.2" customHeight="1">
      <c r="B211" s="28"/>
      <c r="C211" s="125" t="s">
        <v>434</v>
      </c>
      <c r="D211" s="125" t="s">
        <v>118</v>
      </c>
      <c r="E211" s="126" t="s">
        <v>435</v>
      </c>
      <c r="F211" s="127" t="s">
        <v>436</v>
      </c>
      <c r="G211" s="128" t="s">
        <v>229</v>
      </c>
      <c r="H211" s="129">
        <v>33.777</v>
      </c>
      <c r="I211" s="130"/>
      <c r="J211" s="131">
        <f>ROUND(I211*H211,2)</f>
        <v>0</v>
      </c>
      <c r="K211" s="132"/>
      <c r="L211" s="28"/>
      <c r="M211" s="133" t="s">
        <v>1</v>
      </c>
      <c r="N211" s="134" t="s">
        <v>38</v>
      </c>
      <c r="P211" s="135">
        <f>O211*H211</f>
        <v>0</v>
      </c>
      <c r="Q211" s="135">
        <v>0</v>
      </c>
      <c r="R211" s="135">
        <f>Q211*H211</f>
        <v>0</v>
      </c>
      <c r="S211" s="135">
        <v>0</v>
      </c>
      <c r="T211" s="136">
        <f>S211*H211</f>
        <v>0</v>
      </c>
      <c r="AR211" s="137" t="s">
        <v>122</v>
      </c>
      <c r="AT211" s="137" t="s">
        <v>118</v>
      </c>
      <c r="AU211" s="137" t="s">
        <v>83</v>
      </c>
      <c r="AY211" s="13" t="s">
        <v>116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3" t="s">
        <v>81</v>
      </c>
      <c r="BK211" s="138">
        <f>ROUND(I211*H211,2)</f>
        <v>0</v>
      </c>
      <c r="BL211" s="13" t="s">
        <v>122</v>
      </c>
      <c r="BM211" s="137" t="s">
        <v>437</v>
      </c>
    </row>
    <row r="212" spans="2:65" s="1" customFormat="1" ht="24.2" customHeight="1">
      <c r="B212" s="28"/>
      <c r="C212" s="125" t="s">
        <v>438</v>
      </c>
      <c r="D212" s="125" t="s">
        <v>118</v>
      </c>
      <c r="E212" s="126" t="s">
        <v>439</v>
      </c>
      <c r="F212" s="127" t="s">
        <v>440</v>
      </c>
      <c r="G212" s="128" t="s">
        <v>229</v>
      </c>
      <c r="H212" s="129">
        <v>42.611</v>
      </c>
      <c r="I212" s="130"/>
      <c r="J212" s="131">
        <f>ROUND(I212*H212,2)</f>
        <v>0</v>
      </c>
      <c r="K212" s="132"/>
      <c r="L212" s="28"/>
      <c r="M212" s="133" t="s">
        <v>1</v>
      </c>
      <c r="N212" s="134" t="s">
        <v>38</v>
      </c>
      <c r="P212" s="135">
        <f>O212*H212</f>
        <v>0</v>
      </c>
      <c r="Q212" s="135">
        <v>0</v>
      </c>
      <c r="R212" s="135">
        <f>Q212*H212</f>
        <v>0</v>
      </c>
      <c r="S212" s="135">
        <v>0</v>
      </c>
      <c r="T212" s="136">
        <f>S212*H212</f>
        <v>0</v>
      </c>
      <c r="AR212" s="137" t="s">
        <v>122</v>
      </c>
      <c r="AT212" s="137" t="s">
        <v>118</v>
      </c>
      <c r="AU212" s="137" t="s">
        <v>83</v>
      </c>
      <c r="AY212" s="13" t="s">
        <v>116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3" t="s">
        <v>81</v>
      </c>
      <c r="BK212" s="138">
        <f>ROUND(I212*H212,2)</f>
        <v>0</v>
      </c>
      <c r="BL212" s="13" t="s">
        <v>122</v>
      </c>
      <c r="BM212" s="137" t="s">
        <v>441</v>
      </c>
    </row>
    <row r="213" spans="2:63" s="11" customFormat="1" ht="22.9" customHeight="1">
      <c r="B213" s="113"/>
      <c r="D213" s="114" t="s">
        <v>72</v>
      </c>
      <c r="E213" s="123" t="s">
        <v>442</v>
      </c>
      <c r="F213" s="123" t="s">
        <v>443</v>
      </c>
      <c r="I213" s="116"/>
      <c r="J213" s="124">
        <f>BK213</f>
        <v>0</v>
      </c>
      <c r="L213" s="113"/>
      <c r="M213" s="118"/>
      <c r="P213" s="119">
        <f>SUM(P214:P221)</f>
        <v>0</v>
      </c>
      <c r="R213" s="119">
        <f>SUM(R214:R221)</f>
        <v>0</v>
      </c>
      <c r="T213" s="120">
        <f>SUM(T214:T221)</f>
        <v>0</v>
      </c>
      <c r="AR213" s="114" t="s">
        <v>134</v>
      </c>
      <c r="AT213" s="121" t="s">
        <v>72</v>
      </c>
      <c r="AU213" s="121" t="s">
        <v>81</v>
      </c>
      <c r="AY213" s="114" t="s">
        <v>116</v>
      </c>
      <c r="BK213" s="122">
        <f>SUM(BK214:BK221)</f>
        <v>0</v>
      </c>
    </row>
    <row r="214" spans="2:65" s="1" customFormat="1" ht="16.5" customHeight="1">
      <c r="B214" s="28"/>
      <c r="C214" s="125" t="s">
        <v>444</v>
      </c>
      <c r="D214" s="125" t="s">
        <v>118</v>
      </c>
      <c r="E214" s="126" t="s">
        <v>445</v>
      </c>
      <c r="F214" s="127" t="s">
        <v>446</v>
      </c>
      <c r="G214" s="128" t="s">
        <v>351</v>
      </c>
      <c r="H214" s="129">
        <v>1</v>
      </c>
      <c r="I214" s="130"/>
      <c r="J214" s="131">
        <f aca="true" t="shared" si="50" ref="J214:J221">ROUND(I214*H214,2)</f>
        <v>0</v>
      </c>
      <c r="K214" s="132"/>
      <c r="L214" s="28"/>
      <c r="M214" s="133" t="s">
        <v>1</v>
      </c>
      <c r="N214" s="134" t="s">
        <v>38</v>
      </c>
      <c r="P214" s="135">
        <f aca="true" t="shared" si="51" ref="P214:P221">O214*H214</f>
        <v>0</v>
      </c>
      <c r="Q214" s="135">
        <v>0</v>
      </c>
      <c r="R214" s="135">
        <f aca="true" t="shared" si="52" ref="R214:R221">Q214*H214</f>
        <v>0</v>
      </c>
      <c r="S214" s="135">
        <v>0</v>
      </c>
      <c r="T214" s="136">
        <f aca="true" t="shared" si="53" ref="T214:T221">S214*H214</f>
        <v>0</v>
      </c>
      <c r="AR214" s="137" t="s">
        <v>122</v>
      </c>
      <c r="AT214" s="137" t="s">
        <v>118</v>
      </c>
      <c r="AU214" s="137" t="s">
        <v>83</v>
      </c>
      <c r="AY214" s="13" t="s">
        <v>116</v>
      </c>
      <c r="BE214" s="138">
        <f aca="true" t="shared" si="54" ref="BE214:BE221">IF(N214="základní",J214,0)</f>
        <v>0</v>
      </c>
      <c r="BF214" s="138">
        <f aca="true" t="shared" si="55" ref="BF214:BF221">IF(N214="snížená",J214,0)</f>
        <v>0</v>
      </c>
      <c r="BG214" s="138">
        <f aca="true" t="shared" si="56" ref="BG214:BG221">IF(N214="zákl. přenesená",J214,0)</f>
        <v>0</v>
      </c>
      <c r="BH214" s="138">
        <f aca="true" t="shared" si="57" ref="BH214:BH221">IF(N214="sníž. přenesená",J214,0)</f>
        <v>0</v>
      </c>
      <c r="BI214" s="138">
        <f aca="true" t="shared" si="58" ref="BI214:BI221">IF(N214="nulová",J214,0)</f>
        <v>0</v>
      </c>
      <c r="BJ214" s="13" t="s">
        <v>81</v>
      </c>
      <c r="BK214" s="138">
        <f aca="true" t="shared" si="59" ref="BK214:BK221">ROUND(I214*H214,2)</f>
        <v>0</v>
      </c>
      <c r="BL214" s="13" t="s">
        <v>122</v>
      </c>
      <c r="BM214" s="137" t="s">
        <v>447</v>
      </c>
    </row>
    <row r="215" spans="2:65" s="1" customFormat="1" ht="16.5" customHeight="1">
      <c r="B215" s="28"/>
      <c r="C215" s="125" t="s">
        <v>448</v>
      </c>
      <c r="D215" s="125" t="s">
        <v>118</v>
      </c>
      <c r="E215" s="126" t="s">
        <v>449</v>
      </c>
      <c r="F215" s="127" t="s">
        <v>450</v>
      </c>
      <c r="G215" s="128" t="s">
        <v>351</v>
      </c>
      <c r="H215" s="129">
        <v>1</v>
      </c>
      <c r="I215" s="130"/>
      <c r="J215" s="131">
        <f t="shared" si="50"/>
        <v>0</v>
      </c>
      <c r="K215" s="132"/>
      <c r="L215" s="28"/>
      <c r="M215" s="133" t="s">
        <v>1</v>
      </c>
      <c r="N215" s="134" t="s">
        <v>38</v>
      </c>
      <c r="P215" s="135">
        <f t="shared" si="51"/>
        <v>0</v>
      </c>
      <c r="Q215" s="135">
        <v>0</v>
      </c>
      <c r="R215" s="135">
        <f t="shared" si="52"/>
        <v>0</v>
      </c>
      <c r="S215" s="135">
        <v>0</v>
      </c>
      <c r="T215" s="136">
        <f t="shared" si="53"/>
        <v>0</v>
      </c>
      <c r="AR215" s="137" t="s">
        <v>122</v>
      </c>
      <c r="AT215" s="137" t="s">
        <v>118</v>
      </c>
      <c r="AU215" s="137" t="s">
        <v>83</v>
      </c>
      <c r="AY215" s="13" t="s">
        <v>116</v>
      </c>
      <c r="BE215" s="138">
        <f t="shared" si="54"/>
        <v>0</v>
      </c>
      <c r="BF215" s="138">
        <f t="shared" si="55"/>
        <v>0</v>
      </c>
      <c r="BG215" s="138">
        <f t="shared" si="56"/>
        <v>0</v>
      </c>
      <c r="BH215" s="138">
        <f t="shared" si="57"/>
        <v>0</v>
      </c>
      <c r="BI215" s="138">
        <f t="shared" si="58"/>
        <v>0</v>
      </c>
      <c r="BJ215" s="13" t="s">
        <v>81</v>
      </c>
      <c r="BK215" s="138">
        <f t="shared" si="59"/>
        <v>0</v>
      </c>
      <c r="BL215" s="13" t="s">
        <v>122</v>
      </c>
      <c r="BM215" s="137" t="s">
        <v>451</v>
      </c>
    </row>
    <row r="216" spans="2:65" s="1" customFormat="1" ht="16.5" customHeight="1">
      <c r="B216" s="28"/>
      <c r="C216" s="125" t="s">
        <v>452</v>
      </c>
      <c r="D216" s="125" t="s">
        <v>118</v>
      </c>
      <c r="E216" s="126" t="s">
        <v>453</v>
      </c>
      <c r="F216" s="127" t="s">
        <v>454</v>
      </c>
      <c r="G216" s="128" t="s">
        <v>351</v>
      </c>
      <c r="H216" s="129">
        <v>1</v>
      </c>
      <c r="I216" s="130"/>
      <c r="J216" s="131">
        <f t="shared" si="50"/>
        <v>0</v>
      </c>
      <c r="K216" s="132"/>
      <c r="L216" s="28"/>
      <c r="M216" s="133" t="s">
        <v>1</v>
      </c>
      <c r="N216" s="134" t="s">
        <v>38</v>
      </c>
      <c r="P216" s="135">
        <f t="shared" si="51"/>
        <v>0</v>
      </c>
      <c r="Q216" s="135">
        <v>0</v>
      </c>
      <c r="R216" s="135">
        <f t="shared" si="52"/>
        <v>0</v>
      </c>
      <c r="S216" s="135">
        <v>0</v>
      </c>
      <c r="T216" s="136">
        <f t="shared" si="53"/>
        <v>0</v>
      </c>
      <c r="AR216" s="137" t="s">
        <v>122</v>
      </c>
      <c r="AT216" s="137" t="s">
        <v>118</v>
      </c>
      <c r="AU216" s="137" t="s">
        <v>83</v>
      </c>
      <c r="AY216" s="13" t="s">
        <v>116</v>
      </c>
      <c r="BE216" s="138">
        <f t="shared" si="54"/>
        <v>0</v>
      </c>
      <c r="BF216" s="138">
        <f t="shared" si="55"/>
        <v>0</v>
      </c>
      <c r="BG216" s="138">
        <f t="shared" si="56"/>
        <v>0</v>
      </c>
      <c r="BH216" s="138">
        <f t="shared" si="57"/>
        <v>0</v>
      </c>
      <c r="BI216" s="138">
        <f t="shared" si="58"/>
        <v>0</v>
      </c>
      <c r="BJ216" s="13" t="s">
        <v>81</v>
      </c>
      <c r="BK216" s="138">
        <f t="shared" si="59"/>
        <v>0</v>
      </c>
      <c r="BL216" s="13" t="s">
        <v>122</v>
      </c>
      <c r="BM216" s="137" t="s">
        <v>455</v>
      </c>
    </row>
    <row r="217" spans="2:65" s="1" customFormat="1" ht="16.5" customHeight="1">
      <c r="B217" s="28"/>
      <c r="C217" s="125" t="s">
        <v>456</v>
      </c>
      <c r="D217" s="125" t="s">
        <v>118</v>
      </c>
      <c r="E217" s="126" t="s">
        <v>457</v>
      </c>
      <c r="F217" s="127" t="s">
        <v>458</v>
      </c>
      <c r="G217" s="128" t="s">
        <v>351</v>
      </c>
      <c r="H217" s="129">
        <v>1</v>
      </c>
      <c r="I217" s="130"/>
      <c r="J217" s="131">
        <f t="shared" si="50"/>
        <v>0</v>
      </c>
      <c r="K217" s="132"/>
      <c r="L217" s="28"/>
      <c r="M217" s="133" t="s">
        <v>1</v>
      </c>
      <c r="N217" s="134" t="s">
        <v>38</v>
      </c>
      <c r="P217" s="135">
        <f t="shared" si="51"/>
        <v>0</v>
      </c>
      <c r="Q217" s="135">
        <v>0</v>
      </c>
      <c r="R217" s="135">
        <f t="shared" si="52"/>
        <v>0</v>
      </c>
      <c r="S217" s="135">
        <v>0</v>
      </c>
      <c r="T217" s="136">
        <f t="shared" si="53"/>
        <v>0</v>
      </c>
      <c r="AR217" s="137" t="s">
        <v>122</v>
      </c>
      <c r="AT217" s="137" t="s">
        <v>118</v>
      </c>
      <c r="AU217" s="137" t="s">
        <v>83</v>
      </c>
      <c r="AY217" s="13" t="s">
        <v>116</v>
      </c>
      <c r="BE217" s="138">
        <f t="shared" si="54"/>
        <v>0</v>
      </c>
      <c r="BF217" s="138">
        <f t="shared" si="55"/>
        <v>0</v>
      </c>
      <c r="BG217" s="138">
        <f t="shared" si="56"/>
        <v>0</v>
      </c>
      <c r="BH217" s="138">
        <f t="shared" si="57"/>
        <v>0</v>
      </c>
      <c r="BI217" s="138">
        <f t="shared" si="58"/>
        <v>0</v>
      </c>
      <c r="BJ217" s="13" t="s">
        <v>81</v>
      </c>
      <c r="BK217" s="138">
        <f t="shared" si="59"/>
        <v>0</v>
      </c>
      <c r="BL217" s="13" t="s">
        <v>122</v>
      </c>
      <c r="BM217" s="137" t="s">
        <v>459</v>
      </c>
    </row>
    <row r="218" spans="2:65" s="1" customFormat="1" ht="16.5" customHeight="1">
      <c r="B218" s="28"/>
      <c r="C218" s="125" t="s">
        <v>460</v>
      </c>
      <c r="D218" s="125" t="s">
        <v>118</v>
      </c>
      <c r="E218" s="126" t="s">
        <v>461</v>
      </c>
      <c r="F218" s="127" t="s">
        <v>462</v>
      </c>
      <c r="G218" s="128" t="s">
        <v>351</v>
      </c>
      <c r="H218" s="129">
        <v>1</v>
      </c>
      <c r="I218" s="130"/>
      <c r="J218" s="131">
        <f t="shared" si="50"/>
        <v>0</v>
      </c>
      <c r="K218" s="132"/>
      <c r="L218" s="28"/>
      <c r="M218" s="133" t="s">
        <v>1</v>
      </c>
      <c r="N218" s="134" t="s">
        <v>38</v>
      </c>
      <c r="P218" s="135">
        <f t="shared" si="51"/>
        <v>0</v>
      </c>
      <c r="Q218" s="135">
        <v>0</v>
      </c>
      <c r="R218" s="135">
        <f t="shared" si="52"/>
        <v>0</v>
      </c>
      <c r="S218" s="135">
        <v>0</v>
      </c>
      <c r="T218" s="136">
        <f t="shared" si="53"/>
        <v>0</v>
      </c>
      <c r="AR218" s="137" t="s">
        <v>122</v>
      </c>
      <c r="AT218" s="137" t="s">
        <v>118</v>
      </c>
      <c r="AU218" s="137" t="s">
        <v>83</v>
      </c>
      <c r="AY218" s="13" t="s">
        <v>116</v>
      </c>
      <c r="BE218" s="138">
        <f t="shared" si="54"/>
        <v>0</v>
      </c>
      <c r="BF218" s="138">
        <f t="shared" si="55"/>
        <v>0</v>
      </c>
      <c r="BG218" s="138">
        <f t="shared" si="56"/>
        <v>0</v>
      </c>
      <c r="BH218" s="138">
        <f t="shared" si="57"/>
        <v>0</v>
      </c>
      <c r="BI218" s="138">
        <f t="shared" si="58"/>
        <v>0</v>
      </c>
      <c r="BJ218" s="13" t="s">
        <v>81</v>
      </c>
      <c r="BK218" s="138">
        <f t="shared" si="59"/>
        <v>0</v>
      </c>
      <c r="BL218" s="13" t="s">
        <v>122</v>
      </c>
      <c r="BM218" s="137" t="s">
        <v>463</v>
      </c>
    </row>
    <row r="219" spans="2:65" s="1" customFormat="1" ht="24.2" customHeight="1">
      <c r="B219" s="28"/>
      <c r="C219" s="125" t="s">
        <v>464</v>
      </c>
      <c r="D219" s="125" t="s">
        <v>118</v>
      </c>
      <c r="E219" s="126" t="s">
        <v>465</v>
      </c>
      <c r="F219" s="127" t="s">
        <v>466</v>
      </c>
      <c r="G219" s="128" t="s">
        <v>351</v>
      </c>
      <c r="H219" s="129">
        <v>1</v>
      </c>
      <c r="I219" s="130"/>
      <c r="J219" s="131">
        <f t="shared" si="50"/>
        <v>0</v>
      </c>
      <c r="K219" s="132"/>
      <c r="L219" s="28"/>
      <c r="M219" s="133" t="s">
        <v>1</v>
      </c>
      <c r="N219" s="134" t="s">
        <v>38</v>
      </c>
      <c r="P219" s="135">
        <f t="shared" si="51"/>
        <v>0</v>
      </c>
      <c r="Q219" s="135">
        <v>0</v>
      </c>
      <c r="R219" s="135">
        <f t="shared" si="52"/>
        <v>0</v>
      </c>
      <c r="S219" s="135">
        <v>0</v>
      </c>
      <c r="T219" s="136">
        <f t="shared" si="53"/>
        <v>0</v>
      </c>
      <c r="AR219" s="137" t="s">
        <v>122</v>
      </c>
      <c r="AT219" s="137" t="s">
        <v>118</v>
      </c>
      <c r="AU219" s="137" t="s">
        <v>83</v>
      </c>
      <c r="AY219" s="13" t="s">
        <v>116</v>
      </c>
      <c r="BE219" s="138">
        <f t="shared" si="54"/>
        <v>0</v>
      </c>
      <c r="BF219" s="138">
        <f t="shared" si="55"/>
        <v>0</v>
      </c>
      <c r="BG219" s="138">
        <f t="shared" si="56"/>
        <v>0</v>
      </c>
      <c r="BH219" s="138">
        <f t="shared" si="57"/>
        <v>0</v>
      </c>
      <c r="BI219" s="138">
        <f t="shared" si="58"/>
        <v>0</v>
      </c>
      <c r="BJ219" s="13" t="s">
        <v>81</v>
      </c>
      <c r="BK219" s="138">
        <f t="shared" si="59"/>
        <v>0</v>
      </c>
      <c r="BL219" s="13" t="s">
        <v>122</v>
      </c>
      <c r="BM219" s="137" t="s">
        <v>467</v>
      </c>
    </row>
    <row r="220" spans="2:65" s="1" customFormat="1" ht="24.2" customHeight="1">
      <c r="B220" s="28"/>
      <c r="C220" s="125" t="s">
        <v>468</v>
      </c>
      <c r="D220" s="125" t="s">
        <v>118</v>
      </c>
      <c r="E220" s="126" t="s">
        <v>469</v>
      </c>
      <c r="F220" s="127" t="s">
        <v>470</v>
      </c>
      <c r="G220" s="128" t="s">
        <v>351</v>
      </c>
      <c r="H220" s="129">
        <v>1</v>
      </c>
      <c r="I220" s="130"/>
      <c r="J220" s="131">
        <f t="shared" si="50"/>
        <v>0</v>
      </c>
      <c r="K220" s="132"/>
      <c r="L220" s="28"/>
      <c r="M220" s="133" t="s">
        <v>1</v>
      </c>
      <c r="N220" s="134" t="s">
        <v>38</v>
      </c>
      <c r="P220" s="135">
        <f t="shared" si="51"/>
        <v>0</v>
      </c>
      <c r="Q220" s="135">
        <v>0</v>
      </c>
      <c r="R220" s="135">
        <f t="shared" si="52"/>
        <v>0</v>
      </c>
      <c r="S220" s="135">
        <v>0</v>
      </c>
      <c r="T220" s="136">
        <f t="shared" si="53"/>
        <v>0</v>
      </c>
      <c r="AR220" s="137" t="s">
        <v>122</v>
      </c>
      <c r="AT220" s="137" t="s">
        <v>118</v>
      </c>
      <c r="AU220" s="137" t="s">
        <v>83</v>
      </c>
      <c r="AY220" s="13" t="s">
        <v>116</v>
      </c>
      <c r="BE220" s="138">
        <f t="shared" si="54"/>
        <v>0</v>
      </c>
      <c r="BF220" s="138">
        <f t="shared" si="55"/>
        <v>0</v>
      </c>
      <c r="BG220" s="138">
        <f t="shared" si="56"/>
        <v>0</v>
      </c>
      <c r="BH220" s="138">
        <f t="shared" si="57"/>
        <v>0</v>
      </c>
      <c r="BI220" s="138">
        <f t="shared" si="58"/>
        <v>0</v>
      </c>
      <c r="BJ220" s="13" t="s">
        <v>81</v>
      </c>
      <c r="BK220" s="138">
        <f t="shared" si="59"/>
        <v>0</v>
      </c>
      <c r="BL220" s="13" t="s">
        <v>122</v>
      </c>
      <c r="BM220" s="137" t="s">
        <v>471</v>
      </c>
    </row>
    <row r="221" spans="2:65" s="1" customFormat="1" ht="16.5" customHeight="1">
      <c r="B221" s="28"/>
      <c r="C221" s="125" t="s">
        <v>472</v>
      </c>
      <c r="D221" s="125" t="s">
        <v>118</v>
      </c>
      <c r="E221" s="126" t="s">
        <v>473</v>
      </c>
      <c r="F221" s="127" t="s">
        <v>474</v>
      </c>
      <c r="G221" s="128" t="s">
        <v>351</v>
      </c>
      <c r="H221" s="129">
        <v>1</v>
      </c>
      <c r="I221" s="130"/>
      <c r="J221" s="131">
        <f t="shared" si="50"/>
        <v>0</v>
      </c>
      <c r="K221" s="132"/>
      <c r="L221" s="28"/>
      <c r="M221" s="150" t="s">
        <v>1</v>
      </c>
      <c r="N221" s="151" t="s">
        <v>38</v>
      </c>
      <c r="O221" s="152"/>
      <c r="P221" s="153">
        <f t="shared" si="51"/>
        <v>0</v>
      </c>
      <c r="Q221" s="153">
        <v>0</v>
      </c>
      <c r="R221" s="153">
        <f t="shared" si="52"/>
        <v>0</v>
      </c>
      <c r="S221" s="153">
        <v>0</v>
      </c>
      <c r="T221" s="154">
        <f t="shared" si="53"/>
        <v>0</v>
      </c>
      <c r="AR221" s="137" t="s">
        <v>122</v>
      </c>
      <c r="AT221" s="137" t="s">
        <v>118</v>
      </c>
      <c r="AU221" s="137" t="s">
        <v>83</v>
      </c>
      <c r="AY221" s="13" t="s">
        <v>116</v>
      </c>
      <c r="BE221" s="138">
        <f t="shared" si="54"/>
        <v>0</v>
      </c>
      <c r="BF221" s="138">
        <f t="shared" si="55"/>
        <v>0</v>
      </c>
      <c r="BG221" s="138">
        <f t="shared" si="56"/>
        <v>0</v>
      </c>
      <c r="BH221" s="138">
        <f t="shared" si="57"/>
        <v>0</v>
      </c>
      <c r="BI221" s="138">
        <f t="shared" si="58"/>
        <v>0</v>
      </c>
      <c r="BJ221" s="13" t="s">
        <v>81</v>
      </c>
      <c r="BK221" s="138">
        <f t="shared" si="59"/>
        <v>0</v>
      </c>
      <c r="BL221" s="13" t="s">
        <v>122</v>
      </c>
      <c r="BM221" s="137" t="s">
        <v>475</v>
      </c>
    </row>
    <row r="222" spans="2:12" s="1" customFormat="1" ht="6.95" customHeight="1">
      <c r="B222" s="40"/>
      <c r="C222" s="41"/>
      <c r="D222" s="41"/>
      <c r="E222" s="41"/>
      <c r="F222" s="41"/>
      <c r="G222" s="41"/>
      <c r="H222" s="41"/>
      <c r="I222" s="41"/>
      <c r="J222" s="41"/>
      <c r="K222" s="41"/>
      <c r="L222" s="28"/>
    </row>
  </sheetData>
  <sheetProtection algorithmName="SHA-512" hashValue="VffifkyyMHvkP7UQ3Vt9yaR+9CWvVLxnVfRP41kGK5O5c2TnAk1eC3bYxPgYcEXINZ6rjg7W7g0DGyVPp5BlpQ==" saltValue="uLfA3oQ8tevkpzrWsc1oLie9zhx61+EPuPX82xBKM0NssAIeVuz3Ji8qDxtiHD+lHPVL2rtiq/B3vnVejEMO8w==" spinCount="100000" sheet="1" objects="1" scenarios="1" formatColumns="0" formatRows="0" autoFilter="0"/>
  <autoFilter ref="C124:K22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Maleček</dc:creator>
  <cp:keywords/>
  <dc:description/>
  <cp:lastModifiedBy>Jindřich Cinka</cp:lastModifiedBy>
  <dcterms:created xsi:type="dcterms:W3CDTF">2022-07-07T11:27:28Z</dcterms:created>
  <dcterms:modified xsi:type="dcterms:W3CDTF">2023-02-24T13:31:11Z</dcterms:modified>
  <cp:category/>
  <cp:version/>
  <cp:contentType/>
  <cp:contentStatus/>
</cp:coreProperties>
</file>