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workbookProtection workbookAlgorithmName="SHA-512" workbookHashValue="BGStI/qXQtCvZgRYe3wTiuK4clfekIP2F1wLRNA0pHETd4Tys9d5g9iYFpbCTMARQSKeC9nEXPVpK3P2gf9WgA==" workbookSpinCount="100000" workbookSaltValue="QSSV6Z+8QFqOLxYxDMwcfA==" lockStructure="1"/>
  <bookViews>
    <workbookView xWindow="65416" yWindow="65416" windowWidth="29040" windowHeight="15720" tabRatio="792" firstSheet="1" activeTab="1"/>
  </bookViews>
  <sheets>
    <sheet name="01Seznam zadavatelů" sheetId="34" state="hidden" r:id="rId1"/>
    <sheet name="03Specifikace" sheetId="37" r:id="rId2"/>
    <sheet name="04Cena plnění" sheetId="35" state="hidden" r:id="rId3"/>
    <sheet name="Žádost CZVZ" sheetId="33" state="hidden" r:id="rId4"/>
    <sheet name="Seznam_PO_1_1_2022" sheetId="30" state="hidden" r:id="rId5"/>
    <sheet name="sNP" sheetId="32" state="hidden" r:id="rId6"/>
  </sheets>
  <definedNames>
    <definedName name="_xlnm._FilterDatabase" localSheetId="1" hidden="1">'03Specifikace'!$B$7:$O$18</definedName>
    <definedName name="_xlnm._FilterDatabase" localSheetId="4" hidden="1">'Seznam_PO_1_1_2022'!$A$1:$AS$63</definedName>
    <definedName name="_xlnm._FilterDatabase" localSheetId="5" hidden="1">'sNP'!$A$1:$T$59</definedName>
    <definedName name="_xlnm.Print_Area" localSheetId="0">'01Seznam zadavatelů'!$A$1:$R$63</definedName>
    <definedName name="_xlnm.Print_Area" localSheetId="1">'03Specifikace'!$A$1:$Q$20</definedName>
    <definedName name="_xlnm.Print_Area" localSheetId="2">'04Cena plnění'!$A$1:$D$21</definedName>
    <definedName name="_xlnm.Print_Area" localSheetId="3">'Žádost CZVZ'!$A$1:$G$57</definedName>
    <definedName name="up" localSheetId="4">'Seznam_PO_1_1_2022'!#REF!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4.xml><?xml version="1.0" encoding="utf-8"?>
<comments xmlns="http://schemas.openxmlformats.org/spreadsheetml/2006/main">
  <authors>
    <author>Dušan Baranovič</author>
  </authors>
  <commentList>
    <comment ref="D5" authorId="0">
      <text>
        <r>
          <rPr>
            <b/>
            <sz val="9"/>
            <rFont val="Tahoma"/>
            <family val="2"/>
          </rPr>
          <t>Dušan Baranovič:</t>
        </r>
        <r>
          <rPr>
            <sz val="9"/>
            <rFont val="Tahoma"/>
            <family val="2"/>
          </rPr>
          <t xml:space="preserve">
Prosíme o vyplnění IČO Vaší organizace a potvrzení Enter na klávesnici.
Vše ostatní se doplní samo.</t>
        </r>
      </text>
    </comment>
  </commentList>
</comments>
</file>

<file path=xl/comments5.xml><?xml version="1.0" encoding="utf-8"?>
<comments xmlns="http://schemas.openxmlformats.org/spreadsheetml/2006/main">
  <authors>
    <author>Nikola Kobzinková</author>
    <author>Cejiza, s.r.o.</author>
    <author>Veronika Vališová</author>
    <author>tc={D707284F-DA19-4F32-A30F-944468875FED}</author>
    <author>tc={FCF43F28-CDEB-420E-97F1-ABD6D9EB04C2}</author>
  </authors>
  <commentList>
    <comment ref="W17" authorId="0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AJ17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Voráč mob: 724 122 532
Voráč tel: 545 113 308</t>
        </r>
      </text>
    </comment>
    <comment ref="E37" authorId="2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40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P47" authorId="0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E49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50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5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W51" authorId="1">
      <text>
        <r>
          <rPr>
            <b/>
            <sz val="9"/>
            <rFont val="Tahoma"/>
            <family val="2"/>
          </rPr>
          <t>Cejiza, s.r.o.:
mobil ředitel</t>
        </r>
        <r>
          <rPr>
            <sz val="9"/>
            <rFont val="Tahoma"/>
            <family val="2"/>
          </rPr>
          <t xml:space="preserve">
+420 734 325 870</t>
        </r>
      </text>
    </comment>
  </commentList>
</comments>
</file>

<file path=xl/sharedStrings.xml><?xml version="1.0" encoding="utf-8"?>
<sst xmlns="http://schemas.openxmlformats.org/spreadsheetml/2006/main" count="2388" uniqueCount="1420">
  <si>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</si>
  <si>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</si>
  <si>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</si>
  <si>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</si>
  <si>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</si>
  <si>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</si>
  <si>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</si>
  <si>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</si>
  <si>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</si>
  <si>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</si>
  <si>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</si>
  <si>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</si>
  <si>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</si>
  <si>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</si>
  <si>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</si>
  <si>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</si>
  <si>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</si>
  <si>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</si>
  <si>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</si>
  <si>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</si>
  <si>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</si>
  <si>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</si>
  <si>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</si>
  <si>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</si>
  <si>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</si>
  <si>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</si>
  <si>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</si>
  <si>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</si>
  <si>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</si>
  <si>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</si>
  <si>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</si>
  <si>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</si>
  <si>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</si>
  <si>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</si>
  <si>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</si>
  <si>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</si>
  <si>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</si>
  <si>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</si>
  <si>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</si>
  <si>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</si>
  <si>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</si>
  <si>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</si>
  <si>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</si>
  <si>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</si>
  <si>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</si>
  <si>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ředitel</t>
  </si>
  <si>
    <t>ředitelem</t>
  </si>
  <si>
    <t>V Brně</t>
  </si>
  <si>
    <t>školství</t>
  </si>
  <si>
    <t>v registru ekonomických subjektů ČSÚ v ARES</t>
  </si>
  <si>
    <t>sou@jilova.cz; solarova@jilova.cz</t>
  </si>
  <si>
    <t>barak@jilova.cz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</si>
  <si>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</si>
  <si>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</si>
  <si>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</si>
  <si>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</si>
  <si>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</si>
  <si>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</si>
  <si>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</si>
  <si>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</si>
  <si>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</si>
  <si>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</si>
  <si>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</si>
  <si>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</si>
  <si>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</si>
  <si>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</si>
  <si>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</si>
  <si>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</si>
  <si>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</si>
  <si>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</si>
  <si>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</si>
  <si>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</si>
  <si>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</si>
  <si>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</si>
  <si>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</si>
  <si>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</si>
  <si>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info@voszbrno.cz</t>
  </si>
  <si>
    <t>polackova.irena@voszbrno.cz</t>
  </si>
  <si>
    <t>Irena Poláčková</t>
  </si>
  <si>
    <t>ředitelka</t>
  </si>
  <si>
    <t>ředitelkou</t>
  </si>
  <si>
    <t>Smetanova</t>
  </si>
  <si>
    <t>Česká spořitelna, a. s.</t>
  </si>
  <si>
    <t>-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</si>
  <si>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</si>
  <si>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</si>
  <si>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</si>
  <si>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</si>
  <si>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</si>
  <si>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</si>
  <si>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</si>
  <si>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Leoš Němec</t>
  </si>
  <si>
    <t>Mgr. Leoš Němec, ředitel</t>
  </si>
  <si>
    <t>Mgr. Leošem Němcem</t>
  </si>
  <si>
    <t>Mgr. Leošem Němcem, ředitelem</t>
  </si>
  <si>
    <t>Ve Střelicích</t>
  </si>
  <si>
    <t>sociálních věcí</t>
  </si>
  <si>
    <t>V OR u KS v Brně, oddíl Pr, vložka 1241</t>
  </si>
  <si>
    <t>547 422 814, 725 944 434</t>
  </si>
  <si>
    <t>reditelzamecek@seznam.cz</t>
  </si>
  <si>
    <t>Miloš Voštera</t>
  </si>
  <si>
    <t>vedprovusp@seznam.cz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</si>
  <si>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</si>
  <si>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</si>
  <si>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</si>
  <si>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</si>
  <si>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</si>
  <si>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</si>
  <si>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</si>
  <si>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</si>
  <si>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</si>
  <si>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</si>
  <si>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</si>
  <si>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</si>
  <si>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</si>
  <si>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</si>
  <si>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</si>
  <si>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</si>
  <si>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</si>
  <si>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 xml:space="preserve">Československá obchodní banka, a. s. </t>
  </si>
  <si>
    <t>JM_017</t>
  </si>
  <si>
    <t>Domov pro seniory Plaveč, příspěvková organizace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</si>
  <si>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</si>
  <si>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</si>
  <si>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</si>
  <si>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</si>
  <si>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</si>
  <si>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</si>
  <si>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</si>
  <si>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</si>
  <si>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</si>
  <si>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</si>
  <si>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</si>
  <si>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</si>
  <si>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</si>
  <si>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</si>
  <si>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tomaskova@dps-plavec.cz</t>
  </si>
  <si>
    <t>Pavlína Tomášková</t>
  </si>
  <si>
    <t>669 02 Znojmo</t>
  </si>
  <si>
    <t>Ve Znojmě</t>
  </si>
  <si>
    <t>zdravotnictví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</si>
  <si>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</si>
  <si>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</si>
  <si>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</si>
  <si>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</si>
  <si>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</si>
  <si>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</si>
  <si>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</si>
  <si>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515248539; 515 248 538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</si>
  <si>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</si>
  <si>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</si>
  <si>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</si>
  <si>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</si>
  <si>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</si>
  <si>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</si>
  <si>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jan.filip@sos-znojmo.cz</t>
  </si>
  <si>
    <t>kultury a památkové péče</t>
  </si>
  <si>
    <t>Sokolská</t>
  </si>
  <si>
    <t>JM_027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</si>
  <si>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</si>
  <si>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</si>
  <si>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</si>
  <si>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</si>
  <si>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</si>
  <si>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</si>
  <si>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</si>
  <si>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</si>
  <si>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</si>
  <si>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</si>
  <si>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</si>
  <si>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</si>
  <si>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kancelar@helceletka.cz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</si>
  <si>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</si>
  <si>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</si>
  <si>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</si>
  <si>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</si>
  <si>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</si>
  <si>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</si>
  <si>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</si>
  <si>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</si>
  <si>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</si>
  <si>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</si>
  <si>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</si>
  <si>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anna.krytinarova@sokolska.cz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</si>
  <si>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</si>
  <si>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</si>
  <si>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</si>
  <si>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</si>
  <si>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</si>
  <si>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</si>
  <si>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</si>
  <si>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</si>
  <si>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třída Kpt. Jaroše</t>
  </si>
  <si>
    <t>MONETA Money Bank, a. s.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</si>
  <si>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</si>
  <si>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</si>
  <si>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</si>
  <si>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</si>
  <si>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</si>
  <si>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Evou Znojemskou, DiS.art., ředitelkou</t>
  </si>
  <si>
    <t>545211818, 602 521 447</t>
  </si>
  <si>
    <t>info@zusjk.cz</t>
  </si>
  <si>
    <t>znojemska@zusjk.cz</t>
  </si>
  <si>
    <t>kancelar@zusjk.cz</t>
  </si>
  <si>
    <t>Alexandra Žižková</t>
  </si>
  <si>
    <t>zizkova@zusjk.cz</t>
  </si>
  <si>
    <t>JM_038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</si>
  <si>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</si>
  <si>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</si>
  <si>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</si>
  <si>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</si>
  <si>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</si>
  <si>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</si>
  <si>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</si>
  <si>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</si>
  <si>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</si>
  <si>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brozek@detskecentrumzn.cz</t>
  </si>
  <si>
    <t>alexova@detskecentrumzn.cz</t>
  </si>
  <si>
    <t>Ing. Jiří Brožek</t>
  </si>
  <si>
    <t>Milena Alexová</t>
  </si>
  <si>
    <t>515 225 151 /kl.30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</si>
  <si>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</si>
  <si>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</si>
  <si>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</si>
  <si>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</si>
  <si>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</si>
  <si>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</si>
  <si>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515222202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</si>
  <si>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</si>
  <si>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</si>
  <si>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</si>
  <si>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</si>
  <si>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</si>
  <si>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</si>
  <si>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</si>
  <si>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</si>
  <si>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</si>
  <si>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</si>
  <si>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</si>
  <si>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</si>
  <si>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</si>
  <si>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dedomov@seznam.cz</t>
  </si>
  <si>
    <t>tuckova@ddznojmo.cz</t>
  </si>
  <si>
    <t>Bc. Lenka Kovaříková
Jarmila Žáková</t>
  </si>
  <si>
    <t>dedomov@seznam.cz
zakova@ddznojmo.cz</t>
  </si>
  <si>
    <t>Zdeněk Lang</t>
  </si>
  <si>
    <t>lang.z@seznam.cz</t>
  </si>
  <si>
    <t>Komenského</t>
  </si>
  <si>
    <t>JM_046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</si>
  <si>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</si>
  <si>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</si>
  <si>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</si>
  <si>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</si>
  <si>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</si>
  <si>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</si>
  <si>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Ing. Romana Hušková</t>
  </si>
  <si>
    <t>Ing. Romana Hušková, ředitelka</t>
  </si>
  <si>
    <t>Ing. Romanou Huškovou</t>
  </si>
  <si>
    <t>Ing. Romanou Huškovou,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</si>
  <si>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</si>
  <si>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</si>
  <si>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</si>
  <si>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</si>
  <si>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</si>
  <si>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612 00 Brno</t>
  </si>
  <si>
    <t>Palackého třída</t>
  </si>
  <si>
    <t>JM_051</t>
  </si>
  <si>
    <t>Základní škola Brno, Palackého třída, příspěvková organizace</t>
  </si>
  <si>
    <t>Palackého třída 343/68, 612 00 Brno</t>
  </si>
  <si>
    <t>Palackého třída 343/68</t>
  </si>
  <si>
    <t>66435621 / 0100</t>
  </si>
  <si>
    <t>Mgr. Lenka Herzová</t>
  </si>
  <si>
    <t>Mgr. Lenkou Herzovou</t>
  </si>
  <si>
    <t>517330462; 517 330 517; 541 212 365</t>
  </si>
  <si>
    <t>zspalackeho68@gmail.com</t>
  </si>
  <si>
    <t>Mgr. Jana Nováková</t>
  </si>
  <si>
    <t>541 212 365
549 211 478</t>
  </si>
  <si>
    <t>Jiří Stejný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</si>
  <si>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</si>
  <si>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</si>
  <si>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</si>
  <si>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</si>
  <si>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</si>
  <si>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</si>
  <si>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</si>
  <si>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</si>
  <si>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</si>
  <si>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V OR u KS v Brně, oddíl Pr, vložka 1245</t>
  </si>
  <si>
    <t>info@zzsjmk.cz</t>
  </si>
  <si>
    <t>reditel@zzsjmk.cz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</si>
  <si>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</si>
  <si>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</si>
  <si>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</si>
  <si>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</si>
  <si>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</si>
  <si>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</si>
  <si>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</si>
  <si>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543421362; 606 053 567</t>
  </si>
  <si>
    <t>skola@ssudbrno.cz</t>
  </si>
  <si>
    <t>Mgr. Radovan Zach</t>
  </si>
  <si>
    <t>zach@ssudbrno.cz</t>
  </si>
  <si>
    <t>1) Francouzská
2) Husova</t>
  </si>
  <si>
    <t>1) Rostislav Horáček 
2) Vojtěch Kouřil</t>
  </si>
  <si>
    <t>545 125 667
725 415 053</t>
  </si>
  <si>
    <t>JM_069</t>
  </si>
  <si>
    <t>CZ44993447</t>
  </si>
  <si>
    <t>Lipka - školské zařízení pro environmentální vzdělávání Brno, příspěvková organizace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</si>
  <si>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</si>
  <si>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</si>
  <si>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</si>
  <si>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</si>
  <si>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</si>
  <si>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</si>
  <si>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</si>
  <si>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</si>
  <si>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</si>
  <si>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</si>
  <si>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</si>
  <si>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</si>
  <si>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</si>
  <si>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</si>
  <si>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</si>
  <si>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</si>
  <si>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</si>
  <si>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</si>
  <si>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Jiří Vorlíček
3) Jan Libus 
4) Irena Koláčná
5) Jitka Vágnerová</t>
  </si>
  <si>
    <t>543 211 264
543 420 820
545 228 567
541 220 208
517 385 429</t>
  </si>
  <si>
    <t xml:space="preserve"> -
jiri.vorlicek@lipka.cz
jan.libus@lipka.cz
irena.kolacna@lipka.cz
jitka.vagnerova@lipka.cz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</si>
  <si>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</si>
  <si>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</si>
  <si>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</si>
  <si>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</si>
  <si>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</si>
  <si>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</si>
  <si>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V Boskovicích</t>
  </si>
  <si>
    <t>posta@spgs-bce.cz</t>
  </si>
  <si>
    <t>Sylvie Štěpánková</t>
  </si>
  <si>
    <t>516 802 541</t>
  </si>
  <si>
    <t>sylvie.stepankova@spgs-bce.cz</t>
  </si>
  <si>
    <t>Oldřich Janík
Mgr. et Mgr. Milan Chlup</t>
  </si>
  <si>
    <t>739 168 878
516 802 542</t>
  </si>
  <si>
    <t xml:space="preserve"> -
milan.chlup@spgs-bce.cz</t>
  </si>
  <si>
    <t>JM_071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</si>
  <si>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</si>
  <si>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</si>
  <si>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</si>
  <si>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</si>
  <si>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</si>
  <si>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</si>
  <si>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</si>
  <si>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</si>
  <si>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</si>
  <si>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</si>
  <si>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</si>
  <si>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</si>
  <si>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</si>
  <si>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</si>
  <si>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</si>
  <si>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</si>
  <si>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</si>
  <si>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</si>
  <si>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</si>
  <si>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</si>
  <si>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</si>
  <si>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</si>
  <si>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</si>
  <si>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</si>
  <si>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</si>
  <si>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</si>
  <si>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</si>
  <si>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</si>
  <si>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</si>
  <si>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svc@svcboskovice.cz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</si>
  <si>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</si>
  <si>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</si>
  <si>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</si>
  <si>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</si>
  <si>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</si>
  <si>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</si>
  <si>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</si>
  <si>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posta@zusboskovice.cz</t>
  </si>
  <si>
    <t>Božena Žemlová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</si>
  <si>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</si>
  <si>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</si>
  <si>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</si>
  <si>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</si>
  <si>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</si>
  <si>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</si>
  <si>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</si>
  <si>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</si>
  <si>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</si>
  <si>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</si>
  <si>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</si>
  <si>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</si>
  <si>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oslejsek@skolaac.cz</t>
  </si>
  <si>
    <t>516 426 227
516 426 236</t>
  </si>
  <si>
    <t>nejezchleb@skolaac.cz
zatloukalova@skolaac.cz</t>
  </si>
  <si>
    <t>516 426 227
733 531 563</t>
  </si>
  <si>
    <t>666 01 Tišnov</t>
  </si>
  <si>
    <t>V Tišnově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</si>
  <si>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</si>
  <si>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</si>
  <si>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</si>
  <si>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</si>
  <si>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</si>
  <si>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</si>
  <si>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</si>
  <si>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</si>
  <si>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</si>
  <si>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</si>
  <si>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</si>
  <si>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</si>
  <si>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</si>
  <si>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maskova@gym-tisnov.cz</t>
  </si>
  <si>
    <t>RNDr. Marie Trtílková</t>
  </si>
  <si>
    <t>trtilkova@gym-tisnov.cz</t>
  </si>
  <si>
    <t>Eva Mašková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</si>
  <si>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</si>
  <si>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</si>
  <si>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</si>
  <si>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</si>
  <si>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</si>
  <si>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</si>
  <si>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</si>
  <si>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</si>
  <si>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</si>
  <si>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</si>
  <si>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</si>
  <si>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</si>
  <si>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reditel@zustisnov.cz</t>
  </si>
  <si>
    <t>hospodarka@zustisnov.cz</t>
  </si>
  <si>
    <t>Ing. Věra Kubalíková</t>
  </si>
  <si>
    <t>Zbyněk Brázda</t>
  </si>
  <si>
    <t>666 02 Předklášteří</t>
  </si>
  <si>
    <t>V Předklášteří</t>
  </si>
  <si>
    <t>JM_081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</si>
  <si>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</si>
  <si>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</si>
  <si>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</si>
  <si>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</si>
  <si>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</si>
  <si>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</si>
  <si>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</si>
  <si>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</si>
  <si>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</si>
  <si>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</si>
  <si>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</si>
  <si>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</si>
  <si>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</si>
  <si>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</si>
  <si>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Česká národní banka</t>
  </si>
  <si>
    <t>682 01 Vyškov</t>
  </si>
  <si>
    <t>Ve Vyškově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</si>
  <si>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</si>
  <si>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</si>
  <si>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</si>
  <si>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</si>
  <si>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</si>
  <si>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</si>
  <si>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</si>
  <si>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</si>
  <si>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</si>
  <si>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info@gykovy.cz</t>
  </si>
  <si>
    <t>andrea.polachova@gykovy.cz</t>
  </si>
  <si>
    <t>1) SOŠ
2) Gymnázium</t>
  </si>
  <si>
    <t>1) Miroslav Srpek
2) Bohumír Kudlička</t>
  </si>
  <si>
    <t>732 803 885
731 085 150</t>
  </si>
  <si>
    <t>Hybešova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</si>
  <si>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</si>
  <si>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</si>
  <si>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</si>
  <si>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</si>
  <si>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</si>
  <si>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</si>
  <si>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</si>
  <si>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</si>
  <si>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</si>
  <si>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</si>
  <si>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</si>
  <si>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sedlackova.o@gymkren.cz</t>
  </si>
  <si>
    <t>Olga Sedláčková</t>
  </si>
  <si>
    <t>Mirka Indráčková</t>
  </si>
  <si>
    <t>indrackova@gymkren.cz</t>
  </si>
  <si>
    <t>618 00 Brno</t>
  </si>
  <si>
    <t>Charbulova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</si>
  <si>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</si>
  <si>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</si>
  <si>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</si>
  <si>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</si>
  <si>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</si>
  <si>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</si>
  <si>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</si>
  <si>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</si>
  <si>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</si>
  <si>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</si>
  <si>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</si>
  <si>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podatelna@charbulova.cz</t>
  </si>
  <si>
    <t>1) ZP
2) ZP, EE</t>
  </si>
  <si>
    <t>Ing. Miroslav Janák</t>
  </si>
  <si>
    <t>janak@charbulova.cz</t>
  </si>
  <si>
    <t>JM_100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</si>
  <si>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</si>
  <si>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</si>
  <si>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</si>
  <si>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</si>
  <si>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</si>
  <si>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</si>
  <si>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</si>
  <si>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</si>
  <si>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</si>
  <si>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Mgr. Soňa Baldrmannová</t>
  </si>
  <si>
    <t>baldrmannova@pppbrno.cz</t>
  </si>
  <si>
    <t>1) Zachova, Kohoutova</t>
  </si>
  <si>
    <t>Hana Součková</t>
  </si>
  <si>
    <t>774 362 269
543 245 914</t>
  </si>
  <si>
    <t>souckova@pppbrno.cz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</si>
  <si>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</si>
  <si>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</si>
  <si>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</si>
  <si>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</si>
  <si>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</si>
  <si>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</si>
  <si>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</si>
  <si>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</si>
  <si>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</si>
  <si>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</si>
  <si>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</si>
  <si>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</si>
  <si>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>fiala.dmklast@seznam.cz</t>
  </si>
  <si>
    <t>Bc. Věra Zajíčková</t>
  </si>
  <si>
    <t>zajickova.dmklast@seznam.cz</t>
  </si>
  <si>
    <t>739 593 508
545 233 202</t>
  </si>
  <si>
    <t>Blažena Dolejská
Jiří Horák</t>
  </si>
  <si>
    <t>604 188 930
545 234 268</t>
  </si>
  <si>
    <t>dmklast4@iol.cz</t>
  </si>
  <si>
    <t>JM_108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</si>
  <si>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</si>
  <si>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</si>
  <si>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</si>
  <si>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</si>
  <si>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</si>
  <si>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</si>
  <si>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</si>
  <si>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</si>
  <si>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</si>
  <si>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</si>
  <si>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</si>
  <si>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</si>
  <si>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</si>
  <si>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</si>
  <si>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</si>
  <si>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627 00 Brno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</si>
  <si>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</si>
  <si>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</si>
  <si>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</si>
  <si>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</si>
  <si>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</si>
  <si>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</si>
  <si>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</si>
  <si>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548 51 5121</t>
  </si>
  <si>
    <t>posta@sstebrno.cz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</si>
  <si>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</si>
  <si>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</si>
  <si>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</si>
  <si>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</si>
  <si>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</si>
  <si>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</si>
  <si>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</si>
  <si>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</si>
  <si>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</si>
  <si>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</si>
  <si>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</si>
  <si>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</si>
  <si>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</si>
  <si>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</si>
  <si>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545245630</t>
  </si>
  <si>
    <t>elpis@telecom.cz</t>
  </si>
  <si>
    <t>Šárka Krejčí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</si>
  <si>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</si>
  <si>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</si>
  <si>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</si>
  <si>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</si>
  <si>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</si>
  <si>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</si>
  <si>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</si>
  <si>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</si>
  <si>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</si>
  <si>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</si>
  <si>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kadlecov@sskocianka.cz</t>
  </si>
  <si>
    <t>sps.kocianka6@bm.orgman.cz</t>
  </si>
  <si>
    <t>JM_125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</si>
  <si>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</si>
  <si>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</si>
  <si>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</si>
  <si>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</si>
  <si>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</si>
  <si>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</si>
  <si>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</si>
  <si>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</si>
  <si>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</si>
  <si>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</si>
  <si>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</si>
  <si>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</si>
  <si>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svehlova@gslapanice.cz</t>
  </si>
  <si>
    <t>Eva Švehlová</t>
  </si>
  <si>
    <t>Mgr. Roman Ondrůšek</t>
  </si>
  <si>
    <t>ondrusek@gslapanice.cz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</si>
  <si>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</si>
  <si>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</si>
  <si>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</si>
  <si>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</si>
  <si>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</si>
  <si>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</si>
  <si>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</si>
  <si>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</si>
  <si>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</si>
  <si>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</si>
  <si>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</si>
  <si>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</si>
  <si>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</si>
  <si>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</si>
  <si>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info@domovhvezda.cz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</si>
  <si>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</si>
  <si>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</si>
  <si>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</si>
  <si>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</si>
  <si>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</si>
  <si>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697 01 Kyjov</t>
  </si>
  <si>
    <t>V Kyjově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</si>
  <si>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</si>
  <si>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</si>
  <si>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</si>
  <si>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</si>
  <si>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</si>
  <si>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</si>
  <si>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</si>
  <si>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</si>
  <si>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</si>
  <si>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</si>
  <si>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</si>
  <si>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</si>
  <si>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</si>
  <si>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</si>
  <si>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</si>
  <si>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</si>
  <si>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</si>
  <si>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</si>
  <si>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JM_145</t>
  </si>
  <si>
    <t>CZ00053163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</si>
  <si>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</si>
  <si>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</si>
  <si>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</si>
  <si>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</si>
  <si>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</si>
  <si>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</si>
  <si>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</si>
  <si>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</si>
  <si>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</si>
  <si>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</si>
  <si>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</si>
  <si>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</si>
  <si>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</si>
  <si>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774 405 609
774 405 611
774 405 612</t>
  </si>
  <si>
    <t>V Břeclavi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</si>
  <si>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</si>
  <si>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</si>
  <si>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</si>
  <si>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</si>
  <si>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</si>
  <si>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</si>
  <si>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</si>
  <si>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</si>
  <si>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</si>
  <si>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</si>
  <si>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</si>
  <si>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</si>
  <si>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</si>
  <si>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</si>
  <si>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</si>
  <si>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</si>
  <si>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</si>
  <si>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</si>
  <si>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</si>
  <si>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</si>
  <si>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</si>
  <si>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</si>
  <si>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</si>
  <si>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</si>
  <si>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</si>
  <si>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</si>
  <si>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</si>
  <si>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</si>
  <si>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</si>
  <si>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</si>
  <si>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</si>
  <si>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</si>
  <si>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</si>
  <si>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</si>
  <si>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</si>
  <si>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</si>
  <si>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</si>
  <si>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</si>
  <si>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</si>
  <si>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</si>
  <si>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</si>
  <si>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</si>
  <si>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</si>
  <si>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doc. Ing. Dana Martinovičová, Ph.D.</t>
  </si>
  <si>
    <t>doc. Ing. Dana Martinovičová, Ph.D., ředitelka</t>
  </si>
  <si>
    <t>doc. Ing. Danou Martinovičovou, Ph.D.</t>
  </si>
  <si>
    <t>doc. Ing. Danou Martinovičovou, Ph.D., ředitelkou</t>
  </si>
  <si>
    <t>V Šanově</t>
  </si>
  <si>
    <t>V OR u KS v Brně, oddíl Pr, vložka 1231</t>
  </si>
  <si>
    <t>martinovicova@eminzamek.cz</t>
  </si>
  <si>
    <t>emin@eminzamek.cz</t>
  </si>
  <si>
    <t>Ing. Miloslava Buczyková</t>
  </si>
  <si>
    <t>ekonom@eminzamek.cz</t>
  </si>
  <si>
    <t>Jiří Kudla</t>
  </si>
  <si>
    <t>provozni@eminzamek.cz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</si>
  <si>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</si>
  <si>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</si>
  <si>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</si>
  <si>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</si>
  <si>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</si>
  <si>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</si>
  <si>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</si>
  <si>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V Božicích</t>
  </si>
  <si>
    <t>V OR u KS v Brně, oddíl Pr, vložka 1235</t>
  </si>
  <si>
    <t>515 257 122, 731 446 974</t>
  </si>
  <si>
    <t>reditel@domovbozice.cz</t>
  </si>
  <si>
    <t>Martina Šperková
Jiřina Čurdová</t>
  </si>
  <si>
    <t>m.sperkova@domovbozice.cz
curdova@domovbozice.cz</t>
  </si>
  <si>
    <t>678 01 Blansko</t>
  </si>
  <si>
    <t>V Blansku</t>
  </si>
  <si>
    <t>JM_177</t>
  </si>
  <si>
    <t>Základní umělecká škola Blansko, příspěvková organizace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</si>
  <si>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</si>
  <si>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</si>
  <si>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</si>
  <si>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</si>
  <si>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</si>
  <si>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</si>
  <si>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</si>
  <si>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</si>
  <si>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</si>
  <si>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</si>
  <si>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</si>
  <si>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</si>
  <si>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</si>
  <si>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</si>
  <si>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</si>
  <si>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</si>
  <si>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</si>
  <si>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V OR u KS v Brně, oddíl Pr, vložka 1257</t>
  </si>
  <si>
    <t>pliska.libor@ddblansko.cz</t>
  </si>
  <si>
    <t>Ing. Eva Wágnerová</t>
  </si>
  <si>
    <t>wagnerova.eva@ddblansko.cz</t>
  </si>
  <si>
    <t>Libor Pliska</t>
  </si>
  <si>
    <t>Mgr. Pavla Jančevová</t>
  </si>
  <si>
    <t>JM_184</t>
  </si>
  <si>
    <t>Sociální služby Vyškov, příspěvková organizace</t>
  </si>
  <si>
    <t>Polní 252/1, 682 01 Vyškov</t>
  </si>
  <si>
    <t>Polní 252/1</t>
  </si>
  <si>
    <t>Polní</t>
  </si>
  <si>
    <t>9037731 / 0100</t>
  </si>
  <si>
    <t>V OR u KS v Brně, oddíl Pr, vložka 1262</t>
  </si>
  <si>
    <t>indrakova@socialnisluzbyvyskov.info</t>
  </si>
  <si>
    <t>zemanova@socialnisluzbyvyskov.info</t>
  </si>
  <si>
    <t>Eva Zemanová</t>
  </si>
  <si>
    <t>Janušová</t>
  </si>
  <si>
    <t>janusova@socialnisluzbyvyskov.info</t>
  </si>
  <si>
    <t>692 01 Mikulov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</si>
  <si>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</si>
  <si>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</si>
  <si>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</si>
  <si>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</si>
  <si>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</si>
  <si>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</si>
  <si>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</t>
  </si>
  <si>
    <t>Mgr. Zbyněk Tureček, ředitel</t>
  </si>
  <si>
    <t>Mgr. Zbyňkem Turečkem</t>
  </si>
  <si>
    <t>Mgr. Zbyňkem Turečkem, ředitelem</t>
  </si>
  <si>
    <t>V Klentnici</t>
  </si>
  <si>
    <t>V OR u KS v Brně, oddíl Pr, vložka 1249</t>
  </si>
  <si>
    <t>reditel@srdcevdome.cz</t>
  </si>
  <si>
    <t>ekonomka@srdcevdome.cz</t>
  </si>
  <si>
    <t>Miroslava Prchalová</t>
  </si>
  <si>
    <t>Miroslav Křížák</t>
  </si>
  <si>
    <t>provozni@srdcevdome.cz</t>
  </si>
  <si>
    <t>JM_199</t>
  </si>
  <si>
    <t>CZ60555211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</si>
  <si>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</si>
  <si>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</si>
  <si>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</si>
  <si>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</si>
  <si>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</si>
  <si>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</si>
  <si>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</si>
  <si>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</si>
  <si>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</si>
  <si>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</si>
  <si>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</si>
  <si>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</si>
  <si>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</si>
  <si>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</si>
  <si>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</si>
  <si>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</si>
  <si>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V Hustopečích</t>
  </si>
  <si>
    <t>JM_203</t>
  </si>
  <si>
    <t>CZ16355474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</si>
  <si>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</si>
  <si>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</si>
  <si>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</si>
  <si>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</si>
  <si>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</si>
  <si>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</si>
  <si>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</si>
  <si>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</si>
  <si>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</si>
  <si>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</si>
  <si>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</si>
  <si>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</si>
  <si>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</si>
  <si>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</si>
  <si>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</si>
  <si>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</si>
  <si>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</si>
  <si>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JM_207</t>
  </si>
  <si>
    <t>695 01 Hodonín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</si>
  <si>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</si>
  <si>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</si>
  <si>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</si>
  <si>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</si>
  <si>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</si>
  <si>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</si>
  <si>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</si>
  <si>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518 399 932</t>
  </si>
  <si>
    <t>info@ddhodonin.cz</t>
  </si>
  <si>
    <t>spravce@ddhodonin.cz; ekonom@ddhodonin.cz</t>
  </si>
  <si>
    <t>Alžběta Vyskočilová</t>
  </si>
  <si>
    <t>ekonom@ddhodonin.cz</t>
  </si>
  <si>
    <t>Ing. Petr Brichta</t>
  </si>
  <si>
    <t>spravce@ddhodonin.cz</t>
  </si>
  <si>
    <t>691 23 Pohořelice</t>
  </si>
  <si>
    <t>JM_211</t>
  </si>
  <si>
    <t>Odborné učiliště Cvrčovice, příspěvková organizace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</si>
  <si>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</si>
  <si>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</si>
  <si>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</si>
  <si>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</si>
  <si>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</si>
  <si>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</si>
  <si>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skola@oucvrcovice.cz</t>
  </si>
  <si>
    <t>Renata Foltánová</t>
  </si>
  <si>
    <t>Miloslav Nakládal</t>
  </si>
  <si>
    <t>672 01 Moravský Krumlov</t>
  </si>
  <si>
    <t>V Moravském Krumlově</t>
  </si>
  <si>
    <t>JM_213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</si>
  <si>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</si>
  <si>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</si>
  <si>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</si>
  <si>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</si>
  <si>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</si>
  <si>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</si>
  <si>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</si>
  <si>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</si>
  <si>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</si>
  <si>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</si>
  <si>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</si>
  <si>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515 322 239
739 570 614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</si>
  <si>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</si>
  <si>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</si>
  <si>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</si>
  <si>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</si>
  <si>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</si>
  <si>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</si>
  <si>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</si>
  <si>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</si>
  <si>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</si>
  <si>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</si>
  <si>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</si>
  <si>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</si>
  <si>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</si>
  <si>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reditel@mkgym.cz</t>
  </si>
  <si>
    <t>gmk@mboxzn.cz</t>
  </si>
  <si>
    <t>Zdeněk Marek</t>
  </si>
  <si>
    <t>Daniela Bartošová</t>
  </si>
  <si>
    <t>664 91 Ivančice</t>
  </si>
  <si>
    <t>V Ivančicích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</si>
  <si>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</si>
  <si>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</si>
  <si>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</si>
  <si>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</si>
  <si>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</si>
  <si>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</si>
  <si>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</si>
  <si>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Ivanou Čermákovou</t>
  </si>
  <si>
    <t>Ing. Ivanou Čermákovou, ředitelkou</t>
  </si>
  <si>
    <t>reditel@gjbi.cz</t>
  </si>
  <si>
    <t>cermakova@gjbi.cz</t>
  </si>
  <si>
    <t>musilova@gjbi.cz</t>
  </si>
  <si>
    <t>Miluše Klímová</t>
  </si>
  <si>
    <t>klimovam@gjbi.cz</t>
  </si>
  <si>
    <t>Masarykova</t>
  </si>
  <si>
    <t>Jarošova 1717/3, 695 01 Hodonín</t>
  </si>
  <si>
    <t>696 62 Strážnice</t>
  </si>
  <si>
    <t>Ve Strážnici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</si>
  <si>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</si>
  <si>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</si>
  <si>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</si>
  <si>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</si>
  <si>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</si>
  <si>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 xml:space="preserve">518 332 105
702 087 364 </t>
  </si>
  <si>
    <t>mrkvovam@gys.cz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</si>
  <si>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</si>
  <si>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</si>
  <si>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</si>
  <si>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</si>
  <si>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</si>
  <si>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603 598 486
518 332 106</t>
  </si>
  <si>
    <t>info@gys.cz
jancova@gys.cz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</si>
  <si>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</si>
  <si>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</si>
  <si>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</si>
  <si>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</si>
  <si>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</si>
  <si>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</si>
  <si>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</si>
  <si>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</si>
  <si>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</si>
  <si>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</si>
  <si>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</si>
  <si>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</si>
  <si>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info@stredniskolastraznice.cz</t>
  </si>
  <si>
    <t>fialova.petra@stredniskolastraznice.cz</t>
  </si>
  <si>
    <t>RNDr. Jarmila Bělochová</t>
  </si>
  <si>
    <t>belochova.jarmila@stredniskolastraznice.cz</t>
  </si>
  <si>
    <t>Marcela Rapantová
Marta Kostelanská</t>
  </si>
  <si>
    <t>rapantova.marcela@stredniskolastraznice.cz
kostelanska.marta@stredniskolastraznice.cz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</si>
  <si>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</si>
  <si>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</si>
  <si>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</si>
  <si>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</si>
  <si>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</si>
  <si>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</si>
  <si>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</si>
  <si>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</si>
  <si>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</si>
  <si>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</si>
  <si>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</si>
  <si>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</si>
  <si>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</si>
  <si>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</si>
  <si>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</si>
  <si>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</si>
  <si>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</si>
  <si>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</si>
  <si>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</si>
  <si>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</si>
  <si>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</si>
  <si>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</si>
  <si>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</si>
  <si>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</si>
  <si>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</si>
  <si>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</si>
  <si>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</si>
  <si>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</si>
  <si>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</si>
  <si>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</si>
  <si>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</si>
  <si>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</si>
  <si>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</si>
  <si>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</si>
  <si>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</si>
  <si>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</si>
  <si>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</si>
  <si>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jizdny@domovufrantiska.cz</t>
  </si>
  <si>
    <t>jizdny@domovufrantiska.cz; ustohalova@domovufrantiska.cz</t>
  </si>
  <si>
    <t>Ing. Naděžda Ustohalová</t>
  </si>
  <si>
    <t>733 737 834</t>
  </si>
  <si>
    <t>ustohalova@domovufrantiska.cz</t>
  </si>
  <si>
    <t>Aleš Novák</t>
  </si>
  <si>
    <t>702 185 612</t>
  </si>
  <si>
    <t xml:space="preserve">zamecekstrelice@seznam.cz </t>
  </si>
  <si>
    <t>matailova.dmklast@seznam.cz</t>
  </si>
  <si>
    <t xml:space="preserve">Gymnázium a základní umělecká škola Šlapanice, příspěvková organizace
</t>
  </si>
  <si>
    <t xml:space="preserve"> matailova.dmklast@seznam.cz</t>
  </si>
  <si>
    <t>info@svisv.cz</t>
  </si>
  <si>
    <t>info@zspalackeho.cz</t>
  </si>
  <si>
    <t>Jitka Matailová</t>
  </si>
  <si>
    <t>zacek@skolaac.cz; vybihalova@skolaac.cz</t>
  </si>
  <si>
    <t>Ing. Martin Žáček 
Eva Zatloukalová</t>
  </si>
  <si>
    <t>info@stredniskolastraznice.cz;  martinkova.irena@stredniskolastraznice.cz</t>
  </si>
  <si>
    <t>CZ60680300</t>
  </si>
  <si>
    <t>Cvrčovice 131, 691 23 Pohořelice</t>
  </si>
  <si>
    <t>Pohořelice</t>
  </si>
  <si>
    <t>Cvrčovice 131</t>
  </si>
  <si>
    <t>CZ00055166</t>
  </si>
  <si>
    <t>hlavacova@gymkyjov.cz. 
zemankova@soukyjov.cz
kopecna@soukyjov.cz</t>
  </si>
  <si>
    <t>1) Bc. Květoslava Hlaváčová
2) Anežka Zemánková
3) Hana Kopečná</t>
  </si>
  <si>
    <t>Mgr. Lenka Herzová, ředitelka</t>
  </si>
  <si>
    <t>Mgr. Lenkou Herzovou, ředitelkou</t>
  </si>
  <si>
    <t>Mgr. Ing. Ivana Petrášková</t>
  </si>
  <si>
    <t>Mgr. Ing. Ivana Petrášková, ředitelka</t>
  </si>
  <si>
    <t>Mgr. Ing. Ivanou Petráškovou</t>
  </si>
  <si>
    <t>Mgr. Ing. Ivanou Petráškovou, ředitelkou</t>
  </si>
  <si>
    <t>MUDr. Hana Albrechtová</t>
  </si>
  <si>
    <t>MUDr. Hana Albrechtová, ředitelka</t>
  </si>
  <si>
    <t>MUDr. Hanou Albrechtovou</t>
  </si>
  <si>
    <t>MUDr. Hanou Albrechtovou, ředitelkou</t>
  </si>
  <si>
    <t>Gymnázium Brno-Bystrc, příspěvková organizace</t>
  </si>
  <si>
    <t>Mgr. Jiří Vojtěch</t>
  </si>
  <si>
    <t>Mgr. Jiří Vojtěch, ředitel</t>
  </si>
  <si>
    <t>Mgr. Jiřím Vojtěchem</t>
  </si>
  <si>
    <t>Mgr. Jiřím Vojtěchem, ředitelem</t>
  </si>
  <si>
    <t>Mgr. Liana Greiffeneggová</t>
  </si>
  <si>
    <t>Mgr. Lianou Greiffeneggovou</t>
  </si>
  <si>
    <t>Mgr. Lianou Greiffeneggovou, ředitelkou</t>
  </si>
  <si>
    <t>reditelka@voszbrno.cz</t>
  </si>
  <si>
    <t>542 213 907, 542 213 971, 542 217 674, 731 494 140, 777 805 136</t>
  </si>
  <si>
    <t>Mgr. Liana Greiffeneggová, ředitelka</t>
  </si>
  <si>
    <t>Střední odborná škola a střední odborné učiliště Hustopeče, příspěvková organizace</t>
  </si>
  <si>
    <t>reditel@spgs-bce.cz</t>
  </si>
  <si>
    <t>Mgr. Leona Valterová</t>
  </si>
  <si>
    <t>Mgr. Leona Valterová, ředitelka</t>
  </si>
  <si>
    <t>Mgr. Leonou Valterovou</t>
  </si>
  <si>
    <t>Mgr. Leonou Valterovou, ředitelkou</t>
  </si>
  <si>
    <t>Ing. Zdeněk Pavlík</t>
  </si>
  <si>
    <t>Ing. Zdeněk Pavlík, ředitel</t>
  </si>
  <si>
    <t>Ing. Zdeňkem Pavlíkem</t>
  </si>
  <si>
    <t>Ing. Zdeňkem Pavlíkem, ředitelem</t>
  </si>
  <si>
    <t>zdenek.pavlik@sstebrno.cz</t>
  </si>
  <si>
    <t>Hrstková</t>
  </si>
  <si>
    <t>info@zusjk.cz; hrstkova@zusjk.cz</t>
  </si>
  <si>
    <t>hrstkova@zusjk.cz</t>
  </si>
  <si>
    <t>Kruh Znojmo - centrum zdravotních služeb pro děti,
příspěvková organizace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</si>
  <si>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</si>
  <si>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</si>
  <si>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</si>
  <si>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</si>
  <si>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charvat.jiri@ddblansko.cz</t>
  </si>
  <si>
    <t xml:space="preserve">CZ00089257 </t>
  </si>
  <si>
    <t>roznovska@domovufrantiska.cz</t>
  </si>
  <si>
    <t>kalinova@ssposbrno.cz</t>
  </si>
  <si>
    <t>markova@charbulova.cz</t>
  </si>
  <si>
    <t>Solařová Věra
Martin Barák</t>
  </si>
  <si>
    <t>Bc. Eva Znojemská, DiS.art., MBA</t>
  </si>
  <si>
    <t>Bc. Eva Znojemská, DiS.art., MBA, ředitelka</t>
  </si>
  <si>
    <t>Bc. Evou Znojemskou, DiS.art., MBA</t>
  </si>
  <si>
    <t>brozek@kruhznojmo.cz</t>
  </si>
  <si>
    <t>spacek@kruhznojmo.cz</t>
  </si>
  <si>
    <t>alexova@kruhznojmo.cz</t>
  </si>
  <si>
    <t>Mgr. Pavlína Pohlová</t>
  </si>
  <si>
    <t>Mgr. Pavlína Pohlová, ředitelka</t>
  </si>
  <si>
    <t>Mgr. Pavlínou Pohlovou</t>
  </si>
  <si>
    <t>Mgr. Pavlínou Pohlovou, ředitelkou</t>
  </si>
  <si>
    <t>ucetni@domovbozice.cz</t>
  </si>
  <si>
    <t>faktury@ddblansko.cz</t>
  </si>
  <si>
    <t>Petr Prosser, DiS.</t>
  </si>
  <si>
    <t>Petr Prosser, DiS., ředitel</t>
  </si>
  <si>
    <t>Petrem Prosserem, DiS.</t>
  </si>
  <si>
    <t>Petrem Prosserem, DiS., ředitelem</t>
  </si>
  <si>
    <t>reditel@ddhodonin.cz</t>
  </si>
  <si>
    <t/>
  </si>
  <si>
    <t>info@zspalackeho.czjana.novakova@zspalackeho.cz</t>
  </si>
  <si>
    <t>skola@sou-hustopece.cz;
kapitan@sou-hustopece.cz</t>
  </si>
  <si>
    <t>zus@zustisnov.cz
posta@zustisnov.cz</t>
  </si>
  <si>
    <t>zacek@skolaac.cz, valka@skolaac.cz</t>
  </si>
  <si>
    <t>ing. Martin Žáček</t>
  </si>
  <si>
    <t>solarova@ssmk.eu; drahozalova@ssmk.eu</t>
  </si>
  <si>
    <t>Jana Solařová; Bc. Ludmila Drahozalová</t>
  </si>
  <si>
    <t>solarova@ssmk.eu</t>
  </si>
  <si>
    <t>702 207 420                 545 113 107
516 527 822</t>
  </si>
  <si>
    <t>62073109</t>
  </si>
  <si>
    <t>katerina.fukacova@pppbrno.cz</t>
  </si>
  <si>
    <t>gerhard.walter@sskocianka.cz</t>
  </si>
  <si>
    <t>Ing. Gerhard Walter</t>
  </si>
  <si>
    <t>516452250
725865088</t>
  </si>
  <si>
    <t>516452250, 725865157</t>
  </si>
  <si>
    <t>Mateřská škola, základní škola a praktická škola Brno, Štolcova, příspěvková organizace</t>
  </si>
  <si>
    <t>zemlova@zusboskovice.cz</t>
  </si>
  <si>
    <t>EE</t>
  </si>
  <si>
    <t>ZP</t>
  </si>
  <si>
    <t>NE</t>
  </si>
  <si>
    <t>ANO</t>
  </si>
  <si>
    <t>Ing. Ivana Čermáková, ředitelka</t>
  </si>
  <si>
    <t>00053163</t>
  </si>
  <si>
    <t>00055166</t>
  </si>
  <si>
    <t>00055301</t>
  </si>
  <si>
    <t>00056324</t>
  </si>
  <si>
    <t>00089257</t>
  </si>
  <si>
    <t>00212920</t>
  </si>
  <si>
    <t>00226475</t>
  </si>
  <si>
    <t>00226556</t>
  </si>
  <si>
    <t>00346292</t>
  </si>
  <si>
    <t>00390348</t>
  </si>
  <si>
    <t>00226564</t>
  </si>
  <si>
    <t>00380521</t>
  </si>
  <si>
    <t>00638013</t>
  </si>
  <si>
    <t>00558982</t>
  </si>
  <si>
    <t>00637980</t>
  </si>
  <si>
    <t>00559415</t>
  </si>
  <si>
    <t>00530506</t>
  </si>
  <si>
    <t>00566756</t>
  </si>
  <si>
    <t>00559270</t>
  </si>
  <si>
    <t>00558991</t>
  </si>
  <si>
    <t>00567396</t>
  </si>
  <si>
    <t>00567043</t>
  </si>
  <si>
    <t>00838993</t>
  </si>
  <si>
    <t>00839680</t>
  </si>
  <si>
    <t>00837385</t>
  </si>
  <si>
    <t>04150015</t>
  </si>
  <si>
    <t>zmocnění ke zveřejňování v RS</t>
  </si>
  <si>
    <t>Pozn.</t>
  </si>
  <si>
    <t>S-centrum Hodonín, příspěvková organizace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</si>
  <si>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</si>
  <si>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</si>
  <si>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</si>
  <si>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</si>
  <si>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Ing. Petra Hýblera  Michal Voráč </t>
  </si>
  <si>
    <t>hyblerp@zzsjmk.cz vorac.michal@zzsjmk.cz</t>
  </si>
  <si>
    <t xml:space="preserve">sekretariat@sos-znojmo.cz </t>
  </si>
  <si>
    <t>27.10.2020</t>
  </si>
  <si>
    <t>26.10.2020</t>
  </si>
  <si>
    <t>03.11.2020</t>
  </si>
  <si>
    <t>ZP datum platnosti smlouvy</t>
  </si>
  <si>
    <t>info@mszskyjov.cz zastupce@mszskyjov.cz</t>
  </si>
  <si>
    <t>Střední škola polytechnická Kyjov, příspěvková organizace</t>
  </si>
  <si>
    <t>vevodova@ssudbrno.cz</t>
  </si>
  <si>
    <t xml:space="preserve">Jarošova 1717/3, </t>
  </si>
  <si>
    <t xml:space="preserve">elpis@skolaelpis.cz. </t>
  </si>
  <si>
    <t xml:space="preserve">Jarošova </t>
  </si>
  <si>
    <t>andresikova@sspkyjov.cz</t>
  </si>
  <si>
    <t>EE / ZP - v nájmu - smlouva s centrem Kociánka</t>
  </si>
  <si>
    <t>ZP - nemají přípojku ZP</t>
  </si>
  <si>
    <t>vavriko@gys.cz</t>
  </si>
  <si>
    <t>ekonom@pppbrno.cz</t>
  </si>
  <si>
    <t>Kateřina Fukacova</t>
  </si>
  <si>
    <t>ekonomky@gykovy.cz</t>
  </si>
  <si>
    <t>p. Lukášová / p. Veselý</t>
  </si>
  <si>
    <t>702 122 154 / 732 863 003</t>
  </si>
  <si>
    <t>Ing. Libor Pelaj</t>
  </si>
  <si>
    <t>Ing. Libor Pelaj, ředitel</t>
  </si>
  <si>
    <t>Ing. Libor Pelajem</t>
  </si>
  <si>
    <t>Ing. Libor Pelajem, ředitelem</t>
  </si>
  <si>
    <t>Ing. Vladimír Bohdálek</t>
  </si>
  <si>
    <t>Ing. Vladimír Bohdálek, ředitel</t>
  </si>
  <si>
    <t>Ing. Vladimírem Bohdálkem</t>
  </si>
  <si>
    <t>Ing. Vladimírem Bohdálkem, ředitelem</t>
  </si>
  <si>
    <t>od 1.1.2022 nejsou plátci DPH</t>
  </si>
  <si>
    <t>bohdalek@jilova.cz</t>
  </si>
  <si>
    <t>Machalova@oaveseli.cz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</si>
  <si>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</si>
  <si>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t xml:space="preserve">podatelna@zzsjmk.cz;  rysavaj@zzsjmk.cz. </t>
  </si>
  <si>
    <t>45671729</t>
  </si>
  <si>
    <t>kois@sspkyjov.cz</t>
  </si>
  <si>
    <t>mzdovaucetni@domovhostim.cz</t>
  </si>
  <si>
    <t>546 451 110; 606 706 680</t>
  </si>
  <si>
    <t>NE - zničeno tornádem, OM v rekonstrukci</t>
  </si>
  <si>
    <t>skola@skolaac.cz zacek@skolaac.cz - energie</t>
  </si>
  <si>
    <t>polasek@vos.ssudbrno.cz</t>
  </si>
  <si>
    <t>Mgr. Petr Polášek, DiS.</t>
  </si>
  <si>
    <t>zástupce statutárního orgánu</t>
  </si>
  <si>
    <t>Mgr. Petr Polášek, DiS., zástupce statutárního orgánu</t>
  </si>
  <si>
    <t>Mgr. Petrem Poláškem, DiS.</t>
  </si>
  <si>
    <t>zástupcem statutárního orgánu</t>
  </si>
  <si>
    <t>Mgr. Petrem Poláškem, DiS., zástupcem statutárního orgánu</t>
  </si>
  <si>
    <t>mikulasek@pppbrno.cz; lenka.krejci@pppbrno.cz;</t>
  </si>
  <si>
    <t>reditel@sos-znojmo.cz; marie.smrckova@sos-znojmo.cz;</t>
  </si>
  <si>
    <t>martinovicova@socialnisluzbyvyskov.info</t>
  </si>
  <si>
    <t>515143012, 604491000</t>
  </si>
  <si>
    <t>doc. Ing. Dana Martinovičová, Ph.D., MBA</t>
  </si>
  <si>
    <t>doc. Ing. Danou Martinovičovou, Ph.D., MBA</t>
  </si>
  <si>
    <t>E-mail- Dotazník</t>
  </si>
  <si>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</si>
  <si>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</si>
  <si>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</si>
  <si>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</si>
  <si>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duben – červen 2023 (3 měsíce)</t>
  </si>
  <si>
    <t>Přejete si v rámci centrálního nákupu  na období duben – červen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</si>
  <si>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</si>
  <si>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</si>
  <si>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</si>
  <si>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</si>
  <si>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</si>
  <si>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</si>
  <si>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</si>
  <si>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</si>
  <si>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</si>
  <si>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</si>
  <si>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</si>
  <si>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</si>
  <si>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Ano</t>
  </si>
  <si>
    <t>mazourkova.barbora@ddblansko.cz</t>
  </si>
  <si>
    <t>Barbora Mazourková</t>
  </si>
  <si>
    <t>Mgr. Ivana Labudová</t>
  </si>
  <si>
    <t>lsvobodova@jilova.cz</t>
  </si>
  <si>
    <t>Lenka Svobodová</t>
  </si>
  <si>
    <t>lenka.krejci@pppbrno.cz</t>
  </si>
  <si>
    <t>Lenka Krejčí</t>
  </si>
  <si>
    <t>zasobovani@domovhostim.cz</t>
  </si>
  <si>
    <t>Yvona Formanová</t>
  </si>
  <si>
    <t>Anna Krytinářová</t>
  </si>
  <si>
    <t>Simona Musilová</t>
  </si>
  <si>
    <t>pantuckova@autistickaskola.cz</t>
  </si>
  <si>
    <t>Dana Pantůčková</t>
  </si>
  <si>
    <t>Jan Filip</t>
  </si>
  <si>
    <t>Martina Šperková</t>
  </si>
  <si>
    <t>michala.husta@lipka.cz</t>
  </si>
  <si>
    <t>Michala Hustá</t>
  </si>
  <si>
    <t>Alexandra Žižková/ Základní umělecká škola Jaroslava Kvapila Brno, příspěvková organizace</t>
  </si>
  <si>
    <t>skola@sou-hustopece.cz</t>
  </si>
  <si>
    <t>SOU a SOŠ Hustopeče, příspěvková organizace</t>
  </si>
  <si>
    <t>Alena Ivánková, ZUŠ Tišnov</t>
  </si>
  <si>
    <t>nada.prochazkova@mszskyjov.cz</t>
  </si>
  <si>
    <t>Naděžda Procházková / Mateřská škola a základní škola Kyjov, Školní, příspěvková organizace</t>
  </si>
  <si>
    <t>sobotkova@ssmk.eu</t>
  </si>
  <si>
    <t>Renata Sobotková/ SŠDOS Moravský Krumlov</t>
  </si>
  <si>
    <t>veisova@domovskalice.cz</t>
  </si>
  <si>
    <t>Marie Veisová / Domov pro seniory Skalice, p.o.</t>
  </si>
  <si>
    <t>kokesova@gslap.cz</t>
  </si>
  <si>
    <t>Gabriela Kokešová</t>
  </si>
  <si>
    <t>Bc. Radka Vondrysková</t>
  </si>
  <si>
    <t>leona.kubicova@spgs-bce.cz</t>
  </si>
  <si>
    <t>Leona Kubicová/Střední pedagogická škola Boskovice, příspěvková organizace</t>
  </si>
  <si>
    <t>katerina.brazdova@vida.cz</t>
  </si>
  <si>
    <t>Kateřina Brázdová</t>
  </si>
  <si>
    <t>Jana Rožnovská</t>
  </si>
  <si>
    <t>Bozena Žemlová</t>
  </si>
  <si>
    <t>kucharikova.dmklast4@seznam.cz</t>
  </si>
  <si>
    <t>zichackova@gvid.cz</t>
  </si>
  <si>
    <t>Milada Zicháčková</t>
  </si>
  <si>
    <t>henclova@gbv.cz</t>
  </si>
  <si>
    <t>Dagmar Henčlová</t>
  </si>
  <si>
    <t>Gymnázium Brno,Křenová, příspěvková organizace</t>
  </si>
  <si>
    <t>marketa.horakova@gymbos.cz</t>
  </si>
  <si>
    <t>Gymnázium Boskovice</t>
  </si>
  <si>
    <t>michal.boudny@gykovy.cz</t>
  </si>
  <si>
    <t>Michal Boudný / Gymnázium a SOŠZE Vyškov, příspěvková organizace</t>
  </si>
  <si>
    <t>Kateřina Kalinová</t>
  </si>
  <si>
    <t>josef.trneny@gyby.cz</t>
  </si>
  <si>
    <t>Josef Trněný, Gymnázium Brno-Bystrc, příspěvková organizace</t>
  </si>
  <si>
    <t>Eva Mašková/Gymnázium Tišnov</t>
  </si>
  <si>
    <t>veronika.vrskova@voszbrno.cz</t>
  </si>
  <si>
    <t>Veronika Vršková/ Vyšší odborná škola zdravotnická, Brno</t>
  </si>
  <si>
    <t>caha@sspkyjov.cz</t>
  </si>
  <si>
    <t>Zdeněk Caha</t>
  </si>
  <si>
    <t>vedprovzamecek@seznam.cz</t>
  </si>
  <si>
    <t>alexandra.reznakova@svisv.cz</t>
  </si>
  <si>
    <t>Alexandra Režňáková</t>
  </si>
  <si>
    <t>petr.frank@sstebrno.cz</t>
  </si>
  <si>
    <t>Petr Frank</t>
  </si>
  <si>
    <t>Miriam Mrkvová/Purkyňovo gymnázium, Strážnice, Masarykova 379, příspěvková organizace</t>
  </si>
  <si>
    <t>hortova@souuhelna.cz</t>
  </si>
  <si>
    <t>Dana Hortová</t>
  </si>
  <si>
    <t>sekretariat@zusblansko.cz</t>
  </si>
  <si>
    <t>Kamil Ošlejšek/Středisko volného času Boskovice, příspěvková organizace</t>
  </si>
  <si>
    <t>Magdalena Sáňková ZUŠ Blansko</t>
  </si>
  <si>
    <t>l.hrebickova@vila.mbrn.cz</t>
  </si>
  <si>
    <t>Lucie Hřebíčková</t>
  </si>
  <si>
    <t>info@ssudbrno.cz</t>
  </si>
  <si>
    <t>Kamila Richterjörková</t>
  </si>
  <si>
    <t>sedlackovar@zzsjmk.cz</t>
  </si>
  <si>
    <t>Radmila Sedláčková, Zdravotnická záchranná služby Jihomoravského kraje, p.o.</t>
  </si>
  <si>
    <t>Andrea Ráčková</t>
  </si>
  <si>
    <t>urad@sskocianka.cz</t>
  </si>
  <si>
    <t>Milena Úradníčková</t>
  </si>
  <si>
    <t>elpis@skolaelpis.cz</t>
  </si>
  <si>
    <t>Romana Badalová</t>
  </si>
  <si>
    <t>kotoulkova@skolaac.cz</t>
  </si>
  <si>
    <t>Ellen Kotoulková/Střední škola André Citroëna Boskovice, p. o.</t>
  </si>
  <si>
    <t>Jitka Tauferová</t>
  </si>
  <si>
    <t>Boudová Lenka</t>
  </si>
  <si>
    <t>Vyplnili dotazník</t>
  </si>
  <si>
    <t>m.sperkova@domovbozice.cz</t>
  </si>
  <si>
    <t>Žádost o centralizované zadávání veřejné zakázky</t>
  </si>
  <si>
    <t>1. Žadatel:</t>
  </si>
  <si>
    <t>IČO:</t>
  </si>
  <si>
    <t>DIČ:</t>
  </si>
  <si>
    <t>ID:</t>
  </si>
  <si>
    <t>se sídlem:</t>
  </si>
  <si>
    <t>zapsaná:</t>
  </si>
  <si>
    <t>zastoupená:</t>
  </si>
  <si>
    <t>2. Centrální zadavatel</t>
  </si>
  <si>
    <t>CEJIZA, s.r.o.</t>
  </si>
  <si>
    <t>CZ28353242</t>
  </si>
  <si>
    <t>Žerotínovo náměstí 449/3, Veveří, 602 00 Brno</t>
  </si>
  <si>
    <t>v OR vedeném u Krajského soudu v Brně, sp. zn. C 63163</t>
  </si>
  <si>
    <t>Mgr. Libuší Podolovou, jednatelkou</t>
  </si>
  <si>
    <t xml:space="preserve">V souladu se směrnicí č. 80/INA-VOK Pravidla pro reprodukci majetku a zadávání veřejných zakázek příspěvkových organizací,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názvem:  </t>
  </si>
  <si>
    <t>Dynamický nákupní systém na dodávky kancelářského papíru 2021 - 2023</t>
  </si>
  <si>
    <t>Veřejná zakázka v rámci dynamického nákupního systému s názvem</t>
  </si>
  <si>
    <t>bude zadána v rámci kategorie</t>
  </si>
  <si>
    <t>II.</t>
  </si>
  <si>
    <t>na předpokládané období</t>
  </si>
  <si>
    <t>Veřejná zakázka v níže uvedeném rozsahu bude hrazena z finančních prostředků vlastního rozpočtu organizace.</t>
  </si>
  <si>
    <t>POŽADAVEK NA NÁHRADNÍ PLNĚNÍ</t>
  </si>
  <si>
    <t>XEROGRAFICKÝ PAPÍR A4, BÍLÝ, 80g</t>
  </si>
  <si>
    <t>XEROGRAFICKÝ PAPÍR A4, BÍLÝ, 160g</t>
  </si>
  <si>
    <t>XEROGRAFICKÝ PAPÍR A4, BAREVNÝ, 80g</t>
  </si>
  <si>
    <t>XEROGRAFICKÝ PAPÍR A4, BAREVNÝ, 160g</t>
  </si>
  <si>
    <t>KVALITA A</t>
  </si>
  <si>
    <t>KVALITA B</t>
  </si>
  <si>
    <t>KVALITA C</t>
  </si>
  <si>
    <t>XEROGRAFICKÝ PAPÍR A3, BÍLÝ, 80g</t>
  </si>
  <si>
    <t>XEROGRAFICKÝ PAPÍR A3, BAREVNÝ, 80g</t>
  </si>
  <si>
    <t>XEROGRAFICKÝ PAPÍR A5, BÍLÝ, 80g</t>
  </si>
  <si>
    <t>XEROGRAFICKÝ PAPÍR A4, RECYKLOVANÝ, 80g</t>
  </si>
  <si>
    <t>*počet je uváděn v balících (500 listů/1 balík)</t>
  </si>
  <si>
    <t xml:space="preserve">** u xerografického papíru A4, bílého, 160 g a xerografického papíru A4 barevného 160 g je počet uváděn v balících (250 listů/1 balík) </t>
  </si>
  <si>
    <t>Žadatel se zavazuje respektovat výsledky zadávání veřejné zakázky v dynamickém nákupním systému, provedeného centrálním zadavatelem na základě této žádosti a odebrat od vybraného dodavatele předmět plnění ve výše uvedeném množství.</t>
  </si>
  <si>
    <t>Plná moc</t>
  </si>
  <si>
    <r>
      <t>V souladu s § 9 zákona č. 134/2016 Sb., o zadávání veřejných zakázek, ve znění pozdějších předpisů (dále jen „</t>
    </r>
    <r>
      <rPr>
        <b/>
        <i/>
        <sz val="11"/>
        <rFont val="Calibri"/>
        <family val="2"/>
        <scheme val="minor"/>
      </rPr>
      <t>Zákon o zadávání veřejných zakázek</t>
    </r>
    <r>
      <rPr>
        <sz val="11"/>
        <rFont val="Calibri"/>
        <family val="2"/>
        <scheme val="minor"/>
      </rPr>
      <t>“), uzavřel žadatel, jakožto zmocnitel a zároveň jako pověřující zadavatel,  s centrálním zadavatelem, jakožto zmocněncem,  Smlouvu o úpravě práv a povinností v souvislosti s centralizovaným zadáváním a Smlouvu o úpravě některých dalších práv a povinností v souvislosti s centralizovaným zadáváním  (dále jen</t>
    </r>
    <r>
      <rPr>
        <b/>
        <sz val="11"/>
        <rFont val="Calibri"/>
        <family val="2"/>
        <scheme val="minor"/>
      </rPr>
      <t xml:space="preserve"> „Smlouvy o centralizovaném zadávání"</t>
    </r>
    <r>
      <rPr>
        <sz val="11"/>
        <rFont val="Calibri"/>
        <family val="2"/>
        <scheme val="minor"/>
      </rPr>
      <t>).</t>
    </r>
  </si>
  <si>
    <r>
      <rPr>
        <sz val="11"/>
        <color theme="1"/>
        <rFont val="Calibri"/>
        <family val="2"/>
        <scheme val="minor"/>
      </rPr>
      <t xml:space="preserve">Na základě Smluv o centralizovaném zadávání </t>
    </r>
    <r>
      <rPr>
        <b/>
        <sz val="11"/>
        <color theme="1"/>
        <rFont val="Calibri"/>
        <family val="2"/>
        <scheme val="minor"/>
      </rPr>
      <t>žadatel pověřuje centrálního zadavatele provedením zadávání veřejné zakázky</t>
    </r>
    <r>
      <rPr>
        <sz val="11"/>
        <rFont val="Calibri"/>
        <family val="2"/>
        <scheme val="minor"/>
      </rPr>
      <t xml:space="preserve"> v dynamickém nákupním systému s názvem:</t>
    </r>
  </si>
  <si>
    <r>
      <rPr>
        <sz val="11"/>
        <rFont val="Calibri"/>
        <family val="2"/>
        <scheme val="minor"/>
      </rPr>
      <t>v rámci zavedeného "Dynamického nákupního systému na dodávky kancelářského papíru 2021 - 2023" podle § 141 Zákona o zadávání veřejných zakázek (dále jen „</t>
    </r>
    <r>
      <rPr>
        <b/>
        <i/>
        <sz val="11"/>
        <rFont val="Calibri"/>
        <family val="2"/>
        <scheme val="minor"/>
      </rPr>
      <t>Řízení o zadání veřejné zakázky</t>
    </r>
    <r>
      <rPr>
        <sz val="11"/>
        <rFont val="Calibri"/>
        <family val="2"/>
        <scheme val="minor"/>
      </rPr>
      <t>“).</t>
    </r>
  </si>
  <si>
    <r>
      <rPr>
        <b/>
        <sz val="11"/>
        <color theme="1"/>
        <rFont val="Calibri"/>
        <family val="2"/>
        <scheme val="minor"/>
      </rPr>
      <t>Žadatel  tímto uděluje centrálnímu zadavateli  plnou moc k uzavření kupní smlouvy na dodávku kancelářského papíru</t>
    </r>
    <r>
      <rPr>
        <sz val="11"/>
        <rFont val="Calibri"/>
        <family val="2"/>
        <scheme val="minor"/>
      </rPr>
      <t xml:space="preserve"> (dále jen „</t>
    </r>
    <r>
      <rPr>
        <b/>
        <i/>
        <sz val="11"/>
        <color theme="1"/>
        <rFont val="Calibri"/>
        <family val="2"/>
        <scheme val="minor"/>
      </rPr>
      <t>Kupní smlouva</t>
    </r>
    <r>
      <rPr>
        <sz val="11"/>
        <rFont val="Calibri"/>
        <family val="2"/>
        <scheme val="minor"/>
      </rPr>
      <t>“) a to s dodavatelem, jenž bude vybrán podle § 122 Zákona o zadávání veřejných zakázek v tomto  Řízení o zadání veřejné zakázky, nebo v Řízení o zadání veřejné zakázky s obdobným předmětem po případném zrušení tohoto řízení.</t>
    </r>
  </si>
  <si>
    <t>Kupní smlouva bude uzavřena tak, že na smluvní straně kupujícího budou vystupovat všichni pověřující zadavatelé, kteří udělí centrálnímu zadavateli plnou moc k uzavření Kupní smlouvy a všichni pověrující zadavatelé budou tvořit jednu smluvní stranu s pluralitou účastníků.</t>
  </si>
  <si>
    <t>Tuto plnou moc uděluje  žadatel, jakožto zmocnitel, centrálnímu zadavateli, jakožto zmocněnci, na základě jejich vzájemné výslovné dohody odchylné od čl. III. odst. 6 Smlouvy o úpravě práv a povinností v souvislosti s centralizovaným zadáváním.</t>
  </si>
  <si>
    <r>
      <t xml:space="preserve">Žadatel zároveň tímto uděluje centrálnímu zadavateli plnou moc kontrolovat plnění </t>
    </r>
    <r>
      <rPr>
        <sz val="11"/>
        <rFont val="Calibri"/>
        <family val="2"/>
        <scheme val="minor"/>
      </rPr>
      <t>poskytované dodavatelem na základě Kupní smlouvy.</t>
    </r>
  </si>
  <si>
    <r>
      <rPr>
        <b/>
        <sz val="11"/>
        <color theme="1"/>
        <rFont val="Calibri"/>
        <family val="2"/>
        <scheme val="minor"/>
      </rPr>
      <t xml:space="preserve">Žadatel dále uděluje centrálnímu zadavateli plnou moc k uveřejnění Kupní smlouvy v Registru smluv, </t>
    </r>
    <r>
      <rPr>
        <sz val="11"/>
        <rFont val="Calibri"/>
        <family val="2"/>
        <scheme val="minor"/>
      </rPr>
      <t>dle zákona č. 340/2015 Sb., o zvláštních podmínkách účinnosti některých smluv, uveřejňování těchto smluv a o registru smluv, ve znění pozdějších předpisů, aby tak dostál své povinnosti podle § 2 citovaného zákona.</t>
    </r>
  </si>
  <si>
    <t>dne</t>
  </si>
  <si>
    <t>za žadatele:</t>
  </si>
  <si>
    <t>DNS 16 - Dodávka kancelářského papíru s náhradním plněním</t>
  </si>
  <si>
    <t>3. 4. 2023 až 30. 6. 2023.</t>
  </si>
  <si>
    <t>boudova@socialnisluzbyvyskov.info</t>
  </si>
  <si>
    <t>Seznam pověřujících zadavatelů - s náhradním plněním</t>
  </si>
  <si>
    <t xml:space="preserve"> - </t>
  </si>
  <si>
    <t xml:space="preserve">Příloha č. 1 Výzvy k podání nabídek                 </t>
  </si>
  <si>
    <t>Poř. č.</t>
  </si>
  <si>
    <t>IČO pro výpočet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</si>
  <si>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</si>
  <si>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</si>
  <si>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</si>
  <si>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</si>
  <si>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</si>
  <si>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A3, KVALITA A, BÍLÝ, 80g</t>
  </si>
  <si>
    <t>XEROGRAFICKÝ PAPÍR A3, KVALITA B, BÍLÝ, 80g</t>
  </si>
  <si>
    <t>XEROGRAFICKÝ PAPÍR A3, KVALITA C,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</si>
  <si>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</si>
  <si>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</si>
  <si>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</si>
  <si>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</si>
  <si>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</si>
  <si>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</si>
  <si>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</si>
  <si>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</si>
  <si>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</si>
  <si>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</si>
  <si>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</si>
  <si>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</si>
  <si>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</si>
  <si>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</si>
  <si>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</si>
  <si>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</si>
  <si>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</si>
  <si>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</si>
  <si>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</si>
  <si>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</si>
  <si>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</si>
  <si>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</si>
  <si>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</si>
  <si>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</si>
  <si>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</si>
  <si>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</si>
  <si>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</si>
  <si>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</si>
  <si>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</si>
  <si>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</si>
  <si>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</si>
  <si>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</si>
  <si>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</si>
  <si>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</si>
  <si>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</si>
  <si>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</si>
  <si>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</si>
  <si>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</si>
  <si>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</si>
  <si>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</si>
  <si>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</si>
  <si>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</si>
  <si>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</si>
  <si>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</si>
  <si>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</si>
  <si>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</si>
  <si>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</si>
  <si>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</si>
  <si>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</si>
  <si>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</si>
  <si>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</si>
  <si>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</si>
  <si>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</si>
  <si>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</si>
  <si>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</si>
  <si>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</si>
  <si>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</si>
  <si>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</si>
  <si>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</si>
  <si>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</si>
  <si>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</si>
  <si>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</si>
  <si>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</si>
  <si>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</si>
  <si>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</si>
  <si>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</si>
  <si>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</si>
  <si>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</si>
  <si>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</si>
  <si>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</si>
  <si>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</si>
  <si>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</si>
  <si>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</si>
  <si>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</si>
  <si>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</si>
  <si>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</si>
  <si>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</si>
  <si>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</si>
  <si>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</si>
  <si>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</si>
  <si>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Cena DNS 14</t>
  </si>
  <si>
    <r>
      <t xml:space="preserve">Cena za 1 kus
v Kč bez DPH
</t>
    </r>
    <r>
      <rPr>
        <sz val="11"/>
        <rFont val="Calibri"/>
        <family val="2"/>
        <scheme val="minor"/>
      </rPr>
      <t xml:space="preserve">
"[Doplní účastník]"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</si>
</sst>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m/d/yyyy\ h:mm:ss"/>
    <numFmt numFmtId="165" formatCode="_-* #,##0\ _K_č_-;\-* #,##0\ _K_č_-;_-* &quot;-&quot;\ _K_č_-;_-@_-"/>
    <numFmt numFmtId="166" formatCode="#,##0.00\ &quot;Kč&quot;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i/>
      <sz val="7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sz val="9"/>
      <name val="Tahoma"/>
      <family val="2"/>
    </font>
    <font>
      <u val="single"/>
      <sz val="10"/>
      <color theme="10"/>
      <name val="Arial"/>
      <family val="2"/>
    </font>
    <font>
      <sz val="7"/>
      <name val="Calibri"/>
      <family val="2"/>
    </font>
    <font>
      <u val="single"/>
      <sz val="7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</cellStyleXfs>
  <cellXfs count="273">
    <xf numFmtId="0" fontId="0" fillId="0" borderId="0" xfId="0"/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2" xfId="23" applyNumberFormat="1" applyFont="1" applyBorder="1" applyAlignment="1">
      <alignment horizontal="left" vertical="center" wrapText="1"/>
      <protection/>
    </xf>
    <xf numFmtId="0" fontId="8" fillId="0" borderId="2" xfId="23" applyFont="1" applyBorder="1" applyAlignment="1">
      <alignment horizontal="left" vertical="center" wrapText="1"/>
      <protection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2" xfId="26" applyFont="1" applyFill="1" applyBorder="1" applyAlignment="1">
      <alignment horizontal="left" vertical="center"/>
      <protection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17" fillId="0" borderId="2" xfId="54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54" applyFont="1" applyFill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9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/>
    </xf>
    <xf numFmtId="49" fontId="6" fillId="8" borderId="2" xfId="0" applyNumberFormat="1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0" borderId="2" xfId="54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5" borderId="2" xfId="54" applyFont="1" applyFill="1" applyBorder="1" applyAlignment="1">
      <alignment vertical="center" wrapText="1" shrinkToFit="1"/>
    </xf>
    <xf numFmtId="0" fontId="6" fillId="8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1" fillId="9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0" fontId="21" fillId="0" borderId="0" xfId="55" applyFont="1">
      <alignment/>
      <protection/>
    </xf>
    <xf numFmtId="0" fontId="20" fillId="0" borderId="0" xfId="55">
      <alignment/>
      <protection/>
    </xf>
    <xf numFmtId="164" fontId="21" fillId="0" borderId="0" xfId="55" applyNumberFormat="1" applyFont="1">
      <alignment/>
      <protection/>
    </xf>
    <xf numFmtId="0" fontId="21" fillId="0" borderId="0" xfId="55" applyFont="1" quotePrefix="1">
      <alignment/>
      <protection/>
    </xf>
    <xf numFmtId="0" fontId="21" fillId="0" borderId="0" xfId="55" applyFont="1" applyAlignment="1">
      <alignment textRotation="90" wrapText="1"/>
      <protection/>
    </xf>
    <xf numFmtId="0" fontId="20" fillId="0" borderId="0" xfId="55" applyAlignment="1">
      <alignment textRotation="90" wrapText="1"/>
      <protection/>
    </xf>
    <xf numFmtId="0" fontId="21" fillId="7" borderId="0" xfId="55" applyFont="1" applyFill="1" quotePrefix="1">
      <alignment/>
      <protection/>
    </xf>
    <xf numFmtId="164" fontId="21" fillId="7" borderId="0" xfId="55" applyNumberFormat="1" applyFont="1" applyFill="1">
      <alignment/>
      <protection/>
    </xf>
    <xf numFmtId="0" fontId="21" fillId="7" borderId="0" xfId="55" applyFont="1" applyFill="1">
      <alignment/>
      <protection/>
    </xf>
    <xf numFmtId="0" fontId="20" fillId="7" borderId="0" xfId="55" applyFill="1">
      <alignment/>
      <protection/>
    </xf>
    <xf numFmtId="0" fontId="22" fillId="7" borderId="0" xfId="55" applyFont="1" applyFill="1">
      <alignment/>
      <protection/>
    </xf>
    <xf numFmtId="165" fontId="21" fillId="0" borderId="0" xfId="55" applyNumberFormat="1" applyFont="1">
      <alignment/>
      <protection/>
    </xf>
    <xf numFmtId="165" fontId="21" fillId="7" borderId="0" xfId="55" applyNumberFormat="1" applyFont="1" applyFill="1">
      <alignment/>
      <protection/>
    </xf>
    <xf numFmtId="165" fontId="20" fillId="0" borderId="0" xfId="55" applyNumberFormat="1">
      <alignment/>
      <protection/>
    </xf>
    <xf numFmtId="165" fontId="20" fillId="7" borderId="0" xfId="55" applyNumberFormat="1" applyFill="1">
      <alignment/>
      <protection/>
    </xf>
    <xf numFmtId="0" fontId="6" fillId="0" borderId="3" xfId="0" applyFont="1" applyBorder="1" applyAlignment="1">
      <alignment vertical="center"/>
    </xf>
    <xf numFmtId="0" fontId="6" fillId="0" borderId="0" xfId="54" applyFont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24" fillId="7" borderId="0" xfId="55" applyFont="1" applyFill="1">
      <alignment/>
      <protection/>
    </xf>
    <xf numFmtId="0" fontId="1" fillId="0" borderId="0" xfId="56" applyFont="1" applyAlignment="1">
      <alignment vertical="center"/>
      <protection/>
    </xf>
    <xf numFmtId="0" fontId="23" fillId="0" borderId="0" xfId="56" applyFont="1" applyAlignment="1">
      <alignment vertical="center"/>
      <protection/>
    </xf>
    <xf numFmtId="0" fontId="1" fillId="0" borderId="0" xfId="56" applyFont="1" applyAlignment="1">
      <alignment horizontal="left" vertical="center"/>
      <protection/>
    </xf>
    <xf numFmtId="0" fontId="1" fillId="0" borderId="0" xfId="56" applyFont="1" applyAlignment="1" applyProtection="1">
      <alignment vertical="center"/>
      <protection hidden="1" locked="0"/>
    </xf>
    <xf numFmtId="0" fontId="1" fillId="0" borderId="0" xfId="56" applyFont="1" applyAlignment="1" applyProtection="1">
      <alignment horizontal="left" vertical="center"/>
      <protection hidden="1" locked="0"/>
    </xf>
    <xf numFmtId="1" fontId="27" fillId="10" borderId="0" xfId="56" applyNumberFormat="1" applyFont="1" applyFill="1" applyAlignment="1" applyProtection="1">
      <alignment horizontal="left" vertical="center"/>
      <protection locked="0"/>
    </xf>
    <xf numFmtId="0" fontId="1" fillId="0" borderId="0" xfId="56" applyFont="1" applyAlignment="1">
      <alignment horizontal="left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left" wrapText="1"/>
      <protection/>
    </xf>
    <xf numFmtId="0" fontId="30" fillId="0" borderId="2" xfId="56" applyFont="1" applyBorder="1" applyAlignment="1">
      <alignment horizontal="center" vertical="center" wrapText="1"/>
      <protection/>
    </xf>
    <xf numFmtId="0" fontId="31" fillId="11" borderId="2" xfId="56" applyFont="1" applyFill="1" applyBorder="1" applyAlignment="1">
      <alignment horizontal="center" vertical="center"/>
      <protection/>
    </xf>
    <xf numFmtId="0" fontId="31" fillId="12" borderId="2" xfId="56" applyFont="1" applyFill="1" applyBorder="1" applyAlignment="1">
      <alignment horizontal="center" vertical="center"/>
      <protection/>
    </xf>
    <xf numFmtId="0" fontId="32" fillId="13" borderId="2" xfId="56" applyFont="1" applyFill="1" applyBorder="1" applyAlignment="1">
      <alignment horizontal="center" vertical="center"/>
      <protection/>
    </xf>
    <xf numFmtId="0" fontId="31" fillId="14" borderId="2" xfId="56" applyFont="1" applyFill="1" applyBorder="1" applyAlignment="1">
      <alignment horizontal="center" vertical="center"/>
      <protection/>
    </xf>
    <xf numFmtId="0" fontId="31" fillId="15" borderId="2" xfId="56" applyFont="1" applyFill="1" applyBorder="1" applyAlignment="1">
      <alignment horizontal="center" vertical="center"/>
      <protection/>
    </xf>
    <xf numFmtId="0" fontId="31" fillId="16" borderId="2" xfId="56" applyFont="1" applyFill="1" applyBorder="1" applyAlignment="1">
      <alignment horizontal="center" vertical="center"/>
      <protection/>
    </xf>
    <xf numFmtId="0" fontId="31" fillId="0" borderId="0" xfId="56" applyFont="1" applyAlignment="1">
      <alignment horizontal="center" vertical="center"/>
      <protection/>
    </xf>
    <xf numFmtId="0" fontId="30" fillId="0" borderId="0" xfId="56" applyFont="1" applyAlignment="1">
      <alignment vertical="center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0" fontId="1" fillId="16" borderId="0" xfId="56" applyFont="1" applyFill="1" applyAlignment="1">
      <alignment vertical="center"/>
      <protection/>
    </xf>
    <xf numFmtId="0" fontId="1" fillId="0" borderId="0" xfId="56" applyFont="1" applyAlignment="1" applyProtection="1">
      <alignment horizontal="center" vertical="center" wrapText="1"/>
      <protection hidden="1" locked="0"/>
    </xf>
    <xf numFmtId="0" fontId="1" fillId="0" borderId="0" xfId="56" applyFont="1" applyAlignment="1" applyProtection="1">
      <alignment horizontal="left"/>
      <protection hidden="1" locked="0"/>
    </xf>
    <xf numFmtId="0" fontId="1" fillId="0" borderId="0" xfId="56" applyFont="1" applyProtection="1">
      <alignment/>
      <protection hidden="1" locked="0"/>
    </xf>
    <xf numFmtId="0" fontId="28" fillId="0" borderId="0" xfId="56" applyFont="1" applyAlignment="1" applyProtection="1">
      <alignment horizontal="center" vertical="center"/>
      <protection hidden="1" locked="0"/>
    </xf>
    <xf numFmtId="0" fontId="1" fillId="0" borderId="0" xfId="56" applyFont="1">
      <alignment/>
      <protection/>
    </xf>
    <xf numFmtId="0" fontId="1" fillId="0" borderId="0" xfId="56" applyFont="1" applyAlignment="1">
      <alignment horizontal="left"/>
      <protection/>
    </xf>
    <xf numFmtId="0" fontId="17" fillId="0" borderId="0" xfId="54"/>
    <xf numFmtId="0" fontId="30" fillId="0" borderId="0" xfId="25" applyFont="1" applyAlignment="1">
      <alignment horizontal="center" vertical="center" wrapText="1"/>
      <protection/>
    </xf>
    <xf numFmtId="0" fontId="30" fillId="0" borderId="0" xfId="25" applyFont="1" applyAlignment="1">
      <alignment horizontal="center" vertical="center"/>
      <protection/>
    </xf>
    <xf numFmtId="0" fontId="24" fillId="0" borderId="0" xfId="25" applyFont="1" applyAlignment="1">
      <alignment horizontal="center" vertical="center"/>
      <protection/>
    </xf>
    <xf numFmtId="0" fontId="36" fillId="17" borderId="2" xfId="25" applyFont="1" applyFill="1" applyBorder="1" applyAlignment="1">
      <alignment horizontal="center" vertical="center"/>
      <protection/>
    </xf>
    <xf numFmtId="0" fontId="36" fillId="17" borderId="2" xfId="25" applyFont="1" applyFill="1" applyBorder="1" applyAlignment="1">
      <alignment horizontal="center" vertical="center" wrapText="1"/>
      <protection/>
    </xf>
    <xf numFmtId="0" fontId="30" fillId="0" borderId="2" xfId="25" applyFont="1" applyBorder="1" applyAlignment="1">
      <alignment horizontal="center" vertical="center" wrapText="1"/>
      <protection/>
    </xf>
    <xf numFmtId="0" fontId="30" fillId="11" borderId="2" xfId="25" applyFont="1" applyFill="1" applyBorder="1" applyAlignment="1">
      <alignment horizontal="center" vertical="center" wrapText="1"/>
      <protection/>
    </xf>
    <xf numFmtId="0" fontId="30" fillId="12" borderId="2" xfId="25" applyFont="1" applyFill="1" applyBorder="1" applyAlignment="1">
      <alignment horizontal="center" vertical="center" wrapText="1"/>
      <protection/>
    </xf>
    <xf numFmtId="0" fontId="37" fillId="18" borderId="2" xfId="25" applyFont="1" applyFill="1" applyBorder="1" applyAlignment="1">
      <alignment horizontal="center" vertical="center" wrapText="1"/>
      <protection/>
    </xf>
    <xf numFmtId="0" fontId="37" fillId="0" borderId="2" xfId="25" applyFont="1" applyBorder="1" applyAlignment="1">
      <alignment horizontal="center" vertical="center" wrapText="1"/>
      <protection/>
    </xf>
    <xf numFmtId="0" fontId="32" fillId="13" borderId="2" xfId="25" applyFont="1" applyFill="1" applyBorder="1" applyAlignment="1">
      <alignment horizontal="center" vertical="center" wrapText="1"/>
      <protection/>
    </xf>
    <xf numFmtId="0" fontId="31" fillId="12" borderId="2" xfId="25" applyFont="1" applyFill="1" applyBorder="1" applyAlignment="1">
      <alignment horizontal="center" vertical="center" wrapText="1"/>
      <protection/>
    </xf>
    <xf numFmtId="0" fontId="31" fillId="11" borderId="2" xfId="25" applyFont="1" applyFill="1" applyBorder="1" applyAlignment="1">
      <alignment horizontal="center" vertical="center" wrapText="1"/>
      <protection/>
    </xf>
    <xf numFmtId="0" fontId="23" fillId="0" borderId="0" xfId="25" applyFont="1">
      <alignment/>
      <protection/>
    </xf>
    <xf numFmtId="0" fontId="23" fillId="19" borderId="2" xfId="25" applyFont="1" applyFill="1" applyBorder="1" applyAlignment="1">
      <alignment horizontal="center" vertical="center"/>
      <protection/>
    </xf>
    <xf numFmtId="0" fontId="23" fillId="19" borderId="2" xfId="25" applyFont="1" applyFill="1" applyBorder="1" applyAlignment="1">
      <alignment horizontal="center" vertical="center" wrapText="1"/>
      <protection/>
    </xf>
    <xf numFmtId="0" fontId="23" fillId="19" borderId="2" xfId="25" applyFont="1" applyFill="1" applyBorder="1" applyAlignment="1" applyProtection="1">
      <alignment horizontal="center" vertical="center" wrapText="1"/>
      <protection locked="0"/>
    </xf>
    <xf numFmtId="0" fontId="23" fillId="19" borderId="2" xfId="25" applyFont="1" applyFill="1" applyBorder="1" applyAlignment="1" applyProtection="1">
      <alignment horizontal="center" vertical="center" wrapText="1"/>
      <protection hidden="1"/>
    </xf>
    <xf numFmtId="3" fontId="23" fillId="20" borderId="2" xfId="25" applyNumberFormat="1" applyFont="1" applyFill="1" applyBorder="1" applyAlignment="1">
      <alignment horizontal="center" vertical="center"/>
      <protection/>
    </xf>
    <xf numFmtId="2" fontId="23" fillId="10" borderId="2" xfId="25" applyNumberFormat="1" applyFont="1" applyFill="1" applyBorder="1" applyAlignment="1" applyProtection="1">
      <alignment horizontal="center"/>
      <protection locked="0"/>
    </xf>
    <xf numFmtId="4" fontId="23" fillId="21" borderId="2" xfId="25" applyNumberFormat="1" applyFont="1" applyFill="1" applyBorder="1" applyAlignment="1" applyProtection="1">
      <alignment horizontal="center"/>
      <protection hidden="1"/>
    </xf>
    <xf numFmtId="0" fontId="27" fillId="8" borderId="2" xfId="25" applyFont="1" applyFill="1" applyBorder="1">
      <alignment/>
      <protection/>
    </xf>
    <xf numFmtId="3" fontId="34" fillId="20" borderId="2" xfId="25" applyNumberFormat="1" applyFont="1" applyFill="1" applyBorder="1" applyAlignment="1">
      <alignment horizontal="center" vertical="center"/>
      <protection/>
    </xf>
    <xf numFmtId="2" fontId="34" fillId="10" borderId="2" xfId="25" applyNumberFormat="1" applyFont="1" applyFill="1" applyBorder="1" applyAlignment="1" applyProtection="1">
      <alignment horizontal="center"/>
      <protection locked="0"/>
    </xf>
    <xf numFmtId="0" fontId="35" fillId="8" borderId="2" xfId="25" applyFont="1" applyFill="1" applyBorder="1">
      <alignment/>
      <protection/>
    </xf>
    <xf numFmtId="3" fontId="38" fillId="20" borderId="2" xfId="25" applyNumberFormat="1" applyFont="1" applyFill="1" applyBorder="1" applyAlignment="1">
      <alignment horizontal="center" vertical="center"/>
      <protection/>
    </xf>
    <xf numFmtId="2" fontId="38" fillId="10" borderId="2" xfId="25" applyNumberFormat="1" applyFont="1" applyFill="1" applyBorder="1" applyAlignment="1" applyProtection="1">
      <alignment horizontal="center"/>
      <protection locked="0"/>
    </xf>
    <xf numFmtId="4" fontId="38" fillId="21" borderId="2" xfId="25" applyNumberFormat="1" applyFont="1" applyFill="1" applyBorder="1" applyAlignment="1" applyProtection="1">
      <alignment horizontal="center"/>
      <protection hidden="1"/>
    </xf>
    <xf numFmtId="0" fontId="38" fillId="20" borderId="2" xfId="25" applyFont="1" applyFill="1" applyBorder="1" applyAlignment="1">
      <alignment horizontal="center" vertical="center"/>
      <protection/>
    </xf>
    <xf numFmtId="0" fontId="34" fillId="20" borderId="2" xfId="25" applyFont="1" applyFill="1" applyBorder="1" applyAlignment="1">
      <alignment horizontal="center" vertical="center"/>
      <protection/>
    </xf>
    <xf numFmtId="0" fontId="23" fillId="0" borderId="2" xfId="25" applyFont="1" applyBorder="1" applyAlignment="1">
      <alignment horizontal="center" vertical="center"/>
      <protection/>
    </xf>
    <xf numFmtId="4" fontId="23" fillId="16" borderId="2" xfId="25" applyNumberFormat="1" applyFont="1" applyFill="1" applyBorder="1" applyAlignment="1" applyProtection="1">
      <alignment horizontal="center" vertical="center"/>
      <protection hidden="1"/>
    </xf>
    <xf numFmtId="0" fontId="22" fillId="0" borderId="2" xfId="55" applyFont="1" applyBorder="1" applyAlignment="1">
      <alignment horizontal="center" vertical="center"/>
      <protection/>
    </xf>
    <xf numFmtId="165" fontId="22" fillId="0" borderId="0" xfId="55" applyNumberFormat="1" applyFont="1" applyAlignment="1">
      <alignment horizontal="center" vertical="center"/>
      <protection/>
    </xf>
    <xf numFmtId="164" fontId="21" fillId="0" borderId="2" xfId="55" applyNumberFormat="1" applyFont="1" applyBorder="1" applyAlignment="1">
      <alignment horizontal="center" vertical="center"/>
      <protection/>
    </xf>
    <xf numFmtId="0" fontId="21" fillId="0" borderId="2" xfId="55" applyFont="1" applyBorder="1" applyAlignment="1">
      <alignment horizontal="center" vertical="center" wrapText="1"/>
      <protection/>
    </xf>
    <xf numFmtId="0" fontId="21" fillId="0" borderId="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 vertical="center" wrapText="1"/>
      <protection/>
    </xf>
    <xf numFmtId="165" fontId="20" fillId="0" borderId="0" xfId="55" applyNumberFormat="1" applyFont="1" applyAlignment="1">
      <alignment horizontal="center" vertical="center"/>
      <protection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1" fillId="0" borderId="2" xfId="55" applyFont="1" applyBorder="1" applyAlignment="1" quotePrefix="1">
      <alignment horizontal="center" vertical="center"/>
      <protection/>
    </xf>
    <xf numFmtId="166" fontId="1" fillId="0" borderId="0" xfId="57" applyNumberFormat="1" applyAlignment="1">
      <alignment horizontal="center" vertical="center"/>
      <protection/>
    </xf>
    <xf numFmtId="0" fontId="1" fillId="0" borderId="0" xfId="57" applyAlignment="1">
      <alignment horizontal="left" vertical="center"/>
      <protection/>
    </xf>
    <xf numFmtId="0" fontId="23" fillId="0" borderId="0" xfId="57" applyFont="1" applyAlignment="1">
      <alignment horizontal="center" vertical="center"/>
      <protection/>
    </xf>
    <xf numFmtId="0" fontId="1" fillId="0" borderId="0" xfId="57" applyAlignment="1">
      <alignment horizontal="left" vertical="center" wrapText="1"/>
      <protection/>
    </xf>
    <xf numFmtId="0" fontId="1" fillId="0" borderId="0" xfId="57" applyAlignment="1">
      <alignment horizontal="center" vertical="center"/>
      <protection/>
    </xf>
    <xf numFmtId="0" fontId="23" fillId="22" borderId="2" xfId="57" applyFont="1" applyFill="1" applyBorder="1" applyAlignment="1">
      <alignment horizontal="center" vertical="center" wrapText="1"/>
      <protection/>
    </xf>
    <xf numFmtId="0" fontId="23" fillId="22" borderId="2" xfId="58" applyFont="1" applyFill="1" applyBorder="1" applyAlignment="1">
      <alignment horizontal="center" vertical="center" wrapText="1"/>
      <protection/>
    </xf>
    <xf numFmtId="0" fontId="33" fillId="22" borderId="2" xfId="58" applyFont="1" applyFill="1" applyBorder="1" applyAlignment="1">
      <alignment horizontal="center" vertical="center" wrapText="1"/>
      <protection/>
    </xf>
    <xf numFmtId="0" fontId="23" fillId="22" borderId="2" xfId="58" applyFont="1" applyFill="1" applyBorder="1" applyAlignment="1">
      <alignment horizontal="center" vertical="center"/>
      <protection/>
    </xf>
    <xf numFmtId="0" fontId="33" fillId="22" borderId="2" xfId="57" applyFont="1" applyFill="1" applyBorder="1" applyAlignment="1">
      <alignment horizontal="center" vertical="center" wrapText="1"/>
      <protection/>
    </xf>
    <xf numFmtId="166" fontId="1" fillId="0" borderId="0" xfId="57" applyNumberFormat="1" applyAlignment="1">
      <alignment horizontal="center" vertical="center" wrapText="1"/>
      <protection/>
    </xf>
    <xf numFmtId="0" fontId="34" fillId="6" borderId="2" xfId="59" applyFont="1" applyFill="1" applyBorder="1" applyAlignment="1">
      <alignment horizontal="center" vertical="center"/>
      <protection/>
    </xf>
    <xf numFmtId="0" fontId="23" fillId="0" borderId="2" xfId="58" applyFont="1" applyBorder="1" applyAlignment="1">
      <alignment horizontal="left" vertical="center" wrapText="1"/>
      <protection/>
    </xf>
    <xf numFmtId="0" fontId="0" fillId="0" borderId="2" xfId="58" applyFont="1" applyBorder="1" applyAlignment="1">
      <alignment horizontal="center" vertical="center" wrapText="1"/>
      <protection/>
    </xf>
    <xf numFmtId="0" fontId="0" fillId="0" borderId="2" xfId="58" applyFont="1" applyBorder="1" applyAlignment="1">
      <alignment horizontal="center" vertical="center"/>
      <protection/>
    </xf>
    <xf numFmtId="3" fontId="23" fillId="0" borderId="2" xfId="57" applyNumberFormat="1" applyFont="1" applyBorder="1" applyAlignment="1">
      <alignment horizontal="center" vertical="center"/>
      <protection/>
    </xf>
    <xf numFmtId="0" fontId="41" fillId="0" borderId="2" xfId="59" applyFont="1" applyBorder="1" applyAlignment="1">
      <alignment horizontal="center" vertical="center" wrapText="1"/>
      <protection/>
    </xf>
    <xf numFmtId="0" fontId="27" fillId="6" borderId="2" xfId="59" applyFont="1" applyFill="1" applyBorder="1" applyAlignment="1">
      <alignment horizontal="center" vertical="center"/>
      <protection/>
    </xf>
    <xf numFmtId="3" fontId="27" fillId="6" borderId="2" xfId="59" applyNumberFormat="1" applyFont="1" applyFill="1" applyBorder="1" applyAlignment="1">
      <alignment horizontal="center" vertical="center"/>
      <protection/>
    </xf>
    <xf numFmtId="44" fontId="1" fillId="6" borderId="2" xfId="57" applyNumberFormat="1" applyFill="1" applyBorder="1" applyAlignment="1">
      <alignment horizontal="center" vertical="center"/>
      <protection/>
    </xf>
    <xf numFmtId="0" fontId="34" fillId="0" borderId="2" xfId="58" applyFont="1" applyBorder="1" applyAlignment="1">
      <alignment horizontal="left" vertical="center" wrapText="1"/>
      <protection/>
    </xf>
    <xf numFmtId="0" fontId="27" fillId="0" borderId="2" xfId="59" applyFont="1" applyBorder="1" applyAlignment="1">
      <alignment horizontal="center" vertical="center"/>
      <protection/>
    </xf>
    <xf numFmtId="3" fontId="27" fillId="0" borderId="2" xfId="59" applyNumberFormat="1" applyFont="1" applyBorder="1" applyAlignment="1">
      <alignment horizontal="center" vertical="center"/>
      <protection/>
    </xf>
    <xf numFmtId="44" fontId="1" fillId="0" borderId="2" xfId="57" applyNumberFormat="1" applyBorder="1" applyAlignment="1">
      <alignment horizontal="center" vertical="center"/>
      <protection/>
    </xf>
    <xf numFmtId="0" fontId="27" fillId="0" borderId="2" xfId="58" applyFont="1" applyBorder="1" applyAlignment="1">
      <alignment horizontal="center" vertical="center" wrapText="1"/>
      <protection/>
    </xf>
    <xf numFmtId="0" fontId="27" fillId="0" borderId="2" xfId="58" applyFont="1" applyBorder="1" applyAlignment="1">
      <alignment horizontal="center" vertical="center"/>
      <protection/>
    </xf>
    <xf numFmtId="44" fontId="27" fillId="0" borderId="2" xfId="57" applyNumberFormat="1" applyFont="1" applyBorder="1" applyAlignment="1">
      <alignment horizontal="center" vertical="center"/>
      <protection/>
    </xf>
    <xf numFmtId="3" fontId="34" fillId="0" borderId="2" xfId="57" applyNumberFormat="1" applyFont="1" applyBorder="1" applyAlignment="1">
      <alignment horizontal="center" vertical="center"/>
      <protection/>
    </xf>
    <xf numFmtId="166" fontId="27" fillId="0" borderId="0" xfId="57" applyNumberFormat="1" applyFont="1" applyAlignment="1">
      <alignment horizontal="center" vertical="center"/>
      <protection/>
    </xf>
    <xf numFmtId="0" fontId="27" fillId="0" borderId="0" xfId="57" applyFont="1" applyAlignment="1">
      <alignment horizontal="left" vertical="center"/>
      <protection/>
    </xf>
    <xf numFmtId="44" fontId="27" fillId="6" borderId="2" xfId="57" applyNumberFormat="1" applyFont="1" applyFill="1" applyBorder="1" applyAlignment="1">
      <alignment horizontal="center" vertical="center"/>
      <protection/>
    </xf>
    <xf numFmtId="0" fontId="38" fillId="6" borderId="2" xfId="59" applyFont="1" applyFill="1" applyBorder="1" applyAlignment="1">
      <alignment horizontal="center" vertical="center"/>
      <protection/>
    </xf>
    <xf numFmtId="0" fontId="38" fillId="0" borderId="2" xfId="58" applyFont="1" applyBorder="1" applyAlignment="1">
      <alignment horizontal="left" vertical="center" wrapText="1"/>
      <protection/>
    </xf>
    <xf numFmtId="0" fontId="35" fillId="0" borderId="2" xfId="58" applyFont="1" applyBorder="1" applyAlignment="1">
      <alignment horizontal="center" vertical="center" wrapText="1"/>
      <protection/>
    </xf>
    <xf numFmtId="0" fontId="35" fillId="0" borderId="2" xfId="58" applyFont="1" applyBorder="1" applyAlignment="1">
      <alignment horizontal="center" vertical="center"/>
      <protection/>
    </xf>
    <xf numFmtId="0" fontId="35" fillId="6" borderId="2" xfId="59" applyFont="1" applyFill="1" applyBorder="1" applyAlignment="1">
      <alignment horizontal="center" vertical="center"/>
      <protection/>
    </xf>
    <xf numFmtId="3" fontId="35" fillId="6" borderId="2" xfId="59" applyNumberFormat="1" applyFont="1" applyFill="1" applyBorder="1" applyAlignment="1">
      <alignment horizontal="center" vertical="center"/>
      <protection/>
    </xf>
    <xf numFmtId="0" fontId="42" fillId="0" borderId="2" xfId="59" applyFont="1" applyBorder="1" applyAlignment="1">
      <alignment horizontal="center" vertical="center" wrapText="1"/>
      <protection/>
    </xf>
    <xf numFmtId="44" fontId="35" fillId="6" borderId="2" xfId="57" applyNumberFormat="1" applyFont="1" applyFill="1" applyBorder="1" applyAlignment="1">
      <alignment horizontal="center" vertical="center"/>
      <protection/>
    </xf>
    <xf numFmtId="3" fontId="38" fillId="0" borderId="2" xfId="57" applyNumberFormat="1" applyFont="1" applyBorder="1" applyAlignment="1">
      <alignment horizontal="center" vertical="center"/>
      <protection/>
    </xf>
    <xf numFmtId="166" fontId="35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horizontal="left" vertical="center"/>
      <protection/>
    </xf>
    <xf numFmtId="0" fontId="38" fillId="0" borderId="2" xfId="57" applyFont="1" applyBorder="1" applyAlignment="1">
      <alignment horizontal="center" vertical="center"/>
      <protection/>
    </xf>
    <xf numFmtId="0" fontId="34" fillId="0" borderId="2" xfId="57" applyFont="1" applyBorder="1" applyAlignment="1">
      <alignment horizontal="center" vertical="center"/>
      <protection/>
    </xf>
    <xf numFmtId="0" fontId="23" fillId="0" borderId="0" xfId="57" applyFont="1" applyAlignment="1">
      <alignment horizontal="left"/>
      <protection/>
    </xf>
    <xf numFmtId="0" fontId="1" fillId="0" borderId="0" xfId="57" applyAlignment="1">
      <alignment horizontal="left"/>
      <protection/>
    </xf>
    <xf numFmtId="0" fontId="23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3" fontId="1" fillId="0" borderId="0" xfId="57" applyNumberFormat="1" applyAlignment="1">
      <alignment horizontal="center"/>
      <protection/>
    </xf>
    <xf numFmtId="3" fontId="1" fillId="0" borderId="0" xfId="57" applyNumberFormat="1" applyAlignment="1">
      <alignment horizontal="center" vertical="center"/>
      <protection/>
    </xf>
    <xf numFmtId="166" fontId="1" fillId="0" borderId="0" xfId="57" applyNumberFormat="1" applyAlignment="1">
      <alignment horizontal="center"/>
      <protection/>
    </xf>
    <xf numFmtId="0" fontId="1" fillId="0" borderId="0" xfId="57">
      <alignment/>
      <protection/>
    </xf>
    <xf numFmtId="0" fontId="27" fillId="0" borderId="0" xfId="0" applyFont="1"/>
    <xf numFmtId="0" fontId="27" fillId="0" borderId="0" xfId="25" applyFont="1">
      <alignment/>
      <protection/>
    </xf>
    <xf numFmtId="3" fontId="27" fillId="0" borderId="0" xfId="0" applyNumberFormat="1" applyFont="1"/>
    <xf numFmtId="0" fontId="35" fillId="0" borderId="0" xfId="0" applyFont="1"/>
    <xf numFmtId="0" fontId="22" fillId="0" borderId="0" xfId="55" applyFont="1" quotePrefix="1">
      <alignment/>
      <protection/>
    </xf>
    <xf numFmtId="164" fontId="22" fillId="0" borderId="0" xfId="55" applyNumberFormat="1" applyFont="1">
      <alignment/>
      <protection/>
    </xf>
    <xf numFmtId="0" fontId="22" fillId="0" borderId="0" xfId="55" applyFont="1">
      <alignment/>
      <protection/>
    </xf>
    <xf numFmtId="165" fontId="22" fillId="0" borderId="0" xfId="55" applyNumberFormat="1" applyFont="1">
      <alignment/>
      <protection/>
    </xf>
    <xf numFmtId="0" fontId="36" fillId="0" borderId="0" xfId="25" applyFont="1" applyAlignment="1">
      <alignment horizontal="center" vertical="center" wrapText="1"/>
      <protection/>
    </xf>
    <xf numFmtId="0" fontId="36" fillId="0" borderId="0" xfId="25" applyFont="1" applyAlignment="1">
      <alignment horizontal="center" vertical="center"/>
      <protection/>
    </xf>
    <xf numFmtId="0" fontId="21" fillId="0" borderId="0" xfId="25" applyFont="1" applyAlignment="1">
      <alignment horizontal="center" vertical="center"/>
      <protection/>
    </xf>
    <xf numFmtId="0" fontId="23" fillId="0" borderId="0" xfId="57" applyFont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0" fontId="1" fillId="0" borderId="0" xfId="57" applyAlignment="1">
      <alignment horizontal="left" vertical="center" wrapText="1"/>
      <protection/>
    </xf>
    <xf numFmtId="0" fontId="1" fillId="0" borderId="0" xfId="57" applyAlignment="1">
      <alignment horizontal="center" vertical="center"/>
      <protection/>
    </xf>
    <xf numFmtId="0" fontId="23" fillId="0" borderId="0" xfId="25" applyFont="1" applyAlignment="1">
      <alignment horizontal="center"/>
      <protection/>
    </xf>
    <xf numFmtId="0" fontId="23" fillId="0" borderId="0" xfId="25" applyFont="1" applyAlignment="1">
      <alignment horizontal="center" wrapText="1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0" xfId="31" applyFont="1" applyAlignment="1">
      <alignment horizontal="left" vertical="center" wrapText="1"/>
      <protection/>
    </xf>
    <xf numFmtId="0" fontId="1" fillId="0" borderId="0" xfId="56" applyFont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0" fontId="23" fillId="0" borderId="0" xfId="56" applyFont="1" applyAlignment="1">
      <alignment horizontal="left" vertical="center"/>
      <protection/>
    </xf>
    <xf numFmtId="0" fontId="26" fillId="0" borderId="0" xfId="56" applyFont="1" applyAlignment="1" applyProtection="1">
      <alignment horizontal="left" vertical="center" wrapText="1"/>
      <protection hidden="1" locked="0"/>
    </xf>
    <xf numFmtId="0" fontId="1" fillId="0" borderId="0" xfId="56" applyFont="1" applyAlignment="1" applyProtection="1">
      <alignment horizontal="left" vertical="center"/>
      <protection hidden="1" locked="0"/>
    </xf>
    <xf numFmtId="0" fontId="26" fillId="0" borderId="0" xfId="56" applyFont="1" applyAlignment="1">
      <alignment horizontal="left"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30" fillId="0" borderId="2" xfId="56" applyFont="1" applyBorder="1" applyAlignment="1">
      <alignment horizontal="center" vertical="center" wrapText="1"/>
      <protection/>
    </xf>
    <xf numFmtId="0" fontId="30" fillId="0" borderId="2" xfId="56" applyFont="1" applyBorder="1" applyAlignment="1">
      <alignment horizontal="center" vertical="center"/>
      <protection/>
    </xf>
    <xf numFmtId="0" fontId="1" fillId="0" borderId="0" xfId="56" applyFont="1" applyAlignment="1">
      <alignment horizontal="left" vertical="center" wrapText="1"/>
      <protection/>
    </xf>
    <xf numFmtId="0" fontId="1" fillId="0" borderId="0" xfId="56" applyFont="1" applyAlignment="1">
      <alignment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justify" vertical="center" wrapText="1"/>
      <protection/>
    </xf>
    <xf numFmtId="0" fontId="1" fillId="0" borderId="0" xfId="56" applyFont="1" applyAlignment="1">
      <alignment horizontal="justify" vertical="center" wrapText="1"/>
      <protection/>
    </xf>
    <xf numFmtId="0" fontId="1" fillId="0" borderId="0" xfId="56" applyFont="1" applyAlignment="1" applyProtection="1">
      <alignment horizontal="left" wrapText="1"/>
      <protection hidden="1" locked="0"/>
    </xf>
    <xf numFmtId="0" fontId="28" fillId="0" borderId="0" xfId="56" applyFont="1" applyAlignment="1" applyProtection="1">
      <alignment horizontal="center" vertical="center" wrapText="1"/>
      <protection hidden="1" locked="0"/>
    </xf>
    <xf numFmtId="0" fontId="23" fillId="0" borderId="0" xfId="56" applyFont="1" applyAlignment="1">
      <alignment horizontal="justify" vertical="center" wrapText="1"/>
      <protection/>
    </xf>
    <xf numFmtId="0" fontId="23" fillId="0" borderId="0" xfId="57" applyFont="1" applyAlignment="1">
      <alignment vertical="center"/>
      <protection/>
    </xf>
    <xf numFmtId="0" fontId="1" fillId="0" borderId="0" xfId="57" applyAlignment="1">
      <alignment vertical="center"/>
      <protection/>
    </xf>
    <xf numFmtId="0" fontId="23" fillId="23" borderId="2" xfId="57" applyFont="1" applyFill="1" applyBorder="1" applyAlignment="1">
      <alignment vertical="center" wrapText="1"/>
      <protection/>
    </xf>
    <xf numFmtId="0" fontId="1" fillId="0" borderId="2" xfId="57" applyFont="1" applyBorder="1" applyAlignment="1" applyProtection="1">
      <alignment vertical="center"/>
      <protection locked="0"/>
    </xf>
    <xf numFmtId="0" fontId="27" fillId="0" borderId="2" xfId="57" applyFont="1" applyBorder="1" applyAlignment="1" applyProtection="1">
      <alignment vertical="center"/>
      <protection locked="0"/>
    </xf>
    <xf numFmtId="0" fontId="35" fillId="0" borderId="2" xfId="57" applyFont="1" applyBorder="1" applyAlignment="1" applyProtection="1">
      <alignment vertical="center"/>
      <protection locked="0"/>
    </xf>
    <xf numFmtId="0" fontId="1" fillId="0" borderId="0" xfId="57" applyAlignment="1">
      <alignment/>
      <protection/>
    </xf>
    <xf numFmtId="0" fontId="1" fillId="0" borderId="0" xfId="57" applyFont="1" applyAlignment="1">
      <alignment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  <cellStyle name="Hypertextový odkaz" xfId="54"/>
    <cellStyle name="Normální 13" xfId="55"/>
    <cellStyle name="Normální 4 3 2" xfId="56"/>
    <cellStyle name="Normální 4 5" xfId="57"/>
    <cellStyle name="Normální 5 2" xfId="58"/>
    <cellStyle name="normální_List1_1" xfId="59"/>
  </cellStyles>
  <dxfs count="23"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strike val="0"/>
      </font>
      <fill>
        <patternFill>
          <bgColor theme="7" tint="0.7999799847602844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8F03F81-63D1-44E0-8561-3C17365EC3F8}" userId="S::info@cejiza.cz::8536720e-5348-4969-8cb4-d7f0986c37e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9" dT="2019-08-07T09:22:07.11" personId="{98F03F81-63D1-44E0-8561-3C17365EC3F8}" id="{D707284F-DA19-4F32-A30F-944468875FED}">
    <text>Změna názvu od 1.9.2019</text>
  </threadedComment>
  <threadedComment ref="E50" dT="2019-08-29T08:56:04.21" personId="{98F03F81-63D1-44E0-8561-3C17365EC3F8}" id="{FCF43F28-CDEB-420E-97F1-ABD6D9EB04C2}">
    <text>Změna názvu od 1.9.2019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0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ekonomky@gykovy.cz" TargetMode="External" /><Relationship Id="rId3" Type="http://schemas.openxmlformats.org/officeDocument/2006/relationships/hyperlink" Target="mailto:info@stredniskolastraznice.cz" TargetMode="External" /><Relationship Id="rId4" Type="http://schemas.openxmlformats.org/officeDocument/2006/relationships/hyperlink" Target="mailto:kois@sspkyjov.cz" TargetMode="External" /><Relationship Id="rId5" Type="http://schemas.openxmlformats.org/officeDocument/2006/relationships/hyperlink" Target="mailto:mzdovaucetni@domovhostim.cz" TargetMode="External" /><Relationship Id="rId6" Type="http://schemas.openxmlformats.org/officeDocument/2006/relationships/hyperlink" Target="mailto:mzdovaucetni@domovhostim.cz" TargetMode="External" /><Relationship Id="rId7" Type="http://schemas.openxmlformats.org/officeDocument/2006/relationships/comments" Target="../comments5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.sperkova@domovbozice.cz" TargetMode="External" /><Relationship Id="rId2" Type="http://schemas.openxmlformats.org/officeDocument/2006/relationships/hyperlink" Target="mailto:boudova@socialnisluzbyvyskov.info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325B-AA8F-4A0A-84B1-1E383B09973B}">
  <sheetPr>
    <pageSetUpPr fitToPage="1"/>
  </sheetPr>
  <dimension ref="A1:S65"/>
  <sheetViews>
    <sheetView view="pageBreakPreview" zoomScale="85" zoomScaleSheetLayoutView="85" workbookViewId="0" topLeftCell="A55">
      <selection activeCell="E65" sqref="E65"/>
    </sheetView>
  </sheetViews>
  <sheetFormatPr defaultColWidth="9.140625" defaultRowHeight="39.75" customHeight="1"/>
  <cols>
    <col min="1" max="1" width="9.140625" style="167" customWidth="1"/>
    <col min="2" max="2" width="9.421875" style="167" customWidth="1"/>
    <col min="3" max="4" width="14.57421875" style="167" customWidth="1"/>
    <col min="5" max="5" width="38.28125" style="167" customWidth="1"/>
    <col min="6" max="6" width="31.140625" style="168" customWidth="1"/>
    <col min="7" max="14" width="14.57421875" style="167" customWidth="1"/>
    <col min="15" max="15" width="14.57421875" style="169" customWidth="1"/>
    <col min="16" max="16" width="14.57421875" style="167" customWidth="1"/>
    <col min="17" max="17" width="14.57421875" style="169" customWidth="1"/>
    <col min="18" max="18" width="14.57421875" style="167" customWidth="1"/>
    <col min="19" max="19" width="8.8515625" style="167" customWidth="1"/>
    <col min="20" max="16384" width="9.140625" style="166" customWidth="1"/>
  </cols>
  <sheetData>
    <row r="1" spans="3:18" ht="12.75">
      <c r="C1" s="232" t="s">
        <v>1325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126"/>
    </row>
    <row r="2" spans="3:18" ht="12.75">
      <c r="C2" s="233" t="s">
        <v>1326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127"/>
    </row>
    <row r="3" spans="3:18" ht="12.75">
      <c r="C3" s="233" t="s">
        <v>1327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27"/>
    </row>
    <row r="4" spans="3:18" ht="12.75"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128"/>
    </row>
    <row r="5" spans="1:18" ht="62.45" customHeight="1">
      <c r="A5" s="129" t="s">
        <v>1328</v>
      </c>
      <c r="B5" s="129" t="s">
        <v>0</v>
      </c>
      <c r="C5" s="130" t="s">
        <v>1329</v>
      </c>
      <c r="D5" s="130" t="s">
        <v>1330</v>
      </c>
      <c r="E5" s="130" t="s">
        <v>3</v>
      </c>
      <c r="F5" s="130" t="s">
        <v>1331</v>
      </c>
      <c r="G5" s="138" t="s">
        <v>1332</v>
      </c>
      <c r="H5" s="137" t="s">
        <v>1333</v>
      </c>
      <c r="I5" s="136" t="s">
        <v>1334</v>
      </c>
      <c r="J5" s="131" t="s">
        <v>1298</v>
      </c>
      <c r="K5" s="131" t="s">
        <v>1299</v>
      </c>
      <c r="L5" s="131" t="s">
        <v>1300</v>
      </c>
      <c r="M5" s="132" t="s">
        <v>1335</v>
      </c>
      <c r="N5" s="133" t="s">
        <v>1336</v>
      </c>
      <c r="O5" s="134" t="s">
        <v>1337</v>
      </c>
      <c r="P5" s="131" t="s">
        <v>1305</v>
      </c>
      <c r="Q5" s="135" t="s">
        <v>1306</v>
      </c>
      <c r="R5" s="131" t="s">
        <v>1338</v>
      </c>
    </row>
    <row r="6" spans="1:19" ht="40.15" customHeight="1">
      <c r="A6" s="170">
        <v>1</v>
      </c>
      <c r="B6" s="160" t="str">
        <f>VLOOKUP(C6,Seznam_PO_1_1_2022!A:B,2,0)</f>
        <v>JM_001</v>
      </c>
      <c r="C6" s="171">
        <v>638013</v>
      </c>
      <c r="D6" s="171" t="str">
        <f>VLOOKUP(C6,Seznam_PO_1_1_2022!A:C,3,0)</f>
        <v>00638013</v>
      </c>
      <c r="E6" s="161" t="str">
        <f>VLOOKUP(C6,Seznam_PO_1_1_2022!A:E,5,0)</f>
        <v>Střední škola polytechnická Brno, Jílová, příspěvková organizace</v>
      </c>
      <c r="F6" s="161" t="str">
        <f>VLOOKUP(C6,Seznam_PO_1_1_2022!A:F,6,0)</f>
        <v>Jílová 164/36g, 639 00 Brno</v>
      </c>
      <c r="G6" s="162">
        <f>VLOOKUP(C6,sNP!A:H,8,0)</f>
        <v>150</v>
      </c>
      <c r="H6" s="162">
        <f>VLOOKUP(C6,sNP!A:I,9,0)</f>
        <v>0</v>
      </c>
      <c r="I6" s="162">
        <f>VLOOKUP(C6,sNP!A:J,10,0)</f>
        <v>0</v>
      </c>
      <c r="J6" s="162">
        <f>VLOOKUP(C6,sNP!A:K,11,0)</f>
        <v>0</v>
      </c>
      <c r="K6" s="162">
        <f>VLOOKUP(C6,sNP!A:L,12,0)</f>
        <v>0</v>
      </c>
      <c r="L6" s="162">
        <f>VLOOKUP(C6,sNP!A:M,13,0)</f>
        <v>0</v>
      </c>
      <c r="M6" s="162">
        <f>VLOOKUP(C6,sNP!A:N,14,0)</f>
        <v>0</v>
      </c>
      <c r="N6" s="162">
        <f>VLOOKUP(C6,sNP!A:O,15,0)</f>
        <v>0</v>
      </c>
      <c r="O6" s="158">
        <f>VLOOKUP(C6,sNP!A:P,16,0)</f>
        <v>0</v>
      </c>
      <c r="P6" s="162">
        <f>VLOOKUP(C6,sNP!A:Q,17,0)</f>
        <v>0</v>
      </c>
      <c r="Q6" s="158">
        <f>VLOOKUP(C6,sNP!A:R,18,0)</f>
        <v>0</v>
      </c>
      <c r="R6" s="162">
        <f>VLOOKUP(C6,sNP!A:S,19,0)</f>
        <v>0</v>
      </c>
      <c r="S6" s="167">
        <f>SUM(G6:R6)</f>
        <v>150</v>
      </c>
    </row>
    <row r="7" spans="1:19" ht="40.15" customHeight="1">
      <c r="A7" s="170">
        <v>2</v>
      </c>
      <c r="B7" s="160" t="str">
        <f>VLOOKUP(C7,Seznam_PO_1_1_2022!A:B,2,0)</f>
        <v>JM_002</v>
      </c>
      <c r="C7" s="171">
        <v>558982</v>
      </c>
      <c r="D7" s="171" t="str">
        <f>VLOOKUP(C7,Seznam_PO_1_1_2022!A:C,3,0)</f>
        <v>00558982</v>
      </c>
      <c r="E7" s="161" t="str">
        <f>VLOOKUP(C7,Seznam_PO_1_1_2022!A:E,5,0)</f>
        <v>Gymnázium Brno, Vídeňská, příspěvková organizace</v>
      </c>
      <c r="F7" s="161" t="str">
        <f>VLOOKUP(C7,Seznam_PO_1_1_2022!A:F,6,0)</f>
        <v>Vídeňská 55/47, 639 00 Brno</v>
      </c>
      <c r="G7" s="162">
        <f>VLOOKUP(C7,sNP!A:H,8,0)</f>
        <v>150</v>
      </c>
      <c r="H7" s="162">
        <f>VLOOKUP(C7,sNP!A:I,9,0)</f>
        <v>0</v>
      </c>
      <c r="I7" s="162">
        <f>VLOOKUP(C7,sNP!A:J,10,0)</f>
        <v>0</v>
      </c>
      <c r="J7" s="162">
        <f>VLOOKUP(C7,sNP!A:K,11,0)</f>
        <v>0</v>
      </c>
      <c r="K7" s="162">
        <f>VLOOKUP(C7,sNP!A:L,12,0)</f>
        <v>0</v>
      </c>
      <c r="L7" s="162">
        <f>VLOOKUP(C7,sNP!A:M,13,0)</f>
        <v>0</v>
      </c>
      <c r="M7" s="162">
        <f>VLOOKUP(C7,sNP!A:N,14,0)</f>
        <v>1</v>
      </c>
      <c r="N7" s="162">
        <f>VLOOKUP(C7,sNP!A:O,15,0)</f>
        <v>0</v>
      </c>
      <c r="O7" s="158">
        <f>VLOOKUP(C7,sNP!A:P,16,0)</f>
        <v>0</v>
      </c>
      <c r="P7" s="162">
        <f>VLOOKUP(C7,sNP!A:Q,17,0)</f>
        <v>0</v>
      </c>
      <c r="Q7" s="158">
        <f>VLOOKUP(C7,sNP!A:R,18,0)</f>
        <v>0</v>
      </c>
      <c r="R7" s="162">
        <f>VLOOKUP(C7,sNP!A:S,19,0)</f>
        <v>0</v>
      </c>
      <c r="S7" s="167">
        <f aca="true" t="shared" si="0" ref="S7:S63">SUM(G7:R7)</f>
        <v>151</v>
      </c>
    </row>
    <row r="8" spans="1:19" ht="40.15" customHeight="1">
      <c r="A8" s="170">
        <v>3</v>
      </c>
      <c r="B8" s="160" t="str">
        <f>VLOOKUP(C8,Seznam_PO_1_1_2022!A:B,2,0)</f>
        <v>JM_006</v>
      </c>
      <c r="C8" s="171">
        <v>637980</v>
      </c>
      <c r="D8" s="171" t="str">
        <f>VLOOKUP(C8,Seznam_PO_1_1_2022!A:C,3,0)</f>
        <v>00637980</v>
      </c>
      <c r="E8" s="161" t="str">
        <f>VLOOKUP(C8,Seznam_PO_1_1_2022!A:E,5,0)</f>
        <v>Vyšší odborná škola zdravotnická Brno, příspěvková organizace</v>
      </c>
      <c r="F8" s="161" t="str">
        <f>VLOOKUP(C8,Seznam_PO_1_1_2022!A:F,6,0)</f>
        <v>Kounicova 684/16, 602 00 Brno</v>
      </c>
      <c r="G8" s="162">
        <f>VLOOKUP(C8,sNP!A:H,8,0)</f>
        <v>0</v>
      </c>
      <c r="H8" s="162">
        <f>VLOOKUP(C8,sNP!A:I,9,0)</f>
        <v>20</v>
      </c>
      <c r="I8" s="162">
        <f>VLOOKUP(C8,sNP!A:J,10,0)</f>
        <v>10</v>
      </c>
      <c r="J8" s="162">
        <f>VLOOKUP(C8,sNP!A:K,11,0)</f>
        <v>0</v>
      </c>
      <c r="K8" s="162">
        <f>VLOOKUP(C8,sNP!A:L,12,0)</f>
        <v>0</v>
      </c>
      <c r="L8" s="162">
        <f>VLOOKUP(C8,sNP!A:M,13,0)</f>
        <v>0</v>
      </c>
      <c r="M8" s="162">
        <f>VLOOKUP(C8,sNP!A:N,14,0)</f>
        <v>0</v>
      </c>
      <c r="N8" s="162">
        <f>VLOOKUP(C8,sNP!A:O,15,0)</f>
        <v>0</v>
      </c>
      <c r="O8" s="158">
        <f>VLOOKUP(C8,sNP!A:P,16,0)</f>
        <v>0</v>
      </c>
      <c r="P8" s="162">
        <f>VLOOKUP(C8,sNP!A:Q,17,0)</f>
        <v>0</v>
      </c>
      <c r="Q8" s="158">
        <f>VLOOKUP(C8,sNP!A:R,18,0)</f>
        <v>0</v>
      </c>
      <c r="R8" s="162">
        <f>VLOOKUP(C8,sNP!A:S,19,0)</f>
        <v>0</v>
      </c>
      <c r="S8" s="167">
        <f t="shared" si="0"/>
        <v>30</v>
      </c>
    </row>
    <row r="9" spans="1:19" ht="40.15" customHeight="1">
      <c r="A9" s="170">
        <v>4</v>
      </c>
      <c r="B9" s="160" t="str">
        <f>VLOOKUP(C9,Seznam_PO_1_1_2022!A:B,2,0)</f>
        <v>JM_011</v>
      </c>
      <c r="C9" s="171">
        <v>212920</v>
      </c>
      <c r="D9" s="171" t="str">
        <f>VLOOKUP(C9,Seznam_PO_1_1_2022!A:C,3,0)</f>
        <v>00212920</v>
      </c>
      <c r="E9" s="161" t="str">
        <f>VLOOKUP(C9,Seznam_PO_1_1_2022!A:E,5,0)</f>
        <v>Zámeček Střelice, příspěvková organizace</v>
      </c>
      <c r="F9" s="161" t="str">
        <f>VLOOKUP(C9,Seznam_PO_1_1_2022!A:F,6,0)</f>
        <v>Tetčická 311/69, 664 47 Střelice</v>
      </c>
      <c r="G9" s="162">
        <f>VLOOKUP(C9,sNP!A:H,8,0)</f>
        <v>5</v>
      </c>
      <c r="H9" s="162">
        <f>VLOOKUP(C9,sNP!A:I,9,0)</f>
        <v>30</v>
      </c>
      <c r="I9" s="162">
        <f>VLOOKUP(C9,sNP!A:J,10,0)</f>
        <v>0</v>
      </c>
      <c r="J9" s="162">
        <f>VLOOKUP(C9,sNP!A:K,11,0)</f>
        <v>0</v>
      </c>
      <c r="K9" s="162">
        <f>VLOOKUP(C9,sNP!A:L,12,0)</f>
        <v>0</v>
      </c>
      <c r="L9" s="162">
        <f>VLOOKUP(C9,sNP!A:M,13,0)</f>
        <v>0</v>
      </c>
      <c r="M9" s="162">
        <f>VLOOKUP(C9,sNP!A:N,14,0)</f>
        <v>0</v>
      </c>
      <c r="N9" s="162">
        <f>VLOOKUP(C9,sNP!A:O,15,0)</f>
        <v>0</v>
      </c>
      <c r="O9" s="158">
        <f>VLOOKUP(C9,sNP!A:P,16,0)</f>
        <v>0</v>
      </c>
      <c r="P9" s="162">
        <f>VLOOKUP(C9,sNP!A:Q,17,0)</f>
        <v>0</v>
      </c>
      <c r="Q9" s="158">
        <f>VLOOKUP(C9,sNP!A:R,18,0)</f>
        <v>0</v>
      </c>
      <c r="R9" s="162">
        <f>VLOOKUP(C9,sNP!A:S,19,0)</f>
        <v>0</v>
      </c>
      <c r="S9" s="167">
        <f t="shared" si="0"/>
        <v>35</v>
      </c>
    </row>
    <row r="10" spans="1:19" ht="40.15" customHeight="1">
      <c r="A10" s="170">
        <v>5</v>
      </c>
      <c r="B10" s="160" t="str">
        <f>VLOOKUP(C10,Seznam_PO_1_1_2022!A:B,2,0)</f>
        <v>JM_015</v>
      </c>
      <c r="C10" s="162">
        <v>45671761</v>
      </c>
      <c r="D10" s="171">
        <f>VLOOKUP(C10,Seznam_PO_1_1_2022!A:C,3,0)</f>
        <v>45671761</v>
      </c>
      <c r="E10" s="161" t="str">
        <f>VLOOKUP(C10,Seznam_PO_1_1_2022!A:E,5,0)</f>
        <v>Domov pro seniory Hostim, příspěvková organizace</v>
      </c>
      <c r="F10" s="161" t="str">
        <f>VLOOKUP(C10,Seznam_PO_1_1_2022!A:F,6,0)</f>
        <v>Hostim 1, 671 54 Hostim</v>
      </c>
      <c r="G10" s="162">
        <f>VLOOKUP(C10,sNP!A:H,8,0)</f>
        <v>10</v>
      </c>
      <c r="H10" s="162">
        <f>VLOOKUP(C10,sNP!A:I,9,0)</f>
        <v>0</v>
      </c>
      <c r="I10" s="162">
        <f>VLOOKUP(C10,sNP!A:J,10,0)</f>
        <v>0</v>
      </c>
      <c r="J10" s="162">
        <f>VLOOKUP(C10,sNP!A:K,11,0)</f>
        <v>0</v>
      </c>
      <c r="K10" s="162">
        <f>VLOOKUP(C10,sNP!A:L,12,0)</f>
        <v>0</v>
      </c>
      <c r="L10" s="162">
        <f>VLOOKUP(C10,sNP!A:M,13,0)</f>
        <v>0</v>
      </c>
      <c r="M10" s="162">
        <f>VLOOKUP(C10,sNP!A:N,14,0)</f>
        <v>0</v>
      </c>
      <c r="N10" s="162">
        <f>VLOOKUP(C10,sNP!A:O,15,0)</f>
        <v>0</v>
      </c>
      <c r="O10" s="158">
        <f>VLOOKUP(C10,sNP!A:P,16,0)</f>
        <v>0</v>
      </c>
      <c r="P10" s="162">
        <f>VLOOKUP(C10,sNP!A:Q,17,0)</f>
        <v>0</v>
      </c>
      <c r="Q10" s="158">
        <f>VLOOKUP(C10,sNP!A:R,18,0)</f>
        <v>0</v>
      </c>
      <c r="R10" s="162">
        <f>VLOOKUP(C10,sNP!A:S,19,0)</f>
        <v>0</v>
      </c>
      <c r="S10" s="167">
        <f t="shared" si="0"/>
        <v>10</v>
      </c>
    </row>
    <row r="11" spans="1:19" ht="40.15" customHeight="1">
      <c r="A11" s="170">
        <v>6</v>
      </c>
      <c r="B11" s="160" t="str">
        <f>VLOOKUP(C11,Seznam_PO_1_1_2022!A:B,2,0)</f>
        <v>JM_017</v>
      </c>
      <c r="C11" s="162">
        <v>45671702</v>
      </c>
      <c r="D11" s="171">
        <f>VLOOKUP(C11,Seznam_PO_1_1_2022!A:C,3,0)</f>
        <v>45671702</v>
      </c>
      <c r="E11" s="161" t="str">
        <f>VLOOKUP(C11,Seznam_PO_1_1_2022!A:E,5,0)</f>
        <v>Domov pro seniory Plaveč, příspěvková organizace</v>
      </c>
      <c r="F11" s="161" t="str">
        <f>VLOOKUP(C11,Seznam_PO_1_1_2022!A:F,6,0)</f>
        <v>Domov 1, 671 32 Plaveč</v>
      </c>
      <c r="G11" s="162">
        <f>VLOOKUP(C11,sNP!A:H,8,0)</f>
        <v>50</v>
      </c>
      <c r="H11" s="162">
        <f>VLOOKUP(C11,sNP!A:I,9,0)</f>
        <v>0</v>
      </c>
      <c r="I11" s="162">
        <f>VLOOKUP(C11,sNP!A:J,10,0)</f>
        <v>0</v>
      </c>
      <c r="J11" s="162">
        <f>VLOOKUP(C11,sNP!A:K,11,0)</f>
        <v>0</v>
      </c>
      <c r="K11" s="162">
        <f>VLOOKUP(C11,sNP!A:L,12,0)</f>
        <v>0</v>
      </c>
      <c r="L11" s="162">
        <f>VLOOKUP(C11,sNP!A:M,13,0)</f>
        <v>0</v>
      </c>
      <c r="M11" s="162">
        <f>VLOOKUP(C11,sNP!A:N,14,0)</f>
        <v>0</v>
      </c>
      <c r="N11" s="162">
        <f>VLOOKUP(C11,sNP!A:O,15,0)</f>
        <v>0</v>
      </c>
      <c r="O11" s="158">
        <f>VLOOKUP(C11,sNP!A:P,16,0)</f>
        <v>0</v>
      </c>
      <c r="P11" s="162">
        <f>VLOOKUP(C11,sNP!A:Q,17,0)</f>
        <v>0</v>
      </c>
      <c r="Q11" s="158">
        <f>VLOOKUP(C11,sNP!A:R,18,0)</f>
        <v>0</v>
      </c>
      <c r="R11" s="162">
        <f>VLOOKUP(C11,sNP!A:S,19,0)</f>
        <v>0</v>
      </c>
      <c r="S11" s="167">
        <f t="shared" si="0"/>
        <v>50</v>
      </c>
    </row>
    <row r="12" spans="1:19" ht="40.15" customHeight="1">
      <c r="A12" s="170">
        <v>7</v>
      </c>
      <c r="B12" s="160" t="str">
        <f>VLOOKUP(C12,Seznam_PO_1_1_2022!A:B,2,0)</f>
        <v>JM_019</v>
      </c>
      <c r="C12" s="171">
        <v>55301</v>
      </c>
      <c r="D12" s="171" t="str">
        <f>VLOOKUP(C12,Seznam_PO_1_1_2022!A:C,3,0)</f>
        <v>00055301</v>
      </c>
      <c r="E12" s="161" t="str">
        <f>VLOOKUP(C12,Seznam_PO_1_1_2022!A:E,5,0)</f>
        <v>Střední odborná škola Znojmo, Dvořákova, příspěvková organizace</v>
      </c>
      <c r="F12" s="161" t="str">
        <f>VLOOKUP(C12,Seznam_PO_1_1_2022!A:F,6,0)</f>
        <v xml:space="preserve">Dvořákova 1594/19, 669 02 Znojmo </v>
      </c>
      <c r="G12" s="162">
        <f>VLOOKUP(C12,sNP!A:H,8,0)</f>
        <v>0</v>
      </c>
      <c r="H12" s="162">
        <f>VLOOKUP(C12,sNP!A:I,9,0)</f>
        <v>120</v>
      </c>
      <c r="I12" s="162">
        <f>VLOOKUP(C12,sNP!A:J,10,0)</f>
        <v>0</v>
      </c>
      <c r="J12" s="162">
        <f>VLOOKUP(C12,sNP!A:K,11,0)</f>
        <v>0</v>
      </c>
      <c r="K12" s="162">
        <f>VLOOKUP(C12,sNP!A:L,12,0)</f>
        <v>0</v>
      </c>
      <c r="L12" s="162">
        <f>VLOOKUP(C12,sNP!A:M,13,0)</f>
        <v>0</v>
      </c>
      <c r="M12" s="162">
        <f>VLOOKUP(C12,sNP!A:N,14,0)</f>
        <v>0</v>
      </c>
      <c r="N12" s="162">
        <f>VLOOKUP(C12,sNP!A:O,15,0)</f>
        <v>0</v>
      </c>
      <c r="O12" s="158">
        <f>VLOOKUP(C12,sNP!A:P,16,0)</f>
        <v>0</v>
      </c>
      <c r="P12" s="162">
        <f>VLOOKUP(C12,sNP!A:Q,17,0)</f>
        <v>0</v>
      </c>
      <c r="Q12" s="158">
        <f>VLOOKUP(C12,sNP!A:R,18,0)</f>
        <v>0</v>
      </c>
      <c r="R12" s="162">
        <f>VLOOKUP(C12,sNP!A:S,19,0)</f>
        <v>0</v>
      </c>
      <c r="S12" s="167">
        <f t="shared" si="0"/>
        <v>120</v>
      </c>
    </row>
    <row r="13" spans="1:19" ht="40.15" customHeight="1">
      <c r="A13" s="170">
        <v>8</v>
      </c>
      <c r="B13" s="160" t="str">
        <f>VLOOKUP(C13,Seznam_PO_1_1_2022!A:B,2,0)</f>
        <v>JM_027</v>
      </c>
      <c r="C13" s="162">
        <v>44993412</v>
      </c>
      <c r="D13" s="171">
        <f>VLOOKUP(C13,Seznam_PO_1_1_2022!A:C,3,0)</f>
        <v>44993412</v>
      </c>
      <c r="E13" s="161" t="str">
        <f>VLOOKUP(C13,Seznam_PO_1_1_2022!A:E,5,0)</f>
        <v>Dům dětí a mládeže Brno, Helceletova, příspěvková organizace</v>
      </c>
      <c r="F13" s="161" t="str">
        <f>VLOOKUP(C13,Seznam_PO_1_1_2022!A:F,6,0)</f>
        <v>Helceletova 234/4, 602 00 Brno</v>
      </c>
      <c r="G13" s="162">
        <f>VLOOKUP(C13,sNP!A:H,8,0)</f>
        <v>60</v>
      </c>
      <c r="H13" s="162">
        <f>VLOOKUP(C13,sNP!A:I,9,0)</f>
        <v>5</v>
      </c>
      <c r="I13" s="162">
        <f>VLOOKUP(C13,sNP!A:J,10,0)</f>
        <v>0</v>
      </c>
      <c r="J13" s="162">
        <f>VLOOKUP(C13,sNP!A:K,11,0)</f>
        <v>20</v>
      </c>
      <c r="K13" s="162">
        <f>VLOOKUP(C13,sNP!A:L,12,0)</f>
        <v>3</v>
      </c>
      <c r="L13" s="162">
        <f>VLOOKUP(C13,sNP!A:M,13,0)</f>
        <v>5</v>
      </c>
      <c r="M13" s="162">
        <f>VLOOKUP(C13,sNP!A:N,14,0)</f>
        <v>3</v>
      </c>
      <c r="N13" s="162">
        <f>VLOOKUP(C13,sNP!A:O,15,0)</f>
        <v>0</v>
      </c>
      <c r="O13" s="158">
        <f>VLOOKUP(C13,sNP!A:P,16,0)</f>
        <v>0</v>
      </c>
      <c r="P13" s="162">
        <f>VLOOKUP(C13,sNP!A:Q,17,0)</f>
        <v>0</v>
      </c>
      <c r="Q13" s="158">
        <f>VLOOKUP(C13,sNP!A:R,18,0)</f>
        <v>0</v>
      </c>
      <c r="R13" s="162">
        <f>VLOOKUP(C13,sNP!A:S,19,0)</f>
        <v>5</v>
      </c>
      <c r="S13" s="167">
        <f t="shared" si="0"/>
        <v>101</v>
      </c>
    </row>
    <row r="14" spans="1:19" ht="40.15" customHeight="1">
      <c r="A14" s="170">
        <v>9</v>
      </c>
      <c r="B14" s="160" t="str">
        <f>VLOOKUP(C14,Seznam_PO_1_1_2022!A:B,2,0)</f>
        <v>JM_030</v>
      </c>
      <c r="C14" s="171">
        <v>559415</v>
      </c>
      <c r="D14" s="171" t="str">
        <f>VLOOKUP(C14,Seznam_PO_1_1_2022!A:C,3,0)</f>
        <v>00559415</v>
      </c>
      <c r="E14" s="161" t="str">
        <f>VLOOKUP(C14,Seznam_PO_1_1_2022!A:E,5,0)</f>
        <v>Střední průmyslová škola a Vyšší odborná škola Brno, Sokolská, příspěvková organizace</v>
      </c>
      <c r="F14" s="161" t="str">
        <f>VLOOKUP(C14,Seznam_PO_1_1_2022!A:F,6,0)</f>
        <v>Sokolská 366/1, 602 00 Brno</v>
      </c>
      <c r="G14" s="162">
        <f>VLOOKUP(C14,sNP!A:H,8,0)</f>
        <v>0</v>
      </c>
      <c r="H14" s="162">
        <f>VLOOKUP(C14,sNP!A:I,9,0)</f>
        <v>100</v>
      </c>
      <c r="I14" s="162">
        <f>VLOOKUP(C14,sNP!A:J,10,0)</f>
        <v>0</v>
      </c>
      <c r="J14" s="162">
        <f>VLOOKUP(C14,sNP!A:K,11,0)</f>
        <v>0</v>
      </c>
      <c r="K14" s="162">
        <f>VLOOKUP(C14,sNP!A:L,12,0)</f>
        <v>0</v>
      </c>
      <c r="L14" s="162">
        <f>VLOOKUP(C14,sNP!A:M,13,0)</f>
        <v>0</v>
      </c>
      <c r="M14" s="162">
        <f>VLOOKUP(C14,sNP!A:N,14,0)</f>
        <v>0</v>
      </c>
      <c r="N14" s="162">
        <f>VLOOKUP(C14,sNP!A:O,15,0)</f>
        <v>0</v>
      </c>
      <c r="O14" s="158">
        <f>VLOOKUP(C14,sNP!A:P,16,0)</f>
        <v>0</v>
      </c>
      <c r="P14" s="162">
        <f>VLOOKUP(C14,sNP!A:Q,17,0)</f>
        <v>0</v>
      </c>
      <c r="Q14" s="158">
        <f>VLOOKUP(C14,sNP!A:R,18,0)</f>
        <v>0</v>
      </c>
      <c r="R14" s="162">
        <f>VLOOKUP(C14,sNP!A:S,19,0)</f>
        <v>0</v>
      </c>
      <c r="S14" s="167">
        <f t="shared" si="0"/>
        <v>100</v>
      </c>
    </row>
    <row r="15" spans="1:19" ht="40.15" customHeight="1">
      <c r="A15" s="170">
        <v>10</v>
      </c>
      <c r="B15" s="160" t="str">
        <f>VLOOKUP(C15,Seznam_PO_1_1_2022!A:B,2,0)</f>
        <v>JM_036</v>
      </c>
      <c r="C15" s="162">
        <v>44993510</v>
      </c>
      <c r="D15" s="171">
        <f>VLOOKUP(C15,Seznam_PO_1_1_2022!A:C,3,0)</f>
        <v>44993510</v>
      </c>
      <c r="E15" s="161" t="str">
        <f>VLOOKUP(C15,Seznam_PO_1_1_2022!A:E,5,0)</f>
        <v>Základní umělecká škola Jaroslava Kvapila Brno, příspěvková organizace</v>
      </c>
      <c r="F15" s="161" t="str">
        <f>VLOOKUP(C15,Seznam_PO_1_1_2022!A:F,6,0)</f>
        <v>třída Kpt. Jaroše 1939/24, 602 00 Brno</v>
      </c>
      <c r="G15" s="162">
        <f>VLOOKUP(C15,sNP!A:H,8,0)</f>
        <v>50</v>
      </c>
      <c r="H15" s="162">
        <f>VLOOKUP(C15,sNP!A:I,9,0)</f>
        <v>0</v>
      </c>
      <c r="I15" s="162">
        <f>VLOOKUP(C15,sNP!A:J,10,0)</f>
        <v>0</v>
      </c>
      <c r="J15" s="162">
        <f>VLOOKUP(C15,sNP!A:K,11,0)</f>
        <v>0</v>
      </c>
      <c r="K15" s="162">
        <f>VLOOKUP(C15,sNP!A:L,12,0)</f>
        <v>0</v>
      </c>
      <c r="L15" s="162">
        <f>VLOOKUP(C15,sNP!A:M,13,0)</f>
        <v>0</v>
      </c>
      <c r="M15" s="162">
        <f>VLOOKUP(C15,sNP!A:N,14,0)</f>
        <v>0</v>
      </c>
      <c r="N15" s="162">
        <f>VLOOKUP(C15,sNP!A:O,15,0)</f>
        <v>0</v>
      </c>
      <c r="O15" s="158">
        <f>VLOOKUP(C15,sNP!A:P,16,0)</f>
        <v>0</v>
      </c>
      <c r="P15" s="162">
        <f>VLOOKUP(C15,sNP!A:Q,17,0)</f>
        <v>0</v>
      </c>
      <c r="Q15" s="158">
        <f>VLOOKUP(C15,sNP!A:R,18,0)</f>
        <v>0</v>
      </c>
      <c r="R15" s="162">
        <f>VLOOKUP(C15,sNP!A:S,19,0)</f>
        <v>0</v>
      </c>
      <c r="S15" s="167">
        <f t="shared" si="0"/>
        <v>50</v>
      </c>
    </row>
    <row r="16" spans="1:19" ht="40.15" customHeight="1">
      <c r="A16" s="170">
        <v>11</v>
      </c>
      <c r="B16" s="160" t="str">
        <f>VLOOKUP(C16,Seznam_PO_1_1_2022!A:B,2,0)</f>
        <v>JM_038</v>
      </c>
      <c r="C16" s="171">
        <v>838993</v>
      </c>
      <c r="D16" s="171" t="str">
        <f>VLOOKUP(C16,Seznam_PO_1_1_2022!A:C,3,0)</f>
        <v>00838993</v>
      </c>
      <c r="E16" s="161" t="str">
        <f>VLOOKUP(C16,Seznam_PO_1_1_2022!A:E,5,0)</f>
        <v>Kruh Znojmo - centrum zdravotních služeb pro děti,
příspěvková organizace</v>
      </c>
      <c r="F16" s="161" t="str">
        <f>VLOOKUP(C16,Seznam_PO_1_1_2022!A:F,6,0)</f>
        <v>Mládeže 1020/10, 669 02 Znojmo</v>
      </c>
      <c r="G16" s="162">
        <f>VLOOKUP(C16,sNP!A:H,8,0)</f>
        <v>0</v>
      </c>
      <c r="H16" s="162">
        <f>VLOOKUP(C16,sNP!A:I,9,0)</f>
        <v>40</v>
      </c>
      <c r="I16" s="162">
        <f>VLOOKUP(C16,sNP!A:J,10,0)</f>
        <v>0</v>
      </c>
      <c r="J16" s="162">
        <f>VLOOKUP(C16,sNP!A:K,11,0)</f>
        <v>0</v>
      </c>
      <c r="K16" s="162">
        <f>VLOOKUP(C16,sNP!A:L,12,0)</f>
        <v>0</v>
      </c>
      <c r="L16" s="162">
        <f>VLOOKUP(C16,sNP!A:M,13,0)</f>
        <v>0</v>
      </c>
      <c r="M16" s="162">
        <f>VLOOKUP(C16,sNP!A:N,14,0)</f>
        <v>0</v>
      </c>
      <c r="N16" s="162">
        <f>VLOOKUP(C16,sNP!A:O,15,0)</f>
        <v>0</v>
      </c>
      <c r="O16" s="158">
        <f>VLOOKUP(C16,sNP!A:P,16,0)</f>
        <v>0</v>
      </c>
      <c r="P16" s="162">
        <f>VLOOKUP(C16,sNP!A:Q,17,0)</f>
        <v>0</v>
      </c>
      <c r="Q16" s="158">
        <f>VLOOKUP(C16,sNP!A:R,18,0)</f>
        <v>0</v>
      </c>
      <c r="R16" s="162">
        <f>VLOOKUP(C16,sNP!A:S,19,0)</f>
        <v>0</v>
      </c>
      <c r="S16" s="167">
        <f t="shared" si="0"/>
        <v>40</v>
      </c>
    </row>
    <row r="17" spans="1:19" ht="40.15" customHeight="1">
      <c r="A17" s="170">
        <v>12</v>
      </c>
      <c r="B17" s="160" t="str">
        <f>VLOOKUP(C17,Seznam_PO_1_1_2022!A:B,2,0)</f>
        <v>JM_041</v>
      </c>
      <c r="C17" s="171">
        <v>530506</v>
      </c>
      <c r="D17" s="171" t="str">
        <f>VLOOKUP(C17,Seznam_PO_1_1_2022!A:C,3,0)</f>
        <v>00530506</v>
      </c>
      <c r="E17" s="161" t="str">
        <f>VLOOKUP(C17,Seznam_PO_1_1_2022!A:E,5,0)</f>
        <v>Střední škola technická Znojmo, příspěvková organizace</v>
      </c>
      <c r="F17" s="161" t="str">
        <f>VLOOKUP(C17,Seznam_PO_1_1_2022!A:F,6,0)</f>
        <v>Uhelná 3264/6, 669 02 Znojmo</v>
      </c>
      <c r="G17" s="162">
        <f>VLOOKUP(C17,sNP!A:H,8,0)</f>
        <v>0</v>
      </c>
      <c r="H17" s="162">
        <f>VLOOKUP(C17,sNP!A:I,9,0)</f>
        <v>50</v>
      </c>
      <c r="I17" s="162">
        <f>VLOOKUP(C17,sNP!A:J,10,0)</f>
        <v>0</v>
      </c>
      <c r="J17" s="162">
        <f>VLOOKUP(C17,sNP!A:K,11,0)</f>
        <v>0</v>
      </c>
      <c r="K17" s="162">
        <f>VLOOKUP(C17,sNP!A:L,12,0)</f>
        <v>0</v>
      </c>
      <c r="L17" s="162">
        <f>VLOOKUP(C17,sNP!A:M,13,0)</f>
        <v>0</v>
      </c>
      <c r="M17" s="162">
        <f>VLOOKUP(C17,sNP!A:N,14,0)</f>
        <v>0</v>
      </c>
      <c r="N17" s="162">
        <f>VLOOKUP(C17,sNP!A:O,15,0)</f>
        <v>0</v>
      </c>
      <c r="O17" s="158">
        <f>VLOOKUP(C17,sNP!A:P,16,0)</f>
        <v>0</v>
      </c>
      <c r="P17" s="162">
        <f>VLOOKUP(C17,sNP!A:Q,17,0)</f>
        <v>0</v>
      </c>
      <c r="Q17" s="158">
        <f>VLOOKUP(C17,sNP!A:R,18,0)</f>
        <v>0</v>
      </c>
      <c r="R17" s="162">
        <f>VLOOKUP(C17,sNP!A:S,19,0)</f>
        <v>0</v>
      </c>
      <c r="S17" s="167">
        <f t="shared" si="0"/>
        <v>50</v>
      </c>
    </row>
    <row r="18" spans="1:19" ht="40.15" customHeight="1">
      <c r="A18" s="170">
        <v>13</v>
      </c>
      <c r="B18" s="160" t="str">
        <f>VLOOKUP(C18,Seznam_PO_1_1_2022!A:B,2,0)</f>
        <v>JM_042</v>
      </c>
      <c r="C18" s="162">
        <v>49439723</v>
      </c>
      <c r="D18" s="171">
        <f>VLOOKUP(C18,Seznam_PO_1_1_2022!A:C,3,0)</f>
        <v>49439723</v>
      </c>
      <c r="E18" s="161" t="str">
        <f>VLOOKUP(C18,Seznam_PO_1_1_2022!A:E,5,0)</f>
        <v>Dětský domov Znojmo, příspěvková organizace</v>
      </c>
      <c r="F18" s="161" t="str">
        <f>VLOOKUP(C18,Seznam_PO_1_1_2022!A:F,6,0)</f>
        <v>Hakenova 716/18, 669 02 Znojmo</v>
      </c>
      <c r="G18" s="162">
        <f>VLOOKUP(C18,sNP!A:H,8,0)</f>
        <v>25</v>
      </c>
      <c r="H18" s="162">
        <f>VLOOKUP(C18,sNP!A:I,9,0)</f>
        <v>0</v>
      </c>
      <c r="I18" s="162">
        <f>VLOOKUP(C18,sNP!A:J,10,0)</f>
        <v>0</v>
      </c>
      <c r="J18" s="162">
        <f>VLOOKUP(C18,sNP!A:K,11,0)</f>
        <v>0</v>
      </c>
      <c r="K18" s="162">
        <f>VLOOKUP(C18,sNP!A:L,12,0)</f>
        <v>0</v>
      </c>
      <c r="L18" s="162">
        <f>VLOOKUP(C18,sNP!A:M,13,0)</f>
        <v>0</v>
      </c>
      <c r="M18" s="162">
        <f>VLOOKUP(C18,sNP!A:N,14,0)</f>
        <v>0</v>
      </c>
      <c r="N18" s="162">
        <f>VLOOKUP(C18,sNP!A:O,15,0)</f>
        <v>0</v>
      </c>
      <c r="O18" s="158">
        <f>VLOOKUP(C18,sNP!A:P,16,0)</f>
        <v>0</v>
      </c>
      <c r="P18" s="162">
        <f>VLOOKUP(C18,sNP!A:Q,17,0)</f>
        <v>0</v>
      </c>
      <c r="Q18" s="158">
        <f>VLOOKUP(C18,sNP!A:R,18,0)</f>
        <v>0</v>
      </c>
      <c r="R18" s="162">
        <f>VLOOKUP(C18,sNP!A:S,19,0)</f>
        <v>0</v>
      </c>
      <c r="S18" s="167">
        <f t="shared" si="0"/>
        <v>25</v>
      </c>
    </row>
    <row r="19" spans="1:19" ht="40.15" customHeight="1">
      <c r="A19" s="170">
        <v>14</v>
      </c>
      <c r="B19" s="160" t="str">
        <f>VLOOKUP(C19,Seznam_PO_1_1_2022!A:B,2,0)</f>
        <v>JM_046</v>
      </c>
      <c r="C19" s="162">
        <v>45671729</v>
      </c>
      <c r="D19" s="171" t="str">
        <f>VLOOKUP(C19,Seznam_PO_1_1_2022!A:C,3,0)</f>
        <v>45671729</v>
      </c>
      <c r="E19" s="161" t="str">
        <f>VLOOKUP(C19,Seznam_PO_1_1_2022!A:E,5,0)</f>
        <v>Domov pro seniory Skalice, příspěvková organizace</v>
      </c>
      <c r="F19" s="161" t="str">
        <f>VLOOKUP(C19,Seznam_PO_1_1_2022!A:F,6,0)</f>
        <v>Skalice 1, 671 71 Hostěradice</v>
      </c>
      <c r="G19" s="162">
        <f>VLOOKUP(C19,sNP!A:H,8,0)</f>
        <v>10</v>
      </c>
      <c r="H19" s="162">
        <f>VLOOKUP(C19,sNP!A:I,9,0)</f>
        <v>0</v>
      </c>
      <c r="I19" s="162">
        <f>VLOOKUP(C19,sNP!A:J,10,0)</f>
        <v>0</v>
      </c>
      <c r="J19" s="162">
        <f>VLOOKUP(C19,sNP!A:K,11,0)</f>
        <v>0</v>
      </c>
      <c r="K19" s="162">
        <f>VLOOKUP(C19,sNP!A:L,12,0)</f>
        <v>0</v>
      </c>
      <c r="L19" s="162">
        <f>VLOOKUP(C19,sNP!A:M,13,0)</f>
        <v>0</v>
      </c>
      <c r="M19" s="162">
        <f>VLOOKUP(C19,sNP!A:N,14,0)</f>
        <v>0</v>
      </c>
      <c r="N19" s="162">
        <f>VLOOKUP(C19,sNP!A:O,15,0)</f>
        <v>0</v>
      </c>
      <c r="O19" s="158">
        <f>VLOOKUP(C19,sNP!A:P,16,0)</f>
        <v>0</v>
      </c>
      <c r="P19" s="162">
        <f>VLOOKUP(C19,sNP!A:Q,17,0)</f>
        <v>0</v>
      </c>
      <c r="Q19" s="158">
        <f>VLOOKUP(C19,sNP!A:R,18,0)</f>
        <v>0</v>
      </c>
      <c r="R19" s="162">
        <f>VLOOKUP(C19,sNP!A:S,19,0)</f>
        <v>0</v>
      </c>
      <c r="S19" s="167">
        <f t="shared" si="0"/>
        <v>10</v>
      </c>
    </row>
    <row r="20" spans="1:19" ht="40.15" customHeight="1">
      <c r="A20" s="170">
        <v>15</v>
      </c>
      <c r="B20" s="160" t="str">
        <f>VLOOKUP(C20,Seznam_PO_1_1_2022!A:B,2,0)</f>
        <v>JM_051</v>
      </c>
      <c r="C20" s="162">
        <v>64327981</v>
      </c>
      <c r="D20" s="171">
        <f>VLOOKUP(C20,Seznam_PO_1_1_2022!A:C,3,0)</f>
        <v>64327981</v>
      </c>
      <c r="E20" s="161" t="str">
        <f>VLOOKUP(C20,Seznam_PO_1_1_2022!A:E,5,0)</f>
        <v>Základní škola Brno, Palackého třída, příspěvková organizace</v>
      </c>
      <c r="F20" s="161" t="str">
        <f>VLOOKUP(C20,Seznam_PO_1_1_2022!A:F,6,0)</f>
        <v>Palackého třída 343/68, 612 00 Brno</v>
      </c>
      <c r="G20" s="162">
        <f>VLOOKUP(C20,sNP!A:H,8,0)</f>
        <v>0</v>
      </c>
      <c r="H20" s="162">
        <f>VLOOKUP(C20,sNP!A:I,9,0)</f>
        <v>120</v>
      </c>
      <c r="I20" s="162">
        <f>VLOOKUP(C20,sNP!A:J,10,0)</f>
        <v>0</v>
      </c>
      <c r="J20" s="162">
        <f>VLOOKUP(C20,sNP!A:K,11,0)</f>
        <v>0</v>
      </c>
      <c r="K20" s="162">
        <f>VLOOKUP(C20,sNP!A:L,12,0)</f>
        <v>0</v>
      </c>
      <c r="L20" s="162">
        <f>VLOOKUP(C20,sNP!A:M,13,0)</f>
        <v>0</v>
      </c>
      <c r="M20" s="162">
        <f>VLOOKUP(C20,sNP!A:N,14,0)</f>
        <v>0</v>
      </c>
      <c r="N20" s="162">
        <f>VLOOKUP(C20,sNP!A:O,15,0)</f>
        <v>0</v>
      </c>
      <c r="O20" s="158">
        <f>VLOOKUP(C20,sNP!A:P,16,0)</f>
        <v>0</v>
      </c>
      <c r="P20" s="162">
        <f>VLOOKUP(C20,sNP!A:Q,17,0)</f>
        <v>0</v>
      </c>
      <c r="Q20" s="158">
        <f>VLOOKUP(C20,sNP!A:R,18,0)</f>
        <v>0</v>
      </c>
      <c r="R20" s="162">
        <f>VLOOKUP(C20,sNP!A:S,19,0)</f>
        <v>0</v>
      </c>
      <c r="S20" s="167">
        <f t="shared" si="0"/>
        <v>120</v>
      </c>
    </row>
    <row r="21" spans="1:19" ht="40.15" customHeight="1">
      <c r="A21" s="170">
        <v>16</v>
      </c>
      <c r="B21" s="160" t="str">
        <f>VLOOKUP(C21,Seznam_PO_1_1_2022!A:B,2,0)</f>
        <v>JM_058</v>
      </c>
      <c r="C21" s="171">
        <v>346292</v>
      </c>
      <c r="D21" s="171" t="str">
        <f>VLOOKUP(C21,Seznam_PO_1_1_2022!A:C,3,0)</f>
        <v>00346292</v>
      </c>
      <c r="E21" s="161" t="str">
        <f>VLOOKUP(C21,Seznam_PO_1_1_2022!A:E,5,0)</f>
        <v>Zdravotnická záchranná služba Jihomoravského kraje, příspěvková organizace</v>
      </c>
      <c r="F21" s="161" t="str">
        <f>VLOOKUP(C21,Seznam_PO_1_1_2022!A:F,6,0)</f>
        <v>Kamenice 798/1d, 625 00 Brno</v>
      </c>
      <c r="G21" s="162">
        <f>VLOOKUP(C21,sNP!A:H,8,0)</f>
        <v>360</v>
      </c>
      <c r="H21" s="162">
        <f>VLOOKUP(C21,sNP!A:I,9,0)</f>
        <v>0</v>
      </c>
      <c r="I21" s="162">
        <f>VLOOKUP(C21,sNP!A:J,10,0)</f>
        <v>0</v>
      </c>
      <c r="J21" s="162">
        <f>VLOOKUP(C21,sNP!A:K,11,0)</f>
        <v>0</v>
      </c>
      <c r="K21" s="162">
        <f>VLOOKUP(C21,sNP!A:L,12,0)</f>
        <v>0</v>
      </c>
      <c r="L21" s="162">
        <f>VLOOKUP(C21,sNP!A:M,13,0)</f>
        <v>0</v>
      </c>
      <c r="M21" s="162">
        <f>VLOOKUP(C21,sNP!A:N,14,0)</f>
        <v>0</v>
      </c>
      <c r="N21" s="162">
        <f>VLOOKUP(C21,sNP!A:O,15,0)</f>
        <v>0</v>
      </c>
      <c r="O21" s="158">
        <f>VLOOKUP(C21,sNP!A:P,16,0)</f>
        <v>0</v>
      </c>
      <c r="P21" s="162">
        <f>VLOOKUP(C21,sNP!A:Q,17,0)</f>
        <v>0</v>
      </c>
      <c r="Q21" s="158">
        <f>VLOOKUP(C21,sNP!A:R,18,0)</f>
        <v>0</v>
      </c>
      <c r="R21" s="162">
        <f>VLOOKUP(C21,sNP!A:S,19,0)</f>
        <v>0</v>
      </c>
      <c r="S21" s="167">
        <f t="shared" si="0"/>
        <v>360</v>
      </c>
    </row>
    <row r="22" spans="1:19" ht="40.15" customHeight="1">
      <c r="A22" s="170">
        <v>17</v>
      </c>
      <c r="B22" s="160" t="str">
        <f>VLOOKUP(C22,Seznam_PO_1_1_2022!A:B,2,0)</f>
        <v>JM_066</v>
      </c>
      <c r="C22" s="171">
        <v>566756</v>
      </c>
      <c r="D22" s="171" t="str">
        <f>VLOOKUP(C22,Seznam_PO_1_1_2022!A:C,3,0)</f>
        <v>00566756</v>
      </c>
      <c r="E22" s="161" t="str">
        <f>VLOOKUP(C22,Seznam_PO_1_1_2022!A:E,5,0)</f>
        <v>Střední škola umění a designu a Vyšší odborná škola Brno, příspěvková organizace</v>
      </c>
      <c r="F22" s="161" t="str">
        <f>VLOOKUP(C22,Seznam_PO_1_1_2022!A:F,6,0)</f>
        <v>Husova 537/10, 602 00 Brno</v>
      </c>
      <c r="G22" s="162">
        <f>VLOOKUP(C22,sNP!A:H,8,0)</f>
        <v>100</v>
      </c>
      <c r="H22" s="162">
        <f>VLOOKUP(C22,sNP!A:I,9,0)</f>
        <v>0</v>
      </c>
      <c r="I22" s="162">
        <f>VLOOKUP(C22,sNP!A:J,10,0)</f>
        <v>0</v>
      </c>
      <c r="J22" s="162">
        <f>VLOOKUP(C22,sNP!A:K,11,0)</f>
        <v>0</v>
      </c>
      <c r="K22" s="162">
        <f>VLOOKUP(C22,sNP!A:L,12,0)</f>
        <v>0</v>
      </c>
      <c r="L22" s="162">
        <f>VLOOKUP(C22,sNP!A:M,13,0)</f>
        <v>0</v>
      </c>
      <c r="M22" s="162">
        <f>VLOOKUP(C22,sNP!A:N,14,0)</f>
        <v>0</v>
      </c>
      <c r="N22" s="162">
        <f>VLOOKUP(C22,sNP!A:O,15,0)</f>
        <v>0</v>
      </c>
      <c r="O22" s="158">
        <f>VLOOKUP(C22,sNP!A:P,16,0)</f>
        <v>0</v>
      </c>
      <c r="P22" s="162">
        <f>VLOOKUP(C22,sNP!A:Q,17,0)</f>
        <v>0</v>
      </c>
      <c r="Q22" s="158">
        <f>VLOOKUP(C22,sNP!A:R,18,0)</f>
        <v>0</v>
      </c>
      <c r="R22" s="162">
        <f>VLOOKUP(C22,sNP!A:S,19,0)</f>
        <v>0</v>
      </c>
      <c r="S22" s="167">
        <f t="shared" si="0"/>
        <v>100</v>
      </c>
    </row>
    <row r="23" spans="1:19" ht="40.15" customHeight="1">
      <c r="A23" s="170">
        <v>18</v>
      </c>
      <c r="B23" s="160" t="str">
        <f>VLOOKUP(C23,Seznam_PO_1_1_2022!A:B,2,0)</f>
        <v>JM_069</v>
      </c>
      <c r="C23" s="162">
        <v>44993447</v>
      </c>
      <c r="D23" s="171">
        <f>VLOOKUP(C23,Seznam_PO_1_1_2022!A:C,3,0)</f>
        <v>44993447</v>
      </c>
      <c r="E23" s="161" t="str">
        <f>VLOOKUP(C23,Seznam_PO_1_1_2022!A:E,5,0)</f>
        <v>Lipka - školské zařízení pro environmentální vzdělávání Brno, příspěvková organizace</v>
      </c>
      <c r="F23" s="161" t="str">
        <f>VLOOKUP(C23,Seznam_PO_1_1_2022!A:F,6,0)</f>
        <v>Lipová 233/20, 602 00 Brno</v>
      </c>
      <c r="G23" s="162">
        <f>VLOOKUP(C23,sNP!A:H,8,0)</f>
        <v>0</v>
      </c>
      <c r="H23" s="162">
        <f>VLOOKUP(C23,sNP!A:I,9,0)</f>
        <v>0</v>
      </c>
      <c r="I23" s="162">
        <f>VLOOKUP(C23,sNP!A:J,10,0)</f>
        <v>15</v>
      </c>
      <c r="J23" s="162">
        <f>VLOOKUP(C23,sNP!A:K,11,0)</f>
        <v>0</v>
      </c>
      <c r="K23" s="162">
        <f>VLOOKUP(C23,sNP!A:L,12,0)</f>
        <v>0</v>
      </c>
      <c r="L23" s="162">
        <f>VLOOKUP(C23,sNP!A:M,13,0)</f>
        <v>0</v>
      </c>
      <c r="M23" s="162">
        <f>VLOOKUP(C23,sNP!A:N,14,0)</f>
        <v>0</v>
      </c>
      <c r="N23" s="162">
        <f>VLOOKUP(C23,sNP!A:O,15,0)</f>
        <v>0</v>
      </c>
      <c r="O23" s="158">
        <f>VLOOKUP(C23,sNP!A:P,16,0)</f>
        <v>0</v>
      </c>
      <c r="P23" s="162">
        <f>VLOOKUP(C23,sNP!A:Q,17,0)</f>
        <v>0</v>
      </c>
      <c r="Q23" s="158">
        <f>VLOOKUP(C23,sNP!A:R,18,0)</f>
        <v>0</v>
      </c>
      <c r="R23" s="162">
        <f>VLOOKUP(C23,sNP!A:S,19,0)</f>
        <v>0</v>
      </c>
      <c r="S23" s="167">
        <f t="shared" si="0"/>
        <v>15</v>
      </c>
    </row>
    <row r="24" spans="1:19" ht="40.15" customHeight="1">
      <c r="A24" s="170">
        <v>19</v>
      </c>
      <c r="B24" s="160" t="str">
        <f>VLOOKUP(C24,Seznam_PO_1_1_2022!A:B,2,0)</f>
        <v>JM_070</v>
      </c>
      <c r="C24" s="162">
        <v>62073117</v>
      </c>
      <c r="D24" s="171">
        <f>VLOOKUP(C24,Seznam_PO_1_1_2022!A:C,3,0)</f>
        <v>62073117</v>
      </c>
      <c r="E24" s="161" t="str">
        <f>VLOOKUP(C24,Seznam_PO_1_1_2022!A:E,5,0)</f>
        <v>Střední pedagogická škola Boskovice, příspěvková organizace</v>
      </c>
      <c r="F24" s="161" t="str">
        <f>VLOOKUP(C24,Seznam_PO_1_1_2022!A:F,6,0)</f>
        <v>Komenského 343/5, 680 11 Boskovice</v>
      </c>
      <c r="G24" s="162">
        <f>VLOOKUP(C24,sNP!A:H,8,0)</f>
        <v>0</v>
      </c>
      <c r="H24" s="162">
        <f>VLOOKUP(C24,sNP!A:I,9,0)</f>
        <v>50</v>
      </c>
      <c r="I24" s="162">
        <f>VLOOKUP(C24,sNP!A:J,10,0)</f>
        <v>0</v>
      </c>
      <c r="J24" s="162">
        <f>VLOOKUP(C24,sNP!A:K,11,0)</f>
        <v>0</v>
      </c>
      <c r="K24" s="162">
        <f>VLOOKUP(C24,sNP!A:L,12,0)</f>
        <v>0</v>
      </c>
      <c r="L24" s="162">
        <f>VLOOKUP(C24,sNP!A:M,13,0)</f>
        <v>0</v>
      </c>
      <c r="M24" s="162">
        <f>VLOOKUP(C24,sNP!A:N,14,0)</f>
        <v>0</v>
      </c>
      <c r="N24" s="162">
        <f>VLOOKUP(C24,sNP!A:O,15,0)</f>
        <v>0</v>
      </c>
      <c r="O24" s="158">
        <f>VLOOKUP(C24,sNP!A:P,16,0)</f>
        <v>0</v>
      </c>
      <c r="P24" s="162">
        <f>VLOOKUP(C24,sNP!A:Q,17,0)</f>
        <v>0</v>
      </c>
      <c r="Q24" s="158">
        <f>VLOOKUP(C24,sNP!A:R,18,0)</f>
        <v>0</v>
      </c>
      <c r="R24" s="162">
        <f>VLOOKUP(C24,sNP!A:S,19,0)</f>
        <v>0</v>
      </c>
      <c r="S24" s="167">
        <f t="shared" si="0"/>
        <v>50</v>
      </c>
    </row>
    <row r="25" spans="1:19" ht="40.15" customHeight="1">
      <c r="A25" s="170">
        <v>20</v>
      </c>
      <c r="B25" s="160" t="str">
        <f>VLOOKUP(C25,Seznam_PO_1_1_2022!A:B,2,0)</f>
        <v>JM_071</v>
      </c>
      <c r="C25" s="162">
        <v>62073109</v>
      </c>
      <c r="D25" s="171" t="str">
        <f>VLOOKUP(C25,Seznam_PO_1_1_2022!A:C,3,0)</f>
        <v>62073109</v>
      </c>
      <c r="E25" s="161" t="str">
        <f>VLOOKUP(C25,Seznam_PO_1_1_2022!A:E,5,0)</f>
        <v>Gymnázium Boskovice, příspěvková organizace</v>
      </c>
      <c r="F25" s="161" t="str">
        <f>VLOOKUP(C25,Seznam_PO_1_1_2022!A:F,6,0)</f>
        <v>Palackého náměstí 222/1, 680 11 Boskovice</v>
      </c>
      <c r="G25" s="162">
        <f>VLOOKUP(C25,sNP!A:H,8,0)</f>
        <v>0</v>
      </c>
      <c r="H25" s="162">
        <f>VLOOKUP(C25,sNP!A:I,9,0)</f>
        <v>0</v>
      </c>
      <c r="I25" s="162">
        <f>VLOOKUP(C25,sNP!A:J,10,0)</f>
        <v>0</v>
      </c>
      <c r="J25" s="162">
        <f>VLOOKUP(C25,sNP!A:K,11,0)</f>
        <v>0</v>
      </c>
      <c r="K25" s="162">
        <f>VLOOKUP(C25,sNP!A:L,12,0)</f>
        <v>0</v>
      </c>
      <c r="L25" s="162">
        <f>VLOOKUP(C25,sNP!A:M,13,0)</f>
        <v>0</v>
      </c>
      <c r="M25" s="162">
        <f>VLOOKUP(C25,sNP!A:N,14,0)</f>
        <v>0</v>
      </c>
      <c r="N25" s="162">
        <f>VLOOKUP(C25,sNP!A:O,15,0)</f>
        <v>5</v>
      </c>
      <c r="O25" s="158">
        <f>VLOOKUP(C25,sNP!A:P,16,0)</f>
        <v>0</v>
      </c>
      <c r="P25" s="162">
        <f>VLOOKUP(C25,sNP!A:Q,17,0)</f>
        <v>0</v>
      </c>
      <c r="Q25" s="158">
        <f>VLOOKUP(C25,sNP!A:R,18,0)</f>
        <v>0</v>
      </c>
      <c r="R25" s="162">
        <f>VLOOKUP(C25,sNP!A:S,19,0)</f>
        <v>0</v>
      </c>
      <c r="S25" s="167">
        <f t="shared" si="0"/>
        <v>5</v>
      </c>
    </row>
    <row r="26" spans="1:19" ht="40.15" customHeight="1">
      <c r="A26" s="170">
        <v>21</v>
      </c>
      <c r="B26" s="160" t="str">
        <f>VLOOKUP(C26,Seznam_PO_1_1_2022!A:B,2,0)</f>
        <v>JM_072</v>
      </c>
      <c r="C26" s="171">
        <v>390348</v>
      </c>
      <c r="D26" s="171" t="str">
        <f>VLOOKUP(C26,Seznam_PO_1_1_2022!A:C,3,0)</f>
        <v>00390348</v>
      </c>
      <c r="E26" s="161" t="str">
        <f>VLOOKUP(C26,Seznam_PO_1_1_2022!A:E,5,0)</f>
        <v>Středisko volného času Boskovice, příspěvková organizace</v>
      </c>
      <c r="F26" s="161" t="str">
        <f>VLOOKUP(C26,Seznam_PO_1_1_2022!A:F,6,0)</f>
        <v>17. listopadu 153/1, 680 01 Boskovice</v>
      </c>
      <c r="G26" s="162">
        <f>VLOOKUP(C26,sNP!A:H,8,0)</f>
        <v>0</v>
      </c>
      <c r="H26" s="162">
        <f>VLOOKUP(C26,sNP!A:I,9,0)</f>
        <v>10</v>
      </c>
      <c r="I26" s="162">
        <f>VLOOKUP(C26,sNP!A:J,10,0)</f>
        <v>0</v>
      </c>
      <c r="J26" s="162">
        <f>VLOOKUP(C26,sNP!A:K,11,0)</f>
        <v>0</v>
      </c>
      <c r="K26" s="162">
        <f>VLOOKUP(C26,sNP!A:L,12,0)</f>
        <v>0</v>
      </c>
      <c r="L26" s="162">
        <f>VLOOKUP(C26,sNP!A:M,13,0)</f>
        <v>0</v>
      </c>
      <c r="M26" s="162">
        <f>VLOOKUP(C26,sNP!A:N,14,0)</f>
        <v>0</v>
      </c>
      <c r="N26" s="162">
        <f>VLOOKUP(C26,sNP!A:O,15,0)</f>
        <v>0</v>
      </c>
      <c r="O26" s="158">
        <f>VLOOKUP(C26,sNP!A:P,16,0)</f>
        <v>0</v>
      </c>
      <c r="P26" s="162">
        <f>VLOOKUP(C26,sNP!A:Q,17,0)</f>
        <v>0</v>
      </c>
      <c r="Q26" s="158">
        <f>VLOOKUP(C26,sNP!A:R,18,0)</f>
        <v>0</v>
      </c>
      <c r="R26" s="162">
        <f>VLOOKUP(C26,sNP!A:S,19,0)</f>
        <v>0</v>
      </c>
      <c r="S26" s="167">
        <f t="shared" si="0"/>
        <v>10</v>
      </c>
    </row>
    <row r="27" spans="1:19" ht="40.15" customHeight="1">
      <c r="A27" s="170">
        <v>22</v>
      </c>
      <c r="B27" s="160" t="str">
        <f>VLOOKUP(C27,Seznam_PO_1_1_2022!A:B,2,0)</f>
        <v>JM_073</v>
      </c>
      <c r="C27" s="171">
        <v>839680</v>
      </c>
      <c r="D27" s="171" t="str">
        <f>VLOOKUP(C27,Seznam_PO_1_1_2022!A:C,3,0)</f>
        <v>00839680</v>
      </c>
      <c r="E27" s="161" t="str">
        <f>VLOOKUP(C27,Seznam_PO_1_1_2022!A:E,5,0)</f>
        <v>Základní umělecká škola Boskovice, příspěvková organizace</v>
      </c>
      <c r="F27" s="161" t="str">
        <f>VLOOKUP(C27,Seznam_PO_1_1_2022!A:F,6,0)</f>
        <v>náměstí 9. května 951/7, 680 01 Boskovice</v>
      </c>
      <c r="G27" s="162">
        <f>VLOOKUP(C27,sNP!A:H,8,0)</f>
        <v>30</v>
      </c>
      <c r="H27" s="162">
        <f>VLOOKUP(C27,sNP!A:I,9,0)</f>
        <v>0</v>
      </c>
      <c r="I27" s="162">
        <f>VLOOKUP(C27,sNP!A:J,10,0)</f>
        <v>0</v>
      </c>
      <c r="J27" s="162">
        <f>VLOOKUP(C27,sNP!A:K,11,0)</f>
        <v>0</v>
      </c>
      <c r="K27" s="162">
        <f>VLOOKUP(C27,sNP!A:L,12,0)</f>
        <v>0</v>
      </c>
      <c r="L27" s="162">
        <f>VLOOKUP(C27,sNP!A:M,13,0)</f>
        <v>0</v>
      </c>
      <c r="M27" s="162">
        <f>VLOOKUP(C27,sNP!A:N,14,0)</f>
        <v>0</v>
      </c>
      <c r="N27" s="162">
        <f>VLOOKUP(C27,sNP!A:O,15,0)</f>
        <v>0</v>
      </c>
      <c r="O27" s="158">
        <f>VLOOKUP(C27,sNP!A:P,16,0)</f>
        <v>0</v>
      </c>
      <c r="P27" s="162">
        <f>VLOOKUP(C27,sNP!A:Q,17,0)</f>
        <v>0</v>
      </c>
      <c r="Q27" s="158">
        <f>VLOOKUP(C27,sNP!A:R,18,0)</f>
        <v>0</v>
      </c>
      <c r="R27" s="162">
        <f>VLOOKUP(C27,sNP!A:S,19,0)</f>
        <v>0</v>
      </c>
      <c r="S27" s="167">
        <f t="shared" si="0"/>
        <v>30</v>
      </c>
    </row>
    <row r="28" spans="1:19" ht="40.15" customHeight="1">
      <c r="A28" s="170">
        <v>23</v>
      </c>
      <c r="B28" s="160" t="str">
        <f>VLOOKUP(C28,Seznam_PO_1_1_2022!A:B,2,0)</f>
        <v>JM_074</v>
      </c>
      <c r="C28" s="171">
        <v>56324</v>
      </c>
      <c r="D28" s="171" t="str">
        <f>VLOOKUP(C28,Seznam_PO_1_1_2022!A:C,3,0)</f>
        <v>00056324</v>
      </c>
      <c r="E28" s="161" t="str">
        <f>VLOOKUP(C28,Seznam_PO_1_1_2022!A:E,5,0)</f>
        <v>Střední škola André Citroëna Boskovice, příspěvková organizace</v>
      </c>
      <c r="F28" s="161" t="str">
        <f>VLOOKUP(C28,Seznam_PO_1_1_2022!A:F,6,0)</f>
        <v>náměstí 9. května 2153/2a, 680 11 Boskovice</v>
      </c>
      <c r="G28" s="162">
        <f>VLOOKUP(C28,sNP!A:H,8,0)</f>
        <v>0</v>
      </c>
      <c r="H28" s="162">
        <f>VLOOKUP(C28,sNP!A:I,9,0)</f>
        <v>60</v>
      </c>
      <c r="I28" s="162">
        <f>VLOOKUP(C28,sNP!A:J,10,0)</f>
        <v>0</v>
      </c>
      <c r="J28" s="162">
        <f>VLOOKUP(C28,sNP!A:K,11,0)</f>
        <v>0</v>
      </c>
      <c r="K28" s="162">
        <f>VLOOKUP(C28,sNP!A:L,12,0)</f>
        <v>0</v>
      </c>
      <c r="L28" s="162">
        <f>VLOOKUP(C28,sNP!A:M,13,0)</f>
        <v>0</v>
      </c>
      <c r="M28" s="162">
        <f>VLOOKUP(C28,sNP!A:N,14,0)</f>
        <v>0</v>
      </c>
      <c r="N28" s="162">
        <f>VLOOKUP(C28,sNP!A:O,15,0)</f>
        <v>1</v>
      </c>
      <c r="O28" s="158">
        <f>VLOOKUP(C28,sNP!A:P,16,0)</f>
        <v>0</v>
      </c>
      <c r="P28" s="162">
        <f>VLOOKUP(C28,sNP!A:Q,17,0)</f>
        <v>0</v>
      </c>
      <c r="Q28" s="158">
        <f>VLOOKUP(C28,sNP!A:R,18,0)</f>
        <v>0</v>
      </c>
      <c r="R28" s="162">
        <f>VLOOKUP(C28,sNP!A:S,19,0)</f>
        <v>0</v>
      </c>
      <c r="S28" s="167">
        <f t="shared" si="0"/>
        <v>61</v>
      </c>
    </row>
    <row r="29" spans="1:19" ht="40.15" customHeight="1">
      <c r="A29" s="170">
        <v>24</v>
      </c>
      <c r="B29" s="160" t="str">
        <f>VLOOKUP(C29,Seznam_PO_1_1_2022!A:B,2,0)</f>
        <v>JM_077</v>
      </c>
      <c r="C29" s="162">
        <v>49459881</v>
      </c>
      <c r="D29" s="171">
        <f>VLOOKUP(C29,Seznam_PO_1_1_2022!A:C,3,0)</f>
        <v>49459881</v>
      </c>
      <c r="E29" s="161" t="str">
        <f>VLOOKUP(C29,Seznam_PO_1_1_2022!A:E,5,0)</f>
        <v>Gymnázium Tišnov, příspěvková organizace</v>
      </c>
      <c r="F29" s="161" t="str">
        <f>VLOOKUP(C29,Seznam_PO_1_1_2022!A:F,6,0)</f>
        <v>Na Hrádku 20, 666 01 Tišnov</v>
      </c>
      <c r="G29" s="162">
        <f>VLOOKUP(C29,sNP!A:H,8,0)</f>
        <v>20</v>
      </c>
      <c r="H29" s="162">
        <f>VLOOKUP(C29,sNP!A:I,9,0)</f>
        <v>0</v>
      </c>
      <c r="I29" s="162">
        <f>VLOOKUP(C29,sNP!A:J,10,0)</f>
        <v>0</v>
      </c>
      <c r="J29" s="162">
        <f>VLOOKUP(C29,sNP!A:K,11,0)</f>
        <v>0</v>
      </c>
      <c r="K29" s="162">
        <f>VLOOKUP(C29,sNP!A:L,12,0)</f>
        <v>0</v>
      </c>
      <c r="L29" s="162">
        <f>VLOOKUP(C29,sNP!A:M,13,0)</f>
        <v>0</v>
      </c>
      <c r="M29" s="162">
        <f>VLOOKUP(C29,sNP!A:N,14,0)</f>
        <v>0</v>
      </c>
      <c r="N29" s="162">
        <f>VLOOKUP(C29,sNP!A:O,15,0)</f>
        <v>0</v>
      </c>
      <c r="O29" s="158">
        <f>VLOOKUP(C29,sNP!A:P,16,0)</f>
        <v>0</v>
      </c>
      <c r="P29" s="162">
        <f>VLOOKUP(C29,sNP!A:Q,17,0)</f>
        <v>0</v>
      </c>
      <c r="Q29" s="158">
        <f>VLOOKUP(C29,sNP!A:R,18,0)</f>
        <v>0</v>
      </c>
      <c r="R29" s="162">
        <f>VLOOKUP(C29,sNP!A:S,19,0)</f>
        <v>0</v>
      </c>
      <c r="S29" s="167">
        <f t="shared" si="0"/>
        <v>20</v>
      </c>
    </row>
    <row r="30" spans="1:19" ht="40.15" customHeight="1">
      <c r="A30" s="170">
        <v>25</v>
      </c>
      <c r="B30" s="160" t="str">
        <f>VLOOKUP(C30,Seznam_PO_1_1_2022!A:B,2,0)</f>
        <v>JM_078</v>
      </c>
      <c r="C30" s="162">
        <v>44947721</v>
      </c>
      <c r="D30" s="171">
        <f>VLOOKUP(C30,Seznam_PO_1_1_2022!A:C,3,0)</f>
        <v>44947721</v>
      </c>
      <c r="E30" s="161" t="str">
        <f>VLOOKUP(C30,Seznam_PO_1_1_2022!A:E,5,0)</f>
        <v>Základní umělecká škola Tišnov, příspěvková organizace</v>
      </c>
      <c r="F30" s="161" t="str">
        <f>VLOOKUP(C30,Seznam_PO_1_1_2022!A:F,6,0)</f>
        <v>Dvořáčkova 316, 666 01 Tišnov</v>
      </c>
      <c r="G30" s="162">
        <f>VLOOKUP(C30,sNP!A:H,8,0)</f>
        <v>0</v>
      </c>
      <c r="H30" s="162">
        <f>VLOOKUP(C30,sNP!A:I,9,0)</f>
        <v>0</v>
      </c>
      <c r="I30" s="162">
        <f>VLOOKUP(C30,sNP!A:J,10,0)</f>
        <v>15</v>
      </c>
      <c r="J30" s="162">
        <f>VLOOKUP(C30,sNP!A:K,11,0)</f>
        <v>0</v>
      </c>
      <c r="K30" s="162">
        <f>VLOOKUP(C30,sNP!A:L,12,0)</f>
        <v>0</v>
      </c>
      <c r="L30" s="162">
        <f>VLOOKUP(C30,sNP!A:M,13,0)</f>
        <v>0</v>
      </c>
      <c r="M30" s="162">
        <f>VLOOKUP(C30,sNP!A:N,14,0)</f>
        <v>0</v>
      </c>
      <c r="N30" s="162">
        <f>VLOOKUP(C30,sNP!A:O,15,0)</f>
        <v>0</v>
      </c>
      <c r="O30" s="158">
        <f>VLOOKUP(C30,sNP!A:P,16,0)</f>
        <v>0</v>
      </c>
      <c r="P30" s="162">
        <f>VLOOKUP(C30,sNP!A:Q,17,0)</f>
        <v>0</v>
      </c>
      <c r="Q30" s="158">
        <f>VLOOKUP(C30,sNP!A:R,18,0)</f>
        <v>0</v>
      </c>
      <c r="R30" s="162">
        <f>VLOOKUP(C30,sNP!A:S,19,0)</f>
        <v>0</v>
      </c>
      <c r="S30" s="167">
        <f t="shared" si="0"/>
        <v>15</v>
      </c>
    </row>
    <row r="31" spans="1:19" ht="40.15" customHeight="1">
      <c r="A31" s="170">
        <v>26</v>
      </c>
      <c r="B31" s="160" t="str">
        <f>VLOOKUP(C31,Seznam_PO_1_1_2022!A:B,2,0)</f>
        <v>JM_081</v>
      </c>
      <c r="C31" s="171">
        <v>89257</v>
      </c>
      <c r="D31" s="171" t="str">
        <f>VLOOKUP(C31,Seznam_PO_1_1_2022!A:C,3,0)</f>
        <v>00089257</v>
      </c>
      <c r="E31" s="161" t="str">
        <f>VLOOKUP(C31,Seznam_PO_1_1_2022!A:E,5,0)</f>
        <v>Muzeum Brněnska, příspěvková organizace</v>
      </c>
      <c r="F31" s="161" t="str">
        <f>VLOOKUP(C31,Seznam_PO_1_1_2022!A:F,6,0)</f>
        <v>Porta coeli 1001, 666 02 Předklášteří</v>
      </c>
      <c r="G31" s="162">
        <f>VLOOKUP(C31,sNP!A:H,8,0)</f>
        <v>8</v>
      </c>
      <c r="H31" s="162">
        <f>VLOOKUP(C31,sNP!A:I,9,0)</f>
        <v>25</v>
      </c>
      <c r="I31" s="162">
        <f>VLOOKUP(C31,sNP!A:J,10,0)</f>
        <v>0</v>
      </c>
      <c r="J31" s="162">
        <f>VLOOKUP(C31,sNP!A:K,11,0)</f>
        <v>0</v>
      </c>
      <c r="K31" s="162">
        <f>VLOOKUP(C31,sNP!A:L,12,0)</f>
        <v>0</v>
      </c>
      <c r="L31" s="162">
        <f>VLOOKUP(C31,sNP!A:M,13,0)</f>
        <v>0</v>
      </c>
      <c r="M31" s="162">
        <f>VLOOKUP(C31,sNP!A:N,14,0)</f>
        <v>0</v>
      </c>
      <c r="N31" s="162">
        <f>VLOOKUP(C31,sNP!A:O,15,0)</f>
        <v>0</v>
      </c>
      <c r="O31" s="158">
        <f>VLOOKUP(C31,sNP!A:P,16,0)</f>
        <v>0</v>
      </c>
      <c r="P31" s="162">
        <f>VLOOKUP(C31,sNP!A:Q,17,0)</f>
        <v>0</v>
      </c>
      <c r="Q31" s="158">
        <f>VLOOKUP(C31,sNP!A:R,18,0)</f>
        <v>0</v>
      </c>
      <c r="R31" s="162">
        <f>VLOOKUP(C31,sNP!A:S,19,0)</f>
        <v>0</v>
      </c>
      <c r="S31" s="167">
        <f t="shared" si="0"/>
        <v>33</v>
      </c>
    </row>
    <row r="32" spans="1:19" ht="40.15" customHeight="1">
      <c r="A32" s="170">
        <v>27</v>
      </c>
      <c r="B32" s="160" t="str">
        <f>VLOOKUP(C32,Seznam_PO_1_1_2022!A:B,2,0)</f>
        <v>JM_085</v>
      </c>
      <c r="C32" s="171">
        <v>559270</v>
      </c>
      <c r="D32" s="171" t="str">
        <f>VLOOKUP(C32,Seznam_PO_1_1_2022!A:C,3,0)</f>
        <v>00559270</v>
      </c>
      <c r="E32" s="161" t="str">
        <f>VLOOKUP(C32,Seznam_PO_1_1_2022!A:E,5,0)</f>
        <v>Gymnázium a Střední odborná škola zdravotnická a ekonomická Vyškov, příspěvková organizace</v>
      </c>
      <c r="F32" s="161" t="str">
        <f>VLOOKUP(C32,Seznam_PO_1_1_2022!A:F,6,0)</f>
        <v>Komenského 16/5, 682 01 Vyškov</v>
      </c>
      <c r="G32" s="162">
        <f>VLOOKUP(C32,sNP!A:H,8,0)</f>
        <v>0</v>
      </c>
      <c r="H32" s="162">
        <f>VLOOKUP(C32,sNP!A:I,9,0)</f>
        <v>100</v>
      </c>
      <c r="I32" s="162">
        <f>VLOOKUP(C32,sNP!A:J,10,0)</f>
        <v>0</v>
      </c>
      <c r="J32" s="162">
        <f>VLOOKUP(C32,sNP!A:K,11,0)</f>
        <v>0</v>
      </c>
      <c r="K32" s="162">
        <f>VLOOKUP(C32,sNP!A:L,12,0)</f>
        <v>0</v>
      </c>
      <c r="L32" s="162">
        <f>VLOOKUP(C32,sNP!A:M,13,0)</f>
        <v>0</v>
      </c>
      <c r="M32" s="162">
        <f>VLOOKUP(C32,sNP!A:N,14,0)</f>
        <v>0</v>
      </c>
      <c r="N32" s="162">
        <f>VLOOKUP(C32,sNP!A:O,15,0)</f>
        <v>0</v>
      </c>
      <c r="O32" s="158">
        <f>VLOOKUP(C32,sNP!A:P,16,0)</f>
        <v>0</v>
      </c>
      <c r="P32" s="162">
        <f>VLOOKUP(C32,sNP!A:Q,17,0)</f>
        <v>0</v>
      </c>
      <c r="Q32" s="158">
        <f>VLOOKUP(C32,sNP!A:R,18,0)</f>
        <v>0</v>
      </c>
      <c r="R32" s="162">
        <f>VLOOKUP(C32,sNP!A:S,19,0)</f>
        <v>0</v>
      </c>
      <c r="S32" s="167">
        <f t="shared" si="0"/>
        <v>100</v>
      </c>
    </row>
    <row r="33" spans="1:19" ht="40.15" customHeight="1">
      <c r="A33" s="170">
        <v>28</v>
      </c>
      <c r="B33" s="160" t="str">
        <f>VLOOKUP(C33,Seznam_PO_1_1_2022!A:B,2,0)</f>
        <v>JM_093</v>
      </c>
      <c r="C33" s="171">
        <v>558991</v>
      </c>
      <c r="D33" s="171" t="str">
        <f>VLOOKUP(C33,Seznam_PO_1_1_2022!A:C,3,0)</f>
        <v>00558991</v>
      </c>
      <c r="E33" s="161" t="str">
        <f>VLOOKUP(C33,Seznam_PO_1_1_2022!A:E,5,0)</f>
        <v>Gymnázium Brno, Křenová, příspěvková organizace</v>
      </c>
      <c r="F33" s="161" t="str">
        <f>VLOOKUP(C33,Seznam_PO_1_1_2022!A:F,6,0)</f>
        <v>Křenová 304/36, 602 00 Brno</v>
      </c>
      <c r="G33" s="162">
        <f>VLOOKUP(C33,sNP!A:H,8,0)</f>
        <v>0</v>
      </c>
      <c r="H33" s="162">
        <f>VLOOKUP(C33,sNP!A:I,9,0)</f>
        <v>60</v>
      </c>
      <c r="I33" s="162">
        <f>VLOOKUP(C33,sNP!A:J,10,0)</f>
        <v>0</v>
      </c>
      <c r="J33" s="162">
        <f>VLOOKUP(C33,sNP!A:K,11,0)</f>
        <v>0</v>
      </c>
      <c r="K33" s="162">
        <f>VLOOKUP(C33,sNP!A:L,12,0)</f>
        <v>0</v>
      </c>
      <c r="L33" s="162">
        <f>VLOOKUP(C33,sNP!A:M,13,0)</f>
        <v>0</v>
      </c>
      <c r="M33" s="162">
        <f>VLOOKUP(C33,sNP!A:N,14,0)</f>
        <v>0</v>
      </c>
      <c r="N33" s="162">
        <f>VLOOKUP(C33,sNP!A:O,15,0)</f>
        <v>1</v>
      </c>
      <c r="O33" s="158">
        <f>VLOOKUP(C33,sNP!A:P,16,0)</f>
        <v>0</v>
      </c>
      <c r="P33" s="162">
        <f>VLOOKUP(C33,sNP!A:Q,17,0)</f>
        <v>0</v>
      </c>
      <c r="Q33" s="158">
        <f>VLOOKUP(C33,sNP!A:R,18,0)</f>
        <v>0</v>
      </c>
      <c r="R33" s="162">
        <f>VLOOKUP(C33,sNP!A:S,19,0)</f>
        <v>0</v>
      </c>
      <c r="S33" s="167">
        <f t="shared" si="0"/>
        <v>61</v>
      </c>
    </row>
    <row r="34" spans="1:19" ht="40.15" customHeight="1">
      <c r="A34" s="170">
        <v>29</v>
      </c>
      <c r="B34" s="160" t="str">
        <f>VLOOKUP(C34,Seznam_PO_1_1_2022!A:B,2,0)</f>
        <v>JM_095</v>
      </c>
      <c r="C34" s="162">
        <v>60552255</v>
      </c>
      <c r="D34" s="171">
        <f>VLOOKUP(C34,Seznam_PO_1_1_2022!A:C,3,0)</f>
        <v>60552255</v>
      </c>
      <c r="E34" s="161" t="str">
        <f>VLOOKUP(C34,Seznam_PO_1_1_2022!A:E,5,0)</f>
        <v>Střední škola Brno, Charbulova, příspěvková organizace</v>
      </c>
      <c r="F34" s="161" t="str">
        <f>VLOOKUP(C34,Seznam_PO_1_1_2022!A:F,6,0)</f>
        <v>Charbulova 1072/106, 618 00 Brno</v>
      </c>
      <c r="G34" s="162">
        <f>VLOOKUP(C34,sNP!A:H,8,0)</f>
        <v>0</v>
      </c>
      <c r="H34" s="162">
        <f>VLOOKUP(C34,sNP!A:I,9,0)</f>
        <v>500</v>
      </c>
      <c r="I34" s="162">
        <f>VLOOKUP(C34,sNP!A:J,10,0)</f>
        <v>0</v>
      </c>
      <c r="J34" s="162">
        <f>VLOOKUP(C34,sNP!A:K,11,0)</f>
        <v>0</v>
      </c>
      <c r="K34" s="162">
        <f>VLOOKUP(C34,sNP!A:L,12,0)</f>
        <v>0</v>
      </c>
      <c r="L34" s="162">
        <f>VLOOKUP(C34,sNP!A:M,13,0)</f>
        <v>0</v>
      </c>
      <c r="M34" s="162">
        <f>VLOOKUP(C34,sNP!A:N,14,0)</f>
        <v>0</v>
      </c>
      <c r="N34" s="162">
        <f>VLOOKUP(C34,sNP!A:O,15,0)</f>
        <v>5</v>
      </c>
      <c r="O34" s="158">
        <f>VLOOKUP(C34,sNP!A:P,16,0)</f>
        <v>0</v>
      </c>
      <c r="P34" s="162">
        <f>VLOOKUP(C34,sNP!A:Q,17,0)</f>
        <v>0</v>
      </c>
      <c r="Q34" s="158">
        <f>VLOOKUP(C34,sNP!A:R,18,0)</f>
        <v>0</v>
      </c>
      <c r="R34" s="162">
        <f>VLOOKUP(C34,sNP!A:S,19,0)</f>
        <v>0</v>
      </c>
      <c r="S34" s="167">
        <f t="shared" si="0"/>
        <v>505</v>
      </c>
    </row>
    <row r="35" spans="1:19" ht="40.15" customHeight="1">
      <c r="A35" s="170">
        <v>30</v>
      </c>
      <c r="B35" s="160" t="str">
        <f>VLOOKUP(C35,Seznam_PO_1_1_2022!A:B,2,0)</f>
        <v>JM_100</v>
      </c>
      <c r="C35" s="162">
        <v>70843155</v>
      </c>
      <c r="D35" s="171">
        <f>VLOOKUP(C35,Seznam_PO_1_1_2022!A:C,3,0)</f>
        <v>70843155</v>
      </c>
      <c r="E35" s="161" t="str">
        <f>VLOOKUP(C35,Seznam_PO_1_1_2022!A:E,5,0)</f>
        <v>Pedagogicko-psychologická poradna Brno, příspěvková organizace</v>
      </c>
      <c r="F35" s="161" t="str">
        <f>VLOOKUP(C35,Seznam_PO_1_1_2022!A:F,6,0)</f>
        <v>Hybešova 253/15, 602 00 Brno</v>
      </c>
      <c r="G35" s="162">
        <f>VLOOKUP(C35,sNP!A:H,8,0)</f>
        <v>100</v>
      </c>
      <c r="H35" s="162">
        <f>VLOOKUP(C35,sNP!A:I,9,0)</f>
        <v>0</v>
      </c>
      <c r="I35" s="162">
        <f>VLOOKUP(C35,sNP!A:J,10,0)</f>
        <v>0</v>
      </c>
      <c r="J35" s="162">
        <f>VLOOKUP(C35,sNP!A:K,11,0)</f>
        <v>0</v>
      </c>
      <c r="K35" s="162">
        <f>VLOOKUP(C35,sNP!A:L,12,0)</f>
        <v>0</v>
      </c>
      <c r="L35" s="162">
        <f>VLOOKUP(C35,sNP!A:M,13,0)</f>
        <v>0</v>
      </c>
      <c r="M35" s="162">
        <f>VLOOKUP(C35,sNP!A:N,14,0)</f>
        <v>0</v>
      </c>
      <c r="N35" s="162">
        <f>VLOOKUP(C35,sNP!A:O,15,0)</f>
        <v>0</v>
      </c>
      <c r="O35" s="158">
        <f>VLOOKUP(C35,sNP!A:P,16,0)</f>
        <v>0</v>
      </c>
      <c r="P35" s="162">
        <f>VLOOKUP(C35,sNP!A:Q,17,0)</f>
        <v>0</v>
      </c>
      <c r="Q35" s="158">
        <f>VLOOKUP(C35,sNP!A:R,18,0)</f>
        <v>0</v>
      </c>
      <c r="R35" s="162">
        <f>VLOOKUP(C35,sNP!A:S,19,0)</f>
        <v>0</v>
      </c>
      <c r="S35" s="167">
        <f t="shared" si="0"/>
        <v>100</v>
      </c>
    </row>
    <row r="36" spans="1:19" ht="40.15" customHeight="1">
      <c r="A36" s="170">
        <v>31</v>
      </c>
      <c r="B36" s="160" t="str">
        <f>VLOOKUP(C36,Seznam_PO_1_1_2022!A:B,2,0)</f>
        <v>JM_105</v>
      </c>
      <c r="C36" s="171">
        <v>567396</v>
      </c>
      <c r="D36" s="171" t="str">
        <f>VLOOKUP(C36,Seznam_PO_1_1_2022!A:C,3,0)</f>
        <v>00567396</v>
      </c>
      <c r="E36" s="161" t="str">
        <f>VLOOKUP(C36,Seznam_PO_1_1_2022!A:E,5,0)</f>
        <v>Domov mládeže a zařízení školního stravování Brno, příspěvková organizace</v>
      </c>
      <c r="F36" s="161" t="str">
        <f>VLOOKUP(C36,Seznam_PO_1_1_2022!A:F,6,0)</f>
        <v>Klášterského 620/4, 617 00 Brno</v>
      </c>
      <c r="G36" s="162">
        <f>VLOOKUP(C36,sNP!A:H,8,0)</f>
        <v>0</v>
      </c>
      <c r="H36" s="162">
        <f>VLOOKUP(C36,sNP!A:I,9,0)</f>
        <v>30</v>
      </c>
      <c r="I36" s="162">
        <f>VLOOKUP(C36,sNP!A:J,10,0)</f>
        <v>0</v>
      </c>
      <c r="J36" s="162">
        <f>VLOOKUP(C36,sNP!A:K,11,0)</f>
        <v>0</v>
      </c>
      <c r="K36" s="162">
        <f>VLOOKUP(C36,sNP!A:L,12,0)</f>
        <v>0</v>
      </c>
      <c r="L36" s="162">
        <f>VLOOKUP(C36,sNP!A:M,13,0)</f>
        <v>0</v>
      </c>
      <c r="M36" s="162">
        <f>VLOOKUP(C36,sNP!A:N,14,0)</f>
        <v>1</v>
      </c>
      <c r="N36" s="162">
        <f>VLOOKUP(C36,sNP!A:O,15,0)</f>
        <v>0</v>
      </c>
      <c r="O36" s="158">
        <f>VLOOKUP(C36,sNP!A:P,16,0)</f>
        <v>0</v>
      </c>
      <c r="P36" s="162">
        <f>VLOOKUP(C36,sNP!A:Q,17,0)</f>
        <v>0</v>
      </c>
      <c r="Q36" s="158">
        <f>VLOOKUP(C36,sNP!A:R,18,0)</f>
        <v>0</v>
      </c>
      <c r="R36" s="162">
        <f>VLOOKUP(C36,sNP!A:S,19,0)</f>
        <v>0</v>
      </c>
      <c r="S36" s="167">
        <f t="shared" si="0"/>
        <v>31</v>
      </c>
    </row>
    <row r="37" spans="1:19" ht="40.15" customHeight="1">
      <c r="A37" s="170">
        <v>32</v>
      </c>
      <c r="B37" s="160" t="str">
        <f>VLOOKUP(C37,Seznam_PO_1_1_2022!A:B,2,0)</f>
        <v>JM_108</v>
      </c>
      <c r="C37" s="162">
        <v>62157299</v>
      </c>
      <c r="D37" s="171">
        <f>VLOOKUP(C37,Seznam_PO_1_1_2022!A:C,3,0)</f>
        <v>62157299</v>
      </c>
      <c r="E37" s="161" t="str">
        <f>VLOOKUP(C37,Seznam_PO_1_1_2022!A:E,5,0)</f>
        <v>Mateřská škola, základní škola a praktická škola Brno, Štolcova, příspěvková organizace</v>
      </c>
      <c r="F37" s="161" t="str">
        <f>VLOOKUP(C37,Seznam_PO_1_1_2022!A:F,6,0)</f>
        <v>Štolcova 301/16, 618 00 Brno</v>
      </c>
      <c r="G37" s="162">
        <f>VLOOKUP(C37,sNP!A:H,8,0)</f>
        <v>0</v>
      </c>
      <c r="H37" s="162">
        <f>VLOOKUP(C37,sNP!A:I,9,0)</f>
        <v>100</v>
      </c>
      <c r="I37" s="162">
        <f>VLOOKUP(C37,sNP!A:J,10,0)</f>
        <v>0</v>
      </c>
      <c r="J37" s="162">
        <f>VLOOKUP(C37,sNP!A:K,11,0)</f>
        <v>0</v>
      </c>
      <c r="K37" s="162">
        <f>VLOOKUP(C37,sNP!A:L,12,0)</f>
        <v>0</v>
      </c>
      <c r="L37" s="162">
        <f>VLOOKUP(C37,sNP!A:M,13,0)</f>
        <v>0</v>
      </c>
      <c r="M37" s="162">
        <f>VLOOKUP(C37,sNP!A:N,14,0)</f>
        <v>0</v>
      </c>
      <c r="N37" s="162">
        <f>VLOOKUP(C37,sNP!A:O,15,0)</f>
        <v>0</v>
      </c>
      <c r="O37" s="158">
        <f>VLOOKUP(C37,sNP!A:P,16,0)</f>
        <v>0</v>
      </c>
      <c r="P37" s="162">
        <f>VLOOKUP(C37,sNP!A:Q,17,0)</f>
        <v>0</v>
      </c>
      <c r="Q37" s="158">
        <f>VLOOKUP(C37,sNP!A:R,18,0)</f>
        <v>0</v>
      </c>
      <c r="R37" s="162">
        <f>VLOOKUP(C37,sNP!A:S,19,0)</f>
        <v>0</v>
      </c>
      <c r="S37" s="167">
        <f t="shared" si="0"/>
        <v>100</v>
      </c>
    </row>
    <row r="38" spans="1:19" ht="40.15" customHeight="1">
      <c r="A38" s="170">
        <v>33</v>
      </c>
      <c r="B38" s="160" t="str">
        <f>VLOOKUP(C38,Seznam_PO_1_1_2022!A:B,2,0)</f>
        <v>JM_114</v>
      </c>
      <c r="C38" s="171">
        <v>226475</v>
      </c>
      <c r="D38" s="171" t="str">
        <f>VLOOKUP(C38,Seznam_PO_1_1_2022!A:C,3,0)</f>
        <v>00226475</v>
      </c>
      <c r="E38" s="161" t="str">
        <f>VLOOKUP(C38,Seznam_PO_1_1_2022!A:E,5,0)</f>
        <v>Střední škola technická a ekonomická Brno, Olomoucká, příspěvková organizace</v>
      </c>
      <c r="F38" s="161" t="str">
        <f>VLOOKUP(C38,Seznam_PO_1_1_2022!A:F,6,0)</f>
        <v>Olomoucká 1140/61, 627 00 Brno</v>
      </c>
      <c r="G38" s="162">
        <f>VLOOKUP(C38,sNP!A:H,8,0)</f>
        <v>0</v>
      </c>
      <c r="H38" s="162">
        <f>VLOOKUP(C38,sNP!A:I,9,0)</f>
        <v>120</v>
      </c>
      <c r="I38" s="162">
        <f>VLOOKUP(C38,sNP!A:J,10,0)</f>
        <v>0</v>
      </c>
      <c r="J38" s="162">
        <f>VLOOKUP(C38,sNP!A:K,11,0)</f>
        <v>0</v>
      </c>
      <c r="K38" s="162">
        <f>VLOOKUP(C38,sNP!A:L,12,0)</f>
        <v>0</v>
      </c>
      <c r="L38" s="162">
        <f>VLOOKUP(C38,sNP!A:M,13,0)</f>
        <v>0</v>
      </c>
      <c r="M38" s="162">
        <f>VLOOKUP(C38,sNP!A:N,14,0)</f>
        <v>0</v>
      </c>
      <c r="N38" s="162">
        <f>VLOOKUP(C38,sNP!A:O,15,0)</f>
        <v>5</v>
      </c>
      <c r="O38" s="158">
        <f>VLOOKUP(C38,sNP!A:P,16,0)</f>
        <v>0</v>
      </c>
      <c r="P38" s="162">
        <f>VLOOKUP(C38,sNP!A:Q,17,0)</f>
        <v>0</v>
      </c>
      <c r="Q38" s="158">
        <f>VLOOKUP(C38,sNP!A:R,18,0)</f>
        <v>0</v>
      </c>
      <c r="R38" s="162">
        <f>VLOOKUP(C38,sNP!A:S,19,0)</f>
        <v>0</v>
      </c>
      <c r="S38" s="167">
        <f t="shared" si="0"/>
        <v>125</v>
      </c>
    </row>
    <row r="39" spans="1:19" ht="40.15" customHeight="1">
      <c r="A39" s="170">
        <v>34</v>
      </c>
      <c r="B39" s="160" t="str">
        <f>VLOOKUP(C39,Seznam_PO_1_1_2022!A:B,2,0)</f>
        <v>JM_115</v>
      </c>
      <c r="C39" s="162">
        <v>62160095</v>
      </c>
      <c r="D39" s="171">
        <f>VLOOKUP(C39,Seznam_PO_1_1_2022!A:C,3,0)</f>
        <v>62160095</v>
      </c>
      <c r="E39" s="161" t="str">
        <f>VLOOKUP(C39,Seznam_PO_1_1_2022!A:E,5,0)</f>
        <v>Mateřská škola speciální, základní škola speciální a praktická škola Elpis Brno, příspěvková organizace</v>
      </c>
      <c r="F39" s="161" t="str">
        <f>VLOOKUP(C39,Seznam_PO_1_1_2022!A:F,6,0)</f>
        <v>Koperníkova 803/2, 615 00 Brno</v>
      </c>
      <c r="G39" s="162">
        <f>VLOOKUP(C39,sNP!A:H,8,0)</f>
        <v>20</v>
      </c>
      <c r="H39" s="162">
        <f>VLOOKUP(C39,sNP!A:I,9,0)</f>
        <v>0</v>
      </c>
      <c r="I39" s="162">
        <f>VLOOKUP(C39,sNP!A:J,10,0)</f>
        <v>0</v>
      </c>
      <c r="J39" s="162">
        <f>VLOOKUP(C39,sNP!A:K,11,0)</f>
        <v>0</v>
      </c>
      <c r="K39" s="162">
        <f>VLOOKUP(C39,sNP!A:L,12,0)</f>
        <v>0</v>
      </c>
      <c r="L39" s="162">
        <f>VLOOKUP(C39,sNP!A:M,13,0)</f>
        <v>0</v>
      </c>
      <c r="M39" s="162">
        <f>VLOOKUP(C39,sNP!A:N,14,0)</f>
        <v>0</v>
      </c>
      <c r="N39" s="162">
        <f>VLOOKUP(C39,sNP!A:O,15,0)</f>
        <v>0</v>
      </c>
      <c r="O39" s="158">
        <f>VLOOKUP(C39,sNP!A:P,16,0)</f>
        <v>0</v>
      </c>
      <c r="P39" s="162">
        <f>VLOOKUP(C39,sNP!A:Q,17,0)</f>
        <v>0</v>
      </c>
      <c r="Q39" s="158">
        <f>VLOOKUP(C39,sNP!A:R,18,0)</f>
        <v>0</v>
      </c>
      <c r="R39" s="162">
        <f>VLOOKUP(C39,sNP!A:S,19,0)</f>
        <v>0</v>
      </c>
      <c r="S39" s="167">
        <f t="shared" si="0"/>
        <v>20</v>
      </c>
    </row>
    <row r="40" spans="1:19" ht="40.15" customHeight="1">
      <c r="A40" s="170">
        <v>35</v>
      </c>
      <c r="B40" s="160" t="str">
        <f>VLOOKUP(C40,Seznam_PO_1_1_2022!A:B,2,0)</f>
        <v>JM_122</v>
      </c>
      <c r="C40" s="162">
        <v>62157396</v>
      </c>
      <c r="D40" s="171">
        <f>VLOOKUP(C40,Seznam_PO_1_1_2022!A:C,3,0)</f>
        <v>62157396</v>
      </c>
      <c r="E40" s="161" t="str">
        <f>VLOOKUP(C40,Seznam_PO_1_1_2022!A:E,5,0)</f>
        <v>Mateřská škola a základní škola Brno, Kociánka, příspěvková organizace</v>
      </c>
      <c r="F40" s="161" t="str">
        <f>VLOOKUP(C40,Seznam_PO_1_1_2022!A:F,6,0)</f>
        <v>Kociánka 2801/6a, 612 00 Brno</v>
      </c>
      <c r="G40" s="162">
        <f>VLOOKUP(C40,sNP!A:H,8,0)</f>
        <v>0</v>
      </c>
      <c r="H40" s="162">
        <f>VLOOKUP(C40,sNP!A:I,9,0)</f>
        <v>75</v>
      </c>
      <c r="I40" s="162">
        <f>VLOOKUP(C40,sNP!A:J,10,0)</f>
        <v>0</v>
      </c>
      <c r="J40" s="162">
        <f>VLOOKUP(C40,sNP!A:K,11,0)</f>
        <v>0</v>
      </c>
      <c r="K40" s="162">
        <f>VLOOKUP(C40,sNP!A:L,12,0)</f>
        <v>0</v>
      </c>
      <c r="L40" s="162">
        <f>VLOOKUP(C40,sNP!A:M,13,0)</f>
        <v>0</v>
      </c>
      <c r="M40" s="162">
        <f>VLOOKUP(C40,sNP!A:N,14,0)</f>
        <v>0</v>
      </c>
      <c r="N40" s="162">
        <f>VLOOKUP(C40,sNP!A:O,15,0)</f>
        <v>0</v>
      </c>
      <c r="O40" s="158">
        <f>VLOOKUP(C40,sNP!A:P,16,0)</f>
        <v>0</v>
      </c>
      <c r="P40" s="162">
        <f>VLOOKUP(C40,sNP!A:Q,17,0)</f>
        <v>0</v>
      </c>
      <c r="Q40" s="158">
        <f>VLOOKUP(C40,sNP!A:R,18,0)</f>
        <v>0</v>
      </c>
      <c r="R40" s="162">
        <f>VLOOKUP(C40,sNP!A:S,19,0)</f>
        <v>0</v>
      </c>
      <c r="S40" s="167">
        <f t="shared" si="0"/>
        <v>75</v>
      </c>
    </row>
    <row r="41" spans="1:19" ht="40.15" customHeight="1">
      <c r="A41" s="170">
        <v>36</v>
      </c>
      <c r="B41" s="160" t="str">
        <f>VLOOKUP(C41,Seznam_PO_1_1_2022!A:B,2,0)</f>
        <v>JM_125</v>
      </c>
      <c r="C41" s="162">
        <v>49461249</v>
      </c>
      <c r="D41" s="171">
        <f>VLOOKUP(C41,Seznam_PO_1_1_2022!A:C,3,0)</f>
        <v>49461249</v>
      </c>
      <c r="E41" s="161" t="str">
        <f>VLOOKUP(C41,Seznam_PO_1_1_2022!A:E,5,0)</f>
        <v xml:space="preserve">Gymnázium a základní umělecká škola Šlapanice, příspěvková organizace
</v>
      </c>
      <c r="F41" s="161" t="str">
        <f>VLOOKUP(C41,Seznam_PO_1_1_2022!A:F,6,0)</f>
        <v>Riegrova 40/17, 664 51 Šlapanice</v>
      </c>
      <c r="G41" s="162">
        <f>VLOOKUP(C41,sNP!A:H,8,0)</f>
        <v>0</v>
      </c>
      <c r="H41" s="162">
        <f>VLOOKUP(C41,sNP!A:I,9,0)</f>
        <v>75</v>
      </c>
      <c r="I41" s="162">
        <f>VLOOKUP(C41,sNP!A:J,10,0)</f>
        <v>0</v>
      </c>
      <c r="J41" s="162">
        <f>VLOOKUP(C41,sNP!A:K,11,0)</f>
        <v>0</v>
      </c>
      <c r="K41" s="162">
        <f>VLOOKUP(C41,sNP!A:L,12,0)</f>
        <v>0</v>
      </c>
      <c r="L41" s="162">
        <f>VLOOKUP(C41,sNP!A:M,13,0)</f>
        <v>0</v>
      </c>
      <c r="M41" s="162">
        <f>VLOOKUP(C41,sNP!A:N,14,0)</f>
        <v>0</v>
      </c>
      <c r="N41" s="162">
        <f>VLOOKUP(C41,sNP!A:O,15,0)</f>
        <v>0</v>
      </c>
      <c r="O41" s="158">
        <f>VLOOKUP(C41,sNP!A:P,16,0)</f>
        <v>0</v>
      </c>
      <c r="P41" s="162">
        <f>VLOOKUP(C41,sNP!A:Q,17,0)</f>
        <v>0</v>
      </c>
      <c r="Q41" s="158">
        <f>VLOOKUP(C41,sNP!A:R,18,0)</f>
        <v>0</v>
      </c>
      <c r="R41" s="162">
        <f>VLOOKUP(C41,sNP!A:S,19,0)</f>
        <v>0</v>
      </c>
      <c r="S41" s="167">
        <f t="shared" si="0"/>
        <v>75</v>
      </c>
    </row>
    <row r="42" spans="1:19" ht="40.15" customHeight="1">
      <c r="A42" s="170">
        <v>37</v>
      </c>
      <c r="B42" s="160" t="str">
        <f>VLOOKUP(C42,Seznam_PO_1_1_2022!A:B,2,0)</f>
        <v>JM_134</v>
      </c>
      <c r="C42" s="171">
        <v>226564</v>
      </c>
      <c r="D42" s="171" t="str">
        <f>VLOOKUP(C42,Seznam_PO_1_1_2022!A:C,3,0)</f>
        <v>00226564</v>
      </c>
      <c r="E42" s="161" t="str">
        <f>VLOOKUP(C42,Seznam_PO_1_1_2022!A:E,5,0)</f>
        <v>Domov Hvězda, příspěvková organizace</v>
      </c>
      <c r="F42" s="161" t="str">
        <f>VLOOKUP(C42,Seznam_PO_1_1_2022!A:F,6,0)</f>
        <v>Nové Hvězdlice 200, 683 41 Bohdalice</v>
      </c>
      <c r="G42" s="162">
        <f>VLOOKUP(C42,sNP!A:H,8,0)</f>
        <v>0</v>
      </c>
      <c r="H42" s="162">
        <f>VLOOKUP(C42,sNP!A:I,9,0)</f>
        <v>60</v>
      </c>
      <c r="I42" s="162">
        <f>VLOOKUP(C42,sNP!A:J,10,0)</f>
        <v>0</v>
      </c>
      <c r="J42" s="162">
        <f>VLOOKUP(C42,sNP!A:K,11,0)</f>
        <v>0</v>
      </c>
      <c r="K42" s="162">
        <f>VLOOKUP(C42,sNP!A:L,12,0)</f>
        <v>0</v>
      </c>
      <c r="L42" s="162">
        <f>VLOOKUP(C42,sNP!A:M,13,0)</f>
        <v>0</v>
      </c>
      <c r="M42" s="162">
        <f>VLOOKUP(C42,sNP!A:N,14,0)</f>
        <v>0</v>
      </c>
      <c r="N42" s="162">
        <f>VLOOKUP(C42,sNP!A:O,15,0)</f>
        <v>0</v>
      </c>
      <c r="O42" s="158">
        <f>VLOOKUP(C42,sNP!A:P,16,0)</f>
        <v>0</v>
      </c>
      <c r="P42" s="162">
        <f>VLOOKUP(C42,sNP!A:Q,17,0)</f>
        <v>0</v>
      </c>
      <c r="Q42" s="158">
        <f>VLOOKUP(C42,sNP!A:R,18,0)</f>
        <v>0</v>
      </c>
      <c r="R42" s="162">
        <f>VLOOKUP(C42,sNP!A:S,19,0)</f>
        <v>0</v>
      </c>
      <c r="S42" s="167">
        <f t="shared" si="0"/>
        <v>60</v>
      </c>
    </row>
    <row r="43" spans="1:19" ht="40.15" customHeight="1">
      <c r="A43" s="170">
        <v>38</v>
      </c>
      <c r="B43" s="160" t="str">
        <f>VLOOKUP(C43,Seznam_PO_1_1_2022!A:B,2,0)</f>
        <v>JM_136</v>
      </c>
      <c r="C43" s="171">
        <v>567043</v>
      </c>
      <c r="D43" s="171" t="str">
        <f>VLOOKUP(C43,Seznam_PO_1_1_2022!A:C,3,0)</f>
        <v>00567043</v>
      </c>
      <c r="E43" s="161" t="str">
        <f>VLOOKUP(C43,Seznam_PO_1_1_2022!A:E,5,0)</f>
        <v>Mateřská škola a základní škola Kyjov, Školní, příspěvková organizace</v>
      </c>
      <c r="F43" s="161" t="str">
        <f>VLOOKUP(C43,Seznam_PO_1_1_2022!A:F,6,0)</f>
        <v>Školní 3208/51, 697 01 Kyjov</v>
      </c>
      <c r="G43" s="162">
        <f>VLOOKUP(C43,sNP!A:H,8,0)</f>
        <v>0</v>
      </c>
      <c r="H43" s="162">
        <f>VLOOKUP(C43,sNP!A:I,9,0)</f>
        <v>50</v>
      </c>
      <c r="I43" s="162">
        <f>VLOOKUP(C43,sNP!A:J,10,0)</f>
        <v>0</v>
      </c>
      <c r="J43" s="162">
        <f>VLOOKUP(C43,sNP!A:K,11,0)</f>
        <v>0</v>
      </c>
      <c r="K43" s="162">
        <f>VLOOKUP(C43,sNP!A:L,12,0)</f>
        <v>0</v>
      </c>
      <c r="L43" s="162">
        <f>VLOOKUP(C43,sNP!A:M,13,0)</f>
        <v>0</v>
      </c>
      <c r="M43" s="162">
        <f>VLOOKUP(C43,sNP!A:N,14,0)</f>
        <v>0</v>
      </c>
      <c r="N43" s="162">
        <f>VLOOKUP(C43,sNP!A:O,15,0)</f>
        <v>0</v>
      </c>
      <c r="O43" s="158">
        <f>VLOOKUP(C43,sNP!A:P,16,0)</f>
        <v>0</v>
      </c>
      <c r="P43" s="162">
        <f>VLOOKUP(C43,sNP!A:Q,17,0)</f>
        <v>0</v>
      </c>
      <c r="Q43" s="158">
        <f>VLOOKUP(C43,sNP!A:R,18,0)</f>
        <v>0</v>
      </c>
      <c r="R43" s="162">
        <f>VLOOKUP(C43,sNP!A:S,19,0)</f>
        <v>0</v>
      </c>
      <c r="S43" s="167">
        <f t="shared" si="0"/>
        <v>50</v>
      </c>
    </row>
    <row r="44" spans="1:19" ht="40.15" customHeight="1">
      <c r="A44" s="170">
        <v>39</v>
      </c>
      <c r="B44" s="160" t="str">
        <f>VLOOKUP(C44,Seznam_PO_1_1_2022!A:B,2,0)</f>
        <v>JM_145</v>
      </c>
      <c r="C44" s="171">
        <v>53163</v>
      </c>
      <c r="D44" s="171" t="str">
        <f>VLOOKUP(C44,Seznam_PO_1_1_2022!A:C,3,0)</f>
        <v>00053163</v>
      </c>
      <c r="E44" s="161" t="str">
        <f>VLOOKUP(C44,Seznam_PO_1_1_2022!A:E,5,0)</f>
        <v>Střední škola polytechnická Kyjov, příspěvková organizace</v>
      </c>
      <c r="F44" s="161" t="str">
        <f>VLOOKUP(C44,Seznam_PO_1_1_2022!A:F,6,0)</f>
        <v>Havlíčkova 1223/17, 697 01 Kyjov</v>
      </c>
      <c r="G44" s="162">
        <f>VLOOKUP(C44,sNP!A:H,8,0)</f>
        <v>75</v>
      </c>
      <c r="H44" s="162">
        <f>VLOOKUP(C44,sNP!A:I,9,0)</f>
        <v>75</v>
      </c>
      <c r="I44" s="162">
        <f>VLOOKUP(C44,sNP!A:J,10,0)</f>
        <v>0</v>
      </c>
      <c r="J44" s="162">
        <f>VLOOKUP(C44,sNP!A:K,11,0)</f>
        <v>0</v>
      </c>
      <c r="K44" s="162">
        <f>VLOOKUP(C44,sNP!A:L,12,0)</f>
        <v>0</v>
      </c>
      <c r="L44" s="162">
        <f>VLOOKUP(C44,sNP!A:M,13,0)</f>
        <v>0</v>
      </c>
      <c r="M44" s="162">
        <f>VLOOKUP(C44,sNP!A:N,14,0)</f>
        <v>2</v>
      </c>
      <c r="N44" s="162">
        <f>VLOOKUP(C44,sNP!A:O,15,0)</f>
        <v>0</v>
      </c>
      <c r="O44" s="158">
        <f>VLOOKUP(C44,sNP!A:P,16,0)</f>
        <v>0</v>
      </c>
      <c r="P44" s="162">
        <f>VLOOKUP(C44,sNP!A:Q,17,0)</f>
        <v>0</v>
      </c>
      <c r="Q44" s="158">
        <f>VLOOKUP(C44,sNP!A:R,18,0)</f>
        <v>0</v>
      </c>
      <c r="R44" s="162">
        <f>VLOOKUP(C44,sNP!A:S,19,0)</f>
        <v>0</v>
      </c>
      <c r="S44" s="167">
        <f t="shared" si="0"/>
        <v>152</v>
      </c>
    </row>
    <row r="45" spans="1:19" ht="40.15" customHeight="1">
      <c r="A45" s="170">
        <v>40</v>
      </c>
      <c r="B45" s="160" t="str">
        <f>VLOOKUP(C45,Seznam_PO_1_1_2022!A:B,2,0)</f>
        <v>JM_165</v>
      </c>
      <c r="C45" s="162">
        <v>60680351</v>
      </c>
      <c r="D45" s="171">
        <f>VLOOKUP(C45,Seznam_PO_1_1_2022!A:C,3,0)</f>
        <v>60680351</v>
      </c>
      <c r="E45" s="161" t="str">
        <f>VLOOKUP(C45,Seznam_PO_1_1_2022!A:E,5,0)</f>
        <v>Gymnázium a Jazyková škola s právem státní jazykové zkoušky Břeclav, příspěvková organizace</v>
      </c>
      <c r="F45" s="161" t="str">
        <f>VLOOKUP(C45,Seznam_PO_1_1_2022!A:F,6,0)</f>
        <v>Sady 28. října 674/1, 690 21 Břeclav</v>
      </c>
      <c r="G45" s="162">
        <f>VLOOKUP(C45,sNP!A:H,8,0)</f>
        <v>0</v>
      </c>
      <c r="H45" s="162">
        <f>VLOOKUP(C45,sNP!A:I,9,0)</f>
        <v>60</v>
      </c>
      <c r="I45" s="162">
        <f>VLOOKUP(C45,sNP!A:J,10,0)</f>
        <v>0</v>
      </c>
      <c r="J45" s="162">
        <f>VLOOKUP(C45,sNP!A:K,11,0)</f>
        <v>0</v>
      </c>
      <c r="K45" s="162">
        <f>VLOOKUP(C45,sNP!A:L,12,0)</f>
        <v>0</v>
      </c>
      <c r="L45" s="162">
        <f>VLOOKUP(C45,sNP!A:M,13,0)</f>
        <v>0</v>
      </c>
      <c r="M45" s="162">
        <f>VLOOKUP(C45,sNP!A:N,14,0)</f>
        <v>0</v>
      </c>
      <c r="N45" s="162">
        <f>VLOOKUP(C45,sNP!A:O,15,0)</f>
        <v>0</v>
      </c>
      <c r="O45" s="158">
        <f>VLOOKUP(C45,sNP!A:P,16,0)</f>
        <v>0</v>
      </c>
      <c r="P45" s="162">
        <f>VLOOKUP(C45,sNP!A:Q,17,0)</f>
        <v>0</v>
      </c>
      <c r="Q45" s="158">
        <f>VLOOKUP(C45,sNP!A:R,18,0)</f>
        <v>0</v>
      </c>
      <c r="R45" s="162">
        <f>VLOOKUP(C45,sNP!A:S,19,0)</f>
        <v>0</v>
      </c>
      <c r="S45" s="167">
        <f t="shared" si="0"/>
        <v>60</v>
      </c>
    </row>
    <row r="46" spans="1:19" ht="40.15" customHeight="1">
      <c r="A46" s="170">
        <v>41</v>
      </c>
      <c r="B46" s="160" t="str">
        <f>VLOOKUP(C46,Seznam_PO_1_1_2022!A:B,2,0)</f>
        <v>JM_170</v>
      </c>
      <c r="C46" s="162">
        <v>60680318</v>
      </c>
      <c r="D46" s="171">
        <f>VLOOKUP(C46,Seznam_PO_1_1_2022!A:C,3,0)</f>
        <v>60680318</v>
      </c>
      <c r="E46" s="161" t="str">
        <f>VLOOKUP(C46,Seznam_PO_1_1_2022!A:E,5,0)</f>
        <v>Střední vinařská škola Valtice, příspěvková organizace</v>
      </c>
      <c r="F46" s="161" t="str">
        <f>VLOOKUP(C46,Seznam_PO_1_1_2022!A:F,6,0)</f>
        <v>Sobotní 116, 691 42 Valtice</v>
      </c>
      <c r="G46" s="162">
        <f>VLOOKUP(C46,sNP!A:H,8,0)</f>
        <v>8</v>
      </c>
      <c r="H46" s="162">
        <f>VLOOKUP(C46,sNP!A:I,9,0)</f>
        <v>20</v>
      </c>
      <c r="I46" s="162">
        <f>VLOOKUP(C46,sNP!A:J,10,0)</f>
        <v>0</v>
      </c>
      <c r="J46" s="162">
        <f>VLOOKUP(C46,sNP!A:K,11,0)</f>
        <v>0</v>
      </c>
      <c r="K46" s="162">
        <f>VLOOKUP(C46,sNP!A:L,12,0)</f>
        <v>0</v>
      </c>
      <c r="L46" s="162">
        <f>VLOOKUP(C46,sNP!A:M,13,0)</f>
        <v>0</v>
      </c>
      <c r="M46" s="162">
        <f>VLOOKUP(C46,sNP!A:N,14,0)</f>
        <v>0</v>
      </c>
      <c r="N46" s="162">
        <f>VLOOKUP(C46,sNP!A:O,15,0)</f>
        <v>0</v>
      </c>
      <c r="O46" s="158">
        <f>VLOOKUP(C46,sNP!A:P,16,0)</f>
        <v>0</v>
      </c>
      <c r="P46" s="162">
        <f>VLOOKUP(C46,sNP!A:Q,17,0)</f>
        <v>0</v>
      </c>
      <c r="Q46" s="158">
        <f>VLOOKUP(C46,sNP!A:R,18,0)</f>
        <v>0</v>
      </c>
      <c r="R46" s="162">
        <f>VLOOKUP(C46,sNP!A:S,19,0)</f>
        <v>0</v>
      </c>
      <c r="S46" s="167">
        <f t="shared" si="0"/>
        <v>28</v>
      </c>
    </row>
    <row r="47" spans="1:19" ht="40.15" customHeight="1">
      <c r="A47" s="170">
        <v>42</v>
      </c>
      <c r="B47" s="160" t="str">
        <f>VLOOKUP(C47,Seznam_PO_1_1_2022!A:B,2,0)</f>
        <v>JM_171</v>
      </c>
      <c r="C47" s="162">
        <v>45671826</v>
      </c>
      <c r="D47" s="171">
        <f>VLOOKUP(C47,Seznam_PO_1_1_2022!A:C,3,0)</f>
        <v>45671826</v>
      </c>
      <c r="E47" s="161" t="str">
        <f>VLOOKUP(C47,Seznam_PO_1_1_2022!A:E,5,0)</f>
        <v>Emin zámek, příspěvková organizace</v>
      </c>
      <c r="F47" s="161" t="str">
        <f>VLOOKUP(C47,Seznam_PO_1_1_2022!A:F,6,0)</f>
        <v>Šanov 275, 671 67 Hrušovany nad Jevišovkou</v>
      </c>
      <c r="G47" s="162">
        <f>VLOOKUP(C47,sNP!A:H,8,0)</f>
        <v>25</v>
      </c>
      <c r="H47" s="162">
        <f>VLOOKUP(C47,sNP!A:I,9,0)</f>
        <v>0</v>
      </c>
      <c r="I47" s="162">
        <f>VLOOKUP(C47,sNP!A:J,10,0)</f>
        <v>0</v>
      </c>
      <c r="J47" s="162">
        <f>VLOOKUP(C47,sNP!A:K,11,0)</f>
        <v>0</v>
      </c>
      <c r="K47" s="162">
        <f>VLOOKUP(C47,sNP!A:L,12,0)</f>
        <v>0</v>
      </c>
      <c r="L47" s="162">
        <f>VLOOKUP(C47,sNP!A:M,13,0)</f>
        <v>0</v>
      </c>
      <c r="M47" s="162">
        <f>VLOOKUP(C47,sNP!A:N,14,0)</f>
        <v>0</v>
      </c>
      <c r="N47" s="162">
        <f>VLOOKUP(C47,sNP!A:O,15,0)</f>
        <v>0</v>
      </c>
      <c r="O47" s="158">
        <f>VLOOKUP(C47,sNP!A:P,16,0)</f>
        <v>0</v>
      </c>
      <c r="P47" s="162">
        <f>VLOOKUP(C47,sNP!A:Q,17,0)</f>
        <v>0</v>
      </c>
      <c r="Q47" s="158">
        <f>VLOOKUP(C47,sNP!A:R,18,0)</f>
        <v>0</v>
      </c>
      <c r="R47" s="162">
        <f>VLOOKUP(C47,sNP!A:S,19,0)</f>
        <v>0</v>
      </c>
      <c r="S47" s="167">
        <f t="shared" si="0"/>
        <v>25</v>
      </c>
    </row>
    <row r="48" spans="1:19" ht="40.15" customHeight="1">
      <c r="A48" s="170">
        <v>43</v>
      </c>
      <c r="B48" s="160" t="str">
        <f>VLOOKUP(C48,Seznam_PO_1_1_2022!A:B,2,0)</f>
        <v>JM_173</v>
      </c>
      <c r="C48" s="162">
        <v>45671877</v>
      </c>
      <c r="D48" s="171">
        <f>VLOOKUP(C48,Seznam_PO_1_1_2022!A:C,3,0)</f>
        <v>45671877</v>
      </c>
      <c r="E48" s="161" t="str">
        <f>VLOOKUP(C48,Seznam_PO_1_1_2022!A:E,5,0)</f>
        <v>Domov Božice, příspěvková organizace</v>
      </c>
      <c r="F48" s="161" t="str">
        <f>VLOOKUP(C48,Seznam_PO_1_1_2022!A:F,6,0)</f>
        <v>Božice 188, 671 64 Božice</v>
      </c>
      <c r="G48" s="162">
        <f>VLOOKUP(C48,sNP!A:H,8,0)</f>
        <v>40</v>
      </c>
      <c r="H48" s="162">
        <f>VLOOKUP(C48,sNP!A:I,9,0)</f>
        <v>0</v>
      </c>
      <c r="I48" s="162">
        <f>VLOOKUP(C48,sNP!A:J,10,0)</f>
        <v>0</v>
      </c>
      <c r="J48" s="162">
        <f>VLOOKUP(C48,sNP!A:K,11,0)</f>
        <v>0</v>
      </c>
      <c r="K48" s="162">
        <f>VLOOKUP(C48,sNP!A:L,12,0)</f>
        <v>0</v>
      </c>
      <c r="L48" s="162">
        <f>VLOOKUP(C48,sNP!A:M,13,0)</f>
        <v>0</v>
      </c>
      <c r="M48" s="162">
        <f>VLOOKUP(C48,sNP!A:N,14,0)</f>
        <v>0</v>
      </c>
      <c r="N48" s="162">
        <f>VLOOKUP(C48,sNP!A:O,15,0)</f>
        <v>0</v>
      </c>
      <c r="O48" s="158">
        <f>VLOOKUP(C48,sNP!A:P,16,0)</f>
        <v>0</v>
      </c>
      <c r="P48" s="162">
        <f>VLOOKUP(C48,sNP!A:Q,17,0)</f>
        <v>0</v>
      </c>
      <c r="Q48" s="158">
        <f>VLOOKUP(C48,sNP!A:R,18,0)</f>
        <v>0</v>
      </c>
      <c r="R48" s="162">
        <f>VLOOKUP(C48,sNP!A:S,19,0)</f>
        <v>0</v>
      </c>
      <c r="S48" s="167">
        <f t="shared" si="0"/>
        <v>40</v>
      </c>
    </row>
    <row r="49" spans="1:19" ht="40.15" customHeight="1">
      <c r="A49" s="170">
        <v>44</v>
      </c>
      <c r="B49" s="160" t="str">
        <f>VLOOKUP(C49,Seznam_PO_1_1_2022!A:B,2,0)</f>
        <v>JM_177</v>
      </c>
      <c r="C49" s="171">
        <v>380521</v>
      </c>
      <c r="D49" s="171" t="str">
        <f>VLOOKUP(C49,Seznam_PO_1_1_2022!A:C,3,0)</f>
        <v>00380521</v>
      </c>
      <c r="E49" s="161" t="str">
        <f>VLOOKUP(C49,Seznam_PO_1_1_2022!A:E,5,0)</f>
        <v>Základní umělecká škola Blansko, příspěvková organizace</v>
      </c>
      <c r="F49" s="161" t="str">
        <f>VLOOKUP(C49,Seznam_PO_1_1_2022!A:F,6,0)</f>
        <v>Zámek 3/3, 678 01 Blansko</v>
      </c>
      <c r="G49" s="162">
        <f>VLOOKUP(C49,sNP!A:H,8,0)</f>
        <v>15</v>
      </c>
      <c r="H49" s="162">
        <f>VLOOKUP(C49,sNP!A:I,9,0)</f>
        <v>0</v>
      </c>
      <c r="I49" s="162">
        <f>VLOOKUP(C49,sNP!A:J,10,0)</f>
        <v>0</v>
      </c>
      <c r="J49" s="162">
        <f>VLOOKUP(C49,sNP!A:K,11,0)</f>
        <v>0</v>
      </c>
      <c r="K49" s="162">
        <f>VLOOKUP(C49,sNP!A:L,12,0)</f>
        <v>0</v>
      </c>
      <c r="L49" s="162">
        <f>VLOOKUP(C49,sNP!A:M,13,0)</f>
        <v>0</v>
      </c>
      <c r="M49" s="162">
        <f>VLOOKUP(C49,sNP!A:N,14,0)</f>
        <v>0</v>
      </c>
      <c r="N49" s="162">
        <f>VLOOKUP(C49,sNP!A:O,15,0)</f>
        <v>0</v>
      </c>
      <c r="O49" s="158">
        <f>VLOOKUP(C49,sNP!A:P,16,0)</f>
        <v>0</v>
      </c>
      <c r="P49" s="162">
        <f>VLOOKUP(C49,sNP!A:Q,17,0)</f>
        <v>0</v>
      </c>
      <c r="Q49" s="158">
        <f>VLOOKUP(C49,sNP!A:R,18,0)</f>
        <v>0</v>
      </c>
      <c r="R49" s="162">
        <f>VLOOKUP(C49,sNP!A:S,19,0)</f>
        <v>0</v>
      </c>
      <c r="S49" s="167">
        <f t="shared" si="0"/>
        <v>15</v>
      </c>
    </row>
    <row r="50" spans="1:19" ht="40.15" customHeight="1">
      <c r="A50" s="170">
        <v>45</v>
      </c>
      <c r="B50" s="160" t="str">
        <f>VLOOKUP(C50,Seznam_PO_1_1_2022!A:B,2,0)</f>
        <v>JM_178</v>
      </c>
      <c r="C50" s="162">
        <v>70997241</v>
      </c>
      <c r="D50" s="171">
        <f>VLOOKUP(C50,Seznam_PO_1_1_2022!A:C,3,0)</f>
        <v>70997241</v>
      </c>
      <c r="E50" s="161" t="str">
        <f>VLOOKUP(C50,Seznam_PO_1_1_2022!A:E,5,0)</f>
        <v>SENIOR centrum Blansko, příspěvková organizace</v>
      </c>
      <c r="F50" s="161" t="str">
        <f>VLOOKUP(C50,Seznam_PO_1_1_2022!A:F,6,0)</f>
        <v>Pod Sanatorkou 2363/3, 678 01 Blansko</v>
      </c>
      <c r="G50" s="162">
        <f>VLOOKUP(C50,sNP!A:H,8,0)</f>
        <v>50</v>
      </c>
      <c r="H50" s="162">
        <f>VLOOKUP(C50,sNP!A:I,9,0)</f>
        <v>0</v>
      </c>
      <c r="I50" s="162">
        <f>VLOOKUP(C50,sNP!A:J,10,0)</f>
        <v>0</v>
      </c>
      <c r="J50" s="162">
        <f>VLOOKUP(C50,sNP!A:K,11,0)</f>
        <v>0</v>
      </c>
      <c r="K50" s="162">
        <f>VLOOKUP(C50,sNP!A:L,12,0)</f>
        <v>0</v>
      </c>
      <c r="L50" s="162">
        <f>VLOOKUP(C50,sNP!A:M,13,0)</f>
        <v>0</v>
      </c>
      <c r="M50" s="162">
        <f>VLOOKUP(C50,sNP!A:N,14,0)</f>
        <v>0</v>
      </c>
      <c r="N50" s="162">
        <f>VLOOKUP(C50,sNP!A:O,15,0)</f>
        <v>0</v>
      </c>
      <c r="O50" s="158">
        <f>VLOOKUP(C50,sNP!A:P,16,0)</f>
        <v>0</v>
      </c>
      <c r="P50" s="162">
        <f>VLOOKUP(C50,sNP!A:Q,17,0)</f>
        <v>0</v>
      </c>
      <c r="Q50" s="158">
        <f>VLOOKUP(C50,sNP!A:R,18,0)</f>
        <v>0</v>
      </c>
      <c r="R50" s="162">
        <f>VLOOKUP(C50,sNP!A:S,19,0)</f>
        <v>0</v>
      </c>
      <c r="S50" s="167">
        <f t="shared" si="0"/>
        <v>50</v>
      </c>
    </row>
    <row r="51" spans="1:19" ht="40.15" customHeight="1">
      <c r="A51" s="170">
        <v>46</v>
      </c>
      <c r="B51" s="160" t="str">
        <f>VLOOKUP(C51,Seznam_PO_1_1_2022!A:B,2,0)</f>
        <v>JM_184</v>
      </c>
      <c r="C51" s="171">
        <v>226556</v>
      </c>
      <c r="D51" s="171" t="str">
        <f>VLOOKUP(C51,Seznam_PO_1_1_2022!A:C,3,0)</f>
        <v>00226556</v>
      </c>
      <c r="E51" s="161" t="str">
        <f>VLOOKUP(C51,Seznam_PO_1_1_2022!A:E,5,0)</f>
        <v>Sociální služby Vyškov, příspěvková organizace</v>
      </c>
      <c r="F51" s="161" t="str">
        <f>VLOOKUP(C51,Seznam_PO_1_1_2022!A:F,6,0)</f>
        <v>Polní 252/1, 682 01 Vyškov</v>
      </c>
      <c r="G51" s="162">
        <f>VLOOKUP(C51,sNP!A:H,8,0)</f>
        <v>80</v>
      </c>
      <c r="H51" s="162">
        <f>VLOOKUP(C51,sNP!A:I,9,0)</f>
        <v>0</v>
      </c>
      <c r="I51" s="162">
        <f>VLOOKUP(C51,sNP!A:J,10,0)</f>
        <v>0</v>
      </c>
      <c r="J51" s="162">
        <f>VLOOKUP(C51,sNP!A:K,11,0)</f>
        <v>0</v>
      </c>
      <c r="K51" s="162">
        <f>VLOOKUP(C51,sNP!A:L,12,0)</f>
        <v>0</v>
      </c>
      <c r="L51" s="162">
        <f>VLOOKUP(C51,sNP!A:M,13,0)</f>
        <v>0</v>
      </c>
      <c r="M51" s="162">
        <f>VLOOKUP(C51,sNP!A:N,14,0)</f>
        <v>7</v>
      </c>
      <c r="N51" s="162">
        <f>VLOOKUP(C51,sNP!A:O,15,0)</f>
        <v>0</v>
      </c>
      <c r="O51" s="158">
        <f>VLOOKUP(C51,sNP!A:P,16,0)</f>
        <v>0</v>
      </c>
      <c r="P51" s="162">
        <f>VLOOKUP(C51,sNP!A:Q,17,0)</f>
        <v>0</v>
      </c>
      <c r="Q51" s="158">
        <f>VLOOKUP(C51,sNP!A:R,18,0)</f>
        <v>0</v>
      </c>
      <c r="R51" s="162">
        <f>VLOOKUP(C51,sNP!A:S,19,0)</f>
        <v>0</v>
      </c>
      <c r="S51" s="167">
        <f t="shared" si="0"/>
        <v>87</v>
      </c>
    </row>
    <row r="52" spans="1:19" ht="40.15" customHeight="1">
      <c r="A52" s="170">
        <v>47</v>
      </c>
      <c r="B52" s="160" t="str">
        <f>VLOOKUP(C52,Seznam_PO_1_1_2022!A:B,2,0)</f>
        <v>JM_193</v>
      </c>
      <c r="C52" s="162">
        <v>48452751</v>
      </c>
      <c r="D52" s="171">
        <f>VLOOKUP(C52,Seznam_PO_1_1_2022!A:C,3,0)</f>
        <v>48452751</v>
      </c>
      <c r="E52" s="161" t="str">
        <f>VLOOKUP(C52,Seznam_PO_1_1_2022!A:E,5,0)</f>
        <v>Srdce v domě, příspěvková organizace</v>
      </c>
      <c r="F52" s="161" t="str">
        <f>VLOOKUP(C52,Seznam_PO_1_1_2022!A:F,6,0)</f>
        <v>Klentnice 81, 692 01 Mikulov</v>
      </c>
      <c r="G52" s="162">
        <f>VLOOKUP(C52,sNP!A:H,8,0)</f>
        <v>0</v>
      </c>
      <c r="H52" s="162">
        <f>VLOOKUP(C52,sNP!A:I,9,0)</f>
        <v>30</v>
      </c>
      <c r="I52" s="162">
        <f>VLOOKUP(C52,sNP!A:J,10,0)</f>
        <v>0</v>
      </c>
      <c r="J52" s="162">
        <f>VLOOKUP(C52,sNP!A:K,11,0)</f>
        <v>0</v>
      </c>
      <c r="K52" s="162">
        <f>VLOOKUP(C52,sNP!A:L,12,0)</f>
        <v>0</v>
      </c>
      <c r="L52" s="162">
        <f>VLOOKUP(C52,sNP!A:M,13,0)</f>
        <v>0</v>
      </c>
      <c r="M52" s="162">
        <f>VLOOKUP(C52,sNP!A:N,14,0)</f>
        <v>0</v>
      </c>
      <c r="N52" s="162">
        <f>VLOOKUP(C52,sNP!A:O,15,0)</f>
        <v>0</v>
      </c>
      <c r="O52" s="158">
        <f>VLOOKUP(C52,sNP!A:P,16,0)</f>
        <v>0</v>
      </c>
      <c r="P52" s="162">
        <f>VLOOKUP(C52,sNP!A:Q,17,0)</f>
        <v>0</v>
      </c>
      <c r="Q52" s="158">
        <f>VLOOKUP(C52,sNP!A:R,18,0)</f>
        <v>0</v>
      </c>
      <c r="R52" s="162">
        <f>VLOOKUP(C52,sNP!A:S,19,0)</f>
        <v>0</v>
      </c>
      <c r="S52" s="167">
        <f t="shared" si="0"/>
        <v>30</v>
      </c>
    </row>
    <row r="53" spans="1:19" ht="40.15" customHeight="1">
      <c r="A53" s="170">
        <v>48</v>
      </c>
      <c r="B53" s="160" t="str">
        <f>VLOOKUP(C53,Seznam_PO_1_1_2022!A:B,2,0)</f>
        <v>JM_199</v>
      </c>
      <c r="C53" s="162">
        <v>60555211</v>
      </c>
      <c r="D53" s="171">
        <f>VLOOKUP(C53,Seznam_PO_1_1_2022!A:C,3,0)</f>
        <v>60555211</v>
      </c>
      <c r="E53" s="161" t="str">
        <f>VLOOKUP(C53,Seznam_PO_1_1_2022!A:E,5,0)</f>
        <v>Gymnázium Brno-Bystrc, příspěvková organizace</v>
      </c>
      <c r="F53" s="161" t="str">
        <f>VLOOKUP(C53,Seznam_PO_1_1_2022!A:F,6,0)</f>
        <v>Vejrostova 1143/2, 635 00 Brno</v>
      </c>
      <c r="G53" s="162">
        <f>VLOOKUP(C53,sNP!A:H,8,0)</f>
        <v>0</v>
      </c>
      <c r="H53" s="162">
        <f>VLOOKUP(C53,sNP!A:I,9,0)</f>
        <v>150</v>
      </c>
      <c r="I53" s="162">
        <f>VLOOKUP(C53,sNP!A:J,10,0)</f>
        <v>0</v>
      </c>
      <c r="J53" s="162">
        <f>VLOOKUP(C53,sNP!A:K,11,0)</f>
        <v>0</v>
      </c>
      <c r="K53" s="162">
        <f>VLOOKUP(C53,sNP!A:L,12,0)</f>
        <v>0</v>
      </c>
      <c r="L53" s="162">
        <f>VLOOKUP(C53,sNP!A:M,13,0)</f>
        <v>0</v>
      </c>
      <c r="M53" s="162">
        <f>VLOOKUP(C53,sNP!A:N,14,0)</f>
        <v>0</v>
      </c>
      <c r="N53" s="162">
        <f>VLOOKUP(C53,sNP!A:O,15,0)</f>
        <v>0</v>
      </c>
      <c r="O53" s="158">
        <f>VLOOKUP(C53,sNP!A:P,16,0)</f>
        <v>0</v>
      </c>
      <c r="P53" s="162">
        <f>VLOOKUP(C53,sNP!A:Q,17,0)</f>
        <v>0</v>
      </c>
      <c r="Q53" s="158">
        <f>VLOOKUP(C53,sNP!A:R,18,0)</f>
        <v>0</v>
      </c>
      <c r="R53" s="162">
        <f>VLOOKUP(C53,sNP!A:S,19,0)</f>
        <v>0</v>
      </c>
      <c r="S53" s="167">
        <f t="shared" si="0"/>
        <v>150</v>
      </c>
    </row>
    <row r="54" spans="1:19" ht="40.15" customHeight="1">
      <c r="A54" s="170">
        <v>49</v>
      </c>
      <c r="B54" s="160" t="str">
        <f>VLOOKUP(C54,Seznam_PO_1_1_2022!A:B,2,0)</f>
        <v>JM_203</v>
      </c>
      <c r="C54" s="162">
        <v>16355474</v>
      </c>
      <c r="D54" s="171">
        <f>VLOOKUP(C54,Seznam_PO_1_1_2022!A:C,3,0)</f>
        <v>16355474</v>
      </c>
      <c r="E54" s="161" t="str">
        <f>VLOOKUP(C54,Seznam_PO_1_1_2022!A:E,5,0)</f>
        <v>Střední odborná škola a střední odborné učiliště Hustopeče, příspěvková organizace</v>
      </c>
      <c r="F54" s="161" t="str">
        <f>VLOOKUP(C54,Seznam_PO_1_1_2022!A:F,6,0)</f>
        <v>Masarykovo nám. 136/1, 693 01 Hustopeče</v>
      </c>
      <c r="G54" s="162">
        <f>VLOOKUP(C54,sNP!A:H,8,0)</f>
        <v>15</v>
      </c>
      <c r="H54" s="162">
        <f>VLOOKUP(C54,sNP!A:I,9,0)</f>
        <v>0</v>
      </c>
      <c r="I54" s="162">
        <f>VLOOKUP(C54,sNP!A:J,10,0)</f>
        <v>0</v>
      </c>
      <c r="J54" s="162">
        <f>VLOOKUP(C54,sNP!A:K,11,0)</f>
        <v>0</v>
      </c>
      <c r="K54" s="162">
        <f>VLOOKUP(C54,sNP!A:L,12,0)</f>
        <v>0</v>
      </c>
      <c r="L54" s="162">
        <f>VLOOKUP(C54,sNP!A:M,13,0)</f>
        <v>0</v>
      </c>
      <c r="M54" s="162">
        <f>VLOOKUP(C54,sNP!A:N,14,0)</f>
        <v>3</v>
      </c>
      <c r="N54" s="162">
        <f>VLOOKUP(C54,sNP!A:O,15,0)</f>
        <v>0</v>
      </c>
      <c r="O54" s="158">
        <f>VLOOKUP(C54,sNP!A:P,16,0)</f>
        <v>0</v>
      </c>
      <c r="P54" s="162">
        <f>VLOOKUP(C54,sNP!A:Q,17,0)</f>
        <v>0</v>
      </c>
      <c r="Q54" s="158">
        <f>VLOOKUP(C54,sNP!A:R,18,0)</f>
        <v>0</v>
      </c>
      <c r="R54" s="162">
        <f>VLOOKUP(C54,sNP!A:S,19,0)</f>
        <v>0</v>
      </c>
      <c r="S54" s="167">
        <f t="shared" si="0"/>
        <v>18</v>
      </c>
    </row>
    <row r="55" spans="1:19" ht="40.15" customHeight="1">
      <c r="A55" s="170">
        <v>50</v>
      </c>
      <c r="B55" s="160" t="str">
        <f>VLOOKUP(C55,Seznam_PO_1_1_2022!A:B,2,0)</f>
        <v>JM_207</v>
      </c>
      <c r="C55" s="162">
        <v>46937102</v>
      </c>
      <c r="D55" s="171">
        <f>VLOOKUP(C55,Seznam_PO_1_1_2022!A:C,3,0)</f>
        <v>46937102</v>
      </c>
      <c r="E55" s="161" t="str">
        <f>VLOOKUP(C55,Seznam_PO_1_1_2022!A:E,5,0)</f>
        <v>S-centrum Hodonín, příspěvková organizace</v>
      </c>
      <c r="F55" s="161" t="str">
        <f>VLOOKUP(C55,Seznam_PO_1_1_2022!A:F,6,0)</f>
        <v>Jarošova 1717/3, 695 01 Hodonín</v>
      </c>
      <c r="G55" s="162">
        <f>VLOOKUP(C55,sNP!A:H,8,0)</f>
        <v>0</v>
      </c>
      <c r="H55" s="162">
        <f>VLOOKUP(C55,sNP!A:I,9,0)</f>
        <v>0</v>
      </c>
      <c r="I55" s="162">
        <f>VLOOKUP(C55,sNP!A:J,10,0)</f>
        <v>10</v>
      </c>
      <c r="J55" s="162">
        <f>VLOOKUP(C55,sNP!A:K,11,0)</f>
        <v>0</v>
      </c>
      <c r="K55" s="162">
        <f>VLOOKUP(C55,sNP!A:L,12,0)</f>
        <v>0</v>
      </c>
      <c r="L55" s="162">
        <f>VLOOKUP(C55,sNP!A:M,13,0)</f>
        <v>0</v>
      </c>
      <c r="M55" s="162">
        <f>VLOOKUP(C55,sNP!A:N,14,0)</f>
        <v>0</v>
      </c>
      <c r="N55" s="162">
        <f>VLOOKUP(C55,sNP!A:O,15,0)</f>
        <v>0</v>
      </c>
      <c r="O55" s="158">
        <f>VLOOKUP(C55,sNP!A:P,16,0)</f>
        <v>0</v>
      </c>
      <c r="P55" s="162">
        <f>VLOOKUP(C55,sNP!A:Q,17,0)</f>
        <v>0</v>
      </c>
      <c r="Q55" s="158">
        <f>VLOOKUP(C55,sNP!A:R,18,0)</f>
        <v>0</v>
      </c>
      <c r="R55" s="162">
        <f>VLOOKUP(C55,sNP!A:S,19,0)</f>
        <v>0</v>
      </c>
      <c r="S55" s="167">
        <f t="shared" si="0"/>
        <v>10</v>
      </c>
    </row>
    <row r="56" spans="1:19" ht="40.15" customHeight="1">
      <c r="A56" s="170">
        <v>51</v>
      </c>
      <c r="B56" s="160" t="str">
        <f>VLOOKUP(C56,Seznam_PO_1_1_2022!A:B,2,0)</f>
        <v>JM_211</v>
      </c>
      <c r="C56" s="162">
        <v>60680300</v>
      </c>
      <c r="D56" s="171">
        <f>VLOOKUP(C56,Seznam_PO_1_1_2022!A:C,3,0)</f>
        <v>60680300</v>
      </c>
      <c r="E56" s="161" t="str">
        <f>VLOOKUP(C56,Seznam_PO_1_1_2022!A:E,5,0)</f>
        <v>Odborné učiliště Cvrčovice, příspěvková organizace</v>
      </c>
      <c r="F56" s="161" t="str">
        <f>VLOOKUP(C56,Seznam_PO_1_1_2022!A:F,6,0)</f>
        <v>Cvrčovice 131, 691 23 Pohořelice</v>
      </c>
      <c r="G56" s="162">
        <f>VLOOKUP(C56,sNP!A:H,8,0)</f>
        <v>50</v>
      </c>
      <c r="H56" s="162">
        <f>VLOOKUP(C56,sNP!A:I,9,0)</f>
        <v>0</v>
      </c>
      <c r="I56" s="162">
        <f>VLOOKUP(C56,sNP!A:J,10,0)</f>
        <v>0</v>
      </c>
      <c r="J56" s="162">
        <f>VLOOKUP(C56,sNP!A:K,11,0)</f>
        <v>0</v>
      </c>
      <c r="K56" s="162">
        <f>VLOOKUP(C56,sNP!A:L,12,0)</f>
        <v>0</v>
      </c>
      <c r="L56" s="162">
        <f>VLOOKUP(C56,sNP!A:M,13,0)</f>
        <v>0</v>
      </c>
      <c r="M56" s="162">
        <f>VLOOKUP(C56,sNP!A:N,14,0)</f>
        <v>2</v>
      </c>
      <c r="N56" s="162">
        <f>VLOOKUP(C56,sNP!A:O,15,0)</f>
        <v>0</v>
      </c>
      <c r="O56" s="158">
        <f>VLOOKUP(C56,sNP!A:P,16,0)</f>
        <v>0</v>
      </c>
      <c r="P56" s="162">
        <f>VLOOKUP(C56,sNP!A:Q,17,0)</f>
        <v>0</v>
      </c>
      <c r="Q56" s="158">
        <f>VLOOKUP(C56,sNP!A:R,18,0)</f>
        <v>0</v>
      </c>
      <c r="R56" s="162">
        <f>VLOOKUP(C56,sNP!A:S,19,0)</f>
        <v>0</v>
      </c>
      <c r="S56" s="167">
        <f t="shared" si="0"/>
        <v>52</v>
      </c>
    </row>
    <row r="57" spans="1:19" ht="40.15" customHeight="1">
      <c r="A57" s="170">
        <v>52</v>
      </c>
      <c r="B57" s="160" t="str">
        <f>VLOOKUP(C57,Seznam_PO_1_1_2022!A:B,2,0)</f>
        <v>JM_213</v>
      </c>
      <c r="C57" s="171">
        <v>55166</v>
      </c>
      <c r="D57" s="171" t="str">
        <f>VLOOKUP(C57,Seznam_PO_1_1_2022!A:C,3,0)</f>
        <v>00055166</v>
      </c>
      <c r="E57" s="161" t="str">
        <f>VLOOKUP(C57,Seznam_PO_1_1_2022!A:E,5,0)</f>
        <v>Střední škola dopravy, obchodu a služeb Moravský Krumlov, příspěvková organizace</v>
      </c>
      <c r="F57" s="161" t="str">
        <f>VLOOKUP(C57,Seznam_PO_1_1_2022!A:F,6,0)</f>
        <v>nám. Klášterní 127, 672 01 Moravský Krumlov</v>
      </c>
      <c r="G57" s="162">
        <f>VLOOKUP(C57,sNP!A:H,8,0)</f>
        <v>0</v>
      </c>
      <c r="H57" s="162">
        <f>VLOOKUP(C57,sNP!A:I,9,0)</f>
        <v>300</v>
      </c>
      <c r="I57" s="162">
        <f>VLOOKUP(C57,sNP!A:J,10,0)</f>
        <v>0</v>
      </c>
      <c r="J57" s="162">
        <f>VLOOKUP(C57,sNP!A:K,11,0)</f>
        <v>0</v>
      </c>
      <c r="K57" s="162">
        <f>VLOOKUP(C57,sNP!A:L,12,0)</f>
        <v>0</v>
      </c>
      <c r="L57" s="162">
        <f>VLOOKUP(C57,sNP!A:M,13,0)</f>
        <v>0</v>
      </c>
      <c r="M57" s="162">
        <f>VLOOKUP(C57,sNP!A:N,14,0)</f>
        <v>0</v>
      </c>
      <c r="N57" s="162">
        <f>VLOOKUP(C57,sNP!A:O,15,0)</f>
        <v>0</v>
      </c>
      <c r="O57" s="158">
        <f>VLOOKUP(C57,sNP!A:P,16,0)</f>
        <v>0</v>
      </c>
      <c r="P57" s="162">
        <f>VLOOKUP(C57,sNP!A:Q,17,0)</f>
        <v>0</v>
      </c>
      <c r="Q57" s="158">
        <f>VLOOKUP(C57,sNP!A:R,18,0)</f>
        <v>0</v>
      </c>
      <c r="R57" s="162">
        <f>VLOOKUP(C57,sNP!A:S,19,0)</f>
        <v>0</v>
      </c>
      <c r="S57" s="167">
        <f t="shared" si="0"/>
        <v>300</v>
      </c>
    </row>
    <row r="58" spans="1:19" ht="40.15" customHeight="1">
      <c r="A58" s="170">
        <v>53</v>
      </c>
      <c r="B58" s="160" t="str">
        <f>VLOOKUP(C58,Seznam_PO_1_1_2022!A:B,2,0)</f>
        <v>JM_214</v>
      </c>
      <c r="C58" s="162">
        <v>49438875</v>
      </c>
      <c r="D58" s="171">
        <f>VLOOKUP(C58,Seznam_PO_1_1_2022!A:C,3,0)</f>
        <v>49438875</v>
      </c>
      <c r="E58" s="161" t="str">
        <f>VLOOKUP(C58,Seznam_PO_1_1_2022!A:E,5,0)</f>
        <v>Gymnázium Moravský Krumlov, příspěvková organizace</v>
      </c>
      <c r="F58" s="161" t="str">
        <f>VLOOKUP(C58,Seznam_PO_1_1_2022!A:F,6,0)</f>
        <v>Smetanova 168, 672 01 Moravský Krumlov</v>
      </c>
      <c r="G58" s="162">
        <f>VLOOKUP(C58,sNP!A:H,8,0)</f>
        <v>50</v>
      </c>
      <c r="H58" s="162">
        <f>VLOOKUP(C58,sNP!A:I,9,0)</f>
        <v>0</v>
      </c>
      <c r="I58" s="162">
        <f>VLOOKUP(C58,sNP!A:J,10,0)</f>
        <v>0</v>
      </c>
      <c r="J58" s="162">
        <f>VLOOKUP(C58,sNP!A:K,11,0)</f>
        <v>0</v>
      </c>
      <c r="K58" s="162">
        <f>VLOOKUP(C58,sNP!A:L,12,0)</f>
        <v>0</v>
      </c>
      <c r="L58" s="162">
        <f>VLOOKUP(C58,sNP!A:M,13,0)</f>
        <v>0</v>
      </c>
      <c r="M58" s="162">
        <f>VLOOKUP(C58,sNP!A:N,14,0)</f>
        <v>0</v>
      </c>
      <c r="N58" s="162">
        <f>VLOOKUP(C58,sNP!A:O,15,0)</f>
        <v>0</v>
      </c>
      <c r="O58" s="158">
        <f>VLOOKUP(C58,sNP!A:P,16,0)</f>
        <v>0</v>
      </c>
      <c r="P58" s="162">
        <f>VLOOKUP(C58,sNP!A:Q,17,0)</f>
        <v>2</v>
      </c>
      <c r="Q58" s="158">
        <f>VLOOKUP(C58,sNP!A:R,18,0)</f>
        <v>0</v>
      </c>
      <c r="R58" s="162">
        <f>VLOOKUP(C58,sNP!A:S,19,0)</f>
        <v>0</v>
      </c>
      <c r="S58" s="167">
        <f t="shared" si="0"/>
        <v>52</v>
      </c>
    </row>
    <row r="59" spans="1:19" ht="40.15" customHeight="1">
      <c r="A59" s="170">
        <v>54</v>
      </c>
      <c r="B59" s="160" t="str">
        <f>VLOOKUP(C59,Seznam_PO_1_1_2022!A:B,2,0)</f>
        <v>JM_221</v>
      </c>
      <c r="C59" s="162">
        <v>66596769</v>
      </c>
      <c r="D59" s="171">
        <f>VLOOKUP(C59,Seznam_PO_1_1_2022!A:C,3,0)</f>
        <v>66596769</v>
      </c>
      <c r="E59" s="161" t="str">
        <f>VLOOKUP(C59,Seznam_PO_1_1_2022!A:E,5,0)</f>
        <v>Gymnázium Jana Blahoslava Ivančice, příspěvková organizace</v>
      </c>
      <c r="F59" s="161" t="str">
        <f>VLOOKUP(C59,Seznam_PO_1_1_2022!A:F,6,0)</f>
        <v>Lány 859/2, 664 91 Ivančice</v>
      </c>
      <c r="G59" s="162">
        <f>VLOOKUP(C59,sNP!A:H,8,0)</f>
        <v>90</v>
      </c>
      <c r="H59" s="162">
        <f>VLOOKUP(C59,sNP!A:I,9,0)</f>
        <v>0</v>
      </c>
      <c r="I59" s="162">
        <f>VLOOKUP(C59,sNP!A:J,10,0)</f>
        <v>0</v>
      </c>
      <c r="J59" s="162">
        <f>VLOOKUP(C59,sNP!A:K,11,0)</f>
        <v>0</v>
      </c>
      <c r="K59" s="162">
        <f>VLOOKUP(C59,sNP!A:L,12,0)</f>
        <v>0</v>
      </c>
      <c r="L59" s="162">
        <f>VLOOKUP(C59,sNP!A:M,13,0)</f>
        <v>0</v>
      </c>
      <c r="M59" s="162">
        <f>VLOOKUP(C59,sNP!A:N,14,0)</f>
        <v>0</v>
      </c>
      <c r="N59" s="162">
        <f>VLOOKUP(C59,sNP!A:O,15,0)</f>
        <v>0</v>
      </c>
      <c r="O59" s="158">
        <f>VLOOKUP(C59,sNP!A:P,16,0)</f>
        <v>0</v>
      </c>
      <c r="P59" s="162">
        <f>VLOOKUP(C59,sNP!A:Q,17,0)</f>
        <v>0</v>
      </c>
      <c r="Q59" s="158">
        <f>VLOOKUP(C59,sNP!A:R,18,0)</f>
        <v>0</v>
      </c>
      <c r="R59" s="162">
        <f>VLOOKUP(C59,sNP!A:S,19,0)</f>
        <v>0</v>
      </c>
      <c r="S59" s="167">
        <f t="shared" si="0"/>
        <v>90</v>
      </c>
    </row>
    <row r="60" spans="1:19" ht="40.15" customHeight="1">
      <c r="A60" s="170">
        <v>55</v>
      </c>
      <c r="B60" s="160" t="str">
        <f>VLOOKUP(C60,Seznam_PO_1_1_2022!A:B,2,0)</f>
        <v>JM_256</v>
      </c>
      <c r="C60" s="162">
        <v>61742902</v>
      </c>
      <c r="D60" s="171">
        <f>VLOOKUP(C60,Seznam_PO_1_1_2022!A:C,3,0)</f>
        <v>61742902</v>
      </c>
      <c r="E60" s="161" t="str">
        <f>VLOOKUP(C60,Seznam_PO_1_1_2022!A:E,5,0)</f>
        <v>Purkyňovo gymnázium, Strážnice, Masarykova 379, příspěvková organizace</v>
      </c>
      <c r="F60" s="161" t="str">
        <f>VLOOKUP(C60,Seznam_PO_1_1_2022!A:F,6,0)</f>
        <v>Masarykova 379, 696 62 Strážnice</v>
      </c>
      <c r="G60" s="162">
        <f>VLOOKUP(C60,sNP!A:H,8,0)</f>
        <v>30</v>
      </c>
      <c r="H60" s="162">
        <f>VLOOKUP(C60,sNP!A:I,9,0)</f>
        <v>0</v>
      </c>
      <c r="I60" s="162">
        <f>VLOOKUP(C60,sNP!A:J,10,0)</f>
        <v>0</v>
      </c>
      <c r="J60" s="162">
        <f>VLOOKUP(C60,sNP!A:K,11,0)</f>
        <v>0</v>
      </c>
      <c r="K60" s="162">
        <f>VLOOKUP(C60,sNP!A:L,12,0)</f>
        <v>0</v>
      </c>
      <c r="L60" s="162">
        <f>VLOOKUP(C60,sNP!A:M,13,0)</f>
        <v>0</v>
      </c>
      <c r="M60" s="162">
        <f>VLOOKUP(C60,sNP!A:N,14,0)</f>
        <v>0</v>
      </c>
      <c r="N60" s="162">
        <f>VLOOKUP(C60,sNP!A:O,15,0)</f>
        <v>0</v>
      </c>
      <c r="O60" s="158">
        <f>VLOOKUP(C60,sNP!A:P,16,0)</f>
        <v>0</v>
      </c>
      <c r="P60" s="162">
        <f>VLOOKUP(C60,sNP!A:Q,17,0)</f>
        <v>0</v>
      </c>
      <c r="Q60" s="158">
        <f>VLOOKUP(C60,sNP!A:R,18,0)</f>
        <v>0</v>
      </c>
      <c r="R60" s="162">
        <f>VLOOKUP(C60,sNP!A:S,19,0)</f>
        <v>0</v>
      </c>
      <c r="S60" s="167">
        <f t="shared" si="0"/>
        <v>30</v>
      </c>
    </row>
    <row r="61" spans="1:19" ht="40.15" customHeight="1">
      <c r="A61" s="170">
        <v>56</v>
      </c>
      <c r="B61" s="160" t="str">
        <f>VLOOKUP(C61,Seznam_PO_1_1_2022!A:B,2,0)</f>
        <v>JM_260</v>
      </c>
      <c r="C61" s="171">
        <v>837385</v>
      </c>
      <c r="D61" s="171" t="str">
        <f>VLOOKUP(C61,Seznam_PO_1_1_2022!A:C,3,0)</f>
        <v>00837385</v>
      </c>
      <c r="E61" s="161" t="str">
        <f>VLOOKUP(C61,Seznam_PO_1_1_2022!A:E,5,0)</f>
        <v>Střední škola Strážnice, příspěvková organizace</v>
      </c>
      <c r="F61" s="161" t="str">
        <f>VLOOKUP(C61,Seznam_PO_1_1_2022!A:F,6,0)</f>
        <v>J. Skácela 890, 696 62 Strážnice</v>
      </c>
      <c r="G61" s="162">
        <f>VLOOKUP(C61,sNP!A:H,8,0)</f>
        <v>120</v>
      </c>
      <c r="H61" s="162">
        <f>VLOOKUP(C61,sNP!A:I,9,0)</f>
        <v>0</v>
      </c>
      <c r="I61" s="162">
        <f>VLOOKUP(C61,sNP!A:J,10,0)</f>
        <v>0</v>
      </c>
      <c r="J61" s="162">
        <f>VLOOKUP(C61,sNP!A:K,11,0)</f>
        <v>0</v>
      </c>
      <c r="K61" s="162">
        <f>VLOOKUP(C61,sNP!A:L,12,0)</f>
        <v>0</v>
      </c>
      <c r="L61" s="162">
        <f>VLOOKUP(C61,sNP!A:M,13,0)</f>
        <v>0</v>
      </c>
      <c r="M61" s="162">
        <f>VLOOKUP(C61,sNP!A:N,14,0)</f>
        <v>5</v>
      </c>
      <c r="N61" s="162">
        <f>VLOOKUP(C61,sNP!A:O,15,0)</f>
        <v>0</v>
      </c>
      <c r="O61" s="158">
        <f>VLOOKUP(C61,sNP!A:P,16,0)</f>
        <v>0</v>
      </c>
      <c r="P61" s="162">
        <f>VLOOKUP(C61,sNP!A:Q,17,0)</f>
        <v>0</v>
      </c>
      <c r="Q61" s="158">
        <f>VLOOKUP(C61,sNP!A:R,18,0)</f>
        <v>0</v>
      </c>
      <c r="R61" s="162">
        <f>VLOOKUP(C61,sNP!A:S,19,0)</f>
        <v>0</v>
      </c>
      <c r="S61" s="167">
        <f t="shared" si="0"/>
        <v>125</v>
      </c>
    </row>
    <row r="62" spans="1:19" ht="40.15" customHeight="1">
      <c r="A62" s="170">
        <v>57</v>
      </c>
      <c r="B62" s="160" t="str">
        <f>VLOOKUP(C62,Seznam_PO_1_1_2022!A:B,2,0)</f>
        <v>JM_278</v>
      </c>
      <c r="C62" s="162">
        <v>29319498</v>
      </c>
      <c r="D62" s="171">
        <f>VLOOKUP(C62,Seznam_PO_1_1_2022!A:C,3,0)</f>
        <v>29319498</v>
      </c>
      <c r="E62" s="161" t="str">
        <f>VLOOKUP(C62,Seznam_PO_1_1_2022!A:E,5,0)</f>
        <v>Moravian Science Centre Brno, příspěvková organizace</v>
      </c>
      <c r="F62" s="161" t="str">
        <f>VLOOKUP(C62,Seznam_PO_1_1_2022!A:F,6,0)</f>
        <v>Křížkovského 554/12, 603 00 Brno</v>
      </c>
      <c r="G62" s="162">
        <f>VLOOKUP(C62,sNP!A:H,8,0)</f>
        <v>20</v>
      </c>
      <c r="H62" s="162">
        <f>VLOOKUP(C62,sNP!A:I,9,0)</f>
        <v>0</v>
      </c>
      <c r="I62" s="162">
        <f>VLOOKUP(C62,sNP!A:J,10,0)</f>
        <v>0</v>
      </c>
      <c r="J62" s="162">
        <f>VLOOKUP(C62,sNP!A:K,11,0)</f>
        <v>0</v>
      </c>
      <c r="K62" s="162">
        <f>VLOOKUP(C62,sNP!A:L,12,0)</f>
        <v>0</v>
      </c>
      <c r="L62" s="162">
        <f>VLOOKUP(C62,sNP!A:M,13,0)</f>
        <v>0</v>
      </c>
      <c r="M62" s="162">
        <f>VLOOKUP(C62,sNP!A:N,14,0)</f>
        <v>0</v>
      </c>
      <c r="N62" s="162">
        <f>VLOOKUP(C62,sNP!A:O,15,0)</f>
        <v>0</v>
      </c>
      <c r="O62" s="158">
        <f>VLOOKUP(C62,sNP!A:P,16,0)</f>
        <v>0</v>
      </c>
      <c r="P62" s="162">
        <f>VLOOKUP(C62,sNP!A:Q,17,0)</f>
        <v>0</v>
      </c>
      <c r="Q62" s="158">
        <f>VLOOKUP(C62,sNP!A:R,18,0)</f>
        <v>0</v>
      </c>
      <c r="R62" s="162">
        <f>VLOOKUP(C62,sNP!A:S,19,0)</f>
        <v>20</v>
      </c>
      <c r="S62" s="167">
        <f t="shared" si="0"/>
        <v>40</v>
      </c>
    </row>
    <row r="63" spans="1:19" ht="40.15" customHeight="1">
      <c r="A63" s="170">
        <v>58</v>
      </c>
      <c r="B63" s="160" t="str">
        <f>VLOOKUP(C63,Seznam_PO_1_1_2022!A:B,2,0)</f>
        <v>JM_283</v>
      </c>
      <c r="C63" s="171">
        <v>4150015</v>
      </c>
      <c r="D63" s="171" t="str">
        <f>VLOOKUP(C63,Seznam_PO_1_1_2022!A:C,3,0)</f>
        <v>04150015</v>
      </c>
      <c r="E63" s="161" t="str">
        <f>VLOOKUP(C63,Seznam_PO_1_1_2022!A:E,5,0)</f>
        <v>Domov u Františka, příspěvková organizace</v>
      </c>
      <c r="F63" s="161" t="str">
        <f>VLOOKUP(C63,Seznam_PO_1_1_2022!A:F,6,0)</f>
        <v>Rybářská 1079, 664 53 Újezd u Brna</v>
      </c>
      <c r="G63" s="162">
        <f>VLOOKUP(C63,sNP!A:H,8,0)</f>
        <v>30</v>
      </c>
      <c r="H63" s="162">
        <f>VLOOKUP(C63,sNP!A:I,9,0)</f>
        <v>0</v>
      </c>
      <c r="I63" s="162">
        <f>VLOOKUP(C63,sNP!A:J,10,0)</f>
        <v>0</v>
      </c>
      <c r="J63" s="162">
        <f>VLOOKUP(C63,sNP!A:K,11,0)</f>
        <v>0</v>
      </c>
      <c r="K63" s="162">
        <f>VLOOKUP(C63,sNP!A:L,12,0)</f>
        <v>0</v>
      </c>
      <c r="L63" s="162">
        <f>VLOOKUP(C63,sNP!A:M,13,0)</f>
        <v>0</v>
      </c>
      <c r="M63" s="162">
        <f>VLOOKUP(C63,sNP!A:N,14,0)</f>
        <v>0</v>
      </c>
      <c r="N63" s="162">
        <f>VLOOKUP(C63,sNP!A:O,15,0)</f>
        <v>0</v>
      </c>
      <c r="O63" s="158">
        <f>VLOOKUP(C63,sNP!A:P,16,0)</f>
        <v>0</v>
      </c>
      <c r="P63" s="162">
        <f>VLOOKUP(C63,sNP!A:Q,17,0)</f>
        <v>0</v>
      </c>
      <c r="Q63" s="158">
        <f>VLOOKUP(C63,sNP!A:R,18,0)</f>
        <v>0</v>
      </c>
      <c r="R63" s="162">
        <f>VLOOKUP(C63,sNP!A:S,19,0)</f>
        <v>0</v>
      </c>
      <c r="S63" s="167">
        <f t="shared" si="0"/>
        <v>30</v>
      </c>
    </row>
    <row r="64" spans="2:18" ht="40.15" customHeight="1">
      <c r="B64" s="163"/>
      <c r="C64" s="163"/>
      <c r="D64" s="163"/>
      <c r="E64" s="163"/>
      <c r="F64" s="164"/>
      <c r="G64" s="163">
        <f>SUM(G6:G63)</f>
        <v>1846</v>
      </c>
      <c r="H64" s="163">
        <f>SUM(H6:H63)</f>
        <v>2435</v>
      </c>
      <c r="I64" s="163">
        <f aca="true" t="shared" si="1" ref="I64:R64">SUM(I6:I63)</f>
        <v>50</v>
      </c>
      <c r="J64" s="163">
        <f t="shared" si="1"/>
        <v>20</v>
      </c>
      <c r="K64" s="165">
        <f t="shared" si="1"/>
        <v>3</v>
      </c>
      <c r="L64" s="165">
        <f t="shared" si="1"/>
        <v>5</v>
      </c>
      <c r="M64" s="165">
        <f t="shared" si="1"/>
        <v>24</v>
      </c>
      <c r="N64" s="165">
        <f t="shared" si="1"/>
        <v>17</v>
      </c>
      <c r="O64" s="159">
        <f t="shared" si="1"/>
        <v>0</v>
      </c>
      <c r="P64" s="165">
        <f t="shared" si="1"/>
        <v>2</v>
      </c>
      <c r="Q64" s="159">
        <f t="shared" si="1"/>
        <v>0</v>
      </c>
      <c r="R64" s="165">
        <f t="shared" si="1"/>
        <v>25</v>
      </c>
    </row>
    <row r="65" spans="17:19" ht="40.15" customHeight="1">
      <c r="Q65" s="169">
        <f>SUM(G64:R64)</f>
        <v>4427</v>
      </c>
      <c r="S65" s="167">
        <f>SUM(S6:S63)</f>
        <v>4427</v>
      </c>
    </row>
  </sheetData>
  <mergeCells count="4">
    <mergeCell ref="C1:Q1"/>
    <mergeCell ref="C2:Q2"/>
    <mergeCell ref="C3:Q3"/>
    <mergeCell ref="C4:Q4"/>
  </mergeCells>
  <conditionalFormatting sqref="G6:R63">
    <cfRule type="cellIs" priority="1" dxfId="22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5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4D9D-D0A1-4F18-BC27-5A44EA118FBC}">
  <sheetPr>
    <pageSetUpPr fitToPage="1"/>
  </sheetPr>
  <dimension ref="A1:S26"/>
  <sheetViews>
    <sheetView tabSelected="1" view="pageBreakPreview" zoomScale="70" zoomScaleSheetLayoutView="70" zoomScalePageLayoutView="55" workbookViewId="0" topLeftCell="A1">
      <selection activeCell="Q10" sqref="Q10"/>
    </sheetView>
  </sheetViews>
  <sheetFormatPr defaultColWidth="9.140625" defaultRowHeight="12.75"/>
  <cols>
    <col min="1" max="1" width="9.140625" style="216" customWidth="1"/>
    <col min="2" max="2" width="50.7109375" style="216" customWidth="1"/>
    <col min="3" max="4" width="14.57421875" style="216" customWidth="1"/>
    <col min="5" max="5" width="24.00390625" style="217" customWidth="1"/>
    <col min="6" max="6" width="19.28125" style="218" customWidth="1"/>
    <col min="7" max="7" width="19.28125" style="219" customWidth="1"/>
    <col min="8" max="14" width="14.57421875" style="219" customWidth="1"/>
    <col min="15" max="15" width="12.421875" style="219" customWidth="1"/>
    <col min="16" max="16" width="15.28125" style="217" customWidth="1"/>
    <col min="17" max="17" width="23.57421875" style="271" customWidth="1"/>
    <col min="18" max="19" width="16.421875" style="222" hidden="1" customWidth="1"/>
    <col min="20" max="16384" width="9.140625" style="217" customWidth="1"/>
  </cols>
  <sheetData>
    <row r="1" spans="1:19" s="173" customFormat="1" ht="29.25" customHeight="1">
      <c r="A1" s="235" t="s">
        <v>1356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172"/>
      <c r="S1" s="172"/>
    </row>
    <row r="2" spans="1:19" s="173" customFormat="1" ht="18.75" customHeight="1">
      <c r="A2" s="236" t="s">
        <v>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172"/>
      <c r="S2" s="172"/>
    </row>
    <row r="3" spans="1:19" s="173" customFormat="1" ht="12.75">
      <c r="A3" s="236" t="s">
        <v>1357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72"/>
      <c r="S3" s="172"/>
    </row>
    <row r="4" spans="1:19" s="173" customFormat="1" ht="12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265"/>
      <c r="R4" s="172"/>
      <c r="S4" s="172"/>
    </row>
    <row r="5" spans="1:19" s="173" customFormat="1" ht="42.95" customHeight="1">
      <c r="A5" s="237" t="s">
        <v>1358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72"/>
      <c r="S5" s="172"/>
    </row>
    <row r="6" spans="1:19" s="173" customFormat="1" ht="19.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Q6" s="266"/>
      <c r="R6" s="172"/>
      <c r="S6" s="172"/>
    </row>
    <row r="7" spans="1:19" s="175" customFormat="1" ht="99.95" customHeight="1">
      <c r="A7" s="177" t="s">
        <v>1359</v>
      </c>
      <c r="B7" s="177" t="s">
        <v>1360</v>
      </c>
      <c r="C7" s="177" t="s">
        <v>1361</v>
      </c>
      <c r="D7" s="177" t="s">
        <v>1362</v>
      </c>
      <c r="E7" s="178" t="s">
        <v>1363</v>
      </c>
      <c r="F7" s="178" t="s">
        <v>1364</v>
      </c>
      <c r="G7" s="178" t="s">
        <v>1365</v>
      </c>
      <c r="H7" s="179" t="s">
        <v>1366</v>
      </c>
      <c r="I7" s="179" t="s">
        <v>1367</v>
      </c>
      <c r="J7" s="178" t="s">
        <v>1368</v>
      </c>
      <c r="K7" s="178" t="s">
        <v>1369</v>
      </c>
      <c r="L7" s="180" t="s">
        <v>1370</v>
      </c>
      <c r="M7" s="178" t="s">
        <v>1371</v>
      </c>
      <c r="N7" s="178" t="s">
        <v>1372</v>
      </c>
      <c r="O7" s="178" t="s">
        <v>1373</v>
      </c>
      <c r="P7" s="181" t="s">
        <v>1374</v>
      </c>
      <c r="Q7" s="267" t="s">
        <v>1375</v>
      </c>
      <c r="R7" s="182" t="s">
        <v>1418</v>
      </c>
      <c r="S7" s="182" t="s">
        <v>1376</v>
      </c>
    </row>
    <row r="8" spans="1:19" s="173" customFormat="1" ht="30" customHeight="1">
      <c r="A8" s="183">
        <v>1</v>
      </c>
      <c r="B8" s="184" t="s">
        <v>1377</v>
      </c>
      <c r="C8" s="185">
        <v>80</v>
      </c>
      <c r="D8" s="185" t="s">
        <v>1378</v>
      </c>
      <c r="E8" s="185" t="s">
        <v>1379</v>
      </c>
      <c r="F8" s="185" t="s">
        <v>1380</v>
      </c>
      <c r="G8" s="185" t="s">
        <v>1381</v>
      </c>
      <c r="H8" s="185" t="s">
        <v>1382</v>
      </c>
      <c r="I8" s="186">
        <v>500</v>
      </c>
      <c r="J8" s="185" t="s">
        <v>1383</v>
      </c>
      <c r="K8" s="185" t="s">
        <v>1383</v>
      </c>
      <c r="L8" s="185" t="s">
        <v>1383</v>
      </c>
      <c r="M8" s="185" t="s">
        <v>1383</v>
      </c>
      <c r="N8" s="185" t="s">
        <v>1383</v>
      </c>
      <c r="O8" s="185" t="s">
        <v>1383</v>
      </c>
      <c r="P8" s="187">
        <f>sNP!H60</f>
        <v>1846</v>
      </c>
      <c r="Q8" s="268"/>
      <c r="R8" s="172">
        <v>111</v>
      </c>
      <c r="S8" s="172">
        <f aca="true" t="shared" si="0" ref="S8:S19">R8*P8</f>
        <v>204906</v>
      </c>
    </row>
    <row r="9" spans="1:19" s="173" customFormat="1" ht="30" customHeight="1">
      <c r="A9" s="183">
        <v>2</v>
      </c>
      <c r="B9" s="184" t="s">
        <v>1384</v>
      </c>
      <c r="C9" s="185">
        <v>80</v>
      </c>
      <c r="D9" s="185" t="s">
        <v>1378</v>
      </c>
      <c r="E9" s="185" t="s">
        <v>1385</v>
      </c>
      <c r="F9" s="185" t="s">
        <v>1386</v>
      </c>
      <c r="G9" s="185" t="s">
        <v>1387</v>
      </c>
      <c r="H9" s="185" t="s">
        <v>1388</v>
      </c>
      <c r="I9" s="186">
        <v>500</v>
      </c>
      <c r="J9" s="185" t="s">
        <v>1383</v>
      </c>
      <c r="K9" s="185" t="s">
        <v>1383</v>
      </c>
      <c r="L9" s="185" t="s">
        <v>1383</v>
      </c>
      <c r="M9" s="185" t="s">
        <v>1383</v>
      </c>
      <c r="N9" s="188" t="s">
        <v>1389</v>
      </c>
      <c r="O9" s="185" t="s">
        <v>1383</v>
      </c>
      <c r="P9" s="187">
        <f>sNP!I60</f>
        <v>2435</v>
      </c>
      <c r="Q9" s="268"/>
      <c r="R9" s="172">
        <v>104</v>
      </c>
      <c r="S9" s="172">
        <f t="shared" si="0"/>
        <v>253240</v>
      </c>
    </row>
    <row r="10" spans="1:19" s="173" customFormat="1" ht="30" customHeight="1">
      <c r="A10" s="183">
        <v>3</v>
      </c>
      <c r="B10" s="184" t="s">
        <v>1390</v>
      </c>
      <c r="C10" s="185">
        <v>80</v>
      </c>
      <c r="D10" s="185" t="s">
        <v>1378</v>
      </c>
      <c r="E10" s="185" t="s">
        <v>1391</v>
      </c>
      <c r="F10" s="185" t="s">
        <v>1392</v>
      </c>
      <c r="G10" s="185" t="s">
        <v>1387</v>
      </c>
      <c r="H10" s="185" t="s">
        <v>1393</v>
      </c>
      <c r="I10" s="186">
        <v>500</v>
      </c>
      <c r="J10" s="189" t="s">
        <v>1394</v>
      </c>
      <c r="K10" s="189" t="s">
        <v>1394</v>
      </c>
      <c r="L10" s="189" t="s">
        <v>1383</v>
      </c>
      <c r="M10" s="190" t="s">
        <v>1394</v>
      </c>
      <c r="N10" s="188" t="s">
        <v>1389</v>
      </c>
      <c r="O10" s="191" t="s">
        <v>1394</v>
      </c>
      <c r="P10" s="187">
        <f>sNP!J60</f>
        <v>50</v>
      </c>
      <c r="Q10" s="268"/>
      <c r="R10" s="172">
        <v>100</v>
      </c>
      <c r="S10" s="172">
        <f t="shared" si="0"/>
        <v>5000</v>
      </c>
    </row>
    <row r="11" spans="1:19" s="173" customFormat="1" ht="30" customHeight="1">
      <c r="A11" s="183">
        <v>4</v>
      </c>
      <c r="B11" s="184" t="s">
        <v>1395</v>
      </c>
      <c r="C11" s="185">
        <v>160</v>
      </c>
      <c r="D11" s="185" t="s">
        <v>1378</v>
      </c>
      <c r="E11" s="185" t="s">
        <v>1379</v>
      </c>
      <c r="F11" s="185" t="s">
        <v>1386</v>
      </c>
      <c r="G11" s="185" t="s">
        <v>1396</v>
      </c>
      <c r="H11" s="185" t="s">
        <v>1397</v>
      </c>
      <c r="I11" s="186">
        <v>250</v>
      </c>
      <c r="J11" s="189" t="s">
        <v>1383</v>
      </c>
      <c r="K11" s="189" t="s">
        <v>1383</v>
      </c>
      <c r="L11" s="189" t="s">
        <v>1383</v>
      </c>
      <c r="M11" s="190" t="s">
        <v>1383</v>
      </c>
      <c r="N11" s="190" t="s">
        <v>1383</v>
      </c>
      <c r="O11" s="191" t="s">
        <v>1383</v>
      </c>
      <c r="P11" s="187">
        <f>sNP!K60</f>
        <v>20</v>
      </c>
      <c r="Q11" s="268"/>
      <c r="R11" s="172">
        <v>133</v>
      </c>
      <c r="S11" s="172">
        <f t="shared" si="0"/>
        <v>2660</v>
      </c>
    </row>
    <row r="12" spans="1:19" s="173" customFormat="1" ht="30" customHeight="1">
      <c r="A12" s="183">
        <v>5</v>
      </c>
      <c r="B12" s="192" t="s">
        <v>1398</v>
      </c>
      <c r="C12" s="185">
        <v>80</v>
      </c>
      <c r="D12" s="185" t="s">
        <v>1378</v>
      </c>
      <c r="E12" s="188" t="s">
        <v>1389</v>
      </c>
      <c r="F12" s="188" t="s">
        <v>1389</v>
      </c>
      <c r="G12" s="185" t="s">
        <v>1399</v>
      </c>
      <c r="H12" s="185" t="s">
        <v>1400</v>
      </c>
      <c r="I12" s="186">
        <v>500</v>
      </c>
      <c r="J12" s="193" t="s">
        <v>1383</v>
      </c>
      <c r="K12" s="193" t="s">
        <v>1383</v>
      </c>
      <c r="L12" s="193" t="s">
        <v>1383</v>
      </c>
      <c r="M12" s="194" t="s">
        <v>1383</v>
      </c>
      <c r="N12" s="188" t="s">
        <v>1389</v>
      </c>
      <c r="O12" s="195" t="s">
        <v>1394</v>
      </c>
      <c r="P12" s="187">
        <f>sNP!L60</f>
        <v>3</v>
      </c>
      <c r="Q12" s="268"/>
      <c r="R12" s="172">
        <v>183</v>
      </c>
      <c r="S12" s="172">
        <f t="shared" si="0"/>
        <v>549</v>
      </c>
    </row>
    <row r="13" spans="1:19" s="201" customFormat="1" ht="30" customHeight="1">
      <c r="A13" s="183">
        <v>6</v>
      </c>
      <c r="B13" s="192" t="s">
        <v>1401</v>
      </c>
      <c r="C13" s="196">
        <v>160</v>
      </c>
      <c r="D13" s="196" t="s">
        <v>1378</v>
      </c>
      <c r="E13" s="188" t="s">
        <v>1389</v>
      </c>
      <c r="F13" s="188" t="s">
        <v>1389</v>
      </c>
      <c r="G13" s="196" t="s">
        <v>1402</v>
      </c>
      <c r="H13" s="196" t="s">
        <v>1400</v>
      </c>
      <c r="I13" s="197">
        <v>250</v>
      </c>
      <c r="J13" s="193" t="s">
        <v>1383</v>
      </c>
      <c r="K13" s="193" t="s">
        <v>1383</v>
      </c>
      <c r="L13" s="193" t="s">
        <v>1383</v>
      </c>
      <c r="M13" s="194" t="s">
        <v>1383</v>
      </c>
      <c r="N13" s="194" t="s">
        <v>1383</v>
      </c>
      <c r="O13" s="198" t="s">
        <v>1394</v>
      </c>
      <c r="P13" s="199">
        <f>sNP!M60</f>
        <v>5</v>
      </c>
      <c r="Q13" s="269"/>
      <c r="R13" s="200">
        <v>213</v>
      </c>
      <c r="S13" s="172">
        <f t="shared" si="0"/>
        <v>1065</v>
      </c>
    </row>
    <row r="14" spans="1:19" s="201" customFormat="1" ht="30" customHeight="1">
      <c r="A14" s="183">
        <v>7</v>
      </c>
      <c r="B14" s="192" t="s">
        <v>1403</v>
      </c>
      <c r="C14" s="196">
        <v>80</v>
      </c>
      <c r="D14" s="196" t="s">
        <v>1404</v>
      </c>
      <c r="E14" s="196" t="s">
        <v>1379</v>
      </c>
      <c r="F14" s="196" t="s">
        <v>1380</v>
      </c>
      <c r="G14" s="196" t="s">
        <v>1381</v>
      </c>
      <c r="H14" s="196" t="s">
        <v>1405</v>
      </c>
      <c r="I14" s="197">
        <v>500</v>
      </c>
      <c r="J14" s="189" t="s">
        <v>1383</v>
      </c>
      <c r="K14" s="189" t="s">
        <v>1383</v>
      </c>
      <c r="L14" s="189" t="s">
        <v>1383</v>
      </c>
      <c r="M14" s="190" t="s">
        <v>1383</v>
      </c>
      <c r="N14" s="190" t="s">
        <v>1383</v>
      </c>
      <c r="O14" s="202" t="s">
        <v>1383</v>
      </c>
      <c r="P14" s="199">
        <f>sNP!N60</f>
        <v>24</v>
      </c>
      <c r="Q14" s="269"/>
      <c r="R14" s="200">
        <v>222</v>
      </c>
      <c r="S14" s="172">
        <f t="shared" si="0"/>
        <v>5328</v>
      </c>
    </row>
    <row r="15" spans="1:19" s="201" customFormat="1" ht="30" customHeight="1">
      <c r="A15" s="183">
        <v>8</v>
      </c>
      <c r="B15" s="192" t="s">
        <v>1406</v>
      </c>
      <c r="C15" s="196">
        <v>80</v>
      </c>
      <c r="D15" s="196" t="s">
        <v>1404</v>
      </c>
      <c r="E15" s="196" t="s">
        <v>1385</v>
      </c>
      <c r="F15" s="196" t="s">
        <v>1386</v>
      </c>
      <c r="G15" s="196" t="s">
        <v>1387</v>
      </c>
      <c r="H15" s="196" t="s">
        <v>1388</v>
      </c>
      <c r="I15" s="197">
        <v>500</v>
      </c>
      <c r="J15" s="189" t="s">
        <v>1383</v>
      </c>
      <c r="K15" s="189" t="s">
        <v>1383</v>
      </c>
      <c r="L15" s="189" t="s">
        <v>1383</v>
      </c>
      <c r="M15" s="190" t="s">
        <v>1383</v>
      </c>
      <c r="N15" s="188" t="s">
        <v>1389</v>
      </c>
      <c r="O15" s="202" t="s">
        <v>1383</v>
      </c>
      <c r="P15" s="199">
        <f>sNP!O60</f>
        <v>17</v>
      </c>
      <c r="Q15" s="269"/>
      <c r="R15" s="200">
        <v>208</v>
      </c>
      <c r="S15" s="172">
        <f t="shared" si="0"/>
        <v>3536</v>
      </c>
    </row>
    <row r="16" spans="1:19" s="213" customFormat="1" ht="30" customHeight="1" hidden="1">
      <c r="A16" s="203">
        <v>9</v>
      </c>
      <c r="B16" s="204" t="s">
        <v>1407</v>
      </c>
      <c r="C16" s="205">
        <v>80</v>
      </c>
      <c r="D16" s="205" t="s">
        <v>1404</v>
      </c>
      <c r="E16" s="205" t="s">
        <v>1391</v>
      </c>
      <c r="F16" s="205" t="s">
        <v>1392</v>
      </c>
      <c r="G16" s="205" t="s">
        <v>1387</v>
      </c>
      <c r="H16" s="205" t="s">
        <v>1393</v>
      </c>
      <c r="I16" s="206">
        <v>500</v>
      </c>
      <c r="J16" s="207" t="s">
        <v>1394</v>
      </c>
      <c r="K16" s="207" t="s">
        <v>1394</v>
      </c>
      <c r="L16" s="207" t="s">
        <v>1383</v>
      </c>
      <c r="M16" s="208" t="s">
        <v>1394</v>
      </c>
      <c r="N16" s="209" t="s">
        <v>1389</v>
      </c>
      <c r="O16" s="210" t="s">
        <v>1394</v>
      </c>
      <c r="P16" s="211">
        <f>sNP!P60</f>
        <v>0</v>
      </c>
      <c r="Q16" s="270"/>
      <c r="R16" s="212">
        <v>203</v>
      </c>
      <c r="S16" s="212">
        <f t="shared" si="0"/>
        <v>0</v>
      </c>
    </row>
    <row r="17" spans="1:19" s="201" customFormat="1" ht="30" customHeight="1">
      <c r="A17" s="183">
        <v>9</v>
      </c>
      <c r="B17" s="192" t="s">
        <v>1408</v>
      </c>
      <c r="C17" s="196">
        <v>80</v>
      </c>
      <c r="D17" s="196" t="s">
        <v>1404</v>
      </c>
      <c r="E17" s="196" t="s">
        <v>1409</v>
      </c>
      <c r="F17" s="196" t="s">
        <v>1409</v>
      </c>
      <c r="G17" s="196" t="s">
        <v>1381</v>
      </c>
      <c r="H17" s="196" t="s">
        <v>1405</v>
      </c>
      <c r="I17" s="197">
        <v>500</v>
      </c>
      <c r="J17" s="189" t="s">
        <v>1383</v>
      </c>
      <c r="K17" s="189" t="s">
        <v>1383</v>
      </c>
      <c r="L17" s="189" t="s">
        <v>1383</v>
      </c>
      <c r="M17" s="190" t="s">
        <v>1383</v>
      </c>
      <c r="N17" s="188" t="s">
        <v>1409</v>
      </c>
      <c r="O17" s="202" t="s">
        <v>1383</v>
      </c>
      <c r="P17" s="199">
        <f>sNP!Q60</f>
        <v>2</v>
      </c>
      <c r="Q17" s="269"/>
      <c r="R17" s="200">
        <v>359</v>
      </c>
      <c r="S17" s="172">
        <f t="shared" si="0"/>
        <v>718</v>
      </c>
    </row>
    <row r="18" spans="1:19" s="213" customFormat="1" ht="30" customHeight="1" hidden="1">
      <c r="A18" s="203">
        <v>11</v>
      </c>
      <c r="B18" s="204" t="s">
        <v>1410</v>
      </c>
      <c r="C18" s="205">
        <v>80</v>
      </c>
      <c r="D18" s="205" t="s">
        <v>1411</v>
      </c>
      <c r="E18" s="205" t="s">
        <v>1412</v>
      </c>
      <c r="F18" s="205" t="s">
        <v>1413</v>
      </c>
      <c r="G18" s="205" t="s">
        <v>1387</v>
      </c>
      <c r="H18" s="205" t="s">
        <v>1388</v>
      </c>
      <c r="I18" s="206">
        <v>500</v>
      </c>
      <c r="J18" s="207" t="s">
        <v>1383</v>
      </c>
      <c r="K18" s="207" t="s">
        <v>1383</v>
      </c>
      <c r="L18" s="207" t="s">
        <v>1383</v>
      </c>
      <c r="M18" s="208" t="s">
        <v>1383</v>
      </c>
      <c r="N18" s="209" t="s">
        <v>1389</v>
      </c>
      <c r="O18" s="210" t="s">
        <v>1383</v>
      </c>
      <c r="P18" s="214">
        <f>sNP!R60</f>
        <v>0</v>
      </c>
      <c r="Q18" s="270"/>
      <c r="R18" s="212">
        <v>63</v>
      </c>
      <c r="S18" s="212">
        <f t="shared" si="0"/>
        <v>0</v>
      </c>
    </row>
    <row r="19" spans="1:19" s="201" customFormat="1" ht="30" customHeight="1">
      <c r="A19" s="183">
        <v>10</v>
      </c>
      <c r="B19" s="192" t="s">
        <v>1414</v>
      </c>
      <c r="C19" s="196">
        <v>80</v>
      </c>
      <c r="D19" s="196" t="s">
        <v>1378</v>
      </c>
      <c r="E19" s="196" t="s">
        <v>1415</v>
      </c>
      <c r="F19" s="196">
        <v>95</v>
      </c>
      <c r="G19" s="196" t="s">
        <v>1416</v>
      </c>
      <c r="H19" s="188" t="s">
        <v>1389</v>
      </c>
      <c r="I19" s="197">
        <v>500</v>
      </c>
      <c r="J19" s="189" t="s">
        <v>1383</v>
      </c>
      <c r="K19" s="189" t="s">
        <v>1383</v>
      </c>
      <c r="L19" s="189" t="s">
        <v>1383</v>
      </c>
      <c r="M19" s="190" t="s">
        <v>1394</v>
      </c>
      <c r="N19" s="188" t="s">
        <v>1389</v>
      </c>
      <c r="O19" s="202" t="s">
        <v>1383</v>
      </c>
      <c r="P19" s="215">
        <f>sNP!S60</f>
        <v>25</v>
      </c>
      <c r="Q19" s="269"/>
      <c r="R19" s="200">
        <v>92</v>
      </c>
      <c r="S19" s="172">
        <f t="shared" si="0"/>
        <v>2300</v>
      </c>
    </row>
    <row r="20" spans="13:19" ht="30" customHeight="1">
      <c r="M20" s="220"/>
      <c r="N20" s="220"/>
      <c r="O20" s="176" t="s">
        <v>1417</v>
      </c>
      <c r="P20" s="221">
        <f>SUM(P8:P19)</f>
        <v>4427</v>
      </c>
      <c r="Q20" s="272"/>
      <c r="S20" s="222">
        <f>SUM(S8:S19)</f>
        <v>479302</v>
      </c>
    </row>
    <row r="21" spans="16:17" ht="12.75">
      <c r="P21" s="223"/>
      <c r="Q21" s="272"/>
    </row>
    <row r="22" spans="16:17" ht="12.75">
      <c r="P22" s="223"/>
      <c r="Q22" s="272"/>
    </row>
    <row r="23" spans="16:17" ht="12.75">
      <c r="P23" s="223"/>
      <c r="Q23" s="272"/>
    </row>
    <row r="24" spans="16:17" ht="12.75">
      <c r="P24" s="223"/>
      <c r="Q24" s="272"/>
    </row>
    <row r="25" ht="12.75">
      <c r="P25" s="223"/>
    </row>
    <row r="26" ht="12.75">
      <c r="P26" s="223"/>
    </row>
  </sheetData>
  <sheetProtection algorithmName="SHA-512" hashValue="H/2IRyZrGhAc3lTygYOs6sWYiLy+u1MG37Iub33ct/T+2e2sd6YoTPNLa8x0nNL6MJmbcBGQJEM500V0/tXLoQ==" saltValue="3QFSVYGMhS/LHUyhf01BqQ==" spinCount="100000" sheet="1" selectLockedCells="1"/>
  <protectedRanges>
    <protectedRange sqref="Q8:Q19" name="Oblast1"/>
  </protectedRanges>
  <autoFilter ref="B7:O18"/>
  <mergeCells count="5">
    <mergeCell ref="A1:Q1"/>
    <mergeCell ref="A2:Q2"/>
    <mergeCell ref="A3:Q3"/>
    <mergeCell ref="A5:Q5"/>
    <mergeCell ref="A6:O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6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6032-78B4-43A6-B3E6-1A686D870C4F}">
  <dimension ref="A1:D23"/>
  <sheetViews>
    <sheetView view="pageBreakPreview" zoomScale="90" zoomScaleSheetLayoutView="90" workbookViewId="0" topLeftCell="A1">
      <selection activeCell="A28" sqref="A28"/>
    </sheetView>
  </sheetViews>
  <sheetFormatPr defaultColWidth="9.140625" defaultRowHeight="12.75"/>
  <cols>
    <col min="1" max="1" width="56.28125" style="224" customWidth="1"/>
    <col min="2" max="2" width="22.8515625" style="224" customWidth="1"/>
    <col min="3" max="3" width="18.28125" style="224" customWidth="1"/>
    <col min="4" max="4" width="22.00390625" style="224" customWidth="1"/>
    <col min="5" max="16384" width="9.140625" style="224" customWidth="1"/>
  </cols>
  <sheetData>
    <row r="1" spans="1:4" ht="12.75">
      <c r="A1" s="239" t="s">
        <v>1339</v>
      </c>
      <c r="B1" s="239"/>
      <c r="C1" s="239"/>
      <c r="D1" s="239"/>
    </row>
    <row r="2" spans="1:4" ht="12.75">
      <c r="A2" s="240" t="s">
        <v>83</v>
      </c>
      <c r="B2" s="240"/>
      <c r="C2" s="240"/>
      <c r="D2" s="240"/>
    </row>
    <row r="3" spans="1:4" ht="12.75">
      <c r="A3" s="239" t="s">
        <v>1340</v>
      </c>
      <c r="B3" s="239"/>
      <c r="C3" s="239"/>
      <c r="D3" s="239"/>
    </row>
    <row r="4" spans="1:4" ht="12.75">
      <c r="A4" s="225"/>
      <c r="B4" s="139"/>
      <c r="C4" s="225"/>
      <c r="D4" s="225"/>
    </row>
    <row r="5" spans="1:4" ht="60">
      <c r="A5" s="140" t="s">
        <v>1341</v>
      </c>
      <c r="B5" s="141" t="s">
        <v>1342</v>
      </c>
      <c r="C5" s="142" t="s">
        <v>1419</v>
      </c>
      <c r="D5" s="143" t="s">
        <v>1343</v>
      </c>
    </row>
    <row r="6" spans="1:4" ht="18.75" customHeight="1">
      <c r="A6" s="147" t="s">
        <v>1344</v>
      </c>
      <c r="B6" s="144">
        <f>sNP!H60</f>
        <v>1846</v>
      </c>
      <c r="C6" s="145">
        <v>0</v>
      </c>
      <c r="D6" s="146">
        <f>C6*B6</f>
        <v>0</v>
      </c>
    </row>
    <row r="7" spans="1:4" ht="18.75" customHeight="1">
      <c r="A7" s="147" t="s">
        <v>1345</v>
      </c>
      <c r="B7" s="144">
        <f>sNP!I60</f>
        <v>2435</v>
      </c>
      <c r="C7" s="145">
        <v>0</v>
      </c>
      <c r="D7" s="146">
        <f aca="true" t="shared" si="0" ref="D7:D17">C7*B7</f>
        <v>0</v>
      </c>
    </row>
    <row r="8" spans="1:4" ht="18.75" customHeight="1">
      <c r="A8" s="147" t="s">
        <v>1346</v>
      </c>
      <c r="B8" s="144">
        <f>sNP!J60</f>
        <v>50</v>
      </c>
      <c r="C8" s="145">
        <v>0</v>
      </c>
      <c r="D8" s="146">
        <f t="shared" si="0"/>
        <v>0</v>
      </c>
    </row>
    <row r="9" spans="1:4" ht="18.75" customHeight="1">
      <c r="A9" s="147" t="s">
        <v>1298</v>
      </c>
      <c r="B9" s="144">
        <f>sNP!K60</f>
        <v>20</v>
      </c>
      <c r="C9" s="145">
        <v>0</v>
      </c>
      <c r="D9" s="146">
        <f t="shared" si="0"/>
        <v>0</v>
      </c>
    </row>
    <row r="10" spans="1:4" ht="18.75" customHeight="1">
      <c r="A10" s="147" t="s">
        <v>1347</v>
      </c>
      <c r="B10" s="144">
        <f>sNP!L60</f>
        <v>3</v>
      </c>
      <c r="C10" s="145">
        <v>0</v>
      </c>
      <c r="D10" s="146">
        <f t="shared" si="0"/>
        <v>0</v>
      </c>
    </row>
    <row r="11" spans="1:4" ht="18.75" customHeight="1">
      <c r="A11" s="147" t="s">
        <v>1348</v>
      </c>
      <c r="B11" s="148">
        <f>sNP!M60</f>
        <v>5</v>
      </c>
      <c r="C11" s="149">
        <v>0</v>
      </c>
      <c r="D11" s="146">
        <f t="shared" si="0"/>
        <v>0</v>
      </c>
    </row>
    <row r="12" spans="1:4" ht="18.75" customHeight="1">
      <c r="A12" s="147" t="s">
        <v>1349</v>
      </c>
      <c r="B12" s="148">
        <f>sNP!N60</f>
        <v>24</v>
      </c>
      <c r="C12" s="149">
        <v>0</v>
      </c>
      <c r="D12" s="146">
        <f t="shared" si="0"/>
        <v>0</v>
      </c>
    </row>
    <row r="13" spans="1:4" ht="18.75" customHeight="1">
      <c r="A13" s="147" t="s">
        <v>1350</v>
      </c>
      <c r="B13" s="148">
        <f>sNP!O60</f>
        <v>17</v>
      </c>
      <c r="C13" s="149">
        <v>0</v>
      </c>
      <c r="D13" s="146">
        <f t="shared" si="0"/>
        <v>0</v>
      </c>
    </row>
    <row r="14" spans="1:4" s="227" customFormat="1" ht="18.75" customHeight="1">
      <c r="A14" s="150" t="s">
        <v>1351</v>
      </c>
      <c r="B14" s="151">
        <f>sNP!P60</f>
        <v>0</v>
      </c>
      <c r="C14" s="152">
        <v>0</v>
      </c>
      <c r="D14" s="153">
        <f t="shared" si="0"/>
        <v>0</v>
      </c>
    </row>
    <row r="15" spans="1:4" ht="18.75" customHeight="1">
      <c r="A15" s="147" t="s">
        <v>1352</v>
      </c>
      <c r="B15" s="148">
        <f>sNP!Q60</f>
        <v>2</v>
      </c>
      <c r="C15" s="149">
        <v>0</v>
      </c>
      <c r="D15" s="146">
        <f t="shared" si="0"/>
        <v>0</v>
      </c>
    </row>
    <row r="16" spans="1:4" s="227" customFormat="1" ht="18.75" customHeight="1">
      <c r="A16" s="150" t="s">
        <v>1306</v>
      </c>
      <c r="B16" s="154">
        <f>sNP!R60</f>
        <v>0</v>
      </c>
      <c r="C16" s="152">
        <v>0</v>
      </c>
      <c r="D16" s="153">
        <f t="shared" si="0"/>
        <v>0</v>
      </c>
    </row>
    <row r="17" spans="1:4" ht="18.75" customHeight="1">
      <c r="A17" s="147" t="s">
        <v>1353</v>
      </c>
      <c r="B17" s="155">
        <f>sNP!S60</f>
        <v>25</v>
      </c>
      <c r="C17" s="149">
        <v>0</v>
      </c>
      <c r="D17" s="146">
        <f t="shared" si="0"/>
        <v>0</v>
      </c>
    </row>
    <row r="18" spans="1:4" ht="26.25" customHeight="1">
      <c r="A18" s="156" t="s">
        <v>1354</v>
      </c>
      <c r="B18" s="241"/>
      <c r="C18" s="241"/>
      <c r="D18" s="157">
        <f>SUM(D6:D17)</f>
        <v>0</v>
      </c>
    </row>
    <row r="19" spans="1:4" ht="12.75">
      <c r="A19" s="225"/>
      <c r="B19" s="139"/>
      <c r="C19" s="225"/>
      <c r="D19" s="225"/>
    </row>
    <row r="20" spans="1:4" ht="12.75">
      <c r="A20" s="242" t="s">
        <v>1355</v>
      </c>
      <c r="B20" s="242"/>
      <c r="C20" s="242"/>
      <c r="D20" s="242"/>
    </row>
    <row r="23" ht="12.75">
      <c r="B23" s="226">
        <f>SUM(B6:B17)</f>
        <v>4427</v>
      </c>
    </row>
  </sheetData>
  <protectedRanges>
    <protectedRange sqref="C6:C17" name="Oblast1"/>
  </protectedRanges>
  <mergeCells count="5">
    <mergeCell ref="A1:D1"/>
    <mergeCell ref="A2:D2"/>
    <mergeCell ref="A3:D3"/>
    <mergeCell ref="B18:C18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EA03F-F690-4C2F-BE7B-5B88E7090AEB}">
  <sheetPr>
    <pageSetUpPr fitToPage="1"/>
  </sheetPr>
  <dimension ref="A1:K68"/>
  <sheetViews>
    <sheetView showGridLines="0" view="pageBreakPreview" zoomScale="70" zoomScaleSheetLayoutView="70" workbookViewId="0" topLeftCell="A10">
      <selection activeCell="B23" sqref="B23:F23"/>
    </sheetView>
  </sheetViews>
  <sheetFormatPr defaultColWidth="9.140625" defaultRowHeight="12.75"/>
  <cols>
    <col min="1" max="1" width="25.7109375" style="96" customWidth="1"/>
    <col min="2" max="2" width="19.7109375" style="98" customWidth="1"/>
    <col min="3" max="7" width="19.7109375" style="96" customWidth="1"/>
    <col min="8" max="11" width="15.7109375" style="96" customWidth="1"/>
    <col min="12" max="16384" width="9.140625" style="96" customWidth="1"/>
  </cols>
  <sheetData>
    <row r="1" spans="1:7" ht="17.25">
      <c r="A1" s="244" t="s">
        <v>1275</v>
      </c>
      <c r="B1" s="244"/>
      <c r="C1" s="244"/>
      <c r="D1" s="244"/>
      <c r="E1" s="244"/>
      <c r="F1" s="244"/>
      <c r="G1" s="244"/>
    </row>
    <row r="2" ht="21.75" customHeight="1">
      <c r="A2" s="97"/>
    </row>
    <row r="3" spans="1:3" ht="12.75">
      <c r="A3" s="245" t="s">
        <v>1276</v>
      </c>
      <c r="B3" s="245"/>
      <c r="C3" s="245"/>
    </row>
    <row r="4" spans="1:7" s="99" customFormat="1" ht="15.6" customHeight="1">
      <c r="A4" s="246" t="str">
        <f>VLOOKUP(D5,Seznam_PO_1_1_2022!A:E,5,0)</f>
        <v>Střední škola polytechnická Brno, Jílová, příspěvková organizace</v>
      </c>
      <c r="B4" s="246"/>
      <c r="C4" s="246"/>
      <c r="D4" s="246"/>
      <c r="E4" s="246"/>
      <c r="F4" s="246"/>
      <c r="G4" s="246"/>
    </row>
    <row r="5" spans="1:4" s="99" customFormat="1" ht="12.75">
      <c r="A5" s="247" t="s">
        <v>1277</v>
      </c>
      <c r="B5" s="247"/>
      <c r="C5" s="247"/>
      <c r="D5" s="101">
        <v>638013</v>
      </c>
    </row>
    <row r="6" spans="1:4" s="99" customFormat="1" ht="12.75">
      <c r="A6" s="247" t="s">
        <v>1278</v>
      </c>
      <c r="B6" s="247"/>
      <c r="C6" s="247"/>
      <c r="D6" s="100" t="str">
        <f>VLOOKUP(D5,Seznam_PO_1_1_2022!A:D,4,0)</f>
        <v>CZ00638013</v>
      </c>
    </row>
    <row r="7" spans="1:4" s="99" customFormat="1" ht="12.75">
      <c r="A7" s="247" t="s">
        <v>1279</v>
      </c>
      <c r="B7" s="247"/>
      <c r="C7" s="247"/>
      <c r="D7" s="100" t="str">
        <f>VLOOKUP(D5,Seznam_PO_1_1_2022!A:B,2,0)</f>
        <v>JM_001</v>
      </c>
    </row>
    <row r="8" spans="1:4" s="99" customFormat="1" ht="12.75">
      <c r="A8" s="247" t="s">
        <v>1280</v>
      </c>
      <c r="B8" s="247"/>
      <c r="C8" s="247"/>
      <c r="D8" s="100" t="str">
        <f>VLOOKUP(D5,Seznam_PO_1_1_2022!A:F,6,0)</f>
        <v>Jílová 164/36g, 639 00 Brno</v>
      </c>
    </row>
    <row r="9" spans="1:4" s="99" customFormat="1" ht="12.75">
      <c r="A9" s="247" t="s">
        <v>1281</v>
      </c>
      <c r="B9" s="247"/>
      <c r="C9" s="247"/>
      <c r="D9" s="100" t="str">
        <f>VLOOKUP(D5,Seznam_PO_1_1_2022!A:V,22,0)</f>
        <v>v registru ekonomických subjektů ČSÚ v ARES</v>
      </c>
    </row>
    <row r="10" spans="1:4" s="99" customFormat="1" ht="12.75">
      <c r="A10" s="247" t="s">
        <v>1282</v>
      </c>
      <c r="B10" s="247"/>
      <c r="C10" s="247"/>
      <c r="D10" s="100" t="str">
        <f>VLOOKUP(D5,Seznam_PO_1_1_2022!A:S,19,0)</f>
        <v>Ing. Vladimírem Bohdálkem, ředitelem</v>
      </c>
    </row>
    <row r="11" spans="1:4" s="99" customFormat="1" ht="12.75">
      <c r="A11" s="100"/>
      <c r="B11" s="100"/>
      <c r="C11" s="100"/>
      <c r="D11" s="100"/>
    </row>
    <row r="12" spans="1:4" ht="12.75">
      <c r="A12" s="245" t="s">
        <v>1283</v>
      </c>
      <c r="B12" s="245"/>
      <c r="C12" s="245"/>
      <c r="D12" s="98"/>
    </row>
    <row r="13" spans="1:4" ht="12.75">
      <c r="A13" s="248" t="s">
        <v>1284</v>
      </c>
      <c r="B13" s="248"/>
      <c r="C13" s="248"/>
      <c r="D13" s="98"/>
    </row>
    <row r="14" spans="1:4" ht="12.75">
      <c r="A14" s="243" t="s">
        <v>1277</v>
      </c>
      <c r="B14" s="243"/>
      <c r="C14" s="243"/>
      <c r="D14" s="98">
        <v>28353242</v>
      </c>
    </row>
    <row r="15" spans="1:4" ht="12.75">
      <c r="A15" s="243" t="s">
        <v>1278</v>
      </c>
      <c r="B15" s="243"/>
      <c r="C15" s="243"/>
      <c r="D15" s="98" t="s">
        <v>1285</v>
      </c>
    </row>
    <row r="16" spans="1:4" ht="12.75">
      <c r="A16" s="243" t="s">
        <v>1280</v>
      </c>
      <c r="B16" s="243"/>
      <c r="C16" s="243"/>
      <c r="D16" s="98" t="s">
        <v>1286</v>
      </c>
    </row>
    <row r="17" spans="1:4" ht="12.75">
      <c r="A17" s="243" t="s">
        <v>1281</v>
      </c>
      <c r="B17" s="243"/>
      <c r="C17" s="243"/>
      <c r="D17" s="98" t="s">
        <v>1287</v>
      </c>
    </row>
    <row r="18" spans="1:4" ht="12.75">
      <c r="A18" s="243" t="s">
        <v>1282</v>
      </c>
      <c r="B18" s="243"/>
      <c r="C18" s="243"/>
      <c r="D18" s="98" t="s">
        <v>1288</v>
      </c>
    </row>
    <row r="19" spans="1:3" ht="12.75">
      <c r="A19" s="243"/>
      <c r="B19" s="243"/>
      <c r="C19" s="243"/>
    </row>
    <row r="21" spans="1:7" s="102" customFormat="1" ht="54" customHeight="1">
      <c r="A21" s="250" t="s">
        <v>1289</v>
      </c>
      <c r="B21" s="250"/>
      <c r="C21" s="250"/>
      <c r="D21" s="250"/>
      <c r="E21" s="250"/>
      <c r="F21" s="250"/>
      <c r="G21" s="250"/>
    </row>
    <row r="22" spans="1:7" s="102" customFormat="1" ht="30.75" customHeight="1">
      <c r="A22" s="251" t="s">
        <v>1290</v>
      </c>
      <c r="B22" s="251"/>
      <c r="C22" s="251"/>
      <c r="D22" s="251"/>
      <c r="E22" s="251"/>
      <c r="F22" s="251"/>
      <c r="G22" s="251"/>
    </row>
    <row r="23" spans="1:7" s="102" customFormat="1" ht="24" customHeight="1">
      <c r="A23" s="103"/>
      <c r="B23" s="252" t="s">
        <v>1291</v>
      </c>
      <c r="C23" s="252"/>
      <c r="D23" s="252"/>
      <c r="E23" s="252"/>
      <c r="F23" s="252"/>
      <c r="G23" s="103"/>
    </row>
    <row r="24" spans="1:7" s="102" customFormat="1" ht="33.75" customHeight="1">
      <c r="A24" s="251" t="s">
        <v>1322</v>
      </c>
      <c r="B24" s="249"/>
      <c r="C24" s="249"/>
      <c r="D24" s="249"/>
      <c r="E24" s="249"/>
      <c r="F24" s="249"/>
      <c r="G24" s="249"/>
    </row>
    <row r="25" spans="1:7" s="102" customFormat="1" ht="23.25" customHeight="1">
      <c r="A25" s="104"/>
      <c r="B25" s="104"/>
      <c r="C25" s="249" t="s">
        <v>1292</v>
      </c>
      <c r="D25" s="249"/>
      <c r="E25" s="249"/>
      <c r="F25" s="104"/>
      <c r="G25" s="104"/>
    </row>
    <row r="26" spans="1:7" s="102" customFormat="1" ht="15.75" customHeight="1">
      <c r="A26" s="253" t="s">
        <v>1293</v>
      </c>
      <c r="B26" s="250"/>
      <c r="C26" s="250"/>
      <c r="D26" s="250"/>
      <c r="E26" s="250"/>
      <c r="F26" s="250"/>
      <c r="G26" s="250"/>
    </row>
    <row r="27" spans="1:7" s="102" customFormat="1" ht="15" customHeight="1">
      <c r="A27" s="104"/>
      <c r="B27" s="104"/>
      <c r="C27" s="249" t="s">
        <v>1294</v>
      </c>
      <c r="D27" s="249"/>
      <c r="E27" s="249"/>
      <c r="F27" s="104"/>
      <c r="G27" s="104"/>
    </row>
    <row r="28" spans="1:7" s="102" customFormat="1" ht="27.75" customHeight="1">
      <c r="A28" s="253" t="s">
        <v>1323</v>
      </c>
      <c r="B28" s="250"/>
      <c r="C28" s="250"/>
      <c r="D28" s="250"/>
      <c r="E28" s="250"/>
      <c r="F28" s="250"/>
      <c r="G28" s="250"/>
    </row>
    <row r="29" spans="1:7" s="102" customFormat="1" ht="18" customHeight="1">
      <c r="A29" s="249" t="s">
        <v>1295</v>
      </c>
      <c r="B29" s="249"/>
      <c r="C29" s="249"/>
      <c r="D29" s="249"/>
      <c r="E29" s="249"/>
      <c r="F29" s="249"/>
      <c r="G29" s="249"/>
    </row>
    <row r="30" spans="1:2" s="102" customFormat="1" ht="12.75" customHeight="1">
      <c r="A30" s="105"/>
      <c r="B30" s="105"/>
    </row>
    <row r="31" spans="1:7" s="102" customFormat="1" ht="51" customHeight="1">
      <c r="A31" s="255" t="s">
        <v>1296</v>
      </c>
      <c r="B31" s="256" t="s">
        <v>1297</v>
      </c>
      <c r="C31" s="256"/>
      <c r="D31" s="256"/>
      <c r="E31" s="106" t="s">
        <v>1298</v>
      </c>
      <c r="F31" s="106" t="s">
        <v>1299</v>
      </c>
      <c r="G31" s="106" t="s">
        <v>1300</v>
      </c>
    </row>
    <row r="32" spans="1:7" s="102" customFormat="1" ht="23.25" customHeight="1">
      <c r="A32" s="255"/>
      <c r="B32" s="107" t="s">
        <v>1301</v>
      </c>
      <c r="C32" s="108" t="s">
        <v>1302</v>
      </c>
      <c r="D32" s="109" t="s">
        <v>1303</v>
      </c>
      <c r="E32" s="110"/>
      <c r="F32" s="111"/>
      <c r="G32" s="111"/>
    </row>
    <row r="33" spans="1:7" s="102" customFormat="1" ht="23.25" customHeight="1">
      <c r="A33" s="112" t="s">
        <v>1084</v>
      </c>
      <c r="B33" s="112">
        <f>VLOOKUP(D5,sNP!A:H,8,0)</f>
        <v>150</v>
      </c>
      <c r="C33" s="112">
        <f>VLOOKUP(D5,sNP!A:I,9,0)</f>
        <v>0</v>
      </c>
      <c r="D33" s="112">
        <f>VLOOKUP(D5,sNP!A:J,10,0)</f>
        <v>0</v>
      </c>
      <c r="E33" s="112">
        <f>VLOOKUP(D5,sNP!A:K,11,0)</f>
        <v>0</v>
      </c>
      <c r="F33" s="112">
        <f>VLOOKUP(D5,sNP!A:L,12,0)</f>
        <v>0</v>
      </c>
      <c r="G33" s="112">
        <f>VLOOKUP(D5,sNP!A:M,13,0)</f>
        <v>0</v>
      </c>
    </row>
    <row r="34" spans="1:7" s="102" customFormat="1" ht="15.75" customHeight="1">
      <c r="A34" s="113"/>
      <c r="B34" s="113"/>
      <c r="C34" s="113"/>
      <c r="D34" s="113"/>
      <c r="E34" s="113"/>
      <c r="F34" s="113"/>
      <c r="G34" s="113"/>
    </row>
    <row r="35" spans="1:11" s="102" customFormat="1" ht="51" customHeight="1">
      <c r="A35" s="114"/>
      <c r="B35" s="256" t="s">
        <v>1304</v>
      </c>
      <c r="C35" s="256"/>
      <c r="D35" s="256"/>
      <c r="E35" s="106" t="s">
        <v>1305</v>
      </c>
      <c r="F35" s="106" t="s">
        <v>1306</v>
      </c>
      <c r="G35" s="106" t="s">
        <v>1307</v>
      </c>
      <c r="J35" s="115"/>
      <c r="K35" s="115"/>
    </row>
    <row r="36" spans="1:11" s="102" customFormat="1" ht="23.25" customHeight="1">
      <c r="A36" s="113"/>
      <c r="B36" s="107" t="s">
        <v>1301</v>
      </c>
      <c r="C36" s="108" t="s">
        <v>1302</v>
      </c>
      <c r="D36" s="109" t="s">
        <v>1303</v>
      </c>
      <c r="E36" s="111"/>
      <c r="F36" s="111"/>
      <c r="G36" s="111"/>
      <c r="J36" s="115"/>
      <c r="K36" s="115"/>
    </row>
    <row r="37" spans="1:11" s="102" customFormat="1" ht="23.25" customHeight="1">
      <c r="A37" s="116"/>
      <c r="B37" s="112">
        <f>VLOOKUP(D5,sNP!A:N,14,0)</f>
        <v>0</v>
      </c>
      <c r="C37" s="112">
        <f>VLOOKUP(D5,sNP!A:O,15,0)</f>
        <v>0</v>
      </c>
      <c r="D37" s="112">
        <f>VLOOKUP(D5,sNP!A:P,16,0)</f>
        <v>0</v>
      </c>
      <c r="E37" s="112">
        <f>VLOOKUP(D5,sNP!A:Q,17,0)</f>
        <v>0</v>
      </c>
      <c r="F37" s="112">
        <f>VLOOKUP(D5,sNP!A:R,18,0)</f>
        <v>0</v>
      </c>
      <c r="G37" s="112">
        <f>VLOOKUP(D5,sNP!A:S,19,0)</f>
        <v>0</v>
      </c>
      <c r="J37" s="115"/>
      <c r="K37" s="115"/>
    </row>
    <row r="38" spans="1:7" ht="28.5" customHeight="1">
      <c r="A38" s="257" t="s">
        <v>1308</v>
      </c>
      <c r="B38" s="257"/>
      <c r="C38" s="257"/>
      <c r="D38" s="257"/>
      <c r="E38" s="257"/>
      <c r="F38" s="257"/>
      <c r="G38" s="257"/>
    </row>
    <row r="39" spans="1:7" ht="28.5" customHeight="1">
      <c r="A39" s="258" t="s">
        <v>1309</v>
      </c>
      <c r="B39" s="258"/>
      <c r="C39" s="258"/>
      <c r="D39" s="258"/>
      <c r="E39" s="258"/>
      <c r="F39" s="258"/>
      <c r="G39" s="258"/>
    </row>
    <row r="40" spans="1:7" ht="37.5" customHeight="1">
      <c r="A40" s="250" t="s">
        <v>1310</v>
      </c>
      <c r="B40" s="250"/>
      <c r="C40" s="250"/>
      <c r="D40" s="250"/>
      <c r="E40" s="250"/>
      <c r="F40" s="250"/>
      <c r="G40" s="250"/>
    </row>
    <row r="41" spans="1:7" ht="21" customHeight="1">
      <c r="A41" s="104"/>
      <c r="B41" s="104"/>
      <c r="C41" s="104"/>
      <c r="D41" s="104"/>
      <c r="E41" s="104"/>
      <c r="F41" s="104"/>
      <c r="G41" s="104"/>
    </row>
    <row r="42" spans="1:7" ht="24" customHeight="1">
      <c r="A42" s="259" t="s">
        <v>1311</v>
      </c>
      <c r="B42" s="259"/>
      <c r="C42" s="259"/>
      <c r="D42" s="259"/>
      <c r="E42" s="259"/>
      <c r="F42" s="259"/>
      <c r="G42" s="259"/>
    </row>
    <row r="43" spans="1:7" s="117" customFormat="1" ht="59.25" customHeight="1">
      <c r="A43" s="260" t="s">
        <v>1312</v>
      </c>
      <c r="B43" s="260"/>
      <c r="C43" s="260"/>
      <c r="D43" s="260"/>
      <c r="E43" s="260"/>
      <c r="F43" s="260"/>
      <c r="G43" s="260"/>
    </row>
    <row r="44" spans="1:7" ht="42.75" customHeight="1">
      <c r="A44" s="261" t="s">
        <v>1313</v>
      </c>
      <c r="B44" s="261"/>
      <c r="C44" s="261"/>
      <c r="D44" s="261"/>
      <c r="E44" s="261"/>
      <c r="F44" s="261"/>
      <c r="G44" s="261"/>
    </row>
    <row r="45" spans="1:7" ht="27.75" customHeight="1">
      <c r="A45" s="254" t="str">
        <f>A24</f>
        <v>DNS 16 - Dodávka kancelářského papíru s náhradním plněním</v>
      </c>
      <c r="B45" s="254"/>
      <c r="C45" s="254"/>
      <c r="D45" s="254"/>
      <c r="E45" s="254"/>
      <c r="F45" s="254"/>
      <c r="G45" s="254"/>
    </row>
    <row r="46" spans="1:7" ht="39.95" customHeight="1">
      <c r="A46" s="261" t="s">
        <v>1314</v>
      </c>
      <c r="B46" s="261"/>
      <c r="C46" s="261"/>
      <c r="D46" s="261"/>
      <c r="E46" s="261"/>
      <c r="F46" s="261"/>
      <c r="G46" s="261"/>
    </row>
    <row r="47" spans="1:7" ht="57" customHeight="1">
      <c r="A47" s="261" t="s">
        <v>1315</v>
      </c>
      <c r="B47" s="261"/>
      <c r="C47" s="261"/>
      <c r="D47" s="261"/>
      <c r="E47" s="261"/>
      <c r="F47" s="261"/>
      <c r="G47" s="261"/>
    </row>
    <row r="48" spans="1:7" ht="39.95" customHeight="1">
      <c r="A48" s="261" t="s">
        <v>1316</v>
      </c>
      <c r="B48" s="261"/>
      <c r="C48" s="261"/>
      <c r="D48" s="261"/>
      <c r="E48" s="261"/>
      <c r="F48" s="261"/>
      <c r="G48" s="261"/>
    </row>
    <row r="49" spans="1:7" ht="39.95" customHeight="1">
      <c r="A49" s="261" t="s">
        <v>1317</v>
      </c>
      <c r="B49" s="261"/>
      <c r="C49" s="261"/>
      <c r="D49" s="261"/>
      <c r="E49" s="261"/>
      <c r="F49" s="261"/>
      <c r="G49" s="261"/>
    </row>
    <row r="50" spans="1:7" s="118" customFormat="1" ht="30" customHeight="1">
      <c r="A50" s="264" t="s">
        <v>1318</v>
      </c>
      <c r="B50" s="261"/>
      <c r="C50" s="261"/>
      <c r="D50" s="261"/>
      <c r="E50" s="261"/>
      <c r="F50" s="261"/>
      <c r="G50" s="261"/>
    </row>
    <row r="51" spans="1:7" ht="50.1" customHeight="1">
      <c r="A51" s="261" t="s">
        <v>1319</v>
      </c>
      <c r="B51" s="261"/>
      <c r="C51" s="261"/>
      <c r="D51" s="261"/>
      <c r="E51" s="261"/>
      <c r="F51" s="261"/>
      <c r="G51" s="261"/>
    </row>
    <row r="52" spans="1:7" s="99" customFormat="1" ht="36.75" customHeight="1">
      <c r="A52" s="119" t="str">
        <f>VLOOKUP(D5,Seznam_PO_1_1_2022!A:T,20,0)</f>
        <v>V Brně</v>
      </c>
      <c r="B52" s="119" t="s">
        <v>1320</v>
      </c>
      <c r="C52" s="119"/>
      <c r="D52" s="119"/>
      <c r="E52" s="119"/>
      <c r="F52" s="119"/>
      <c r="G52" s="119"/>
    </row>
    <row r="53" spans="1:2" s="99" customFormat="1" ht="18" customHeight="1">
      <c r="A53" s="120"/>
      <c r="B53" s="100"/>
    </row>
    <row r="54" spans="1:7" s="99" customFormat="1" ht="25.5" customHeight="1">
      <c r="A54" s="262" t="str">
        <f>A4</f>
        <v>Střední škola polytechnická Brno, Jílová, příspěvková organizace</v>
      </c>
      <c r="B54" s="262"/>
      <c r="C54" s="262"/>
      <c r="D54" s="262"/>
      <c r="E54" s="262"/>
      <c r="F54" s="262"/>
      <c r="G54" s="262"/>
    </row>
    <row r="55" spans="1:2" s="99" customFormat="1" ht="12.75">
      <c r="A55" s="120" t="s">
        <v>1321</v>
      </c>
      <c r="B55" s="100"/>
    </row>
    <row r="56" spans="1:2" s="99" customFormat="1" ht="38.25" customHeight="1">
      <c r="A56" s="263" t="str">
        <f>VLOOKUP(D5,Seznam_PO_1_1_2022!A:P,16,0)</f>
        <v>Ing. Vladimír Bohdálek, ředitel</v>
      </c>
      <c r="B56" s="263"/>
    </row>
    <row r="57" spans="1:2" s="99" customFormat="1" ht="12.75">
      <c r="A57" s="121"/>
      <c r="B57" s="122"/>
    </row>
    <row r="58" spans="1:2" ht="12.75">
      <c r="A58" s="123"/>
      <c r="B58" s="124"/>
    </row>
    <row r="59" spans="1:2" ht="12.75">
      <c r="A59" s="123"/>
      <c r="B59" s="124"/>
    </row>
    <row r="60" spans="1:2" ht="12.75">
      <c r="A60" s="123"/>
      <c r="B60" s="124"/>
    </row>
    <row r="61" ht="12.75">
      <c r="B61" s="124"/>
    </row>
    <row r="62" spans="1:2" ht="12.75">
      <c r="A62" s="123"/>
      <c r="B62" s="124"/>
    </row>
    <row r="63" spans="1:2" ht="12.75">
      <c r="A63" s="123"/>
      <c r="B63" s="124"/>
    </row>
    <row r="64" ht="12.75">
      <c r="B64" s="124"/>
    </row>
    <row r="65" ht="12.75">
      <c r="B65" s="124"/>
    </row>
    <row r="66" spans="1:2" ht="12.75">
      <c r="A66" s="123"/>
      <c r="B66" s="124"/>
    </row>
    <row r="67" spans="1:2" ht="12.75">
      <c r="A67" s="123"/>
      <c r="B67" s="124"/>
    </row>
    <row r="68" spans="1:2" ht="12.75">
      <c r="A68" s="123"/>
      <c r="B68" s="124"/>
    </row>
  </sheetData>
  <protectedRanges>
    <protectedRange sqref="D5" name="Oblast1"/>
  </protectedRanges>
  <mergeCells count="44">
    <mergeCell ref="A54:G54"/>
    <mergeCell ref="A56:B56"/>
    <mergeCell ref="A46:G46"/>
    <mergeCell ref="A47:G47"/>
    <mergeCell ref="A48:G48"/>
    <mergeCell ref="A49:G49"/>
    <mergeCell ref="A50:G50"/>
    <mergeCell ref="A51:G51"/>
    <mergeCell ref="A45:G45"/>
    <mergeCell ref="A28:G28"/>
    <mergeCell ref="A29:G29"/>
    <mergeCell ref="A31:A32"/>
    <mergeCell ref="B31:D31"/>
    <mergeCell ref="B35:D35"/>
    <mergeCell ref="A38:G38"/>
    <mergeCell ref="A39:G39"/>
    <mergeCell ref="A40:G40"/>
    <mergeCell ref="A42:G42"/>
    <mergeCell ref="A43:G43"/>
    <mergeCell ref="A44:G44"/>
    <mergeCell ref="C27:E27"/>
    <mergeCell ref="A15:C15"/>
    <mergeCell ref="A16:C16"/>
    <mergeCell ref="A17:C17"/>
    <mergeCell ref="A18:C18"/>
    <mergeCell ref="A19:C19"/>
    <mergeCell ref="A21:G21"/>
    <mergeCell ref="A22:G22"/>
    <mergeCell ref="B23:F23"/>
    <mergeCell ref="A24:G24"/>
    <mergeCell ref="C25:E25"/>
    <mergeCell ref="A26:G26"/>
    <mergeCell ref="A14:C14"/>
    <mergeCell ref="A1:G1"/>
    <mergeCell ref="A3:C3"/>
    <mergeCell ref="A4:G4"/>
    <mergeCell ref="A5:C5"/>
    <mergeCell ref="A6:C6"/>
    <mergeCell ref="A7:C7"/>
    <mergeCell ref="A8:C8"/>
    <mergeCell ref="A9:C9"/>
    <mergeCell ref="A10:C10"/>
    <mergeCell ref="A12:C12"/>
    <mergeCell ref="A13:C13"/>
  </mergeCells>
  <conditionalFormatting sqref="D5">
    <cfRule type="cellIs" priority="1" dxfId="21" operator="between">
      <formula>1</formula>
      <formula>10000000000000</formula>
    </cfRule>
  </conditionalFormatting>
  <printOptions/>
  <pageMargins left="1.7716535433070868" right="0.984251968503937" top="0.984251968503937" bottom="0.984251968503937" header="0.5118110236220472" footer="0.5118110236220472"/>
  <pageSetup fitToHeight="1" fitToWidth="1" horizontalDpi="600" verticalDpi="600" orientation="portrait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F718-8D0E-4638-A8A4-6D344404F388}">
  <sheetPr>
    <tabColor rgb="FF92D050"/>
    <pageSetUpPr fitToPage="1"/>
  </sheetPr>
  <dimension ref="A1:AS63"/>
  <sheetViews>
    <sheetView zoomScale="85" zoomScaleNormal="85" workbookViewId="0" topLeftCell="A1">
      <pane xSplit="2" topLeftCell="C1" activePane="topRight" state="frozen"/>
      <selection pane="topRight" activeCell="Z47" sqref="Z47"/>
    </sheetView>
  </sheetViews>
  <sheetFormatPr defaultColWidth="9.140625" defaultRowHeight="30" customHeight="1"/>
  <cols>
    <col min="1" max="1" width="7.421875" style="52" customWidth="1"/>
    <col min="2" max="2" width="5.421875" style="43" customWidth="1"/>
    <col min="3" max="3" width="7.421875" style="52" customWidth="1"/>
    <col min="4" max="4" width="9.421875" style="3" customWidth="1"/>
    <col min="5" max="5" width="27.421875" style="3" customWidth="1"/>
    <col min="6" max="6" width="18.00390625" style="5" customWidth="1"/>
    <col min="7" max="7" width="12.140625" style="5" customWidth="1"/>
    <col min="8" max="9" width="11.421875" style="5" customWidth="1"/>
    <col min="10" max="11" width="9.140625" style="4" customWidth="1"/>
    <col min="12" max="12" width="9.57421875" style="5" customWidth="1"/>
    <col min="13" max="13" width="17.8515625" style="5" customWidth="1"/>
    <col min="14" max="14" width="14.421875" style="5" customWidth="1"/>
    <col min="15" max="15" width="11.00390625" style="5" customWidth="1"/>
    <col min="16" max="16" width="15.7109375" style="5" customWidth="1"/>
    <col min="17" max="17" width="15.57421875" style="5" customWidth="1"/>
    <col min="18" max="18" width="8.57421875" style="5" customWidth="1"/>
    <col min="19" max="19" width="14.140625" style="5" customWidth="1"/>
    <col min="20" max="20" width="9.421875" style="5" customWidth="1"/>
    <col min="21" max="21" width="9.8515625" style="1" customWidth="1"/>
    <col min="22" max="22" width="12.57421875" style="2" customWidth="1"/>
    <col min="23" max="23" width="27.7109375" style="3" customWidth="1"/>
    <col min="24" max="24" width="19.00390625" style="3" customWidth="1"/>
    <col min="25" max="26" width="22.421875" style="3" customWidth="1"/>
    <col min="27" max="27" width="25.00390625" style="1" hidden="1" customWidth="1"/>
    <col min="28" max="32" width="9.57421875" style="8" hidden="1" customWidth="1"/>
    <col min="33" max="33" width="20.421875" style="9" hidden="1" customWidth="1"/>
    <col min="34" max="34" width="9.57421875" style="10" hidden="1" customWidth="1"/>
    <col min="35" max="36" width="9.57421875" style="9" hidden="1" customWidth="1"/>
    <col min="37" max="37" width="10.421875" style="9" hidden="1" customWidth="1"/>
    <col min="38" max="41" width="11.28125" style="37" hidden="1" customWidth="1"/>
    <col min="42" max="42" width="32.7109375" style="7" hidden="1" customWidth="1"/>
    <col min="43" max="43" width="13.28125" style="7" customWidth="1"/>
    <col min="44" max="16384" width="9.140625" style="7" customWidth="1"/>
  </cols>
  <sheetData>
    <row r="1" spans="1:45" s="6" customFormat="1" ht="41.25" customHeight="1">
      <c r="A1" s="51" t="s">
        <v>1</v>
      </c>
      <c r="B1" s="15" t="s">
        <v>0</v>
      </c>
      <c r="C1" s="51" t="s">
        <v>1</v>
      </c>
      <c r="D1" s="16" t="s">
        <v>2</v>
      </c>
      <c r="E1" s="16" t="s">
        <v>3</v>
      </c>
      <c r="F1" s="17" t="s">
        <v>4</v>
      </c>
      <c r="G1" s="17" t="s">
        <v>5</v>
      </c>
      <c r="H1" s="17" t="s">
        <v>6</v>
      </c>
      <c r="I1" s="18" t="s">
        <v>7</v>
      </c>
      <c r="J1" s="19" t="s">
        <v>8</v>
      </c>
      <c r="K1" s="19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20" t="s">
        <v>19</v>
      </c>
      <c r="V1" s="20" t="s">
        <v>20</v>
      </c>
      <c r="W1" s="16" t="s">
        <v>21</v>
      </c>
      <c r="X1" s="16" t="s">
        <v>22</v>
      </c>
      <c r="Y1" s="16" t="s">
        <v>23</v>
      </c>
      <c r="Z1" s="16" t="s">
        <v>1173</v>
      </c>
      <c r="AA1" s="71" t="s">
        <v>24</v>
      </c>
      <c r="AB1" s="21" t="s">
        <v>25</v>
      </c>
      <c r="AC1" s="21" t="s">
        <v>26</v>
      </c>
      <c r="AD1" s="21" t="s">
        <v>27</v>
      </c>
      <c r="AE1" s="21" t="s">
        <v>28</v>
      </c>
      <c r="AF1" s="21" t="s">
        <v>29</v>
      </c>
      <c r="AG1" s="21" t="s">
        <v>30</v>
      </c>
      <c r="AH1" s="21" t="s">
        <v>31</v>
      </c>
      <c r="AI1" s="21" t="s">
        <v>32</v>
      </c>
      <c r="AJ1" s="21" t="s">
        <v>33</v>
      </c>
      <c r="AK1" s="21" t="s">
        <v>34</v>
      </c>
      <c r="AL1" s="49" t="s">
        <v>1081</v>
      </c>
      <c r="AM1" s="49" t="s">
        <v>1082</v>
      </c>
      <c r="AN1" s="53" t="s">
        <v>1125</v>
      </c>
      <c r="AO1" s="53" t="s">
        <v>1112</v>
      </c>
      <c r="AP1" s="6" t="s">
        <v>1113</v>
      </c>
      <c r="AQ1" s="16" t="s">
        <v>1273</v>
      </c>
      <c r="AR1" s="16"/>
      <c r="AS1" s="16"/>
    </row>
    <row r="2" spans="1:45" ht="32.25" customHeight="1">
      <c r="A2" s="70">
        <v>638013</v>
      </c>
      <c r="B2" s="40" t="s">
        <v>35</v>
      </c>
      <c r="C2" s="22" t="s">
        <v>1098</v>
      </c>
      <c r="D2" s="12" t="s">
        <v>36</v>
      </c>
      <c r="E2" s="12" t="s">
        <v>37</v>
      </c>
      <c r="F2" s="11" t="s">
        <v>38</v>
      </c>
      <c r="G2" s="11" t="s">
        <v>39</v>
      </c>
      <c r="H2" s="11" t="s">
        <v>40</v>
      </c>
      <c r="I2" s="11" t="s">
        <v>41</v>
      </c>
      <c r="J2" s="23">
        <v>164</v>
      </c>
      <c r="K2" s="23" t="s">
        <v>42</v>
      </c>
      <c r="L2" s="11" t="s">
        <v>43</v>
      </c>
      <c r="M2" s="11" t="s">
        <v>44</v>
      </c>
      <c r="N2" s="11" t="s">
        <v>1145</v>
      </c>
      <c r="O2" s="11" t="s">
        <v>45</v>
      </c>
      <c r="P2" s="11" t="s">
        <v>1146</v>
      </c>
      <c r="Q2" s="11" t="s">
        <v>1147</v>
      </c>
      <c r="R2" s="11" t="s">
        <v>46</v>
      </c>
      <c r="S2" s="11" t="s">
        <v>1148</v>
      </c>
      <c r="T2" s="11" t="s">
        <v>47</v>
      </c>
      <c r="U2" s="14" t="s">
        <v>48</v>
      </c>
      <c r="V2" s="24" t="s">
        <v>49</v>
      </c>
      <c r="W2" s="12" t="s">
        <v>1152</v>
      </c>
      <c r="X2" s="12" t="s">
        <v>1151</v>
      </c>
      <c r="Y2" s="12" t="s">
        <v>1150</v>
      </c>
      <c r="Z2" s="12" t="str">
        <f>VLOOKUP(A2,sNP!A:C,3,0)</f>
        <v>lsvobodova@jilova.cz</v>
      </c>
      <c r="AA2" s="72" t="s">
        <v>50</v>
      </c>
      <c r="AB2" s="25"/>
      <c r="AC2" s="25"/>
      <c r="AD2" s="46"/>
      <c r="AE2" s="25" t="s">
        <v>1045</v>
      </c>
      <c r="AF2" s="26">
        <v>543424510</v>
      </c>
      <c r="AG2" s="46" t="s">
        <v>51</v>
      </c>
      <c r="AH2" s="27"/>
      <c r="AI2" s="25"/>
      <c r="AJ2" s="26">
        <v>543424510</v>
      </c>
      <c r="AK2" s="47"/>
      <c r="AL2" s="45" t="s">
        <v>1084</v>
      </c>
      <c r="AM2" s="45" t="s">
        <v>1084</v>
      </c>
      <c r="AN2" s="45" t="s">
        <v>1122</v>
      </c>
      <c r="AO2" s="45" t="s">
        <v>1084</v>
      </c>
      <c r="AQ2" s="69" t="str">
        <f>VLOOKUP(A2,sNP!A:F,6,0)</f>
        <v>Ano</v>
      </c>
      <c r="AR2" s="69"/>
      <c r="AS2" s="69"/>
    </row>
    <row r="3" spans="1:45" ht="30" customHeight="1">
      <c r="A3" s="70">
        <v>558982</v>
      </c>
      <c r="B3" s="40" t="s">
        <v>52</v>
      </c>
      <c r="C3" s="22" t="s">
        <v>1099</v>
      </c>
      <c r="D3" s="12" t="s">
        <v>53</v>
      </c>
      <c r="E3" s="12" t="s">
        <v>54</v>
      </c>
      <c r="F3" s="11" t="s">
        <v>55</v>
      </c>
      <c r="G3" s="11" t="s">
        <v>56</v>
      </c>
      <c r="H3" s="11" t="s">
        <v>40</v>
      </c>
      <c r="I3" s="11" t="s">
        <v>57</v>
      </c>
      <c r="J3" s="23">
        <v>55</v>
      </c>
      <c r="K3" s="23">
        <v>47</v>
      </c>
      <c r="L3" s="11" t="s">
        <v>43</v>
      </c>
      <c r="M3" s="11" t="s">
        <v>58</v>
      </c>
      <c r="N3" s="11" t="s">
        <v>59</v>
      </c>
      <c r="O3" s="11" t="s">
        <v>45</v>
      </c>
      <c r="P3" s="11" t="s">
        <v>60</v>
      </c>
      <c r="Q3" s="11" t="s">
        <v>61</v>
      </c>
      <c r="R3" s="11" t="s">
        <v>46</v>
      </c>
      <c r="S3" s="11" t="s">
        <v>62</v>
      </c>
      <c r="T3" s="11" t="s">
        <v>47</v>
      </c>
      <c r="U3" s="14" t="s">
        <v>48</v>
      </c>
      <c r="V3" s="24" t="s">
        <v>49</v>
      </c>
      <c r="W3" s="13">
        <v>543421751</v>
      </c>
      <c r="X3" s="12" t="s">
        <v>63</v>
      </c>
      <c r="Y3" s="12" t="s">
        <v>64</v>
      </c>
      <c r="Z3" s="12" t="str">
        <f>VLOOKUP(A3,sNP!A:C,3,0)</f>
        <v>zichackova@gvid.cz</v>
      </c>
      <c r="AA3" s="72" t="s">
        <v>65</v>
      </c>
      <c r="AB3" s="25" t="s">
        <v>66</v>
      </c>
      <c r="AC3" s="26">
        <v>543421751</v>
      </c>
      <c r="AD3" s="46" t="s">
        <v>67</v>
      </c>
      <c r="AE3" s="25" t="s">
        <v>68</v>
      </c>
      <c r="AF3" s="26">
        <v>543421754</v>
      </c>
      <c r="AG3" s="46" t="s">
        <v>65</v>
      </c>
      <c r="AH3" s="27"/>
      <c r="AI3" s="25" t="s">
        <v>66</v>
      </c>
      <c r="AJ3" s="26">
        <v>543421751</v>
      </c>
      <c r="AK3" s="46" t="s">
        <v>67</v>
      </c>
      <c r="AL3" s="45" t="s">
        <v>1084</v>
      </c>
      <c r="AM3" s="45" t="s">
        <v>1084</v>
      </c>
      <c r="AN3" s="45" t="s">
        <v>1122</v>
      </c>
      <c r="AO3" s="45" t="s">
        <v>1083</v>
      </c>
      <c r="AQ3" s="69" t="str">
        <f>VLOOKUP(A3,sNP!A:F,6,0)</f>
        <v>Ano</v>
      </c>
      <c r="AR3" s="69"/>
      <c r="AS3" s="69"/>
    </row>
    <row r="4" spans="1:45" ht="30.75" customHeight="1">
      <c r="A4" s="70">
        <v>637980</v>
      </c>
      <c r="B4" s="40" t="s">
        <v>69</v>
      </c>
      <c r="C4" s="22" t="s">
        <v>1100</v>
      </c>
      <c r="D4" s="12" t="s">
        <v>53</v>
      </c>
      <c r="E4" s="12" t="s">
        <v>70</v>
      </c>
      <c r="F4" s="11" t="s">
        <v>71</v>
      </c>
      <c r="G4" s="11" t="s">
        <v>72</v>
      </c>
      <c r="H4" s="11" t="s">
        <v>73</v>
      </c>
      <c r="I4" s="11" t="s">
        <v>74</v>
      </c>
      <c r="J4" s="23">
        <v>684</v>
      </c>
      <c r="K4" s="23">
        <v>16</v>
      </c>
      <c r="L4" s="11" t="s">
        <v>43</v>
      </c>
      <c r="M4" s="11" t="s">
        <v>75</v>
      </c>
      <c r="N4" s="11" t="s">
        <v>1015</v>
      </c>
      <c r="O4" s="11" t="s">
        <v>45</v>
      </c>
      <c r="P4" s="11" t="s">
        <v>1020</v>
      </c>
      <c r="Q4" s="11" t="s">
        <v>1016</v>
      </c>
      <c r="R4" s="11" t="s">
        <v>80</v>
      </c>
      <c r="S4" s="11" t="s">
        <v>1017</v>
      </c>
      <c r="T4" s="11" t="s">
        <v>47</v>
      </c>
      <c r="U4" s="14" t="s">
        <v>48</v>
      </c>
      <c r="V4" s="24" t="s">
        <v>49</v>
      </c>
      <c r="W4" s="12" t="s">
        <v>1019</v>
      </c>
      <c r="X4" s="12" t="s">
        <v>76</v>
      </c>
      <c r="Y4" s="69" t="s">
        <v>1018</v>
      </c>
      <c r="Z4" s="12" t="str">
        <f>VLOOKUP(A4,sNP!A:C,3,0)</f>
        <v>veronika.vrskova@voszbrno.cz</v>
      </c>
      <c r="AA4" s="72" t="s">
        <v>77</v>
      </c>
      <c r="AB4" s="25"/>
      <c r="AC4" s="25"/>
      <c r="AD4" s="46"/>
      <c r="AE4" s="25" t="s">
        <v>78</v>
      </c>
      <c r="AF4" s="26">
        <v>542213907</v>
      </c>
      <c r="AG4" s="46" t="s">
        <v>77</v>
      </c>
      <c r="AH4" s="25"/>
      <c r="AI4" s="25"/>
      <c r="AJ4" s="25"/>
      <c r="AK4" s="46"/>
      <c r="AL4" s="45" t="s">
        <v>1084</v>
      </c>
      <c r="AM4" s="45" t="s">
        <v>1083</v>
      </c>
      <c r="AN4" s="45"/>
      <c r="AO4" s="45" t="s">
        <v>1084</v>
      </c>
      <c r="AP4" s="7" t="s">
        <v>1134</v>
      </c>
      <c r="AQ4" s="69" t="str">
        <f>VLOOKUP(A4,sNP!A:F,6,0)</f>
        <v>Ano</v>
      </c>
      <c r="AR4" s="69"/>
      <c r="AS4" s="69"/>
    </row>
    <row r="5" spans="1:45" ht="30" customHeight="1">
      <c r="A5" s="70">
        <v>212920</v>
      </c>
      <c r="B5" s="40" t="s">
        <v>84</v>
      </c>
      <c r="C5" s="22" t="s">
        <v>1091</v>
      </c>
      <c r="D5" s="28" t="s">
        <v>53</v>
      </c>
      <c r="E5" s="28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23">
        <v>311</v>
      </c>
      <c r="K5" s="23">
        <v>69</v>
      </c>
      <c r="L5" s="11" t="s">
        <v>43</v>
      </c>
      <c r="M5" s="11" t="s">
        <v>90</v>
      </c>
      <c r="N5" s="11" t="s">
        <v>91</v>
      </c>
      <c r="O5" s="11" t="s">
        <v>45</v>
      </c>
      <c r="P5" s="11" t="s">
        <v>92</v>
      </c>
      <c r="Q5" s="11" t="s">
        <v>93</v>
      </c>
      <c r="R5" s="11" t="s">
        <v>46</v>
      </c>
      <c r="S5" s="11" t="s">
        <v>94</v>
      </c>
      <c r="T5" s="11" t="s">
        <v>95</v>
      </c>
      <c r="U5" s="14" t="s">
        <v>96</v>
      </c>
      <c r="V5" s="29" t="s">
        <v>97</v>
      </c>
      <c r="W5" s="13" t="s">
        <v>98</v>
      </c>
      <c r="X5" s="12" t="s">
        <v>983</v>
      </c>
      <c r="Y5" s="12" t="s">
        <v>99</v>
      </c>
      <c r="Z5" s="12" t="str">
        <f>VLOOKUP(A5,sNP!A:C,3,0)</f>
        <v>vedprovzamecek@seznam.cz</v>
      </c>
      <c r="AA5" s="72" t="s">
        <v>983</v>
      </c>
      <c r="AB5" s="25"/>
      <c r="AC5" s="25"/>
      <c r="AD5" s="46"/>
      <c r="AE5" s="25" t="s">
        <v>100</v>
      </c>
      <c r="AF5" s="26">
        <v>547422813</v>
      </c>
      <c r="AG5" s="46" t="s">
        <v>101</v>
      </c>
      <c r="AH5" s="27"/>
      <c r="AI5" s="25" t="s">
        <v>100</v>
      </c>
      <c r="AJ5" s="26">
        <v>547422813</v>
      </c>
      <c r="AK5" s="46" t="s">
        <v>101</v>
      </c>
      <c r="AL5" s="45" t="s">
        <v>1084</v>
      </c>
      <c r="AM5" s="45" t="s">
        <v>1084</v>
      </c>
      <c r="AN5" s="45"/>
      <c r="AO5" s="45" t="s">
        <v>1083</v>
      </c>
      <c r="AP5" s="7" t="s">
        <v>1134</v>
      </c>
      <c r="AQ5" s="69" t="str">
        <f>VLOOKUP(A5,sNP!A:F,6,0)</f>
        <v>Ano</v>
      </c>
      <c r="AR5" s="69"/>
      <c r="AS5" s="69"/>
    </row>
    <row r="6" spans="1:45" ht="30" customHeight="1">
      <c r="A6" s="22">
        <v>45671761</v>
      </c>
      <c r="B6" s="39" t="s">
        <v>102</v>
      </c>
      <c r="C6" s="22">
        <v>45671761</v>
      </c>
      <c r="D6" s="28" t="s">
        <v>53</v>
      </c>
      <c r="E6" s="28" t="s">
        <v>103</v>
      </c>
      <c r="F6" s="11" t="s">
        <v>104</v>
      </c>
      <c r="G6" s="11" t="s">
        <v>105</v>
      </c>
      <c r="H6" s="11" t="s">
        <v>106</v>
      </c>
      <c r="I6" s="11" t="s">
        <v>107</v>
      </c>
      <c r="J6" s="23">
        <v>1</v>
      </c>
      <c r="K6" s="23"/>
      <c r="L6" s="11" t="s">
        <v>43</v>
      </c>
      <c r="M6" s="11" t="s">
        <v>108</v>
      </c>
      <c r="N6" s="11" t="s">
        <v>109</v>
      </c>
      <c r="O6" s="11" t="s">
        <v>45</v>
      </c>
      <c r="P6" s="11" t="s">
        <v>110</v>
      </c>
      <c r="Q6" s="11" t="s">
        <v>111</v>
      </c>
      <c r="R6" s="11" t="s">
        <v>46</v>
      </c>
      <c r="S6" s="11" t="s">
        <v>112</v>
      </c>
      <c r="T6" s="11" t="s">
        <v>113</v>
      </c>
      <c r="U6" s="14" t="s">
        <v>96</v>
      </c>
      <c r="V6" s="29" t="s">
        <v>114</v>
      </c>
      <c r="W6" s="13">
        <v>515258057</v>
      </c>
      <c r="X6" s="12" t="s">
        <v>115</v>
      </c>
      <c r="Y6" s="12" t="s">
        <v>116</v>
      </c>
      <c r="Z6" s="12" t="str">
        <f>VLOOKUP(A6,sNP!A:C,3,0)</f>
        <v>zasobovani@domovhostim.cz</v>
      </c>
      <c r="AA6" s="1" t="s">
        <v>117</v>
      </c>
      <c r="AB6" s="25" t="s">
        <v>118</v>
      </c>
      <c r="AC6" s="26">
        <v>515258229</v>
      </c>
      <c r="AD6" s="46" t="s">
        <v>117</v>
      </c>
      <c r="AE6" s="25"/>
      <c r="AF6" s="26">
        <v>515258229</v>
      </c>
      <c r="AG6" s="67" t="s">
        <v>1156</v>
      </c>
      <c r="AH6" s="27"/>
      <c r="AI6" s="25"/>
      <c r="AJ6" s="26">
        <v>515258229</v>
      </c>
      <c r="AK6" s="67" t="s">
        <v>1156</v>
      </c>
      <c r="AL6" s="45" t="s">
        <v>1084</v>
      </c>
      <c r="AM6" s="45" t="s">
        <v>1084</v>
      </c>
      <c r="AN6" s="45" t="s">
        <v>1122</v>
      </c>
      <c r="AO6" s="45" t="s">
        <v>1084</v>
      </c>
      <c r="AQ6" s="69" t="str">
        <f>VLOOKUP(A6,sNP!A:F,6,0)</f>
        <v>Ano</v>
      </c>
      <c r="AR6" s="69"/>
      <c r="AS6" s="69"/>
    </row>
    <row r="7" spans="1:45" ht="30" customHeight="1">
      <c r="A7" s="70">
        <v>45671702</v>
      </c>
      <c r="B7" s="39" t="s">
        <v>120</v>
      </c>
      <c r="C7" s="22">
        <v>45671702</v>
      </c>
      <c r="D7" s="28" t="s">
        <v>53</v>
      </c>
      <c r="E7" s="28" t="s">
        <v>121</v>
      </c>
      <c r="F7" s="11" t="s">
        <v>122</v>
      </c>
      <c r="G7" s="11" t="s">
        <v>123</v>
      </c>
      <c r="H7" s="11" t="s">
        <v>124</v>
      </c>
      <c r="I7" s="11" t="s">
        <v>125</v>
      </c>
      <c r="J7" s="23">
        <v>1</v>
      </c>
      <c r="K7" s="23"/>
      <c r="L7" s="11" t="s">
        <v>43</v>
      </c>
      <c r="M7" s="11" t="s">
        <v>126</v>
      </c>
      <c r="N7" s="11" t="s">
        <v>127</v>
      </c>
      <c r="O7" s="11" t="s">
        <v>45</v>
      </c>
      <c r="P7" s="11" t="s">
        <v>128</v>
      </c>
      <c r="Q7" s="11" t="s">
        <v>129</v>
      </c>
      <c r="R7" s="11" t="s">
        <v>46</v>
      </c>
      <c r="S7" s="11" t="s">
        <v>130</v>
      </c>
      <c r="T7" s="11" t="s">
        <v>131</v>
      </c>
      <c r="U7" s="14" t="s">
        <v>96</v>
      </c>
      <c r="V7" s="29" t="s">
        <v>132</v>
      </c>
      <c r="W7" s="12" t="s">
        <v>133</v>
      </c>
      <c r="X7" s="12" t="s">
        <v>134</v>
      </c>
      <c r="Y7" s="12" t="s">
        <v>135</v>
      </c>
      <c r="Z7" s="12" t="str">
        <f>VLOOKUP(A7,sNP!A:C,3,0)</f>
        <v>tomaskova@dps-plavec.cz</v>
      </c>
      <c r="AA7" s="1" t="s">
        <v>136</v>
      </c>
      <c r="AB7" s="25"/>
      <c r="AC7" s="25"/>
      <c r="AD7" s="46"/>
      <c r="AE7" s="25" t="s">
        <v>137</v>
      </c>
      <c r="AF7" s="26">
        <v>515252250</v>
      </c>
      <c r="AG7" s="46" t="s">
        <v>136</v>
      </c>
      <c r="AH7" s="27"/>
      <c r="AI7" s="25"/>
      <c r="AJ7" s="25"/>
      <c r="AK7" s="46"/>
      <c r="AL7" s="45" t="s">
        <v>1084</v>
      </c>
      <c r="AM7" s="45" t="s">
        <v>1084</v>
      </c>
      <c r="AN7" s="45" t="s">
        <v>1122</v>
      </c>
      <c r="AO7" s="45" t="s">
        <v>1083</v>
      </c>
      <c r="AQ7" s="69" t="str">
        <f>VLOOKUP(A7,sNP!A:F,6,0)</f>
        <v>Ano</v>
      </c>
      <c r="AR7" s="69"/>
      <c r="AS7" s="69"/>
    </row>
    <row r="8" spans="1:45" ht="27" customHeight="1">
      <c r="A8" s="70">
        <v>55301</v>
      </c>
      <c r="B8" s="39" t="s">
        <v>141</v>
      </c>
      <c r="C8" s="22" t="s">
        <v>1088</v>
      </c>
      <c r="D8" s="12" t="s">
        <v>142</v>
      </c>
      <c r="E8" s="12" t="s">
        <v>143</v>
      </c>
      <c r="F8" s="11" t="s">
        <v>144</v>
      </c>
      <c r="G8" s="11" t="s">
        <v>145</v>
      </c>
      <c r="H8" s="11" t="s">
        <v>138</v>
      </c>
      <c r="I8" s="11" t="s">
        <v>146</v>
      </c>
      <c r="J8" s="23">
        <v>1594</v>
      </c>
      <c r="K8" s="23">
        <v>19</v>
      </c>
      <c r="L8" s="11" t="s">
        <v>43</v>
      </c>
      <c r="M8" s="11" t="s">
        <v>147</v>
      </c>
      <c r="N8" s="11" t="s">
        <v>1141</v>
      </c>
      <c r="O8" s="11" t="s">
        <v>45</v>
      </c>
      <c r="P8" s="11" t="s">
        <v>1142</v>
      </c>
      <c r="Q8" s="11" t="s">
        <v>1143</v>
      </c>
      <c r="R8" s="11" t="s">
        <v>46</v>
      </c>
      <c r="S8" s="11" t="s">
        <v>1144</v>
      </c>
      <c r="T8" s="11" t="s">
        <v>139</v>
      </c>
      <c r="U8" s="14" t="s">
        <v>48</v>
      </c>
      <c r="V8" s="24" t="s">
        <v>49</v>
      </c>
      <c r="W8" s="13" t="s">
        <v>148</v>
      </c>
      <c r="X8" s="69" t="s">
        <v>1121</v>
      </c>
      <c r="Y8" s="12" t="s">
        <v>1168</v>
      </c>
      <c r="Z8" s="12" t="str">
        <f>VLOOKUP(A8,sNP!A:C,3,0)</f>
        <v>jan.filip@sos-znojmo.cz</v>
      </c>
      <c r="AA8" s="72" t="s">
        <v>149</v>
      </c>
      <c r="AB8" s="25" t="s">
        <v>150</v>
      </c>
      <c r="AC8" s="26">
        <v>515248538</v>
      </c>
      <c r="AD8" s="46" t="s">
        <v>151</v>
      </c>
      <c r="AE8" s="25" t="s">
        <v>152</v>
      </c>
      <c r="AF8" s="26">
        <v>515225280</v>
      </c>
      <c r="AG8" s="46" t="s">
        <v>153</v>
      </c>
      <c r="AH8" s="27"/>
      <c r="AI8" s="25" t="s">
        <v>154</v>
      </c>
      <c r="AJ8" s="26">
        <v>515225280</v>
      </c>
      <c r="AK8" s="46" t="s">
        <v>155</v>
      </c>
      <c r="AL8" s="45" t="s">
        <v>1084</v>
      </c>
      <c r="AM8" s="45" t="s">
        <v>1084</v>
      </c>
      <c r="AN8" s="45" t="s">
        <v>1122</v>
      </c>
      <c r="AO8" s="45" t="s">
        <v>1083</v>
      </c>
      <c r="AQ8" s="69" t="str">
        <f>VLOOKUP(A8,sNP!A:F,6,0)</f>
        <v>Ano</v>
      </c>
      <c r="AR8" s="69"/>
      <c r="AS8" s="69"/>
    </row>
    <row r="9" spans="1:45" ht="30" customHeight="1">
      <c r="A9" s="22">
        <v>44993412</v>
      </c>
      <c r="B9" s="40" t="s">
        <v>158</v>
      </c>
      <c r="C9" s="22">
        <v>44993412</v>
      </c>
      <c r="D9" s="12" t="s">
        <v>53</v>
      </c>
      <c r="E9" s="12" t="s">
        <v>159</v>
      </c>
      <c r="F9" s="11" t="s">
        <v>160</v>
      </c>
      <c r="G9" s="11" t="s">
        <v>161</v>
      </c>
      <c r="H9" s="11" t="s">
        <v>73</v>
      </c>
      <c r="I9" s="11" t="s">
        <v>162</v>
      </c>
      <c r="J9" s="23">
        <v>234</v>
      </c>
      <c r="K9" s="23">
        <v>4</v>
      </c>
      <c r="L9" s="11" t="s">
        <v>43</v>
      </c>
      <c r="M9" s="11" t="s">
        <v>163</v>
      </c>
      <c r="N9" s="11" t="s">
        <v>164</v>
      </c>
      <c r="O9" s="11" t="s">
        <v>79</v>
      </c>
      <c r="P9" s="11" t="s">
        <v>165</v>
      </c>
      <c r="Q9" s="11" t="s">
        <v>166</v>
      </c>
      <c r="R9" s="11" t="s">
        <v>80</v>
      </c>
      <c r="S9" s="11" t="s">
        <v>167</v>
      </c>
      <c r="T9" s="11" t="s">
        <v>47</v>
      </c>
      <c r="U9" s="14" t="s">
        <v>48</v>
      </c>
      <c r="V9" s="24" t="s">
        <v>49</v>
      </c>
      <c r="W9" s="12" t="s">
        <v>168</v>
      </c>
      <c r="X9" s="12" t="s">
        <v>169</v>
      </c>
      <c r="Y9" s="12" t="s">
        <v>170</v>
      </c>
      <c r="Z9" s="12" t="str">
        <f>VLOOKUP(A9,sNP!A:C,3,0)</f>
        <v>kancelar@helceletka.cz</v>
      </c>
      <c r="AA9" s="72" t="s">
        <v>171</v>
      </c>
      <c r="AB9" s="25"/>
      <c r="AC9" s="26"/>
      <c r="AD9" s="46"/>
      <c r="AE9" s="25"/>
      <c r="AF9" s="26"/>
      <c r="AG9" s="46"/>
      <c r="AH9" s="27"/>
      <c r="AI9" s="25" t="s">
        <v>1139</v>
      </c>
      <c r="AJ9" s="26" t="s">
        <v>1140</v>
      </c>
      <c r="AK9" s="46"/>
      <c r="AL9" s="45" t="s">
        <v>1084</v>
      </c>
      <c r="AM9" s="45" t="s">
        <v>1084</v>
      </c>
      <c r="AN9" s="45" t="s">
        <v>1122</v>
      </c>
      <c r="AO9" s="45" t="s">
        <v>1084</v>
      </c>
      <c r="AQ9" s="69" t="str">
        <f>VLOOKUP(A9,sNP!A:F,6,0)</f>
        <v>Ano</v>
      </c>
      <c r="AR9" s="69"/>
      <c r="AS9" s="69"/>
    </row>
    <row r="10" spans="1:45" ht="30" customHeight="1">
      <c r="A10" s="70">
        <v>559415</v>
      </c>
      <c r="B10" s="40" t="s">
        <v>172</v>
      </c>
      <c r="C10" s="22" t="s">
        <v>1101</v>
      </c>
      <c r="D10" s="12" t="s">
        <v>173</v>
      </c>
      <c r="E10" s="12" t="s">
        <v>174</v>
      </c>
      <c r="F10" s="11" t="s">
        <v>175</v>
      </c>
      <c r="G10" s="11" t="s">
        <v>176</v>
      </c>
      <c r="H10" s="11" t="s">
        <v>73</v>
      </c>
      <c r="I10" s="11" t="s">
        <v>157</v>
      </c>
      <c r="J10" s="23">
        <v>366</v>
      </c>
      <c r="K10" s="23">
        <v>1</v>
      </c>
      <c r="L10" s="11" t="s">
        <v>43</v>
      </c>
      <c r="M10" s="11" t="s">
        <v>177</v>
      </c>
      <c r="N10" s="11" t="s">
        <v>178</v>
      </c>
      <c r="O10" s="11" t="s">
        <v>45</v>
      </c>
      <c r="P10" s="11" t="s">
        <v>179</v>
      </c>
      <c r="Q10" s="11" t="s">
        <v>180</v>
      </c>
      <c r="R10" s="11" t="s">
        <v>46</v>
      </c>
      <c r="S10" s="11" t="s">
        <v>181</v>
      </c>
      <c r="T10" s="11" t="s">
        <v>47</v>
      </c>
      <c r="U10" s="14" t="s">
        <v>48</v>
      </c>
      <c r="V10" s="24" t="s">
        <v>49</v>
      </c>
      <c r="W10" s="13">
        <v>541427191</v>
      </c>
      <c r="X10" s="12" t="s">
        <v>1063</v>
      </c>
      <c r="Y10" s="12" t="s">
        <v>182</v>
      </c>
      <c r="Z10" s="12" t="str">
        <f>VLOOKUP(A10,sNP!A:C,3,0)</f>
        <v>anna.krytinarova@sokolska.cz</v>
      </c>
      <c r="AA10" s="72" t="s">
        <v>183</v>
      </c>
      <c r="AB10" s="25" t="s">
        <v>184</v>
      </c>
      <c r="AC10" s="26">
        <v>541427194</v>
      </c>
      <c r="AD10" s="46" t="s">
        <v>185</v>
      </c>
      <c r="AE10" s="25" t="s">
        <v>186</v>
      </c>
      <c r="AF10" s="25" t="s">
        <v>187</v>
      </c>
      <c r="AG10" s="46" t="s">
        <v>188</v>
      </c>
      <c r="AH10" s="27"/>
      <c r="AI10" s="25" t="s">
        <v>189</v>
      </c>
      <c r="AJ10" s="25" t="s">
        <v>190</v>
      </c>
      <c r="AK10" s="46" t="s">
        <v>191</v>
      </c>
      <c r="AL10" s="45" t="s">
        <v>1084</v>
      </c>
      <c r="AM10" s="45" t="s">
        <v>1084</v>
      </c>
      <c r="AN10" s="45" t="s">
        <v>1122</v>
      </c>
      <c r="AO10" s="45" t="s">
        <v>1083</v>
      </c>
      <c r="AQ10" s="69" t="str">
        <f>VLOOKUP(A10,sNP!A:F,6,0)</f>
        <v>Ano</v>
      </c>
      <c r="AR10" s="69"/>
      <c r="AS10" s="69"/>
    </row>
    <row r="11" spans="1:45" ht="30" customHeight="1">
      <c r="A11" s="22">
        <v>44993510</v>
      </c>
      <c r="B11" s="39" t="s">
        <v>194</v>
      </c>
      <c r="C11" s="22">
        <v>44993510</v>
      </c>
      <c r="D11" s="12" t="s">
        <v>53</v>
      </c>
      <c r="E11" s="12" t="s">
        <v>195</v>
      </c>
      <c r="F11" s="11" t="s">
        <v>196</v>
      </c>
      <c r="G11" s="11" t="s">
        <v>197</v>
      </c>
      <c r="H11" s="11" t="s">
        <v>73</v>
      </c>
      <c r="I11" s="11" t="s">
        <v>192</v>
      </c>
      <c r="J11" s="23">
        <v>1939</v>
      </c>
      <c r="K11" s="23">
        <v>24</v>
      </c>
      <c r="L11" s="11" t="s">
        <v>119</v>
      </c>
      <c r="M11" s="11" t="s">
        <v>198</v>
      </c>
      <c r="N11" s="11" t="s">
        <v>1046</v>
      </c>
      <c r="O11" s="11" t="s">
        <v>79</v>
      </c>
      <c r="P11" s="11" t="s">
        <v>1047</v>
      </c>
      <c r="Q11" s="11" t="s">
        <v>1048</v>
      </c>
      <c r="R11" s="11" t="s">
        <v>80</v>
      </c>
      <c r="S11" s="11" t="s">
        <v>199</v>
      </c>
      <c r="T11" s="11" t="s">
        <v>47</v>
      </c>
      <c r="U11" s="14" t="s">
        <v>48</v>
      </c>
      <c r="V11" s="24" t="s">
        <v>49</v>
      </c>
      <c r="W11" s="12" t="s">
        <v>200</v>
      </c>
      <c r="X11" s="12" t="s">
        <v>201</v>
      </c>
      <c r="Y11" s="12" t="s">
        <v>202</v>
      </c>
      <c r="Z11" s="12" t="str">
        <f>VLOOKUP(A11,sNP!A:C,3,0)</f>
        <v>zizkova@zusjk.cz</v>
      </c>
      <c r="AA11" s="72" t="s">
        <v>1033</v>
      </c>
      <c r="AB11" s="25"/>
      <c r="AC11" s="26">
        <v>545211818</v>
      </c>
      <c r="AD11" s="93" t="s">
        <v>1034</v>
      </c>
      <c r="AE11" s="25" t="s">
        <v>1032</v>
      </c>
      <c r="AF11" s="26">
        <v>545211818</v>
      </c>
      <c r="AG11" s="46" t="s">
        <v>203</v>
      </c>
      <c r="AH11" s="27"/>
      <c r="AI11" s="25" t="s">
        <v>204</v>
      </c>
      <c r="AJ11" s="26">
        <v>545211818</v>
      </c>
      <c r="AK11" s="46" t="s">
        <v>205</v>
      </c>
      <c r="AL11" s="45" t="s">
        <v>1084</v>
      </c>
      <c r="AM11" s="45" t="s">
        <v>1084</v>
      </c>
      <c r="AN11" s="45" t="s">
        <v>1123</v>
      </c>
      <c r="AO11" s="45" t="s">
        <v>1083</v>
      </c>
      <c r="AQ11" s="69" t="str">
        <f>VLOOKUP(A11,sNP!A:F,6,0)</f>
        <v>Ano</v>
      </c>
      <c r="AR11" s="69"/>
      <c r="AS11" s="69"/>
    </row>
    <row r="12" spans="1:45" ht="30" customHeight="1">
      <c r="A12" s="70">
        <v>838993</v>
      </c>
      <c r="B12" s="39" t="s">
        <v>206</v>
      </c>
      <c r="C12" s="22" t="s">
        <v>1108</v>
      </c>
      <c r="D12" s="33" t="s">
        <v>53</v>
      </c>
      <c r="E12" s="34" t="s">
        <v>1035</v>
      </c>
      <c r="F12" s="11" t="s">
        <v>207</v>
      </c>
      <c r="G12" s="11" t="s">
        <v>208</v>
      </c>
      <c r="H12" s="11" t="s">
        <v>138</v>
      </c>
      <c r="I12" s="11" t="s">
        <v>209</v>
      </c>
      <c r="J12" s="23">
        <v>1020</v>
      </c>
      <c r="K12" s="23">
        <v>10</v>
      </c>
      <c r="L12" s="11" t="s">
        <v>43</v>
      </c>
      <c r="M12" s="11" t="s">
        <v>210</v>
      </c>
      <c r="N12" s="11" t="s">
        <v>211</v>
      </c>
      <c r="O12" s="11" t="s">
        <v>45</v>
      </c>
      <c r="P12" s="11" t="s">
        <v>212</v>
      </c>
      <c r="Q12" s="11" t="s">
        <v>213</v>
      </c>
      <c r="R12" s="11" t="s">
        <v>46</v>
      </c>
      <c r="S12" s="11" t="s">
        <v>214</v>
      </c>
      <c r="T12" s="11" t="s">
        <v>139</v>
      </c>
      <c r="U12" s="14" t="s">
        <v>140</v>
      </c>
      <c r="V12" s="29" t="s">
        <v>215</v>
      </c>
      <c r="W12" s="13">
        <v>515220760</v>
      </c>
      <c r="X12" s="12" t="s">
        <v>1049</v>
      </c>
      <c r="Y12" s="12" t="s">
        <v>1050</v>
      </c>
      <c r="Z12" s="12" t="str">
        <f>VLOOKUP(A12,sNP!A:C,3,0)</f>
        <v>brozek@kruhznojmo.cz</v>
      </c>
      <c r="AA12" s="72" t="s">
        <v>1051</v>
      </c>
      <c r="AB12" s="25" t="s">
        <v>218</v>
      </c>
      <c r="AC12" s="26">
        <v>724083942</v>
      </c>
      <c r="AD12" s="46" t="s">
        <v>216</v>
      </c>
      <c r="AE12" s="25" t="s">
        <v>219</v>
      </c>
      <c r="AF12" s="25" t="s">
        <v>220</v>
      </c>
      <c r="AG12" s="46" t="s">
        <v>217</v>
      </c>
      <c r="AH12" s="27"/>
      <c r="AI12" s="25" t="s">
        <v>218</v>
      </c>
      <c r="AJ12" s="26">
        <v>724083942</v>
      </c>
      <c r="AK12" s="46" t="s">
        <v>216</v>
      </c>
      <c r="AL12" s="45" t="s">
        <v>1084</v>
      </c>
      <c r="AM12" s="45" t="s">
        <v>1084</v>
      </c>
      <c r="AN12" s="45" t="s">
        <v>1123</v>
      </c>
      <c r="AO12" s="45" t="s">
        <v>1083</v>
      </c>
      <c r="AQ12" s="69" t="str">
        <f>VLOOKUP(A12,sNP!A:F,6,0)</f>
        <v>Ano</v>
      </c>
      <c r="AR12" s="69"/>
      <c r="AS12" s="69"/>
    </row>
    <row r="13" spans="1:45" ht="30" customHeight="1">
      <c r="A13" s="70">
        <v>530506</v>
      </c>
      <c r="B13" s="40" t="s">
        <v>221</v>
      </c>
      <c r="C13" s="22" t="s">
        <v>1102</v>
      </c>
      <c r="D13" s="12" t="s">
        <v>53</v>
      </c>
      <c r="E13" s="12" t="s">
        <v>222</v>
      </c>
      <c r="F13" s="11" t="s">
        <v>223</v>
      </c>
      <c r="G13" s="11" t="s">
        <v>224</v>
      </c>
      <c r="H13" s="11" t="s">
        <v>138</v>
      </c>
      <c r="I13" s="11" t="s">
        <v>225</v>
      </c>
      <c r="J13" s="23">
        <v>3264</v>
      </c>
      <c r="K13" s="23">
        <v>6</v>
      </c>
      <c r="L13" s="11" t="s">
        <v>43</v>
      </c>
      <c r="M13" s="11" t="s">
        <v>226</v>
      </c>
      <c r="N13" s="11" t="s">
        <v>1011</v>
      </c>
      <c r="O13" s="11" t="s">
        <v>45</v>
      </c>
      <c r="P13" s="11" t="s">
        <v>1012</v>
      </c>
      <c r="Q13" s="11" t="s">
        <v>1013</v>
      </c>
      <c r="R13" s="11" t="s">
        <v>46</v>
      </c>
      <c r="S13" s="11" t="s">
        <v>1014</v>
      </c>
      <c r="T13" s="11" t="s">
        <v>139</v>
      </c>
      <c r="U13" s="14" t="s">
        <v>48</v>
      </c>
      <c r="V13" s="24" t="s">
        <v>49</v>
      </c>
      <c r="W13" s="12" t="s">
        <v>227</v>
      </c>
      <c r="X13" s="12" t="s">
        <v>228</v>
      </c>
      <c r="Y13" s="12" t="s">
        <v>229</v>
      </c>
      <c r="Z13" s="12" t="str">
        <f>VLOOKUP(A13,sNP!A:C,3,0)</f>
        <v>hortova@souuhelna.cz</v>
      </c>
      <c r="AA13" s="72"/>
      <c r="AB13" s="25"/>
      <c r="AC13" s="26">
        <v>515222202</v>
      </c>
      <c r="AD13" s="46"/>
      <c r="AE13" s="25"/>
      <c r="AF13" s="26">
        <v>515228937</v>
      </c>
      <c r="AG13" s="46"/>
      <c r="AH13" s="27"/>
      <c r="AI13" s="25"/>
      <c r="AJ13" s="26">
        <v>515228937</v>
      </c>
      <c r="AK13" s="46"/>
      <c r="AL13" s="45" t="s">
        <v>1084</v>
      </c>
      <c r="AM13" s="45" t="s">
        <v>1084</v>
      </c>
      <c r="AN13" s="45" t="s">
        <v>1122</v>
      </c>
      <c r="AO13" s="45" t="s">
        <v>1083</v>
      </c>
      <c r="AQ13" s="69" t="str">
        <f>VLOOKUP(A13,sNP!A:F,6,0)</f>
        <v>Ano</v>
      </c>
      <c r="AR13" s="69"/>
      <c r="AS13" s="69"/>
    </row>
    <row r="14" spans="1:45" ht="30" customHeight="1">
      <c r="A14" s="22">
        <v>49439723</v>
      </c>
      <c r="B14" s="39" t="s">
        <v>230</v>
      </c>
      <c r="C14" s="22">
        <v>49439723</v>
      </c>
      <c r="D14" s="12" t="s">
        <v>53</v>
      </c>
      <c r="E14" s="12" t="s">
        <v>231</v>
      </c>
      <c r="F14" s="11" t="s">
        <v>232</v>
      </c>
      <c r="G14" s="11" t="s">
        <v>233</v>
      </c>
      <c r="H14" s="11" t="s">
        <v>138</v>
      </c>
      <c r="I14" s="11" t="s">
        <v>234</v>
      </c>
      <c r="J14" s="23">
        <v>716</v>
      </c>
      <c r="K14" s="23">
        <v>18</v>
      </c>
      <c r="L14" s="11" t="s">
        <v>43</v>
      </c>
      <c r="M14" s="11" t="s">
        <v>235</v>
      </c>
      <c r="N14" s="11" t="s">
        <v>236</v>
      </c>
      <c r="O14" s="11" t="s">
        <v>79</v>
      </c>
      <c r="P14" s="11" t="s">
        <v>237</v>
      </c>
      <c r="Q14" s="11" t="s">
        <v>238</v>
      </c>
      <c r="R14" s="11" t="s">
        <v>80</v>
      </c>
      <c r="S14" s="11" t="s">
        <v>239</v>
      </c>
      <c r="T14" s="11" t="s">
        <v>139</v>
      </c>
      <c r="U14" s="14" t="s">
        <v>48</v>
      </c>
      <c r="V14" s="24" t="s">
        <v>49</v>
      </c>
      <c r="W14" s="12" t="s">
        <v>240</v>
      </c>
      <c r="X14" s="12" t="s">
        <v>241</v>
      </c>
      <c r="Y14" s="12" t="s">
        <v>242</v>
      </c>
      <c r="Z14" s="12" t="str">
        <f>VLOOKUP(A14,sNP!A:C,3,0)</f>
        <v>dedomov@seznam.cz</v>
      </c>
      <c r="AA14" s="72" t="s">
        <v>241</v>
      </c>
      <c r="AB14" s="25"/>
      <c r="AC14" s="25"/>
      <c r="AD14" s="46"/>
      <c r="AE14" s="25" t="s">
        <v>243</v>
      </c>
      <c r="AF14" s="35">
        <v>515224506</v>
      </c>
      <c r="AG14" s="46" t="s">
        <v>244</v>
      </c>
      <c r="AH14" s="27"/>
      <c r="AI14" s="25" t="s">
        <v>245</v>
      </c>
      <c r="AJ14" s="26">
        <v>739634337</v>
      </c>
      <c r="AK14" s="46" t="s">
        <v>246</v>
      </c>
      <c r="AL14" s="45" t="s">
        <v>1084</v>
      </c>
      <c r="AM14" s="45" t="s">
        <v>1084</v>
      </c>
      <c r="AN14" s="45" t="s">
        <v>1122</v>
      </c>
      <c r="AO14" s="45" t="s">
        <v>1083</v>
      </c>
      <c r="AQ14" s="69" t="str">
        <f>VLOOKUP(A14,sNP!A:F,6,0)</f>
        <v>Ano</v>
      </c>
      <c r="AR14" s="69"/>
      <c r="AS14" s="69"/>
    </row>
    <row r="15" spans="1:45" ht="30" customHeight="1">
      <c r="A15" s="70">
        <v>45671729</v>
      </c>
      <c r="B15" s="41" t="s">
        <v>248</v>
      </c>
      <c r="C15" s="22" t="s">
        <v>1154</v>
      </c>
      <c r="D15" s="28" t="s">
        <v>53</v>
      </c>
      <c r="E15" s="28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23">
        <v>1</v>
      </c>
      <c r="K15" s="23"/>
      <c r="L15" s="11" t="s">
        <v>43</v>
      </c>
      <c r="M15" s="11" t="s">
        <v>254</v>
      </c>
      <c r="N15" s="11" t="s">
        <v>255</v>
      </c>
      <c r="O15" s="11" t="s">
        <v>79</v>
      </c>
      <c r="P15" s="11" t="s">
        <v>256</v>
      </c>
      <c r="Q15" s="11" t="s">
        <v>257</v>
      </c>
      <c r="R15" s="11" t="s">
        <v>80</v>
      </c>
      <c r="S15" s="11" t="s">
        <v>258</v>
      </c>
      <c r="T15" s="11" t="s">
        <v>259</v>
      </c>
      <c r="U15" s="14" t="s">
        <v>96</v>
      </c>
      <c r="V15" s="29" t="s">
        <v>260</v>
      </c>
      <c r="W15" s="13">
        <v>515339157</v>
      </c>
      <c r="X15" s="12" t="s">
        <v>1063</v>
      </c>
      <c r="Y15" s="12" t="s">
        <v>261</v>
      </c>
      <c r="Z15" s="12" t="str">
        <f>VLOOKUP(A15,sNP!A:C,3,0)</f>
        <v>veisova@domovskalice.cz</v>
      </c>
      <c r="AA15" s="72" t="s">
        <v>262</v>
      </c>
      <c r="AB15" s="25"/>
      <c r="AC15" s="25"/>
      <c r="AD15" s="46"/>
      <c r="AE15" s="25" t="s">
        <v>263</v>
      </c>
      <c r="AF15" s="26">
        <v>515339157</v>
      </c>
      <c r="AG15" s="46" t="s">
        <v>262</v>
      </c>
      <c r="AH15" s="27"/>
      <c r="AI15" s="25" t="s">
        <v>263</v>
      </c>
      <c r="AJ15" s="26">
        <v>515339157</v>
      </c>
      <c r="AK15" s="46" t="s">
        <v>262</v>
      </c>
      <c r="AL15" s="45" t="s">
        <v>1084</v>
      </c>
      <c r="AM15" s="45" t="s">
        <v>1084</v>
      </c>
      <c r="AN15" s="45" t="s">
        <v>1123</v>
      </c>
      <c r="AO15" s="45" t="s">
        <v>1083</v>
      </c>
      <c r="AQ15" s="69" t="str">
        <f>VLOOKUP(A15,sNP!A:F,6,0)</f>
        <v>Ano</v>
      </c>
      <c r="AR15" s="69"/>
      <c r="AS15" s="69"/>
    </row>
    <row r="16" spans="1:45" ht="30" customHeight="1">
      <c r="A16" s="22">
        <v>64327981</v>
      </c>
      <c r="B16" s="39" t="s">
        <v>266</v>
      </c>
      <c r="C16" s="22">
        <v>64327981</v>
      </c>
      <c r="D16" s="12" t="s">
        <v>53</v>
      </c>
      <c r="E16" s="12" t="s">
        <v>267</v>
      </c>
      <c r="F16" s="11" t="s">
        <v>268</v>
      </c>
      <c r="G16" s="11" t="s">
        <v>269</v>
      </c>
      <c r="H16" s="11" t="s">
        <v>264</v>
      </c>
      <c r="I16" s="36" t="s">
        <v>265</v>
      </c>
      <c r="J16" s="23">
        <v>343</v>
      </c>
      <c r="K16" s="23">
        <v>68</v>
      </c>
      <c r="L16" s="11" t="s">
        <v>43</v>
      </c>
      <c r="M16" s="11" t="s">
        <v>270</v>
      </c>
      <c r="N16" s="38" t="s">
        <v>271</v>
      </c>
      <c r="O16" s="38" t="s">
        <v>79</v>
      </c>
      <c r="P16" s="38" t="s">
        <v>1000</v>
      </c>
      <c r="Q16" s="38" t="s">
        <v>272</v>
      </c>
      <c r="R16" s="38" t="s">
        <v>80</v>
      </c>
      <c r="S16" s="38" t="s">
        <v>1001</v>
      </c>
      <c r="T16" s="11" t="s">
        <v>47</v>
      </c>
      <c r="U16" s="14" t="s">
        <v>48</v>
      </c>
      <c r="V16" s="24" t="s">
        <v>49</v>
      </c>
      <c r="W16" s="13" t="s">
        <v>273</v>
      </c>
      <c r="X16" s="12" t="s">
        <v>1063</v>
      </c>
      <c r="Y16" s="12" t="s">
        <v>988</v>
      </c>
      <c r="Z16" s="12" t="str">
        <f>VLOOKUP(A16,sNP!A:C,3,0)</f>
        <v>info@zspalackeho.cz</v>
      </c>
      <c r="AA16" s="72" t="s">
        <v>1064</v>
      </c>
      <c r="AB16" s="25"/>
      <c r="AC16" s="25"/>
      <c r="AD16" s="46"/>
      <c r="AE16" s="25" t="s">
        <v>275</v>
      </c>
      <c r="AF16" s="25" t="s">
        <v>276</v>
      </c>
      <c r="AG16" s="93" t="s">
        <v>988</v>
      </c>
      <c r="AH16" s="27"/>
      <c r="AI16" s="25" t="s">
        <v>277</v>
      </c>
      <c r="AJ16" s="25" t="s">
        <v>276</v>
      </c>
      <c r="AK16" s="94" t="s">
        <v>274</v>
      </c>
      <c r="AL16" s="45" t="s">
        <v>1084</v>
      </c>
      <c r="AM16" s="45" t="s">
        <v>1084</v>
      </c>
      <c r="AN16" s="45" t="s">
        <v>1122</v>
      </c>
      <c r="AO16" s="45" t="s">
        <v>1083</v>
      </c>
      <c r="AQ16" s="69" t="str">
        <f>VLOOKUP(A16,sNP!A:F,6,0)</f>
        <v>Ano</v>
      </c>
      <c r="AR16" s="69"/>
      <c r="AS16" s="69"/>
    </row>
    <row r="17" spans="1:45" ht="30" customHeight="1">
      <c r="A17" s="70">
        <v>346292</v>
      </c>
      <c r="B17" s="42" t="s">
        <v>278</v>
      </c>
      <c r="C17" s="22" t="s">
        <v>1094</v>
      </c>
      <c r="D17" s="30" t="s">
        <v>279</v>
      </c>
      <c r="E17" s="28" t="s">
        <v>280</v>
      </c>
      <c r="F17" s="11" t="s">
        <v>281</v>
      </c>
      <c r="G17" s="11" t="s">
        <v>282</v>
      </c>
      <c r="H17" s="11" t="s">
        <v>283</v>
      </c>
      <c r="I17" s="11" t="s">
        <v>284</v>
      </c>
      <c r="J17" s="23">
        <v>798</v>
      </c>
      <c r="K17" s="23" t="s">
        <v>285</v>
      </c>
      <c r="L17" s="11" t="s">
        <v>193</v>
      </c>
      <c r="M17" s="11" t="s">
        <v>286</v>
      </c>
      <c r="N17" s="11" t="s">
        <v>1006</v>
      </c>
      <c r="O17" s="11" t="s">
        <v>79</v>
      </c>
      <c r="P17" s="11" t="s">
        <v>1007</v>
      </c>
      <c r="Q17" s="11" t="s">
        <v>1008</v>
      </c>
      <c r="R17" s="11" t="s">
        <v>80</v>
      </c>
      <c r="S17" s="11" t="s">
        <v>1009</v>
      </c>
      <c r="T17" s="11" t="s">
        <v>47</v>
      </c>
      <c r="U17" s="14" t="s">
        <v>140</v>
      </c>
      <c r="V17" s="29" t="s">
        <v>287</v>
      </c>
      <c r="W17" s="13">
        <v>545113101</v>
      </c>
      <c r="X17" s="69" t="s">
        <v>288</v>
      </c>
      <c r="Y17" s="12" t="s">
        <v>289</v>
      </c>
      <c r="Z17" s="12" t="str">
        <f>VLOOKUP(A17,sNP!A:C,3,0)</f>
        <v>sedlackovar@zzsjmk.cz</v>
      </c>
      <c r="AA17" s="72" t="s">
        <v>1153</v>
      </c>
      <c r="AB17" s="25"/>
      <c r="AC17" s="25"/>
      <c r="AD17" s="46"/>
      <c r="AE17" s="25"/>
      <c r="AF17" s="26">
        <v>545113146</v>
      </c>
      <c r="AG17" s="46"/>
      <c r="AH17" s="27"/>
      <c r="AI17" s="25" t="s">
        <v>1119</v>
      </c>
      <c r="AJ17" s="25" t="s">
        <v>1072</v>
      </c>
      <c r="AK17" s="93" t="s">
        <v>1120</v>
      </c>
      <c r="AL17" s="45" t="s">
        <v>1084</v>
      </c>
      <c r="AM17" s="45" t="s">
        <v>1084</v>
      </c>
      <c r="AN17" s="45" t="s">
        <v>1123</v>
      </c>
      <c r="AO17" s="45" t="s">
        <v>1083</v>
      </c>
      <c r="AP17" s="1"/>
      <c r="AQ17" s="69" t="str">
        <f>VLOOKUP(A17,sNP!A:F,6,0)</f>
        <v>Ano</v>
      </c>
      <c r="AR17" s="14"/>
      <c r="AS17" s="14"/>
    </row>
    <row r="18" spans="1:45" ht="30" customHeight="1">
      <c r="A18" s="70">
        <v>566756</v>
      </c>
      <c r="B18" s="39" t="s">
        <v>290</v>
      </c>
      <c r="C18" s="22" t="s">
        <v>1103</v>
      </c>
      <c r="D18" s="12" t="s">
        <v>53</v>
      </c>
      <c r="E18" s="12" t="s">
        <v>291</v>
      </c>
      <c r="F18" s="11" t="s">
        <v>292</v>
      </c>
      <c r="G18" s="11" t="s">
        <v>293</v>
      </c>
      <c r="H18" s="11" t="s">
        <v>73</v>
      </c>
      <c r="I18" s="11" t="s">
        <v>294</v>
      </c>
      <c r="J18" s="23">
        <v>537</v>
      </c>
      <c r="K18" s="23">
        <v>10</v>
      </c>
      <c r="L18" s="11" t="s">
        <v>295</v>
      </c>
      <c r="M18" s="11" t="s">
        <v>296</v>
      </c>
      <c r="N18" s="74" t="s">
        <v>1161</v>
      </c>
      <c r="O18" s="11" t="s">
        <v>1162</v>
      </c>
      <c r="P18" s="11" t="s">
        <v>1163</v>
      </c>
      <c r="Q18" s="11" t="s">
        <v>1164</v>
      </c>
      <c r="R18" s="11" t="s">
        <v>1165</v>
      </c>
      <c r="S18" s="11" t="s">
        <v>1166</v>
      </c>
      <c r="T18" s="11" t="s">
        <v>47</v>
      </c>
      <c r="U18" s="14" t="s">
        <v>48</v>
      </c>
      <c r="V18" s="24" t="s">
        <v>49</v>
      </c>
      <c r="W18" s="12" t="s">
        <v>297</v>
      </c>
      <c r="X18" s="12" t="s">
        <v>298</v>
      </c>
      <c r="Y18" s="12" t="s">
        <v>1160</v>
      </c>
      <c r="Z18" s="12" t="str">
        <f>VLOOKUP(A18,sNP!A:C,3,0)</f>
        <v>info@ssudbrno.cz</v>
      </c>
      <c r="AA18" s="91" t="s">
        <v>1128</v>
      </c>
      <c r="AB18" s="25" t="s">
        <v>299</v>
      </c>
      <c r="AC18" s="26">
        <v>543421360</v>
      </c>
      <c r="AD18" s="46" t="s">
        <v>300</v>
      </c>
      <c r="AE18" s="25"/>
      <c r="AF18" s="26">
        <v>543421364</v>
      </c>
      <c r="AG18" s="93" t="s">
        <v>1128</v>
      </c>
      <c r="AH18" s="27" t="s">
        <v>301</v>
      </c>
      <c r="AI18" s="25" t="s">
        <v>302</v>
      </c>
      <c r="AJ18" s="25" t="s">
        <v>303</v>
      </c>
      <c r="AK18" s="46" t="s">
        <v>298</v>
      </c>
      <c r="AL18" s="45" t="s">
        <v>1084</v>
      </c>
      <c r="AM18" s="45" t="s">
        <v>1084</v>
      </c>
      <c r="AN18" s="45" t="s">
        <v>1122</v>
      </c>
      <c r="AO18" s="45" t="s">
        <v>1083</v>
      </c>
      <c r="AP18" s="1"/>
      <c r="AQ18" s="69" t="str">
        <f>VLOOKUP(A18,sNP!A:F,6,0)</f>
        <v>Ano</v>
      </c>
      <c r="AR18" s="14"/>
      <c r="AS18" s="14"/>
    </row>
    <row r="19" spans="1:45" ht="30" customHeight="1">
      <c r="A19" s="22">
        <v>44993447</v>
      </c>
      <c r="B19" s="39" t="s">
        <v>304</v>
      </c>
      <c r="C19" s="22">
        <v>44993447</v>
      </c>
      <c r="D19" s="12" t="s">
        <v>305</v>
      </c>
      <c r="E19" s="12" t="s">
        <v>306</v>
      </c>
      <c r="F19" s="11" t="s">
        <v>307</v>
      </c>
      <c r="G19" s="11" t="s">
        <v>308</v>
      </c>
      <c r="H19" s="11" t="s">
        <v>73</v>
      </c>
      <c r="I19" s="11" t="s">
        <v>309</v>
      </c>
      <c r="J19" s="23">
        <v>233</v>
      </c>
      <c r="K19" s="23">
        <v>20</v>
      </c>
      <c r="L19" s="11" t="s">
        <v>43</v>
      </c>
      <c r="M19" s="11" t="s">
        <v>310</v>
      </c>
      <c r="N19" s="11" t="s">
        <v>311</v>
      </c>
      <c r="O19" s="11" t="s">
        <v>79</v>
      </c>
      <c r="P19" s="11" t="s">
        <v>312</v>
      </c>
      <c r="Q19" s="11" t="s">
        <v>313</v>
      </c>
      <c r="R19" s="11" t="s">
        <v>80</v>
      </c>
      <c r="S19" s="11" t="s">
        <v>314</v>
      </c>
      <c r="T19" s="11" t="s">
        <v>47</v>
      </c>
      <c r="U19" s="14" t="s">
        <v>48</v>
      </c>
      <c r="V19" s="24" t="s">
        <v>49</v>
      </c>
      <c r="W19" s="12" t="s">
        <v>315</v>
      </c>
      <c r="X19" s="12" t="s">
        <v>316</v>
      </c>
      <c r="Y19" s="12" t="s">
        <v>317</v>
      </c>
      <c r="Z19" s="12" t="str">
        <f>VLOOKUP(A19,sNP!A:C,3,0)</f>
        <v>michala.husta@lipka.cz</v>
      </c>
      <c r="AA19" s="72" t="s">
        <v>318</v>
      </c>
      <c r="AB19" s="25" t="s">
        <v>319</v>
      </c>
      <c r="AC19" s="26">
        <v>731560703</v>
      </c>
      <c r="AD19" s="46" t="s">
        <v>320</v>
      </c>
      <c r="AE19" s="25" t="s">
        <v>321</v>
      </c>
      <c r="AF19" s="25" t="s">
        <v>322</v>
      </c>
      <c r="AG19" s="46" t="s">
        <v>323</v>
      </c>
      <c r="AH19" s="27" t="s">
        <v>324</v>
      </c>
      <c r="AI19" s="25" t="s">
        <v>325</v>
      </c>
      <c r="AJ19" s="25" t="s">
        <v>326</v>
      </c>
      <c r="AK19" s="46" t="s">
        <v>327</v>
      </c>
      <c r="AL19" s="45" t="s">
        <v>1084</v>
      </c>
      <c r="AM19" s="45" t="s">
        <v>1084</v>
      </c>
      <c r="AN19" s="45" t="s">
        <v>1122</v>
      </c>
      <c r="AO19" s="45" t="s">
        <v>1083</v>
      </c>
      <c r="AP19" s="1"/>
      <c r="AQ19" s="69" t="str">
        <f>VLOOKUP(A19,sNP!A:F,6,0)</f>
        <v>Ano</v>
      </c>
      <c r="AR19" s="14"/>
      <c r="AS19" s="14"/>
    </row>
    <row r="20" spans="1:45" ht="30" customHeight="1">
      <c r="A20" s="22">
        <v>62073117</v>
      </c>
      <c r="B20" s="39" t="s">
        <v>328</v>
      </c>
      <c r="C20" s="22">
        <v>62073117</v>
      </c>
      <c r="D20" s="12" t="s">
        <v>53</v>
      </c>
      <c r="E20" s="12" t="s">
        <v>329</v>
      </c>
      <c r="F20" s="11" t="s">
        <v>330</v>
      </c>
      <c r="G20" s="11" t="s">
        <v>331</v>
      </c>
      <c r="H20" s="11" t="s">
        <v>332</v>
      </c>
      <c r="I20" s="11" t="s">
        <v>247</v>
      </c>
      <c r="J20" s="23">
        <v>343</v>
      </c>
      <c r="K20" s="23">
        <v>5</v>
      </c>
      <c r="L20" s="11" t="s">
        <v>119</v>
      </c>
      <c r="M20" s="11" t="s">
        <v>333</v>
      </c>
      <c r="N20" s="11" t="s">
        <v>1023</v>
      </c>
      <c r="O20" s="11" t="s">
        <v>79</v>
      </c>
      <c r="P20" s="11" t="s">
        <v>1024</v>
      </c>
      <c r="Q20" s="11" t="s">
        <v>1025</v>
      </c>
      <c r="R20" s="11" t="s">
        <v>80</v>
      </c>
      <c r="S20" s="11" t="s">
        <v>1026</v>
      </c>
      <c r="T20" s="11" t="s">
        <v>334</v>
      </c>
      <c r="U20" s="14" t="s">
        <v>48</v>
      </c>
      <c r="V20" s="24" t="s">
        <v>49</v>
      </c>
      <c r="W20" s="13">
        <v>516802543</v>
      </c>
      <c r="X20" s="12" t="s">
        <v>335</v>
      </c>
      <c r="Y20" s="12" t="s">
        <v>1022</v>
      </c>
      <c r="Z20" s="12" t="str">
        <f>VLOOKUP(A20,sNP!A:C,3,0)</f>
        <v>leona.kubicova@spgs-bce.cz</v>
      </c>
      <c r="AA20" s="72" t="s">
        <v>335</v>
      </c>
      <c r="AB20" s="25"/>
      <c r="AC20" s="35"/>
      <c r="AD20" s="46"/>
      <c r="AE20" s="25" t="s">
        <v>336</v>
      </c>
      <c r="AF20" s="35" t="s">
        <v>337</v>
      </c>
      <c r="AG20" s="46" t="s">
        <v>338</v>
      </c>
      <c r="AH20" s="27"/>
      <c r="AI20" s="25" t="s">
        <v>339</v>
      </c>
      <c r="AJ20" s="35" t="s">
        <v>340</v>
      </c>
      <c r="AK20" s="46" t="s">
        <v>341</v>
      </c>
      <c r="AL20" s="45" t="s">
        <v>1084</v>
      </c>
      <c r="AM20" s="45" t="s">
        <v>1084</v>
      </c>
      <c r="AN20" s="45" t="s">
        <v>1122</v>
      </c>
      <c r="AO20" s="45" t="s">
        <v>1083</v>
      </c>
      <c r="AP20" s="1"/>
      <c r="AQ20" s="69" t="str">
        <f>VLOOKUP(A20,sNP!A:F,6,0)</f>
        <v>Ano</v>
      </c>
      <c r="AR20" s="14"/>
      <c r="AS20" s="14"/>
    </row>
    <row r="21" spans="1:45" ht="30" customHeight="1">
      <c r="A21" s="70">
        <v>62073109</v>
      </c>
      <c r="B21" s="39" t="s">
        <v>342</v>
      </c>
      <c r="C21" s="22" t="s">
        <v>1073</v>
      </c>
      <c r="D21" s="12" t="s">
        <v>53</v>
      </c>
      <c r="E21" s="12" t="s">
        <v>343</v>
      </c>
      <c r="F21" s="11" t="s">
        <v>344</v>
      </c>
      <c r="G21" s="11" t="s">
        <v>345</v>
      </c>
      <c r="H21" s="11" t="s">
        <v>332</v>
      </c>
      <c r="I21" s="11" t="s">
        <v>346</v>
      </c>
      <c r="J21" s="23">
        <v>222</v>
      </c>
      <c r="K21" s="23">
        <v>1</v>
      </c>
      <c r="L21" s="11" t="s">
        <v>119</v>
      </c>
      <c r="M21" s="11" t="s">
        <v>347</v>
      </c>
      <c r="N21" s="11" t="s">
        <v>348</v>
      </c>
      <c r="O21" s="11" t="s">
        <v>79</v>
      </c>
      <c r="P21" s="11" t="s">
        <v>349</v>
      </c>
      <c r="Q21" s="11" t="s">
        <v>350</v>
      </c>
      <c r="R21" s="11" t="s">
        <v>80</v>
      </c>
      <c r="S21" s="11" t="s">
        <v>351</v>
      </c>
      <c r="T21" s="11" t="s">
        <v>334</v>
      </c>
      <c r="U21" s="14" t="s">
        <v>48</v>
      </c>
      <c r="V21" s="24" t="s">
        <v>49</v>
      </c>
      <c r="W21" s="13">
        <v>516802216</v>
      </c>
      <c r="X21" s="12" t="s">
        <v>352</v>
      </c>
      <c r="Y21" s="69" t="s">
        <v>353</v>
      </c>
      <c r="Z21" s="12" t="str">
        <f>VLOOKUP(A21,sNP!A:C,3,0)</f>
        <v>marketa.horakova@gymbos.cz</v>
      </c>
      <c r="AA21" s="72" t="s">
        <v>354</v>
      </c>
      <c r="AB21" s="25" t="s">
        <v>355</v>
      </c>
      <c r="AC21" s="25" t="s">
        <v>356</v>
      </c>
      <c r="AD21" s="46" t="s">
        <v>357</v>
      </c>
      <c r="AE21" s="25" t="s">
        <v>358</v>
      </c>
      <c r="AF21" s="26">
        <v>516802211</v>
      </c>
      <c r="AG21" s="46" t="s">
        <v>354</v>
      </c>
      <c r="AH21" s="27"/>
      <c r="AI21" s="25" t="s">
        <v>359</v>
      </c>
      <c r="AJ21" s="26">
        <v>516802210</v>
      </c>
      <c r="AK21" s="46" t="s">
        <v>352</v>
      </c>
      <c r="AL21" s="45" t="s">
        <v>1084</v>
      </c>
      <c r="AM21" s="45" t="s">
        <v>1084</v>
      </c>
      <c r="AN21" s="45" t="s">
        <v>1122</v>
      </c>
      <c r="AO21" s="45" t="s">
        <v>1083</v>
      </c>
      <c r="AP21" s="1"/>
      <c r="AQ21" s="69" t="str">
        <f>VLOOKUP(A21,sNP!A:F,6,0)</f>
        <v>Ano</v>
      </c>
      <c r="AR21" s="14"/>
      <c r="AS21" s="14"/>
    </row>
    <row r="22" spans="1:45" ht="30" customHeight="1">
      <c r="A22" s="70">
        <v>390348</v>
      </c>
      <c r="B22" s="39" t="s">
        <v>360</v>
      </c>
      <c r="C22" s="22" t="s">
        <v>1095</v>
      </c>
      <c r="D22" s="12" t="s">
        <v>53</v>
      </c>
      <c r="E22" s="12" t="s">
        <v>361</v>
      </c>
      <c r="F22" s="11" t="s">
        <v>362</v>
      </c>
      <c r="G22" s="11" t="s">
        <v>363</v>
      </c>
      <c r="H22" s="11" t="s">
        <v>364</v>
      </c>
      <c r="I22" s="11" t="s">
        <v>365</v>
      </c>
      <c r="J22" s="23">
        <v>153</v>
      </c>
      <c r="K22" s="23">
        <v>1</v>
      </c>
      <c r="L22" s="11" t="s">
        <v>119</v>
      </c>
      <c r="M22" s="11" t="s">
        <v>366</v>
      </c>
      <c r="N22" s="11" t="s">
        <v>367</v>
      </c>
      <c r="O22" s="11" t="s">
        <v>79</v>
      </c>
      <c r="P22" s="11" t="s">
        <v>368</v>
      </c>
      <c r="Q22" s="11" t="s">
        <v>369</v>
      </c>
      <c r="R22" s="11" t="s">
        <v>80</v>
      </c>
      <c r="S22" s="11" t="s">
        <v>370</v>
      </c>
      <c r="T22" s="11" t="s">
        <v>334</v>
      </c>
      <c r="U22" s="14" t="s">
        <v>48</v>
      </c>
      <c r="V22" s="24" t="s">
        <v>49</v>
      </c>
      <c r="W22" s="12" t="s">
        <v>371</v>
      </c>
      <c r="X22" s="12" t="s">
        <v>1063</v>
      </c>
      <c r="Y22" s="12" t="s">
        <v>372</v>
      </c>
      <c r="Z22" s="12" t="str">
        <f>VLOOKUP(A22,sNP!A:C,3,0)</f>
        <v>svc@svcboskovice.cz</v>
      </c>
      <c r="AA22" s="72" t="s">
        <v>372</v>
      </c>
      <c r="AB22" s="25"/>
      <c r="AC22" s="26"/>
      <c r="AD22" s="46"/>
      <c r="AE22" s="25" t="s">
        <v>373</v>
      </c>
      <c r="AF22" s="26">
        <v>516452006</v>
      </c>
      <c r="AG22" s="46" t="s">
        <v>372</v>
      </c>
      <c r="AH22" s="27"/>
      <c r="AI22" s="25" t="s">
        <v>373</v>
      </c>
      <c r="AJ22" s="26">
        <v>516452006</v>
      </c>
      <c r="AK22" s="46" t="s">
        <v>372</v>
      </c>
      <c r="AL22" s="45" t="s">
        <v>1084</v>
      </c>
      <c r="AM22" s="45" t="s">
        <v>1084</v>
      </c>
      <c r="AN22" s="45" t="s">
        <v>1122</v>
      </c>
      <c r="AO22" s="45" t="s">
        <v>1083</v>
      </c>
      <c r="AP22" s="1"/>
      <c r="AQ22" s="69" t="str">
        <f>VLOOKUP(A22,sNP!A:F,6,0)</f>
        <v>Ano</v>
      </c>
      <c r="AR22" s="14"/>
      <c r="AS22" s="14"/>
    </row>
    <row r="23" spans="1:45" ht="30" customHeight="1">
      <c r="A23" s="70">
        <v>839680</v>
      </c>
      <c r="B23" s="39" t="s">
        <v>374</v>
      </c>
      <c r="C23" s="22" t="s">
        <v>1109</v>
      </c>
      <c r="D23" s="12" t="s">
        <v>53</v>
      </c>
      <c r="E23" s="12" t="s">
        <v>375</v>
      </c>
      <c r="F23" s="11" t="s">
        <v>376</v>
      </c>
      <c r="G23" s="11" t="s">
        <v>377</v>
      </c>
      <c r="H23" s="11" t="s">
        <v>364</v>
      </c>
      <c r="I23" s="11" t="s">
        <v>378</v>
      </c>
      <c r="J23" s="23">
        <v>951</v>
      </c>
      <c r="K23" s="23">
        <v>7</v>
      </c>
      <c r="L23" s="11" t="s">
        <v>119</v>
      </c>
      <c r="M23" s="11" t="s">
        <v>379</v>
      </c>
      <c r="N23" s="11" t="s">
        <v>1058</v>
      </c>
      <c r="O23" s="11" t="s">
        <v>45</v>
      </c>
      <c r="P23" s="11" t="s">
        <v>1059</v>
      </c>
      <c r="Q23" s="11" t="s">
        <v>1060</v>
      </c>
      <c r="R23" s="11" t="s">
        <v>46</v>
      </c>
      <c r="S23" s="11" t="s">
        <v>1061</v>
      </c>
      <c r="T23" s="11" t="s">
        <v>334</v>
      </c>
      <c r="U23" s="14" t="s">
        <v>48</v>
      </c>
      <c r="V23" s="24" t="s">
        <v>49</v>
      </c>
      <c r="W23" s="12" t="s">
        <v>1078</v>
      </c>
      <c r="X23" s="12" t="s">
        <v>1063</v>
      </c>
      <c r="Y23" s="12" t="s">
        <v>380</v>
      </c>
      <c r="Z23" s="12" t="str">
        <f>VLOOKUP(A23,sNP!A:C,3,0)</f>
        <v>zemlova@zusboskovice.cz</v>
      </c>
      <c r="AA23" s="72" t="s">
        <v>380</v>
      </c>
      <c r="AB23" s="25"/>
      <c r="AC23" s="25"/>
      <c r="AD23" s="46"/>
      <c r="AE23" s="25" t="s">
        <v>381</v>
      </c>
      <c r="AF23" s="26" t="s">
        <v>1077</v>
      </c>
      <c r="AG23" s="46" t="s">
        <v>380</v>
      </c>
      <c r="AH23" s="27"/>
      <c r="AI23" s="25" t="s">
        <v>381</v>
      </c>
      <c r="AJ23" s="26">
        <v>516452250</v>
      </c>
      <c r="AK23" s="93" t="s">
        <v>1080</v>
      </c>
      <c r="AL23" s="45" t="s">
        <v>1084</v>
      </c>
      <c r="AM23" s="45" t="s">
        <v>1084</v>
      </c>
      <c r="AN23" s="45" t="s">
        <v>1122</v>
      </c>
      <c r="AO23" s="45" t="s">
        <v>1083</v>
      </c>
      <c r="AP23" s="1"/>
      <c r="AQ23" s="69" t="str">
        <f>VLOOKUP(A23,sNP!A:F,6,0)</f>
        <v>Ano</v>
      </c>
      <c r="AR23" s="14"/>
      <c r="AS23" s="14"/>
    </row>
    <row r="24" spans="1:45" ht="30" customHeight="1">
      <c r="A24" s="70">
        <v>56324</v>
      </c>
      <c r="B24" s="39" t="s">
        <v>382</v>
      </c>
      <c r="C24" s="22" t="s">
        <v>1089</v>
      </c>
      <c r="D24" s="12" t="s">
        <v>383</v>
      </c>
      <c r="E24" s="12" t="s">
        <v>384</v>
      </c>
      <c r="F24" s="14" t="s">
        <v>385</v>
      </c>
      <c r="G24" s="11" t="s">
        <v>386</v>
      </c>
      <c r="H24" s="11" t="s">
        <v>332</v>
      </c>
      <c r="I24" s="11" t="s">
        <v>378</v>
      </c>
      <c r="J24" s="23">
        <v>2153</v>
      </c>
      <c r="K24" s="23" t="s">
        <v>387</v>
      </c>
      <c r="L24" s="11" t="s">
        <v>43</v>
      </c>
      <c r="M24" s="11" t="s">
        <v>388</v>
      </c>
      <c r="N24" s="11" t="s">
        <v>389</v>
      </c>
      <c r="O24" s="11" t="s">
        <v>45</v>
      </c>
      <c r="P24" s="11" t="s">
        <v>390</v>
      </c>
      <c r="Q24" s="11" t="s">
        <v>391</v>
      </c>
      <c r="R24" s="11" t="s">
        <v>46</v>
      </c>
      <c r="S24" s="11" t="s">
        <v>392</v>
      </c>
      <c r="T24" s="11" t="s">
        <v>334</v>
      </c>
      <c r="U24" s="14" t="s">
        <v>48</v>
      </c>
      <c r="V24" s="24" t="s">
        <v>49</v>
      </c>
      <c r="W24" s="13" t="s">
        <v>393</v>
      </c>
      <c r="X24" s="12" t="s">
        <v>1159</v>
      </c>
      <c r="Y24" s="12" t="s">
        <v>394</v>
      </c>
      <c r="Z24" s="12" t="str">
        <f>VLOOKUP(A24,sNP!A:C,3,0)</f>
        <v>kotoulkova@skolaac.cz</v>
      </c>
      <c r="AA24" s="72" t="s">
        <v>990</v>
      </c>
      <c r="AB24" s="25"/>
      <c r="AC24" s="25"/>
      <c r="AD24" s="46"/>
      <c r="AE24" s="25" t="s">
        <v>991</v>
      </c>
      <c r="AF24" s="25" t="s">
        <v>395</v>
      </c>
      <c r="AG24" s="46" t="s">
        <v>396</v>
      </c>
      <c r="AH24" s="27"/>
      <c r="AI24" s="25" t="s">
        <v>1068</v>
      </c>
      <c r="AJ24" s="25" t="s">
        <v>397</v>
      </c>
      <c r="AK24" s="46" t="s">
        <v>1067</v>
      </c>
      <c r="AL24" s="45" t="s">
        <v>1084</v>
      </c>
      <c r="AM24" s="45" t="s">
        <v>1084</v>
      </c>
      <c r="AN24" s="45" t="s">
        <v>1123</v>
      </c>
      <c r="AO24" s="45" t="s">
        <v>1084</v>
      </c>
      <c r="AP24" s="1"/>
      <c r="AQ24" s="69" t="str">
        <f>VLOOKUP(A24,sNP!A:F,6,0)</f>
        <v>Ano</v>
      </c>
      <c r="AR24" s="14"/>
      <c r="AS24" s="14"/>
    </row>
    <row r="25" spans="1:45" ht="30" customHeight="1">
      <c r="A25" s="22">
        <v>49459881</v>
      </c>
      <c r="B25" s="39" t="s">
        <v>400</v>
      </c>
      <c r="C25" s="22">
        <v>49459881</v>
      </c>
      <c r="D25" s="12" t="s">
        <v>53</v>
      </c>
      <c r="E25" s="12" t="s">
        <v>401</v>
      </c>
      <c r="F25" s="11" t="s">
        <v>402</v>
      </c>
      <c r="G25" s="11" t="s">
        <v>403</v>
      </c>
      <c r="H25" s="11" t="s">
        <v>398</v>
      </c>
      <c r="I25" s="11" t="s">
        <v>404</v>
      </c>
      <c r="J25" s="23">
        <v>20</v>
      </c>
      <c r="K25" s="23"/>
      <c r="L25" s="11" t="s">
        <v>43</v>
      </c>
      <c r="M25" s="11" t="s">
        <v>405</v>
      </c>
      <c r="N25" s="11" t="s">
        <v>406</v>
      </c>
      <c r="O25" s="11" t="s">
        <v>79</v>
      </c>
      <c r="P25" s="11" t="s">
        <v>407</v>
      </c>
      <c r="Q25" s="11" t="s">
        <v>408</v>
      </c>
      <c r="R25" s="11" t="s">
        <v>80</v>
      </c>
      <c r="S25" s="11" t="s">
        <v>409</v>
      </c>
      <c r="T25" s="11" t="s">
        <v>399</v>
      </c>
      <c r="U25" s="14" t="s">
        <v>48</v>
      </c>
      <c r="V25" s="24" t="s">
        <v>49</v>
      </c>
      <c r="W25" s="12" t="s">
        <v>410</v>
      </c>
      <c r="X25" s="12" t="s">
        <v>411</v>
      </c>
      <c r="Y25" s="12" t="s">
        <v>412</v>
      </c>
      <c r="Z25" s="12" t="str">
        <f>VLOOKUP(A25,sNP!A:C,3,0)</f>
        <v>maskova@gym-tisnov.cz</v>
      </c>
      <c r="AA25" s="72" t="s">
        <v>413</v>
      </c>
      <c r="AB25" s="25" t="s">
        <v>414</v>
      </c>
      <c r="AC25" s="26">
        <v>739051185</v>
      </c>
      <c r="AD25" s="46" t="s">
        <v>415</v>
      </c>
      <c r="AE25" s="25" t="s">
        <v>416</v>
      </c>
      <c r="AF25" s="26">
        <v>549410402</v>
      </c>
      <c r="AG25" s="46" t="s">
        <v>413</v>
      </c>
      <c r="AH25" s="27"/>
      <c r="AI25" s="25" t="s">
        <v>417</v>
      </c>
      <c r="AJ25" s="26">
        <v>549410402</v>
      </c>
      <c r="AK25" s="46"/>
      <c r="AL25" s="45" t="s">
        <v>1084</v>
      </c>
      <c r="AM25" s="45" t="s">
        <v>1084</v>
      </c>
      <c r="AN25" s="45" t="s">
        <v>1122</v>
      </c>
      <c r="AO25" s="45" t="s">
        <v>1084</v>
      </c>
      <c r="AP25" s="1"/>
      <c r="AQ25" s="69" t="str">
        <f>VLOOKUP(A25,sNP!A:F,6,0)</f>
        <v>Ano</v>
      </c>
      <c r="AR25" s="14"/>
      <c r="AS25" s="14"/>
    </row>
    <row r="26" spans="1:45" ht="30" customHeight="1">
      <c r="A26" s="22">
        <v>44947721</v>
      </c>
      <c r="B26" s="39" t="s">
        <v>418</v>
      </c>
      <c r="C26" s="22">
        <v>44947721</v>
      </c>
      <c r="D26" s="12" t="s">
        <v>53</v>
      </c>
      <c r="E26" s="12" t="s">
        <v>419</v>
      </c>
      <c r="F26" s="11" t="s">
        <v>420</v>
      </c>
      <c r="G26" s="11" t="s">
        <v>421</v>
      </c>
      <c r="H26" s="11" t="s">
        <v>398</v>
      </c>
      <c r="I26" s="11" t="s">
        <v>422</v>
      </c>
      <c r="J26" s="23">
        <v>316</v>
      </c>
      <c r="K26" s="23"/>
      <c r="L26" s="11" t="s">
        <v>43</v>
      </c>
      <c r="M26" s="11" t="s">
        <v>423</v>
      </c>
      <c r="N26" s="11" t="s">
        <v>424</v>
      </c>
      <c r="O26" s="11" t="s">
        <v>45</v>
      </c>
      <c r="P26" s="11" t="s">
        <v>425</v>
      </c>
      <c r="Q26" s="11" t="s">
        <v>426</v>
      </c>
      <c r="R26" s="11" t="s">
        <v>46</v>
      </c>
      <c r="S26" s="11" t="s">
        <v>427</v>
      </c>
      <c r="T26" s="11" t="s">
        <v>399</v>
      </c>
      <c r="U26" s="14" t="s">
        <v>48</v>
      </c>
      <c r="V26" s="24" t="s">
        <v>49</v>
      </c>
      <c r="W26" s="12" t="s">
        <v>428</v>
      </c>
      <c r="X26" s="12" t="s">
        <v>1066</v>
      </c>
      <c r="Y26" s="12" t="s">
        <v>429</v>
      </c>
      <c r="Z26" s="12" t="str">
        <f>VLOOKUP(A26,sNP!A:C,3,0)</f>
        <v>hospodarka@zustisnov.cz</v>
      </c>
      <c r="AA26" s="72" t="s">
        <v>430</v>
      </c>
      <c r="AB26" s="25"/>
      <c r="AC26" s="25"/>
      <c r="AD26" s="46"/>
      <c r="AE26" s="25" t="s">
        <v>431</v>
      </c>
      <c r="AF26" s="26">
        <v>549410017</v>
      </c>
      <c r="AG26" s="46" t="s">
        <v>430</v>
      </c>
      <c r="AH26" s="27"/>
      <c r="AI26" s="25" t="s">
        <v>432</v>
      </c>
      <c r="AJ26" s="26">
        <v>549410017</v>
      </c>
      <c r="AK26" s="46" t="s">
        <v>430</v>
      </c>
      <c r="AL26" s="45" t="s">
        <v>1084</v>
      </c>
      <c r="AM26" s="45" t="s">
        <v>1084</v>
      </c>
      <c r="AN26" s="45" t="s">
        <v>1122</v>
      </c>
      <c r="AO26" s="45" t="s">
        <v>1083</v>
      </c>
      <c r="AP26" s="1"/>
      <c r="AQ26" s="69" t="str">
        <f>VLOOKUP(A26,sNP!A:F,6,0)</f>
        <v>Ano</v>
      </c>
      <c r="AR26" s="14"/>
      <c r="AS26" s="14"/>
    </row>
    <row r="27" spans="1:45" ht="30" customHeight="1">
      <c r="A27" s="70">
        <v>89257</v>
      </c>
      <c r="B27" s="39" t="s">
        <v>435</v>
      </c>
      <c r="C27" s="22" t="s">
        <v>1090</v>
      </c>
      <c r="D27" s="31" t="s">
        <v>1041</v>
      </c>
      <c r="E27" s="32" t="s">
        <v>436</v>
      </c>
      <c r="F27" s="11" t="s">
        <v>437</v>
      </c>
      <c r="G27" s="11" t="s">
        <v>438</v>
      </c>
      <c r="H27" s="11" t="s">
        <v>433</v>
      </c>
      <c r="I27" s="11" t="s">
        <v>439</v>
      </c>
      <c r="J27" s="23">
        <v>1001</v>
      </c>
      <c r="K27" s="23"/>
      <c r="L27" s="11" t="s">
        <v>43</v>
      </c>
      <c r="M27" s="11" t="s">
        <v>440</v>
      </c>
      <c r="N27" s="11" t="s">
        <v>441</v>
      </c>
      <c r="O27" s="11" t="s">
        <v>45</v>
      </c>
      <c r="P27" s="11" t="s">
        <v>442</v>
      </c>
      <c r="Q27" s="11" t="s">
        <v>443</v>
      </c>
      <c r="R27" s="11" t="s">
        <v>46</v>
      </c>
      <c r="S27" s="11" t="s">
        <v>444</v>
      </c>
      <c r="T27" s="11" t="s">
        <v>434</v>
      </c>
      <c r="U27" s="14" t="s">
        <v>156</v>
      </c>
      <c r="V27" s="29" t="s">
        <v>445</v>
      </c>
      <c r="W27" s="13">
        <v>544544210</v>
      </c>
      <c r="X27" s="12" t="s">
        <v>1063</v>
      </c>
      <c r="Y27" s="12" t="s">
        <v>446</v>
      </c>
      <c r="Z27" s="12" t="str">
        <f>VLOOKUP(A27,sNP!A:C,3,0)</f>
        <v>l.hrebickova@vila.mbrn.cz</v>
      </c>
      <c r="AA27" s="72" t="s">
        <v>447</v>
      </c>
      <c r="AB27" s="25"/>
      <c r="AC27" s="26"/>
      <c r="AD27" s="46"/>
      <c r="AE27" s="25" t="s">
        <v>448</v>
      </c>
      <c r="AF27" s="26">
        <v>549410098</v>
      </c>
      <c r="AG27" s="93" t="s">
        <v>449</v>
      </c>
      <c r="AH27" s="27"/>
      <c r="AI27" s="25"/>
      <c r="AJ27" s="26"/>
      <c r="AK27" s="46"/>
      <c r="AL27" s="45" t="s">
        <v>1084</v>
      </c>
      <c r="AM27" s="45" t="s">
        <v>1084</v>
      </c>
      <c r="AN27" s="45" t="s">
        <v>1122</v>
      </c>
      <c r="AO27" s="45" t="s">
        <v>1084</v>
      </c>
      <c r="AP27" s="1"/>
      <c r="AQ27" s="69" t="str">
        <f>VLOOKUP(A27,sNP!A:F,6,0)</f>
        <v>Ano</v>
      </c>
      <c r="AR27" s="14"/>
      <c r="AS27" s="14"/>
    </row>
    <row r="28" spans="1:45" ht="30" customHeight="1">
      <c r="A28" s="70">
        <v>559270</v>
      </c>
      <c r="B28" s="41" t="s">
        <v>453</v>
      </c>
      <c r="C28" s="22" t="s">
        <v>1104</v>
      </c>
      <c r="D28" s="12" t="s">
        <v>53</v>
      </c>
      <c r="E28" s="12" t="s">
        <v>454</v>
      </c>
      <c r="F28" s="11" t="s">
        <v>455</v>
      </c>
      <c r="G28" s="11" t="s">
        <v>456</v>
      </c>
      <c r="H28" s="11" t="s">
        <v>451</v>
      </c>
      <c r="I28" s="11" t="s">
        <v>247</v>
      </c>
      <c r="J28" s="23">
        <v>16</v>
      </c>
      <c r="K28" s="23">
        <v>5</v>
      </c>
      <c r="L28" s="11" t="s">
        <v>119</v>
      </c>
      <c r="M28" s="11" t="s">
        <v>457</v>
      </c>
      <c r="N28" s="11" t="s">
        <v>458</v>
      </c>
      <c r="O28" s="11" t="s">
        <v>45</v>
      </c>
      <c r="P28" s="11" t="s">
        <v>459</v>
      </c>
      <c r="Q28" s="11" t="s">
        <v>460</v>
      </c>
      <c r="R28" s="11" t="s">
        <v>46</v>
      </c>
      <c r="S28" s="11" t="s">
        <v>461</v>
      </c>
      <c r="T28" s="11" t="s">
        <v>452</v>
      </c>
      <c r="U28" s="14" t="s">
        <v>48</v>
      </c>
      <c r="V28" s="24" t="s">
        <v>49</v>
      </c>
      <c r="W28" s="13">
        <v>517307010</v>
      </c>
      <c r="X28" s="48" t="s">
        <v>1138</v>
      </c>
      <c r="Y28" s="12" t="s">
        <v>462</v>
      </c>
      <c r="Z28" s="12" t="str">
        <f>VLOOKUP(A28,sNP!A:C,3,0)</f>
        <v>michal.boudny@gykovy.cz</v>
      </c>
      <c r="AA28" s="92" t="s">
        <v>1138</v>
      </c>
      <c r="AB28" s="25"/>
      <c r="AC28" s="26"/>
      <c r="AD28" s="46"/>
      <c r="AE28" s="25"/>
      <c r="AF28" s="26">
        <v>724089244</v>
      </c>
      <c r="AG28" s="46" t="s">
        <v>463</v>
      </c>
      <c r="AH28" s="27" t="s">
        <v>464</v>
      </c>
      <c r="AI28" s="25" t="s">
        <v>465</v>
      </c>
      <c r="AJ28" s="25" t="s">
        <v>466</v>
      </c>
      <c r="AK28" s="46"/>
      <c r="AL28" s="45" t="s">
        <v>1084</v>
      </c>
      <c r="AM28" s="45" t="s">
        <v>1084</v>
      </c>
      <c r="AN28" s="45" t="s">
        <v>1123</v>
      </c>
      <c r="AO28" s="45" t="s">
        <v>1083</v>
      </c>
      <c r="AP28" s="1"/>
      <c r="AQ28" s="69" t="str">
        <f>VLOOKUP(A28,sNP!A:F,6,0)</f>
        <v>Ano</v>
      </c>
      <c r="AR28" s="14"/>
      <c r="AS28" s="14"/>
    </row>
    <row r="29" spans="1:45" ht="30" customHeight="1">
      <c r="A29" s="70">
        <v>558991</v>
      </c>
      <c r="B29" s="39" t="s">
        <v>468</v>
      </c>
      <c r="C29" s="22" t="s">
        <v>1105</v>
      </c>
      <c r="D29" s="12" t="s">
        <v>53</v>
      </c>
      <c r="E29" s="12" t="s">
        <v>469</v>
      </c>
      <c r="F29" s="11" t="s">
        <v>470</v>
      </c>
      <c r="G29" s="11" t="s">
        <v>471</v>
      </c>
      <c r="H29" s="11" t="s">
        <v>73</v>
      </c>
      <c r="I29" s="11" t="s">
        <v>472</v>
      </c>
      <c r="J29" s="23">
        <v>304</v>
      </c>
      <c r="K29" s="23">
        <v>36</v>
      </c>
      <c r="L29" s="11" t="s">
        <v>43</v>
      </c>
      <c r="M29" s="11" t="s">
        <v>473</v>
      </c>
      <c r="N29" s="11" t="s">
        <v>474</v>
      </c>
      <c r="O29" s="11" t="s">
        <v>45</v>
      </c>
      <c r="P29" s="11" t="s">
        <v>475</v>
      </c>
      <c r="Q29" s="11" t="s">
        <v>476</v>
      </c>
      <c r="R29" s="11" t="s">
        <v>46</v>
      </c>
      <c r="S29" s="11" t="s">
        <v>477</v>
      </c>
      <c r="T29" s="11" t="s">
        <v>47</v>
      </c>
      <c r="U29" s="14" t="s">
        <v>48</v>
      </c>
      <c r="V29" s="24" t="s">
        <v>49</v>
      </c>
      <c r="W29" s="13">
        <v>543211598</v>
      </c>
      <c r="X29" s="12" t="s">
        <v>1063</v>
      </c>
      <c r="Y29" s="12" t="s">
        <v>478</v>
      </c>
      <c r="Z29" s="12" t="str">
        <f>VLOOKUP(A29,sNP!A:C,3,0)</f>
        <v>sedlackova.o@gymkren.cz</v>
      </c>
      <c r="AA29" s="72" t="s">
        <v>479</v>
      </c>
      <c r="AB29" s="25"/>
      <c r="AC29" s="25"/>
      <c r="AD29" s="46"/>
      <c r="AE29" s="25" t="s">
        <v>480</v>
      </c>
      <c r="AF29" s="26">
        <v>543321352</v>
      </c>
      <c r="AG29" s="46" t="s">
        <v>479</v>
      </c>
      <c r="AH29" s="27"/>
      <c r="AI29" s="25" t="s">
        <v>481</v>
      </c>
      <c r="AJ29" s="26">
        <v>543321352</v>
      </c>
      <c r="AK29" s="46" t="s">
        <v>482</v>
      </c>
      <c r="AL29" s="45" t="s">
        <v>1084</v>
      </c>
      <c r="AM29" s="45" t="s">
        <v>1084</v>
      </c>
      <c r="AN29" s="45" t="s">
        <v>1122</v>
      </c>
      <c r="AO29" s="45" t="s">
        <v>1083</v>
      </c>
      <c r="AP29" s="1"/>
      <c r="AQ29" s="69" t="str">
        <f>VLOOKUP(A29,sNP!A:F,6,0)</f>
        <v>Ano</v>
      </c>
      <c r="AR29" s="14"/>
      <c r="AS29" s="14"/>
    </row>
    <row r="30" spans="1:45" ht="30" customHeight="1">
      <c r="A30" s="22">
        <v>60552255</v>
      </c>
      <c r="B30" s="39" t="s">
        <v>485</v>
      </c>
      <c r="C30" s="22">
        <v>60552255</v>
      </c>
      <c r="D30" s="12" t="s">
        <v>486</v>
      </c>
      <c r="E30" s="12" t="s">
        <v>487</v>
      </c>
      <c r="F30" s="11" t="s">
        <v>488</v>
      </c>
      <c r="G30" s="11" t="s">
        <v>489</v>
      </c>
      <c r="H30" s="11" t="s">
        <v>483</v>
      </c>
      <c r="I30" s="11" t="s">
        <v>484</v>
      </c>
      <c r="J30" s="23">
        <v>1072</v>
      </c>
      <c r="K30" s="23">
        <v>106</v>
      </c>
      <c r="L30" s="11" t="s">
        <v>43</v>
      </c>
      <c r="M30" s="11" t="s">
        <v>490</v>
      </c>
      <c r="N30" s="11" t="s">
        <v>491</v>
      </c>
      <c r="O30" s="11" t="s">
        <v>79</v>
      </c>
      <c r="P30" s="11" t="s">
        <v>492</v>
      </c>
      <c r="Q30" s="11" t="s">
        <v>493</v>
      </c>
      <c r="R30" s="11" t="s">
        <v>80</v>
      </c>
      <c r="S30" s="11" t="s">
        <v>494</v>
      </c>
      <c r="T30" s="11" t="s">
        <v>47</v>
      </c>
      <c r="U30" s="14" t="s">
        <v>48</v>
      </c>
      <c r="V30" s="24" t="s">
        <v>49</v>
      </c>
      <c r="W30" s="12" t="s">
        <v>495</v>
      </c>
      <c r="X30" s="12" t="s">
        <v>1043</v>
      </c>
      <c r="Y30" s="12" t="s">
        <v>1044</v>
      </c>
      <c r="Z30" s="12" t="str">
        <f>VLOOKUP(A30,sNP!A:C,3,0)</f>
        <v>kalinova@ssposbrno.cz</v>
      </c>
      <c r="AA30" s="72" t="s">
        <v>496</v>
      </c>
      <c r="AB30" s="25"/>
      <c r="AC30" s="25"/>
      <c r="AD30" s="94"/>
      <c r="AE30" s="25"/>
      <c r="AF30" s="25">
        <v>602575630</v>
      </c>
      <c r="AG30" s="46"/>
      <c r="AH30" s="27" t="s">
        <v>497</v>
      </c>
      <c r="AI30" s="25" t="s">
        <v>498</v>
      </c>
      <c r="AJ30" s="26">
        <v>601366435</v>
      </c>
      <c r="AK30" s="46" t="s">
        <v>499</v>
      </c>
      <c r="AL30" s="45" t="s">
        <v>1084</v>
      </c>
      <c r="AM30" s="45" t="s">
        <v>1084</v>
      </c>
      <c r="AN30" s="45" t="s">
        <v>1124</v>
      </c>
      <c r="AO30" s="45" t="s">
        <v>1083</v>
      </c>
      <c r="AP30" s="1"/>
      <c r="AQ30" s="69" t="str">
        <f>VLOOKUP(A30,sNP!A:F,6,0)</f>
        <v>Ano</v>
      </c>
      <c r="AR30" s="14"/>
      <c r="AS30" s="14"/>
    </row>
    <row r="31" spans="1:45" ht="30" customHeight="1">
      <c r="A31" s="22">
        <v>70843155</v>
      </c>
      <c r="B31" s="39" t="s">
        <v>500</v>
      </c>
      <c r="C31" s="22">
        <v>70843155</v>
      </c>
      <c r="D31" s="12" t="s">
        <v>1149</v>
      </c>
      <c r="E31" s="12" t="s">
        <v>501</v>
      </c>
      <c r="F31" s="11" t="s">
        <v>502</v>
      </c>
      <c r="G31" s="11" t="s">
        <v>503</v>
      </c>
      <c r="H31" s="11" t="s">
        <v>73</v>
      </c>
      <c r="I31" s="11" t="s">
        <v>467</v>
      </c>
      <c r="J31" s="23">
        <v>253</v>
      </c>
      <c r="K31" s="23">
        <v>15</v>
      </c>
      <c r="L31" s="11" t="s">
        <v>43</v>
      </c>
      <c r="M31" s="11" t="s">
        <v>504</v>
      </c>
      <c r="N31" s="11" t="s">
        <v>505</v>
      </c>
      <c r="O31" s="11" t="s">
        <v>45</v>
      </c>
      <c r="P31" s="11" t="s">
        <v>506</v>
      </c>
      <c r="Q31" s="11" t="s">
        <v>507</v>
      </c>
      <c r="R31" s="11" t="s">
        <v>46</v>
      </c>
      <c r="S31" s="11" t="s">
        <v>508</v>
      </c>
      <c r="T31" s="11" t="s">
        <v>47</v>
      </c>
      <c r="U31" s="14" t="s">
        <v>48</v>
      </c>
      <c r="V31" s="24" t="s">
        <v>49</v>
      </c>
      <c r="W31" s="12" t="s">
        <v>509</v>
      </c>
      <c r="X31" s="65"/>
      <c r="Y31" s="12" t="s">
        <v>1167</v>
      </c>
      <c r="Z31" s="12" t="str">
        <f>VLOOKUP(A31,sNP!A:C,3,0)</f>
        <v>lenka.krejci@pppbrno.cz</v>
      </c>
      <c r="AA31" s="91" t="s">
        <v>1136</v>
      </c>
      <c r="AB31" s="25" t="s">
        <v>510</v>
      </c>
      <c r="AC31" s="26">
        <v>543245915</v>
      </c>
      <c r="AD31" s="46" t="s">
        <v>511</v>
      </c>
      <c r="AE31" s="25" t="s">
        <v>1137</v>
      </c>
      <c r="AF31" s="26">
        <v>543245914</v>
      </c>
      <c r="AG31" s="93" t="s">
        <v>1074</v>
      </c>
      <c r="AH31" s="27" t="s">
        <v>512</v>
      </c>
      <c r="AI31" s="25" t="s">
        <v>513</v>
      </c>
      <c r="AJ31" s="25" t="s">
        <v>514</v>
      </c>
      <c r="AK31" s="46" t="s">
        <v>515</v>
      </c>
      <c r="AL31" s="45" t="s">
        <v>1084</v>
      </c>
      <c r="AM31" s="45" t="s">
        <v>1084</v>
      </c>
      <c r="AN31" s="45" t="s">
        <v>1123</v>
      </c>
      <c r="AO31" s="45" t="s">
        <v>1083</v>
      </c>
      <c r="AP31" s="1"/>
      <c r="AQ31" s="69" t="str">
        <f>VLOOKUP(A31,sNP!A:F,6,0)</f>
        <v>Ano</v>
      </c>
      <c r="AR31" s="14"/>
      <c r="AS31" s="14"/>
    </row>
    <row r="32" spans="1:45" ht="30" customHeight="1">
      <c r="A32" s="70">
        <v>567396</v>
      </c>
      <c r="B32" s="39" t="s">
        <v>516</v>
      </c>
      <c r="C32" s="22" t="s">
        <v>1106</v>
      </c>
      <c r="D32" s="12" t="s">
        <v>53</v>
      </c>
      <c r="E32" s="12" t="s">
        <v>517</v>
      </c>
      <c r="F32" s="11" t="s">
        <v>518</v>
      </c>
      <c r="G32" s="11" t="s">
        <v>519</v>
      </c>
      <c r="H32" s="11" t="s">
        <v>520</v>
      </c>
      <c r="I32" s="11" t="s">
        <v>521</v>
      </c>
      <c r="J32" s="23">
        <v>620</v>
      </c>
      <c r="K32" s="23">
        <v>4</v>
      </c>
      <c r="L32" s="11" t="s">
        <v>43</v>
      </c>
      <c r="M32" s="11" t="s">
        <v>522</v>
      </c>
      <c r="N32" s="11" t="s">
        <v>523</v>
      </c>
      <c r="O32" s="11" t="s">
        <v>45</v>
      </c>
      <c r="P32" s="11" t="s">
        <v>524</v>
      </c>
      <c r="Q32" s="11" t="s">
        <v>525</v>
      </c>
      <c r="R32" s="11" t="s">
        <v>46</v>
      </c>
      <c r="S32" s="11" t="s">
        <v>526</v>
      </c>
      <c r="T32" s="11" t="s">
        <v>47</v>
      </c>
      <c r="U32" s="14" t="s">
        <v>48</v>
      </c>
      <c r="V32" s="24" t="s">
        <v>49</v>
      </c>
      <c r="W32" s="12" t="s">
        <v>527</v>
      </c>
      <c r="X32" s="12" t="s">
        <v>986</v>
      </c>
      <c r="Y32" s="12" t="s">
        <v>528</v>
      </c>
      <c r="Z32" s="12" t="str">
        <f>VLOOKUP(A32,sNP!A:C,3,0)</f>
        <v>kucharikova.dmklast4@seznam.cz</v>
      </c>
      <c r="AA32" s="72" t="s">
        <v>984</v>
      </c>
      <c r="AB32" s="25" t="s">
        <v>529</v>
      </c>
      <c r="AC32" s="26">
        <v>732598866</v>
      </c>
      <c r="AD32" s="46" t="s">
        <v>530</v>
      </c>
      <c r="AE32" s="25" t="s">
        <v>989</v>
      </c>
      <c r="AF32" s="25" t="s">
        <v>531</v>
      </c>
      <c r="AG32" s="46" t="s">
        <v>530</v>
      </c>
      <c r="AH32" s="27"/>
      <c r="AI32" s="25" t="s">
        <v>532</v>
      </c>
      <c r="AJ32" s="25" t="s">
        <v>533</v>
      </c>
      <c r="AK32" s="46" t="s">
        <v>534</v>
      </c>
      <c r="AL32" s="45" t="s">
        <v>1084</v>
      </c>
      <c r="AM32" s="45" t="s">
        <v>1084</v>
      </c>
      <c r="AN32" s="45" t="s">
        <v>1123</v>
      </c>
      <c r="AO32" s="45" t="s">
        <v>1083</v>
      </c>
      <c r="AP32" s="1"/>
      <c r="AQ32" s="69" t="str">
        <f>VLOOKUP(A32,sNP!A:F,6,0)</f>
        <v>Ano</v>
      </c>
      <c r="AR32" s="14"/>
      <c r="AS32" s="14"/>
    </row>
    <row r="33" spans="1:45" ht="30" customHeight="1">
      <c r="A33" s="22">
        <v>62157299</v>
      </c>
      <c r="B33" s="39" t="s">
        <v>535</v>
      </c>
      <c r="C33" s="22">
        <v>62157299</v>
      </c>
      <c r="D33" s="12" t="s">
        <v>53</v>
      </c>
      <c r="E33" s="12" t="s">
        <v>1079</v>
      </c>
      <c r="F33" s="11" t="s">
        <v>536</v>
      </c>
      <c r="G33" s="11" t="s">
        <v>537</v>
      </c>
      <c r="H33" s="11" t="s">
        <v>483</v>
      </c>
      <c r="I33" s="11" t="s">
        <v>538</v>
      </c>
      <c r="J33" s="23">
        <v>301</v>
      </c>
      <c r="K33" s="23">
        <v>16</v>
      </c>
      <c r="L33" s="11" t="s">
        <v>43</v>
      </c>
      <c r="M33" s="11" t="s">
        <v>539</v>
      </c>
      <c r="N33" s="11" t="s">
        <v>540</v>
      </c>
      <c r="O33" s="11" t="s">
        <v>45</v>
      </c>
      <c r="P33" s="11" t="s">
        <v>541</v>
      </c>
      <c r="Q33" s="11" t="s">
        <v>542</v>
      </c>
      <c r="R33" s="11" t="s">
        <v>46</v>
      </c>
      <c r="S33" s="11" t="s">
        <v>543</v>
      </c>
      <c r="T33" s="11" t="s">
        <v>47</v>
      </c>
      <c r="U33" s="14" t="s">
        <v>48</v>
      </c>
      <c r="V33" s="24" t="s">
        <v>49</v>
      </c>
      <c r="W33" s="12" t="s">
        <v>544</v>
      </c>
      <c r="X33" s="12" t="s">
        <v>545</v>
      </c>
      <c r="Y33" s="12" t="s">
        <v>546</v>
      </c>
      <c r="Z33" s="12" t="str">
        <f>VLOOKUP(A33,sNP!A:C,3,0)</f>
        <v>pantuckova@autistickaskola.cz</v>
      </c>
      <c r="AA33" s="72" t="s">
        <v>545</v>
      </c>
      <c r="AB33" s="25"/>
      <c r="AC33" s="25"/>
      <c r="AD33" s="46"/>
      <c r="AE33" s="25" t="s">
        <v>547</v>
      </c>
      <c r="AF33" s="25" t="s">
        <v>548</v>
      </c>
      <c r="AG33" s="46" t="s">
        <v>545</v>
      </c>
      <c r="AH33" s="27"/>
      <c r="AI33" s="25" t="s">
        <v>549</v>
      </c>
      <c r="AJ33" s="25" t="s">
        <v>550</v>
      </c>
      <c r="AK33" s="46" t="s">
        <v>545</v>
      </c>
      <c r="AL33" s="45" t="s">
        <v>1084</v>
      </c>
      <c r="AM33" s="45" t="s">
        <v>1084</v>
      </c>
      <c r="AN33" s="45" t="s">
        <v>1123</v>
      </c>
      <c r="AO33" s="45" t="s">
        <v>1083</v>
      </c>
      <c r="AP33" s="1"/>
      <c r="AQ33" s="69" t="str">
        <f>VLOOKUP(A33,sNP!A:F,6,0)</f>
        <v>Ano</v>
      </c>
      <c r="AR33" s="14"/>
      <c r="AS33" s="14"/>
    </row>
    <row r="34" spans="1:45" ht="30" customHeight="1">
      <c r="A34" s="70">
        <v>226475</v>
      </c>
      <c r="B34" s="39" t="s">
        <v>552</v>
      </c>
      <c r="C34" s="22" t="s">
        <v>1092</v>
      </c>
      <c r="D34" s="12" t="s">
        <v>553</v>
      </c>
      <c r="E34" s="12" t="s">
        <v>554</v>
      </c>
      <c r="F34" s="11" t="s">
        <v>555</v>
      </c>
      <c r="G34" s="11" t="s">
        <v>556</v>
      </c>
      <c r="H34" s="11" t="s">
        <v>551</v>
      </c>
      <c r="I34" s="11" t="s">
        <v>557</v>
      </c>
      <c r="J34" s="23">
        <v>1140</v>
      </c>
      <c r="K34" s="23">
        <v>61</v>
      </c>
      <c r="L34" s="11" t="s">
        <v>43</v>
      </c>
      <c r="M34" s="11" t="s">
        <v>558</v>
      </c>
      <c r="N34" s="11" t="s">
        <v>1027</v>
      </c>
      <c r="O34" s="11" t="s">
        <v>45</v>
      </c>
      <c r="P34" s="11" t="s">
        <v>1028</v>
      </c>
      <c r="Q34" s="11" t="s">
        <v>1029</v>
      </c>
      <c r="R34" s="11" t="s">
        <v>46</v>
      </c>
      <c r="S34" s="11" t="s">
        <v>1030</v>
      </c>
      <c r="T34" s="11" t="s">
        <v>47</v>
      </c>
      <c r="U34" s="14" t="s">
        <v>48</v>
      </c>
      <c r="V34" s="24" t="s">
        <v>49</v>
      </c>
      <c r="W34" s="12" t="s">
        <v>559</v>
      </c>
      <c r="X34" s="12" t="s">
        <v>560</v>
      </c>
      <c r="Y34" s="12" t="s">
        <v>1031</v>
      </c>
      <c r="Z34" s="12" t="str">
        <f>VLOOKUP(A34,sNP!A:C,3,0)</f>
        <v>petr.frank@sstebrno.cz</v>
      </c>
      <c r="AA34" s="72" t="s">
        <v>560</v>
      </c>
      <c r="AB34" s="25" t="s">
        <v>561</v>
      </c>
      <c r="AC34" s="26">
        <v>548515145</v>
      </c>
      <c r="AD34" s="46" t="s">
        <v>562</v>
      </c>
      <c r="AE34" s="25" t="s">
        <v>563</v>
      </c>
      <c r="AF34" s="25" t="s">
        <v>564</v>
      </c>
      <c r="AG34" s="46" t="s">
        <v>565</v>
      </c>
      <c r="AH34" s="27"/>
      <c r="AI34" s="25" t="s">
        <v>566</v>
      </c>
      <c r="AJ34" s="26">
        <v>548515155</v>
      </c>
      <c r="AK34" s="46" t="s">
        <v>567</v>
      </c>
      <c r="AL34" s="45" t="s">
        <v>1084</v>
      </c>
      <c r="AM34" s="45" t="s">
        <v>1084</v>
      </c>
      <c r="AN34" s="45" t="s">
        <v>1122</v>
      </c>
      <c r="AO34" s="45" t="s">
        <v>1083</v>
      </c>
      <c r="AP34" s="1"/>
      <c r="AQ34" s="69" t="str">
        <f>VLOOKUP(A34,sNP!A:F,6,0)</f>
        <v>Ano</v>
      </c>
      <c r="AR34" s="14"/>
      <c r="AS34" s="14"/>
    </row>
    <row r="35" spans="1:45" ht="30" customHeight="1">
      <c r="A35" s="22">
        <v>62160095</v>
      </c>
      <c r="B35" s="39" t="s">
        <v>568</v>
      </c>
      <c r="C35" s="22">
        <v>62160095</v>
      </c>
      <c r="D35" s="12" t="s">
        <v>53</v>
      </c>
      <c r="E35" s="12" t="s">
        <v>569</v>
      </c>
      <c r="F35" s="11" t="s">
        <v>570</v>
      </c>
      <c r="G35" s="11" t="s">
        <v>571</v>
      </c>
      <c r="H35" s="11" t="s">
        <v>572</v>
      </c>
      <c r="I35" s="11" t="s">
        <v>573</v>
      </c>
      <c r="J35" s="23">
        <v>803</v>
      </c>
      <c r="K35" s="23">
        <v>2</v>
      </c>
      <c r="L35" s="11" t="s">
        <v>43</v>
      </c>
      <c r="M35" s="11" t="s">
        <v>574</v>
      </c>
      <c r="N35" s="11" t="s">
        <v>1052</v>
      </c>
      <c r="O35" s="11" t="s">
        <v>79</v>
      </c>
      <c r="P35" s="11" t="s">
        <v>1053</v>
      </c>
      <c r="Q35" s="11" t="s">
        <v>1054</v>
      </c>
      <c r="R35" s="11" t="s">
        <v>80</v>
      </c>
      <c r="S35" s="11" t="s">
        <v>1055</v>
      </c>
      <c r="T35" s="11" t="s">
        <v>47</v>
      </c>
      <c r="U35" s="14" t="s">
        <v>48</v>
      </c>
      <c r="V35" s="24" t="s">
        <v>49</v>
      </c>
      <c r="W35" s="12" t="s">
        <v>575</v>
      </c>
      <c r="X35" s="12" t="s">
        <v>1063</v>
      </c>
      <c r="Y35" s="69" t="s">
        <v>1130</v>
      </c>
      <c r="Z35" s="12" t="str">
        <f>VLOOKUP(A35,sNP!A:C,3,0)</f>
        <v>elpis@skolaelpis.cz</v>
      </c>
      <c r="AA35" s="91" t="s">
        <v>1130</v>
      </c>
      <c r="AB35" s="25"/>
      <c r="AC35" s="25"/>
      <c r="AD35" s="46"/>
      <c r="AE35" s="25" t="s">
        <v>577</v>
      </c>
      <c r="AF35" s="26">
        <v>545245630</v>
      </c>
      <c r="AG35" s="46" t="s">
        <v>576</v>
      </c>
      <c r="AH35" s="27"/>
      <c r="AI35" s="25" t="s">
        <v>577</v>
      </c>
      <c r="AJ35" s="26">
        <v>545245630</v>
      </c>
      <c r="AK35" s="46" t="s">
        <v>576</v>
      </c>
      <c r="AL35" s="45" t="s">
        <v>1084</v>
      </c>
      <c r="AM35" s="45" t="s">
        <v>1084</v>
      </c>
      <c r="AN35" s="45" t="s">
        <v>1122</v>
      </c>
      <c r="AO35" s="45" t="s">
        <v>1083</v>
      </c>
      <c r="AP35" s="1"/>
      <c r="AQ35" s="69" t="str">
        <f>VLOOKUP(A35,sNP!A:F,6,0)</f>
        <v>Ano</v>
      </c>
      <c r="AR35" s="14"/>
      <c r="AS35" s="14"/>
    </row>
    <row r="36" spans="1:45" ht="30" customHeight="1">
      <c r="A36" s="22">
        <v>62157396</v>
      </c>
      <c r="B36" s="40" t="s">
        <v>578</v>
      </c>
      <c r="C36" s="22">
        <v>62157396</v>
      </c>
      <c r="D36" s="12" t="s">
        <v>53</v>
      </c>
      <c r="E36" s="12" t="s">
        <v>579</v>
      </c>
      <c r="F36" s="11" t="s">
        <v>580</v>
      </c>
      <c r="G36" s="11" t="s">
        <v>581</v>
      </c>
      <c r="H36" s="11" t="s">
        <v>264</v>
      </c>
      <c r="I36" s="11" t="s">
        <v>582</v>
      </c>
      <c r="J36" s="23">
        <v>2129</v>
      </c>
      <c r="K36" s="23">
        <v>6</v>
      </c>
      <c r="L36" s="11" t="s">
        <v>450</v>
      </c>
      <c r="M36" s="11" t="s">
        <v>583</v>
      </c>
      <c r="N36" s="11" t="s">
        <v>584</v>
      </c>
      <c r="O36" s="11" t="s">
        <v>79</v>
      </c>
      <c r="P36" s="11" t="s">
        <v>585</v>
      </c>
      <c r="Q36" s="11" t="s">
        <v>586</v>
      </c>
      <c r="R36" s="11" t="s">
        <v>80</v>
      </c>
      <c r="S36" s="11" t="s">
        <v>587</v>
      </c>
      <c r="T36" s="11" t="s">
        <v>47</v>
      </c>
      <c r="U36" s="14" t="s">
        <v>48</v>
      </c>
      <c r="V36" s="24" t="s">
        <v>49</v>
      </c>
      <c r="W36" s="12">
        <v>541246641</v>
      </c>
      <c r="X36" s="12" t="s">
        <v>1075</v>
      </c>
      <c r="Y36" s="12" t="s">
        <v>588</v>
      </c>
      <c r="Z36" s="12" t="str">
        <f>VLOOKUP(A36,sNP!A:C,3,0)</f>
        <v>urad@sskocianka.cz</v>
      </c>
      <c r="AA36" s="72" t="s">
        <v>589</v>
      </c>
      <c r="AB36" s="25" t="s">
        <v>83</v>
      </c>
      <c r="AC36" s="25" t="s">
        <v>83</v>
      </c>
      <c r="AD36" s="46" t="s">
        <v>83</v>
      </c>
      <c r="AE36" s="25" t="s">
        <v>1076</v>
      </c>
      <c r="AF36" s="25" t="s">
        <v>83</v>
      </c>
      <c r="AG36" s="46" t="s">
        <v>1075</v>
      </c>
      <c r="AH36" s="25" t="s">
        <v>83</v>
      </c>
      <c r="AI36" s="25" t="s">
        <v>83</v>
      </c>
      <c r="AJ36" s="25" t="s">
        <v>83</v>
      </c>
      <c r="AK36" s="46" t="s">
        <v>83</v>
      </c>
      <c r="AL36" s="45" t="s">
        <v>1083</v>
      </c>
      <c r="AM36" s="50" t="s">
        <v>1083</v>
      </c>
      <c r="AN36" s="45"/>
      <c r="AO36" s="45" t="s">
        <v>1084</v>
      </c>
      <c r="AP36" s="1" t="s">
        <v>1133</v>
      </c>
      <c r="AQ36" s="69" t="str">
        <f>VLOOKUP(A36,sNP!A:F,6,0)</f>
        <v>Ano</v>
      </c>
      <c r="AR36" s="14"/>
      <c r="AS36" s="14"/>
    </row>
    <row r="37" spans="1:45" ht="30" customHeight="1">
      <c r="A37" s="22">
        <v>49461249</v>
      </c>
      <c r="B37" s="39" t="s">
        <v>590</v>
      </c>
      <c r="C37" s="22">
        <v>49461249</v>
      </c>
      <c r="D37" s="12" t="s">
        <v>53</v>
      </c>
      <c r="E37" s="12" t="s">
        <v>985</v>
      </c>
      <c r="F37" s="11" t="s">
        <v>591</v>
      </c>
      <c r="G37" s="11" t="s">
        <v>592</v>
      </c>
      <c r="H37" s="11" t="s">
        <v>593</v>
      </c>
      <c r="I37" s="11" t="s">
        <v>594</v>
      </c>
      <c r="J37" s="23">
        <v>40</v>
      </c>
      <c r="K37" s="23">
        <v>17</v>
      </c>
      <c r="L37" s="11" t="s">
        <v>119</v>
      </c>
      <c r="M37" s="11" t="s">
        <v>595</v>
      </c>
      <c r="N37" s="11" t="s">
        <v>596</v>
      </c>
      <c r="O37" s="11" t="s">
        <v>79</v>
      </c>
      <c r="P37" s="11" t="s">
        <v>597</v>
      </c>
      <c r="Q37" s="11" t="s">
        <v>598</v>
      </c>
      <c r="R37" s="11" t="s">
        <v>80</v>
      </c>
      <c r="S37" s="11" t="s">
        <v>599</v>
      </c>
      <c r="T37" s="11" t="s">
        <v>600</v>
      </c>
      <c r="U37" s="14" t="s">
        <v>48</v>
      </c>
      <c r="V37" s="24" t="s">
        <v>49</v>
      </c>
      <c r="W37" s="12" t="s">
        <v>601</v>
      </c>
      <c r="X37" s="12" t="s">
        <v>1063</v>
      </c>
      <c r="Y37" s="12" t="s">
        <v>602</v>
      </c>
      <c r="Z37" s="12" t="str">
        <f>VLOOKUP(A37,sNP!A:C,3,0)</f>
        <v>kokesova@gslap.cz</v>
      </c>
      <c r="AA37" s="72" t="s">
        <v>603</v>
      </c>
      <c r="AB37" s="25"/>
      <c r="AC37" s="25"/>
      <c r="AD37" s="46"/>
      <c r="AE37" s="25" t="s">
        <v>604</v>
      </c>
      <c r="AF37" s="26">
        <v>544228017</v>
      </c>
      <c r="AG37" s="46" t="s">
        <v>603</v>
      </c>
      <c r="AH37" s="27"/>
      <c r="AI37" s="25" t="s">
        <v>605</v>
      </c>
      <c r="AJ37" s="26">
        <v>544228017</v>
      </c>
      <c r="AK37" s="46" t="s">
        <v>606</v>
      </c>
      <c r="AL37" s="45" t="s">
        <v>1084</v>
      </c>
      <c r="AM37" s="45" t="s">
        <v>1084</v>
      </c>
      <c r="AN37" s="45" t="s">
        <v>1122</v>
      </c>
      <c r="AO37" s="45" t="s">
        <v>1083</v>
      </c>
      <c r="AP37" s="1"/>
      <c r="AQ37" s="69" t="str">
        <f>VLOOKUP(A37,sNP!A:F,6,0)</f>
        <v>Ano</v>
      </c>
      <c r="AR37" s="14"/>
      <c r="AS37" s="14"/>
    </row>
    <row r="38" spans="1:45" ht="30" customHeight="1">
      <c r="A38" s="70">
        <v>226564</v>
      </c>
      <c r="B38" s="41" t="s">
        <v>607</v>
      </c>
      <c r="C38" s="22" t="s">
        <v>1096</v>
      </c>
      <c r="D38" s="28" t="s">
        <v>53</v>
      </c>
      <c r="E38" s="28" t="s">
        <v>608</v>
      </c>
      <c r="F38" s="11" t="s">
        <v>609</v>
      </c>
      <c r="G38" s="11" t="s">
        <v>610</v>
      </c>
      <c r="H38" s="11" t="s">
        <v>611</v>
      </c>
      <c r="I38" s="11" t="s">
        <v>612</v>
      </c>
      <c r="J38" s="23">
        <v>200</v>
      </c>
      <c r="K38" s="23"/>
      <c r="L38" s="11" t="s">
        <v>43</v>
      </c>
      <c r="M38" s="11" t="s">
        <v>613</v>
      </c>
      <c r="N38" s="11" t="s">
        <v>614</v>
      </c>
      <c r="O38" s="11" t="s">
        <v>45</v>
      </c>
      <c r="P38" s="11" t="s">
        <v>615</v>
      </c>
      <c r="Q38" s="11" t="s">
        <v>616</v>
      </c>
      <c r="R38" s="11" t="s">
        <v>46</v>
      </c>
      <c r="S38" s="11" t="s">
        <v>617</v>
      </c>
      <c r="T38" s="11" t="s">
        <v>618</v>
      </c>
      <c r="U38" s="14" t="s">
        <v>96</v>
      </c>
      <c r="V38" s="29" t="s">
        <v>619</v>
      </c>
      <c r="W38" s="12" t="s">
        <v>620</v>
      </c>
      <c r="X38" s="12" t="s">
        <v>621</v>
      </c>
      <c r="Y38" s="12" t="s">
        <v>622</v>
      </c>
      <c r="Z38" s="12" t="str">
        <f>VLOOKUP(A38,sNP!A:C,3,0)</f>
        <v>info@domovhvezda.cz</v>
      </c>
      <c r="AA38" s="72" t="s">
        <v>623</v>
      </c>
      <c r="AB38" s="25"/>
      <c r="AC38" s="25"/>
      <c r="AD38" s="46"/>
      <c r="AE38" s="25" t="s">
        <v>624</v>
      </c>
      <c r="AF38" s="26">
        <v>517321104</v>
      </c>
      <c r="AG38" s="46" t="s">
        <v>623</v>
      </c>
      <c r="AH38" s="27"/>
      <c r="AI38" s="25" t="s">
        <v>625</v>
      </c>
      <c r="AJ38" s="26">
        <v>728511049</v>
      </c>
      <c r="AK38" s="46" t="s">
        <v>626</v>
      </c>
      <c r="AL38" s="45" t="s">
        <v>1084</v>
      </c>
      <c r="AM38" s="45" t="s">
        <v>1084</v>
      </c>
      <c r="AN38" s="45" t="s">
        <v>1122</v>
      </c>
      <c r="AO38" s="45" t="s">
        <v>1083</v>
      </c>
      <c r="AP38" s="1"/>
      <c r="AQ38" s="69" t="str">
        <f>VLOOKUP(A38,sNP!A:F,6,0)</f>
        <v>Ano</v>
      </c>
      <c r="AR38" s="14"/>
      <c r="AS38" s="14"/>
    </row>
    <row r="39" spans="1:45" ht="30" customHeight="1">
      <c r="A39" s="70">
        <v>567043</v>
      </c>
      <c r="B39" s="39" t="s">
        <v>629</v>
      </c>
      <c r="C39" s="22" t="s">
        <v>1107</v>
      </c>
      <c r="D39" s="12" t="s">
        <v>53</v>
      </c>
      <c r="E39" s="12" t="s">
        <v>630</v>
      </c>
      <c r="F39" s="11" t="s">
        <v>631</v>
      </c>
      <c r="G39" s="11" t="s">
        <v>632</v>
      </c>
      <c r="H39" s="11" t="s">
        <v>627</v>
      </c>
      <c r="I39" s="11" t="s">
        <v>633</v>
      </c>
      <c r="J39" s="23">
        <v>3208</v>
      </c>
      <c r="K39" s="23">
        <v>51</v>
      </c>
      <c r="L39" s="11" t="s">
        <v>43</v>
      </c>
      <c r="M39" s="11" t="s">
        <v>634</v>
      </c>
      <c r="N39" s="11" t="s">
        <v>635</v>
      </c>
      <c r="O39" s="11" t="s">
        <v>45</v>
      </c>
      <c r="P39" s="11" t="s">
        <v>636</v>
      </c>
      <c r="Q39" s="11" t="s">
        <v>637</v>
      </c>
      <c r="R39" s="11" t="s">
        <v>46</v>
      </c>
      <c r="S39" s="11" t="s">
        <v>638</v>
      </c>
      <c r="T39" s="11" t="s">
        <v>628</v>
      </c>
      <c r="U39" s="14" t="s">
        <v>48</v>
      </c>
      <c r="V39" s="24" t="s">
        <v>49</v>
      </c>
      <c r="W39" s="12" t="s">
        <v>639</v>
      </c>
      <c r="X39" s="12" t="s">
        <v>1126</v>
      </c>
      <c r="Y39" s="12" t="s">
        <v>640</v>
      </c>
      <c r="Z39" s="12" t="str">
        <f>VLOOKUP(A39,sNP!A:C,3,0)</f>
        <v>nada.prochazkova@mszskyjov.cz</v>
      </c>
      <c r="AA39" s="72" t="s">
        <v>641</v>
      </c>
      <c r="AB39" s="25" t="s">
        <v>642</v>
      </c>
      <c r="AC39" s="25" t="s">
        <v>643</v>
      </c>
      <c r="AD39" s="46" t="s">
        <v>644</v>
      </c>
      <c r="AE39" s="25" t="s">
        <v>645</v>
      </c>
      <c r="AF39" s="26">
        <v>518612054</v>
      </c>
      <c r="AG39" s="46" t="s">
        <v>646</v>
      </c>
      <c r="AH39" s="27"/>
      <c r="AI39" s="25" t="s">
        <v>642</v>
      </c>
      <c r="AJ39" s="25" t="s">
        <v>643</v>
      </c>
      <c r="AK39" s="46" t="s">
        <v>644</v>
      </c>
      <c r="AL39" s="45" t="s">
        <v>1084</v>
      </c>
      <c r="AM39" s="45" t="s">
        <v>1084</v>
      </c>
      <c r="AN39" s="45" t="s">
        <v>1123</v>
      </c>
      <c r="AO39" s="45" t="s">
        <v>1083</v>
      </c>
      <c r="AP39" s="1"/>
      <c r="AQ39" s="69" t="str">
        <f>VLOOKUP(A39,sNP!A:F,6,0)</f>
        <v>Ano</v>
      </c>
      <c r="AR39" s="14"/>
      <c r="AS39" s="14"/>
    </row>
    <row r="40" spans="1:45" ht="30" customHeight="1">
      <c r="A40" s="70">
        <v>53163</v>
      </c>
      <c r="B40" s="39" t="s">
        <v>647</v>
      </c>
      <c r="C40" s="22" t="s">
        <v>1086</v>
      </c>
      <c r="D40" s="12" t="s">
        <v>648</v>
      </c>
      <c r="E40" s="12" t="s">
        <v>1127</v>
      </c>
      <c r="F40" s="11" t="s">
        <v>649</v>
      </c>
      <c r="G40" s="11" t="s">
        <v>650</v>
      </c>
      <c r="H40" s="11" t="s">
        <v>627</v>
      </c>
      <c r="I40" s="11" t="s">
        <v>651</v>
      </c>
      <c r="J40" s="23">
        <v>1223</v>
      </c>
      <c r="K40" s="23">
        <v>17</v>
      </c>
      <c r="L40" s="11" t="s">
        <v>43</v>
      </c>
      <c r="M40" s="11" t="s">
        <v>652</v>
      </c>
      <c r="N40" s="11" t="s">
        <v>653</v>
      </c>
      <c r="O40" s="11" t="s">
        <v>45</v>
      </c>
      <c r="P40" s="11" t="s">
        <v>654</v>
      </c>
      <c r="Q40" s="11" t="s">
        <v>655</v>
      </c>
      <c r="R40" s="11" t="s">
        <v>46</v>
      </c>
      <c r="S40" s="11" t="s">
        <v>656</v>
      </c>
      <c r="T40" s="11" t="s">
        <v>628</v>
      </c>
      <c r="U40" s="14" t="s">
        <v>48</v>
      </c>
      <c r="V40" s="24" t="s">
        <v>49</v>
      </c>
      <c r="W40" s="12" t="s">
        <v>657</v>
      </c>
      <c r="X40" s="12" t="s">
        <v>1063</v>
      </c>
      <c r="Y40" s="48" t="s">
        <v>1155</v>
      </c>
      <c r="Z40" s="12" t="str">
        <f>VLOOKUP(A40,sNP!A:C,3,0)</f>
        <v>caha@sspkyjov.cz</v>
      </c>
      <c r="AA40" s="91" t="s">
        <v>1132</v>
      </c>
      <c r="AB40" s="25"/>
      <c r="AC40" s="25"/>
      <c r="AD40" s="46"/>
      <c r="AE40" s="25" t="s">
        <v>658</v>
      </c>
      <c r="AF40" s="25" t="s">
        <v>659</v>
      </c>
      <c r="AG40" s="94" t="s">
        <v>660</v>
      </c>
      <c r="AH40" s="27" t="s">
        <v>661</v>
      </c>
      <c r="AI40" s="25" t="s">
        <v>999</v>
      </c>
      <c r="AJ40" s="25" t="s">
        <v>662</v>
      </c>
      <c r="AK40" s="46" t="s">
        <v>998</v>
      </c>
      <c r="AL40" s="45" t="s">
        <v>1084</v>
      </c>
      <c r="AM40" s="45" t="s">
        <v>1084</v>
      </c>
      <c r="AN40" s="45" t="s">
        <v>1122</v>
      </c>
      <c r="AO40" s="45" t="s">
        <v>1084</v>
      </c>
      <c r="AP40" s="1"/>
      <c r="AQ40" s="69" t="str">
        <f>VLOOKUP(A40,sNP!A:F,6,0)</f>
        <v>Ano</v>
      </c>
      <c r="AR40" s="14"/>
      <c r="AS40" s="14"/>
    </row>
    <row r="41" spans="1:45" ht="34.5" customHeight="1">
      <c r="A41" s="22">
        <v>60680351</v>
      </c>
      <c r="B41" s="39" t="s">
        <v>664</v>
      </c>
      <c r="C41" s="22">
        <v>60680351</v>
      </c>
      <c r="D41" s="12" t="s">
        <v>53</v>
      </c>
      <c r="E41" s="12" t="s">
        <v>665</v>
      </c>
      <c r="F41" s="11" t="s">
        <v>666</v>
      </c>
      <c r="G41" s="11" t="s">
        <v>667</v>
      </c>
      <c r="H41" s="11" t="s">
        <v>668</v>
      </c>
      <c r="I41" s="11" t="s">
        <v>669</v>
      </c>
      <c r="J41" s="23">
        <v>674</v>
      </c>
      <c r="K41" s="23">
        <v>1</v>
      </c>
      <c r="L41" s="11" t="s">
        <v>450</v>
      </c>
      <c r="M41" s="11" t="s">
        <v>670</v>
      </c>
      <c r="N41" s="11" t="s">
        <v>671</v>
      </c>
      <c r="O41" s="11" t="s">
        <v>79</v>
      </c>
      <c r="P41" s="11" t="s">
        <v>672</v>
      </c>
      <c r="Q41" s="11" t="s">
        <v>673</v>
      </c>
      <c r="R41" s="11" t="s">
        <v>80</v>
      </c>
      <c r="S41" s="11" t="s">
        <v>674</v>
      </c>
      <c r="T41" s="11" t="s">
        <v>663</v>
      </c>
      <c r="U41" s="14" t="s">
        <v>48</v>
      </c>
      <c r="V41" s="24" t="s">
        <v>49</v>
      </c>
      <c r="W41" s="13">
        <v>519326162</v>
      </c>
      <c r="X41" s="12" t="s">
        <v>675</v>
      </c>
      <c r="Y41" s="12" t="s">
        <v>676</v>
      </c>
      <c r="Z41" s="12" t="str">
        <f>VLOOKUP(A41,sNP!A:C,3,0)</f>
        <v>henclova@gbv.cz</v>
      </c>
      <c r="AA41" s="72" t="s">
        <v>677</v>
      </c>
      <c r="AB41" s="25"/>
      <c r="AC41" s="25"/>
      <c r="AD41" s="46"/>
      <c r="AE41" s="25" t="s">
        <v>678</v>
      </c>
      <c r="AF41" s="26">
        <v>519326162</v>
      </c>
      <c r="AG41" s="46" t="s">
        <v>675</v>
      </c>
      <c r="AH41" s="27"/>
      <c r="AI41" s="25" t="s">
        <v>679</v>
      </c>
      <c r="AJ41" s="26">
        <v>606682114</v>
      </c>
      <c r="AK41" s="46" t="s">
        <v>680</v>
      </c>
      <c r="AL41" s="45" t="s">
        <v>1084</v>
      </c>
      <c r="AM41" s="45" t="s">
        <v>1084</v>
      </c>
      <c r="AN41" s="45" t="s">
        <v>1122</v>
      </c>
      <c r="AO41" s="45" t="s">
        <v>1083</v>
      </c>
      <c r="AP41" s="1"/>
      <c r="AQ41" s="69" t="str">
        <f>VLOOKUP(A41,sNP!A:F,6,0)</f>
        <v>Ano</v>
      </c>
      <c r="AR41" s="14"/>
      <c r="AS41" s="14"/>
    </row>
    <row r="42" spans="1:45" ht="30" customHeight="1">
      <c r="A42" s="22">
        <v>60680318</v>
      </c>
      <c r="B42" s="39" t="s">
        <v>681</v>
      </c>
      <c r="C42" s="22">
        <v>60680318</v>
      </c>
      <c r="D42" s="12" t="s">
        <v>682</v>
      </c>
      <c r="E42" s="12" t="s">
        <v>683</v>
      </c>
      <c r="F42" s="11" t="s">
        <v>684</v>
      </c>
      <c r="G42" s="11" t="s">
        <v>685</v>
      </c>
      <c r="H42" s="11" t="s">
        <v>686</v>
      </c>
      <c r="I42" s="11" t="s">
        <v>687</v>
      </c>
      <c r="J42" s="23">
        <v>116</v>
      </c>
      <c r="K42" s="23"/>
      <c r="L42" s="11" t="s">
        <v>82</v>
      </c>
      <c r="M42" s="11" t="s">
        <v>688</v>
      </c>
      <c r="N42" s="11" t="s">
        <v>689</v>
      </c>
      <c r="O42" s="11" t="s">
        <v>45</v>
      </c>
      <c r="P42" s="11" t="s">
        <v>690</v>
      </c>
      <c r="Q42" s="11" t="s">
        <v>691</v>
      </c>
      <c r="R42" s="11" t="s">
        <v>46</v>
      </c>
      <c r="S42" s="11" t="s">
        <v>692</v>
      </c>
      <c r="T42" s="11" t="s">
        <v>693</v>
      </c>
      <c r="U42" s="14" t="s">
        <v>48</v>
      </c>
      <c r="V42" s="24" t="s">
        <v>49</v>
      </c>
      <c r="W42" s="12" t="s">
        <v>694</v>
      </c>
      <c r="X42" s="69" t="s">
        <v>987</v>
      </c>
      <c r="Y42" s="69" t="s">
        <v>695</v>
      </c>
      <c r="Z42" s="12" t="str">
        <f>VLOOKUP(A42,sNP!A:C,3,0)</f>
        <v>alexandra.reznakova@svisv.cz</v>
      </c>
      <c r="AA42" s="72" t="s">
        <v>696</v>
      </c>
      <c r="AB42" s="25"/>
      <c r="AC42" s="25"/>
      <c r="AD42" s="46"/>
      <c r="AE42" s="25" t="s">
        <v>697</v>
      </c>
      <c r="AF42" s="26">
        <v>519361740</v>
      </c>
      <c r="AG42" s="46" t="s">
        <v>696</v>
      </c>
      <c r="AH42" s="27"/>
      <c r="AI42" s="25" t="s">
        <v>698</v>
      </c>
      <c r="AJ42" s="26">
        <v>519361750</v>
      </c>
      <c r="AK42" s="46" t="s">
        <v>699</v>
      </c>
      <c r="AL42" s="45" t="s">
        <v>1084</v>
      </c>
      <c r="AM42" s="45" t="s">
        <v>1084</v>
      </c>
      <c r="AN42" s="45" t="s">
        <v>1123</v>
      </c>
      <c r="AO42" s="45" t="s">
        <v>1083</v>
      </c>
      <c r="AP42" s="1"/>
      <c r="AQ42" s="69" t="str">
        <f>VLOOKUP(A42,sNP!A:F,6,0)</f>
        <v>Ano</v>
      </c>
      <c r="AR42" s="14"/>
      <c r="AS42" s="14"/>
    </row>
    <row r="43" spans="1:45" ht="30" customHeight="1">
      <c r="A43" s="22">
        <v>45671826</v>
      </c>
      <c r="B43" s="41" t="s">
        <v>700</v>
      </c>
      <c r="C43" s="22">
        <v>45671826</v>
      </c>
      <c r="D43" s="28" t="s">
        <v>53</v>
      </c>
      <c r="E43" s="28" t="s">
        <v>701</v>
      </c>
      <c r="F43" s="11" t="s">
        <v>702</v>
      </c>
      <c r="G43" s="11" t="s">
        <v>703</v>
      </c>
      <c r="H43" s="11" t="s">
        <v>704</v>
      </c>
      <c r="I43" s="11" t="s">
        <v>705</v>
      </c>
      <c r="J43" s="23">
        <v>275</v>
      </c>
      <c r="K43" s="23"/>
      <c r="L43" s="11" t="s">
        <v>43</v>
      </c>
      <c r="M43" s="11" t="s">
        <v>706</v>
      </c>
      <c r="N43" s="11" t="s">
        <v>707</v>
      </c>
      <c r="O43" s="11" t="s">
        <v>79</v>
      </c>
      <c r="P43" s="11" t="s">
        <v>708</v>
      </c>
      <c r="Q43" s="11" t="s">
        <v>709</v>
      </c>
      <c r="R43" s="11" t="s">
        <v>80</v>
      </c>
      <c r="S43" s="11" t="s">
        <v>710</v>
      </c>
      <c r="T43" s="11" t="s">
        <v>711</v>
      </c>
      <c r="U43" s="14" t="s">
        <v>96</v>
      </c>
      <c r="V43" s="29" t="s">
        <v>712</v>
      </c>
      <c r="W43" s="13">
        <v>515238190</v>
      </c>
      <c r="X43" s="12" t="s">
        <v>1063</v>
      </c>
      <c r="Y43" s="12" t="s">
        <v>713</v>
      </c>
      <c r="Z43" s="12" t="str">
        <f>VLOOKUP(A43,sNP!A:C,3,0)</f>
        <v>ekonom@eminzamek.cz</v>
      </c>
      <c r="AA43" s="72" t="s">
        <v>714</v>
      </c>
      <c r="AB43" s="25"/>
      <c r="AC43" s="25"/>
      <c r="AD43" s="46"/>
      <c r="AE43" s="25" t="s">
        <v>715</v>
      </c>
      <c r="AF43" s="26">
        <v>515229151</v>
      </c>
      <c r="AG43" s="94" t="s">
        <v>716</v>
      </c>
      <c r="AH43" s="27"/>
      <c r="AI43" s="25" t="s">
        <v>717</v>
      </c>
      <c r="AJ43" s="26">
        <v>515229151</v>
      </c>
      <c r="AK43" s="46" t="s">
        <v>718</v>
      </c>
      <c r="AL43" s="45" t="s">
        <v>1084</v>
      </c>
      <c r="AM43" s="45" t="s">
        <v>1084</v>
      </c>
      <c r="AN43" s="45" t="s">
        <v>1122</v>
      </c>
      <c r="AO43" s="45" t="s">
        <v>1083</v>
      </c>
      <c r="AP43" s="1"/>
      <c r="AQ43" s="69" t="str">
        <f>VLOOKUP(A43,sNP!A:F,6,0)</f>
        <v>Ano</v>
      </c>
      <c r="AR43" s="14"/>
      <c r="AS43" s="14"/>
    </row>
    <row r="44" spans="1:45" ht="30" customHeight="1">
      <c r="A44" s="22">
        <v>45671877</v>
      </c>
      <c r="B44" s="41" t="s">
        <v>719</v>
      </c>
      <c r="C44" s="22">
        <v>45671877</v>
      </c>
      <c r="D44" s="28" t="s">
        <v>53</v>
      </c>
      <c r="E44" s="28" t="s">
        <v>720</v>
      </c>
      <c r="F44" s="11" t="s">
        <v>721</v>
      </c>
      <c r="G44" s="11" t="s">
        <v>722</v>
      </c>
      <c r="H44" s="11" t="s">
        <v>723</v>
      </c>
      <c r="I44" s="11" t="s">
        <v>724</v>
      </c>
      <c r="J44" s="23">
        <v>188</v>
      </c>
      <c r="K44" s="23"/>
      <c r="L44" s="11" t="s">
        <v>119</v>
      </c>
      <c r="M44" s="11" t="s">
        <v>725</v>
      </c>
      <c r="N44" s="38" t="s">
        <v>1002</v>
      </c>
      <c r="O44" s="11" t="s">
        <v>79</v>
      </c>
      <c r="P44" s="38" t="s">
        <v>1003</v>
      </c>
      <c r="Q44" s="38" t="s">
        <v>1004</v>
      </c>
      <c r="R44" s="11" t="s">
        <v>80</v>
      </c>
      <c r="S44" s="38" t="s">
        <v>1005</v>
      </c>
      <c r="T44" s="11" t="s">
        <v>726</v>
      </c>
      <c r="U44" s="14" t="s">
        <v>96</v>
      </c>
      <c r="V44" s="29" t="s">
        <v>727</v>
      </c>
      <c r="W44" s="12" t="s">
        <v>728</v>
      </c>
      <c r="X44" s="12" t="s">
        <v>1063</v>
      </c>
      <c r="Y44" s="12" t="s">
        <v>729</v>
      </c>
      <c r="Z44" s="12" t="str">
        <f>VLOOKUP(A44,sNP!A:C,3,0)</f>
        <v>m.sperkova@domovbozice.cz</v>
      </c>
      <c r="AA44" s="72" t="s">
        <v>1056</v>
      </c>
      <c r="AB44" s="25"/>
      <c r="AC44" s="25"/>
      <c r="AD44" s="46"/>
      <c r="AE44" s="25" t="s">
        <v>730</v>
      </c>
      <c r="AF44" s="26">
        <v>515257122</v>
      </c>
      <c r="AG44" s="93" t="s">
        <v>731</v>
      </c>
      <c r="AH44" s="27"/>
      <c r="AI44" s="25"/>
      <c r="AJ44" s="25"/>
      <c r="AK44" s="46"/>
      <c r="AL44" s="45" t="s">
        <v>1084</v>
      </c>
      <c r="AM44" s="45" t="s">
        <v>1084</v>
      </c>
      <c r="AN44" s="45" t="s">
        <v>1122</v>
      </c>
      <c r="AO44" s="45" t="s">
        <v>1084</v>
      </c>
      <c r="AP44" s="1"/>
      <c r="AQ44" s="69" t="str">
        <f>VLOOKUP(A44,sNP!A:F,6,0)</f>
        <v>Ano</v>
      </c>
      <c r="AR44" s="14"/>
      <c r="AS44" s="14"/>
    </row>
    <row r="45" spans="1:45" ht="36" customHeight="1">
      <c r="A45" s="70">
        <v>380521</v>
      </c>
      <c r="B45" s="39" t="s">
        <v>734</v>
      </c>
      <c r="C45" s="22" t="s">
        <v>1097</v>
      </c>
      <c r="D45" s="12" t="s">
        <v>53</v>
      </c>
      <c r="E45" s="12" t="s">
        <v>735</v>
      </c>
      <c r="F45" s="11" t="s">
        <v>736</v>
      </c>
      <c r="G45" s="11" t="s">
        <v>737</v>
      </c>
      <c r="H45" s="11" t="s">
        <v>732</v>
      </c>
      <c r="I45" s="11" t="s">
        <v>738</v>
      </c>
      <c r="J45" s="23">
        <v>3</v>
      </c>
      <c r="K45" s="23">
        <v>3</v>
      </c>
      <c r="L45" s="11" t="s">
        <v>43</v>
      </c>
      <c r="M45" s="11" t="s">
        <v>739</v>
      </c>
      <c r="N45" s="11" t="s">
        <v>740</v>
      </c>
      <c r="O45" s="11" t="s">
        <v>45</v>
      </c>
      <c r="P45" s="11" t="s">
        <v>741</v>
      </c>
      <c r="Q45" s="11" t="s">
        <v>742</v>
      </c>
      <c r="R45" s="11" t="s">
        <v>46</v>
      </c>
      <c r="S45" s="11" t="s">
        <v>743</v>
      </c>
      <c r="T45" s="11" t="s">
        <v>733</v>
      </c>
      <c r="U45" s="14" t="s">
        <v>48</v>
      </c>
      <c r="V45" s="24" t="s">
        <v>49</v>
      </c>
      <c r="W45" s="12" t="s">
        <v>744</v>
      </c>
      <c r="X45" s="12" t="s">
        <v>1063</v>
      </c>
      <c r="Y45" s="12" t="s">
        <v>745</v>
      </c>
      <c r="Z45" s="12" t="str">
        <f>VLOOKUP(A45,sNP!A:C,3,0)</f>
        <v>sekretariat@zusblansko.cz</v>
      </c>
      <c r="AA45" s="72" t="s">
        <v>746</v>
      </c>
      <c r="AB45" s="25"/>
      <c r="AC45" s="25"/>
      <c r="AD45" s="46"/>
      <c r="AE45" s="25" t="s">
        <v>758</v>
      </c>
      <c r="AF45" s="26">
        <v>516414941</v>
      </c>
      <c r="AG45" s="46" t="s">
        <v>746</v>
      </c>
      <c r="AH45" s="27"/>
      <c r="AI45" s="25"/>
      <c r="AJ45" s="25"/>
      <c r="AK45" s="46"/>
      <c r="AL45" s="45" t="s">
        <v>1084</v>
      </c>
      <c r="AM45" s="45" t="s">
        <v>1084</v>
      </c>
      <c r="AN45" s="45" t="s">
        <v>1123</v>
      </c>
      <c r="AO45" s="45" t="s">
        <v>1083</v>
      </c>
      <c r="AP45" s="1"/>
      <c r="AQ45" s="69" t="str">
        <f>VLOOKUP(A45,sNP!A:F,6,0)</f>
        <v>Ano</v>
      </c>
      <c r="AR45" s="14"/>
      <c r="AS45" s="14"/>
    </row>
    <row r="46" spans="1:45" s="1" customFormat="1" ht="30" customHeight="1">
      <c r="A46" s="22">
        <v>70997241</v>
      </c>
      <c r="B46" s="41" t="s">
        <v>747</v>
      </c>
      <c r="C46" s="22">
        <v>70997241</v>
      </c>
      <c r="D46" s="28" t="s">
        <v>53</v>
      </c>
      <c r="E46" s="28" t="s">
        <v>748</v>
      </c>
      <c r="F46" s="11" t="s">
        <v>749</v>
      </c>
      <c r="G46" s="11" t="s">
        <v>750</v>
      </c>
      <c r="H46" s="11" t="s">
        <v>732</v>
      </c>
      <c r="I46" s="11" t="s">
        <v>751</v>
      </c>
      <c r="J46" s="23">
        <v>2363</v>
      </c>
      <c r="K46" s="23">
        <v>3</v>
      </c>
      <c r="L46" s="11" t="s">
        <v>43</v>
      </c>
      <c r="M46" s="11" t="s">
        <v>752</v>
      </c>
      <c r="N46" s="11" t="s">
        <v>1036</v>
      </c>
      <c r="O46" s="11" t="s">
        <v>45</v>
      </c>
      <c r="P46" s="11" t="s">
        <v>1037</v>
      </c>
      <c r="Q46" s="11" t="s">
        <v>1038</v>
      </c>
      <c r="R46" s="11" t="s">
        <v>46</v>
      </c>
      <c r="S46" s="11" t="s">
        <v>1039</v>
      </c>
      <c r="T46" s="11" t="s">
        <v>733</v>
      </c>
      <c r="U46" s="14" t="s">
        <v>96</v>
      </c>
      <c r="V46" s="29" t="s">
        <v>753</v>
      </c>
      <c r="W46" s="13">
        <v>516412357</v>
      </c>
      <c r="X46" s="12" t="s">
        <v>756</v>
      </c>
      <c r="Y46" s="12" t="s">
        <v>1040</v>
      </c>
      <c r="Z46" s="12" t="str">
        <f>VLOOKUP(A46,sNP!A:C,3,0)</f>
        <v>mazourkova.barbora@ddblansko.cz</v>
      </c>
      <c r="AA46" s="72" t="s">
        <v>1057</v>
      </c>
      <c r="AB46" s="25"/>
      <c r="AC46" s="25"/>
      <c r="AD46" s="46"/>
      <c r="AE46" s="25" t="s">
        <v>755</v>
      </c>
      <c r="AF46" s="26">
        <v>516412357</v>
      </c>
      <c r="AG46" s="46" t="s">
        <v>756</v>
      </c>
      <c r="AH46" s="27"/>
      <c r="AI46" s="25" t="s">
        <v>757</v>
      </c>
      <c r="AJ46" s="26">
        <v>516412359</v>
      </c>
      <c r="AK46" s="46" t="s">
        <v>754</v>
      </c>
      <c r="AL46" s="45" t="s">
        <v>1084</v>
      </c>
      <c r="AM46" s="50" t="s">
        <v>1083</v>
      </c>
      <c r="AN46" s="45"/>
      <c r="AO46" s="45" t="s">
        <v>1084</v>
      </c>
      <c r="AP46" s="1" t="s">
        <v>1134</v>
      </c>
      <c r="AQ46" s="69" t="str">
        <f>VLOOKUP(A46,sNP!A:F,6,0)</f>
        <v>Ano</v>
      </c>
      <c r="AR46" s="14"/>
      <c r="AS46" s="14"/>
    </row>
    <row r="47" spans="1:45" s="1" customFormat="1" ht="27">
      <c r="A47" s="70">
        <v>226556</v>
      </c>
      <c r="B47" s="41" t="s">
        <v>759</v>
      </c>
      <c r="C47" s="22" t="s">
        <v>1093</v>
      </c>
      <c r="D47" s="12" t="s">
        <v>53</v>
      </c>
      <c r="E47" s="28" t="s">
        <v>760</v>
      </c>
      <c r="F47" s="11" t="s">
        <v>761</v>
      </c>
      <c r="G47" s="11" t="s">
        <v>762</v>
      </c>
      <c r="H47" s="11" t="s">
        <v>451</v>
      </c>
      <c r="I47" s="11" t="s">
        <v>763</v>
      </c>
      <c r="J47" s="23">
        <v>252</v>
      </c>
      <c r="K47" s="23">
        <v>1</v>
      </c>
      <c r="L47" s="11" t="s">
        <v>43</v>
      </c>
      <c r="M47" s="11" t="s">
        <v>764</v>
      </c>
      <c r="N47" s="11" t="s">
        <v>1171</v>
      </c>
      <c r="O47" s="11" t="s">
        <v>79</v>
      </c>
      <c r="P47" s="11" t="s">
        <v>1171</v>
      </c>
      <c r="Q47" s="11" t="s">
        <v>1172</v>
      </c>
      <c r="R47" s="11" t="s">
        <v>80</v>
      </c>
      <c r="S47" s="11" t="s">
        <v>1172</v>
      </c>
      <c r="T47" s="11" t="s">
        <v>452</v>
      </c>
      <c r="U47" s="14" t="s">
        <v>96</v>
      </c>
      <c r="V47" s="29" t="s">
        <v>765</v>
      </c>
      <c r="W47" s="13" t="s">
        <v>1170</v>
      </c>
      <c r="X47" s="12" t="s">
        <v>1169</v>
      </c>
      <c r="Y47" s="12" t="s">
        <v>766</v>
      </c>
      <c r="Z47" s="12" t="str">
        <f>VLOOKUP(A47,sNP!A:C,3,0)</f>
        <v>boudova@socialnisluzbyvyskov.info</v>
      </c>
      <c r="AA47" s="72" t="s">
        <v>767</v>
      </c>
      <c r="AB47" s="25"/>
      <c r="AC47" s="25"/>
      <c r="AD47" s="46"/>
      <c r="AE47" s="25" t="s">
        <v>768</v>
      </c>
      <c r="AF47" s="26">
        <v>515143024</v>
      </c>
      <c r="AG47" s="46" t="s">
        <v>767</v>
      </c>
      <c r="AH47" s="27"/>
      <c r="AI47" s="25" t="s">
        <v>769</v>
      </c>
      <c r="AJ47" s="26">
        <v>515143036</v>
      </c>
      <c r="AK47" s="46" t="s">
        <v>770</v>
      </c>
      <c r="AL47" s="45" t="s">
        <v>1084</v>
      </c>
      <c r="AM47" s="45" t="s">
        <v>1084</v>
      </c>
      <c r="AN47" s="45" t="s">
        <v>1123</v>
      </c>
      <c r="AO47" s="45" t="s">
        <v>1084</v>
      </c>
      <c r="AQ47" s="69" t="str">
        <f>VLOOKUP(A47,sNP!A:F,6,0)</f>
        <v>Ano</v>
      </c>
      <c r="AR47" s="14"/>
      <c r="AS47" s="14"/>
    </row>
    <row r="48" spans="1:45" s="1" customFormat="1" ht="30" customHeight="1">
      <c r="A48" s="22">
        <v>48452751</v>
      </c>
      <c r="B48" s="41" t="s">
        <v>772</v>
      </c>
      <c r="C48" s="22">
        <v>48452751</v>
      </c>
      <c r="D48" s="28" t="s">
        <v>53</v>
      </c>
      <c r="E48" s="28" t="s">
        <v>773</v>
      </c>
      <c r="F48" s="11" t="s">
        <v>774</v>
      </c>
      <c r="G48" s="11" t="s">
        <v>775</v>
      </c>
      <c r="H48" s="11" t="s">
        <v>771</v>
      </c>
      <c r="I48" s="11" t="s">
        <v>776</v>
      </c>
      <c r="J48" s="23">
        <v>81</v>
      </c>
      <c r="K48" s="23"/>
      <c r="L48" s="11" t="s">
        <v>43</v>
      </c>
      <c r="M48" s="11" t="s">
        <v>777</v>
      </c>
      <c r="N48" s="11" t="s">
        <v>778</v>
      </c>
      <c r="O48" s="11" t="s">
        <v>45</v>
      </c>
      <c r="P48" s="11" t="s">
        <v>779</v>
      </c>
      <c r="Q48" s="11" t="s">
        <v>780</v>
      </c>
      <c r="R48" s="11" t="s">
        <v>46</v>
      </c>
      <c r="S48" s="11" t="s">
        <v>781</v>
      </c>
      <c r="T48" s="11" t="s">
        <v>782</v>
      </c>
      <c r="U48" s="14" t="s">
        <v>96</v>
      </c>
      <c r="V48" s="29" t="s">
        <v>783</v>
      </c>
      <c r="W48" s="13">
        <v>519515187</v>
      </c>
      <c r="X48" s="12" t="s">
        <v>1063</v>
      </c>
      <c r="Y48" s="12" t="s">
        <v>784</v>
      </c>
      <c r="Z48" s="12" t="str">
        <f>VLOOKUP(A48,sNP!A:C,3,0)</f>
        <v>ekonomka@srdcevdome.cz</v>
      </c>
      <c r="AA48" s="72" t="s">
        <v>785</v>
      </c>
      <c r="AB48" s="25"/>
      <c r="AC48" s="25"/>
      <c r="AD48" s="46"/>
      <c r="AE48" s="25" t="s">
        <v>786</v>
      </c>
      <c r="AF48" s="26">
        <v>519515187</v>
      </c>
      <c r="AG48" s="46" t="s">
        <v>785</v>
      </c>
      <c r="AH48" s="27"/>
      <c r="AI48" s="25" t="s">
        <v>787</v>
      </c>
      <c r="AJ48" s="26">
        <v>724108826</v>
      </c>
      <c r="AK48" s="46" t="s">
        <v>788</v>
      </c>
      <c r="AL48" s="45" t="s">
        <v>1084</v>
      </c>
      <c r="AM48" s="45" t="s">
        <v>1084</v>
      </c>
      <c r="AN48" s="45" t="s">
        <v>1122</v>
      </c>
      <c r="AO48" s="45" t="s">
        <v>1083</v>
      </c>
      <c r="AQ48" s="69" t="str">
        <f>VLOOKUP(A48,sNP!A:F,6,0)</f>
        <v>Ano</v>
      </c>
      <c r="AR48" s="14"/>
      <c r="AS48" s="14"/>
    </row>
    <row r="49" spans="1:45" s="1" customFormat="1" ht="30" customHeight="1">
      <c r="A49" s="22">
        <v>60555211</v>
      </c>
      <c r="B49" s="39" t="s">
        <v>789</v>
      </c>
      <c r="C49" s="22">
        <v>60555211</v>
      </c>
      <c r="D49" s="12" t="s">
        <v>790</v>
      </c>
      <c r="E49" s="12" t="s">
        <v>1010</v>
      </c>
      <c r="F49" s="11" t="s">
        <v>791</v>
      </c>
      <c r="G49" s="11" t="s">
        <v>792</v>
      </c>
      <c r="H49" s="11" t="s">
        <v>793</v>
      </c>
      <c r="I49" s="11" t="s">
        <v>794</v>
      </c>
      <c r="J49" s="23">
        <v>1143</v>
      </c>
      <c r="K49" s="23">
        <v>2</v>
      </c>
      <c r="L49" s="11" t="s">
        <v>43</v>
      </c>
      <c r="M49" s="11" t="s">
        <v>795</v>
      </c>
      <c r="N49" s="11" t="s">
        <v>796</v>
      </c>
      <c r="O49" s="11" t="s">
        <v>45</v>
      </c>
      <c r="P49" s="11" t="s">
        <v>797</v>
      </c>
      <c r="Q49" s="11" t="s">
        <v>798</v>
      </c>
      <c r="R49" s="11" t="s">
        <v>46</v>
      </c>
      <c r="S49" s="11" t="s">
        <v>799</v>
      </c>
      <c r="T49" s="11" t="s">
        <v>47</v>
      </c>
      <c r="U49" s="14" t="s">
        <v>48</v>
      </c>
      <c r="V49" s="24" t="s">
        <v>49</v>
      </c>
      <c r="W49" s="12" t="s">
        <v>800</v>
      </c>
      <c r="X49" s="12" t="s">
        <v>801</v>
      </c>
      <c r="Y49" s="12" t="s">
        <v>802</v>
      </c>
      <c r="Z49" s="12" t="str">
        <f>VLOOKUP(A49,sNP!A:C,3,0)</f>
        <v>josef.trneny@gyby.cz</v>
      </c>
      <c r="AA49" s="72" t="s">
        <v>803</v>
      </c>
      <c r="AB49" s="25"/>
      <c r="AC49" s="26"/>
      <c r="AD49" s="46"/>
      <c r="AE49" s="25" t="s">
        <v>804</v>
      </c>
      <c r="AF49" s="26">
        <v>533555108</v>
      </c>
      <c r="AG49" s="46" t="s">
        <v>803</v>
      </c>
      <c r="AH49" s="27"/>
      <c r="AI49" s="25" t="s">
        <v>805</v>
      </c>
      <c r="AJ49" s="26">
        <v>533555110</v>
      </c>
      <c r="AK49" s="94" t="s">
        <v>806</v>
      </c>
      <c r="AL49" s="45" t="s">
        <v>1084</v>
      </c>
      <c r="AM49" s="45" t="s">
        <v>1084</v>
      </c>
      <c r="AN49" s="45" t="s">
        <v>1122</v>
      </c>
      <c r="AO49" s="45" t="s">
        <v>1083</v>
      </c>
      <c r="AQ49" s="69" t="str">
        <f>VLOOKUP(A49,sNP!A:F,6,0)</f>
        <v>Ano</v>
      </c>
      <c r="AR49" s="14"/>
      <c r="AS49" s="14"/>
    </row>
    <row r="50" spans="1:45" s="1" customFormat="1" ht="30" customHeight="1">
      <c r="A50" s="22">
        <v>16355474</v>
      </c>
      <c r="B50" s="39" t="s">
        <v>808</v>
      </c>
      <c r="C50" s="22">
        <v>16355474</v>
      </c>
      <c r="D50" s="12" t="s">
        <v>809</v>
      </c>
      <c r="E50" s="12" t="s">
        <v>1021</v>
      </c>
      <c r="F50" s="11" t="s">
        <v>810</v>
      </c>
      <c r="G50" s="11" t="s">
        <v>811</v>
      </c>
      <c r="H50" s="11" t="s">
        <v>812</v>
      </c>
      <c r="I50" s="11" t="s">
        <v>813</v>
      </c>
      <c r="J50" s="23">
        <v>136</v>
      </c>
      <c r="K50" s="23">
        <v>1</v>
      </c>
      <c r="L50" s="11" t="s">
        <v>193</v>
      </c>
      <c r="M50" s="11" t="s">
        <v>814</v>
      </c>
      <c r="N50" s="11" t="s">
        <v>815</v>
      </c>
      <c r="O50" s="11" t="s">
        <v>45</v>
      </c>
      <c r="P50" s="11" t="s">
        <v>816</v>
      </c>
      <c r="Q50" s="11" t="s">
        <v>817</v>
      </c>
      <c r="R50" s="11" t="s">
        <v>46</v>
      </c>
      <c r="S50" s="11" t="s">
        <v>818</v>
      </c>
      <c r="T50" s="11" t="s">
        <v>807</v>
      </c>
      <c r="U50" s="14" t="s">
        <v>48</v>
      </c>
      <c r="V50" s="24" t="s">
        <v>49</v>
      </c>
      <c r="W50" s="12" t="s">
        <v>819</v>
      </c>
      <c r="X50" s="12" t="s">
        <v>1065</v>
      </c>
      <c r="Y50" s="12" t="s">
        <v>820</v>
      </c>
      <c r="Z50" s="12" t="str">
        <f>VLOOKUP(A50,sNP!A:C,3,0)</f>
        <v>skola@sou-hustopece.cz</v>
      </c>
      <c r="AA50" s="72" t="s">
        <v>821</v>
      </c>
      <c r="AB50" s="25"/>
      <c r="AC50" s="25"/>
      <c r="AD50" s="46"/>
      <c r="AE50" s="25" t="s">
        <v>822</v>
      </c>
      <c r="AF50" s="25" t="s">
        <v>823</v>
      </c>
      <c r="AG50" s="46" t="s">
        <v>824</v>
      </c>
      <c r="AH50" s="27"/>
      <c r="AI50" s="25" t="s">
        <v>825</v>
      </c>
      <c r="AJ50" s="26">
        <v>724191110</v>
      </c>
      <c r="AK50" s="46" t="s">
        <v>826</v>
      </c>
      <c r="AL50" s="45" t="s">
        <v>1084</v>
      </c>
      <c r="AM50" s="45" t="s">
        <v>1084</v>
      </c>
      <c r="AN50" s="45" t="s">
        <v>1123</v>
      </c>
      <c r="AO50" s="45" t="s">
        <v>1083</v>
      </c>
      <c r="AQ50" s="69" t="str">
        <f>VLOOKUP(A50,sNP!A:F,6,0)</f>
        <v>Ano</v>
      </c>
      <c r="AR50" s="14"/>
      <c r="AS50" s="14"/>
    </row>
    <row r="51" spans="1:45" s="1" customFormat="1" ht="30" customHeight="1">
      <c r="A51" s="55">
        <v>46937102</v>
      </c>
      <c r="B51" s="54" t="s">
        <v>827</v>
      </c>
      <c r="C51" s="55">
        <v>46937102</v>
      </c>
      <c r="D51" s="56" t="s">
        <v>53</v>
      </c>
      <c r="E51" s="56" t="s">
        <v>1114</v>
      </c>
      <c r="F51" s="57" t="s">
        <v>904</v>
      </c>
      <c r="G51" s="57" t="s">
        <v>1129</v>
      </c>
      <c r="H51" s="57" t="s">
        <v>828</v>
      </c>
      <c r="I51" s="57" t="s">
        <v>1131</v>
      </c>
      <c r="J51" s="58">
        <v>1717</v>
      </c>
      <c r="K51" s="58">
        <v>3</v>
      </c>
      <c r="L51" s="57" t="s">
        <v>43</v>
      </c>
      <c r="M51" s="57" t="s">
        <v>829</v>
      </c>
      <c r="N51" s="57" t="s">
        <v>830</v>
      </c>
      <c r="O51" s="57" t="s">
        <v>45</v>
      </c>
      <c r="P51" s="57" t="s">
        <v>831</v>
      </c>
      <c r="Q51" s="57" t="s">
        <v>832</v>
      </c>
      <c r="R51" s="57" t="s">
        <v>46</v>
      </c>
      <c r="S51" s="57" t="s">
        <v>833</v>
      </c>
      <c r="T51" s="57" t="s">
        <v>834</v>
      </c>
      <c r="U51" s="59" t="s">
        <v>96</v>
      </c>
      <c r="V51" s="60" t="s">
        <v>835</v>
      </c>
      <c r="W51" s="66" t="s">
        <v>836</v>
      </c>
      <c r="X51" s="61" t="s">
        <v>837</v>
      </c>
      <c r="Y51" s="61" t="s">
        <v>1062</v>
      </c>
      <c r="Z51" s="12" t="str">
        <f>VLOOKUP(A51,sNP!A:C,3,0)</f>
        <v>ekonom@ddhodonin.cz</v>
      </c>
      <c r="AA51" s="73" t="s">
        <v>838</v>
      </c>
      <c r="AB51" s="25"/>
      <c r="AC51" s="25"/>
      <c r="AD51" s="46"/>
      <c r="AE51" s="25" t="s">
        <v>839</v>
      </c>
      <c r="AF51" s="26">
        <v>518399934</v>
      </c>
      <c r="AG51" s="94" t="s">
        <v>840</v>
      </c>
      <c r="AH51" s="27"/>
      <c r="AI51" s="25" t="s">
        <v>841</v>
      </c>
      <c r="AJ51" s="26">
        <v>518399939</v>
      </c>
      <c r="AK51" s="46" t="s">
        <v>842</v>
      </c>
      <c r="AL51" s="62" t="s">
        <v>1084</v>
      </c>
      <c r="AM51" s="68" t="s">
        <v>1158</v>
      </c>
      <c r="AN51" s="45" t="s">
        <v>1122</v>
      </c>
      <c r="AO51" s="62" t="s">
        <v>1083</v>
      </c>
      <c r="AP51" s="63"/>
      <c r="AQ51" s="69" t="str">
        <f>VLOOKUP(A51,sNP!A:F,6,0)</f>
        <v>Ano</v>
      </c>
      <c r="AR51" s="59"/>
      <c r="AS51" s="59"/>
    </row>
    <row r="52" spans="1:45" s="1" customFormat="1" ht="30" customHeight="1">
      <c r="A52" s="22">
        <v>60680300</v>
      </c>
      <c r="B52" s="39" t="s">
        <v>844</v>
      </c>
      <c r="C52" s="22">
        <v>60680300</v>
      </c>
      <c r="D52" s="12" t="s">
        <v>993</v>
      </c>
      <c r="E52" s="12" t="s">
        <v>845</v>
      </c>
      <c r="F52" s="11" t="s">
        <v>994</v>
      </c>
      <c r="G52" s="11" t="s">
        <v>996</v>
      </c>
      <c r="H52" s="11" t="s">
        <v>843</v>
      </c>
      <c r="I52" s="11" t="s">
        <v>995</v>
      </c>
      <c r="J52" s="23">
        <v>131</v>
      </c>
      <c r="K52" s="23"/>
      <c r="L52" s="11" t="s">
        <v>193</v>
      </c>
      <c r="M52" s="11" t="s">
        <v>846</v>
      </c>
      <c r="N52" s="11" t="s">
        <v>847</v>
      </c>
      <c r="O52" s="11" t="s">
        <v>79</v>
      </c>
      <c r="P52" s="11" t="s">
        <v>848</v>
      </c>
      <c r="Q52" s="11" t="s">
        <v>849</v>
      </c>
      <c r="R52" s="11" t="s">
        <v>80</v>
      </c>
      <c r="S52" s="11" t="s">
        <v>850</v>
      </c>
      <c r="T52" s="11" t="s">
        <v>851</v>
      </c>
      <c r="U52" s="14" t="s">
        <v>48</v>
      </c>
      <c r="V52" s="24" t="s">
        <v>49</v>
      </c>
      <c r="W52" s="13">
        <v>519424829</v>
      </c>
      <c r="X52" s="12" t="s">
        <v>1063</v>
      </c>
      <c r="Y52" s="12" t="s">
        <v>852</v>
      </c>
      <c r="Z52" s="12" t="str">
        <f>VLOOKUP(A52,sNP!A:C,3,0)</f>
        <v>skola@oucvrcovice.cz</v>
      </c>
      <c r="AA52" s="72" t="s">
        <v>852</v>
      </c>
      <c r="AB52" s="25"/>
      <c r="AC52" s="25"/>
      <c r="AD52" s="46"/>
      <c r="AE52" s="25" t="s">
        <v>853</v>
      </c>
      <c r="AF52" s="26">
        <v>519424829</v>
      </c>
      <c r="AG52" s="46" t="s">
        <v>852</v>
      </c>
      <c r="AH52" s="27"/>
      <c r="AI52" s="25" t="s">
        <v>854</v>
      </c>
      <c r="AJ52" s="26">
        <v>519424829</v>
      </c>
      <c r="AK52" s="46" t="s">
        <v>852</v>
      </c>
      <c r="AL52" s="45" t="s">
        <v>1084</v>
      </c>
      <c r="AM52" s="45" t="s">
        <v>1084</v>
      </c>
      <c r="AN52" s="45" t="s">
        <v>1122</v>
      </c>
      <c r="AO52" s="45" t="s">
        <v>1083</v>
      </c>
      <c r="AQ52" s="69" t="str">
        <f>VLOOKUP(A52,sNP!A:F,6,0)</f>
        <v>Ano</v>
      </c>
      <c r="AR52" s="14"/>
      <c r="AS52" s="14"/>
    </row>
    <row r="53" spans="1:45" s="1" customFormat="1" ht="30" customHeight="1">
      <c r="A53" s="70">
        <v>55166</v>
      </c>
      <c r="B53" s="39" t="s">
        <v>857</v>
      </c>
      <c r="C53" s="22" t="s">
        <v>1087</v>
      </c>
      <c r="D53" s="12" t="s">
        <v>997</v>
      </c>
      <c r="E53" s="12" t="s">
        <v>858</v>
      </c>
      <c r="F53" s="11" t="s">
        <v>859</v>
      </c>
      <c r="G53" s="11" t="s">
        <v>860</v>
      </c>
      <c r="H53" s="11" t="s">
        <v>855</v>
      </c>
      <c r="I53" s="11" t="s">
        <v>861</v>
      </c>
      <c r="J53" s="23">
        <v>127</v>
      </c>
      <c r="K53" s="23"/>
      <c r="L53" s="11" t="s">
        <v>43</v>
      </c>
      <c r="M53" s="11" t="s">
        <v>862</v>
      </c>
      <c r="N53" s="11" t="s">
        <v>863</v>
      </c>
      <c r="O53" s="11" t="s">
        <v>45</v>
      </c>
      <c r="P53" s="11" t="s">
        <v>864</v>
      </c>
      <c r="Q53" s="11" t="s">
        <v>865</v>
      </c>
      <c r="R53" s="11" t="s">
        <v>46</v>
      </c>
      <c r="S53" s="11" t="s">
        <v>866</v>
      </c>
      <c r="T53" s="11" t="s">
        <v>856</v>
      </c>
      <c r="U53" s="14" t="s">
        <v>48</v>
      </c>
      <c r="V53" s="24" t="s">
        <v>49</v>
      </c>
      <c r="W53" s="12" t="s">
        <v>867</v>
      </c>
      <c r="X53" s="12" t="s">
        <v>1063</v>
      </c>
      <c r="Y53" s="12" t="s">
        <v>868</v>
      </c>
      <c r="Z53" s="12" t="str">
        <f>VLOOKUP(A53,sNP!A:C,3,0)</f>
        <v>sobotkova@ssmk.eu</v>
      </c>
      <c r="AA53" s="91" t="s">
        <v>1071</v>
      </c>
      <c r="AB53" s="25"/>
      <c r="AC53" s="25"/>
      <c r="AD53" s="46"/>
      <c r="AE53" s="25" t="s">
        <v>1070</v>
      </c>
      <c r="AF53" s="25" t="s">
        <v>869</v>
      </c>
      <c r="AG53" s="46" t="s">
        <v>1069</v>
      </c>
      <c r="AH53" s="27"/>
      <c r="AI53" s="25" t="s">
        <v>870</v>
      </c>
      <c r="AJ53" s="26" t="s">
        <v>871</v>
      </c>
      <c r="AK53" s="46" t="s">
        <v>872</v>
      </c>
      <c r="AL53" s="45" t="s">
        <v>1084</v>
      </c>
      <c r="AM53" s="45" t="s">
        <v>1084</v>
      </c>
      <c r="AN53" s="45" t="s">
        <v>1122</v>
      </c>
      <c r="AO53" s="45" t="s">
        <v>1083</v>
      </c>
      <c r="AQ53" s="69" t="str">
        <f>VLOOKUP(A53,sNP!A:F,6,0)</f>
        <v>Ano</v>
      </c>
      <c r="AR53" s="14"/>
      <c r="AS53" s="14"/>
    </row>
    <row r="54" spans="1:45" s="1" customFormat="1" ht="30" customHeight="1">
      <c r="A54" s="22">
        <v>49438875</v>
      </c>
      <c r="B54" s="39" t="s">
        <v>873</v>
      </c>
      <c r="C54" s="22">
        <v>49438875</v>
      </c>
      <c r="D54" s="12" t="s">
        <v>53</v>
      </c>
      <c r="E54" s="12" t="s">
        <v>874</v>
      </c>
      <c r="F54" s="11" t="s">
        <v>875</v>
      </c>
      <c r="G54" s="11" t="s">
        <v>876</v>
      </c>
      <c r="H54" s="11" t="s">
        <v>855</v>
      </c>
      <c r="I54" s="11" t="s">
        <v>81</v>
      </c>
      <c r="J54" s="23">
        <v>168</v>
      </c>
      <c r="K54" s="23"/>
      <c r="L54" s="11" t="s">
        <v>43</v>
      </c>
      <c r="M54" s="11" t="s">
        <v>877</v>
      </c>
      <c r="N54" s="11" t="s">
        <v>878</v>
      </c>
      <c r="O54" s="11" t="s">
        <v>79</v>
      </c>
      <c r="P54" s="11" t="s">
        <v>879</v>
      </c>
      <c r="Q54" s="11" t="s">
        <v>880</v>
      </c>
      <c r="R54" s="11" t="s">
        <v>80</v>
      </c>
      <c r="S54" s="11" t="s">
        <v>881</v>
      </c>
      <c r="T54" s="11" t="s">
        <v>856</v>
      </c>
      <c r="U54" s="14" t="s">
        <v>48</v>
      </c>
      <c r="V54" s="24" t="s">
        <v>49</v>
      </c>
      <c r="W54" s="12" t="s">
        <v>882</v>
      </c>
      <c r="X54" s="12" t="s">
        <v>1063</v>
      </c>
      <c r="Y54" s="12" t="s">
        <v>883</v>
      </c>
      <c r="Z54" s="12" t="str">
        <f>VLOOKUP(A54,sNP!A:C,3,0)</f>
        <v>reditel@mkgym.cz</v>
      </c>
      <c r="AA54" s="72" t="s">
        <v>884</v>
      </c>
      <c r="AB54" s="25" t="s">
        <v>885</v>
      </c>
      <c r="AC54" s="26">
        <v>515322234</v>
      </c>
      <c r="AD54" s="46" t="s">
        <v>884</v>
      </c>
      <c r="AE54" s="25" t="s">
        <v>886</v>
      </c>
      <c r="AF54" s="26">
        <v>515322234</v>
      </c>
      <c r="AG54" s="46" t="s">
        <v>884</v>
      </c>
      <c r="AH54" s="27"/>
      <c r="AI54" s="25" t="s">
        <v>886</v>
      </c>
      <c r="AJ54" s="26">
        <v>515322234</v>
      </c>
      <c r="AK54" s="46" t="s">
        <v>884</v>
      </c>
      <c r="AL54" s="45" t="s">
        <v>1084</v>
      </c>
      <c r="AM54" s="45" t="s">
        <v>1084</v>
      </c>
      <c r="AN54" s="45" t="s">
        <v>1122</v>
      </c>
      <c r="AO54" s="45" t="s">
        <v>1083</v>
      </c>
      <c r="AQ54" s="69" t="str">
        <f>VLOOKUP(A54,sNP!A:F,6,0)</f>
        <v>Ano</v>
      </c>
      <c r="AR54" s="14"/>
      <c r="AS54" s="14"/>
    </row>
    <row r="55" spans="1:45" s="1" customFormat="1" ht="30" customHeight="1">
      <c r="A55" s="22">
        <v>66596769</v>
      </c>
      <c r="B55" s="39" t="s">
        <v>889</v>
      </c>
      <c r="C55" s="22">
        <v>66596769</v>
      </c>
      <c r="D55" s="12" t="s">
        <v>53</v>
      </c>
      <c r="E55" s="12" t="s">
        <v>890</v>
      </c>
      <c r="F55" s="11" t="s">
        <v>891</v>
      </c>
      <c r="G55" s="11" t="s">
        <v>892</v>
      </c>
      <c r="H55" s="11" t="s">
        <v>887</v>
      </c>
      <c r="I55" s="11" t="s">
        <v>893</v>
      </c>
      <c r="J55" s="23">
        <v>859</v>
      </c>
      <c r="K55" s="23">
        <v>2</v>
      </c>
      <c r="L55" s="11" t="s">
        <v>43</v>
      </c>
      <c r="M55" s="11" t="s">
        <v>894</v>
      </c>
      <c r="N55" s="11" t="s">
        <v>895</v>
      </c>
      <c r="O55" s="11" t="s">
        <v>79</v>
      </c>
      <c r="P55" s="11" t="s">
        <v>1085</v>
      </c>
      <c r="Q55" s="11" t="s">
        <v>896</v>
      </c>
      <c r="R55" s="11" t="s">
        <v>80</v>
      </c>
      <c r="S55" s="11" t="s">
        <v>897</v>
      </c>
      <c r="T55" s="11" t="s">
        <v>888</v>
      </c>
      <c r="U55" s="14" t="s">
        <v>48</v>
      </c>
      <c r="V55" s="24" t="s">
        <v>49</v>
      </c>
      <c r="W55" s="12" t="s">
        <v>1157</v>
      </c>
      <c r="X55" s="12" t="s">
        <v>898</v>
      </c>
      <c r="Y55" s="12" t="s">
        <v>899</v>
      </c>
      <c r="Z55" s="12" t="str">
        <f>VLOOKUP(A55,sNP!A:C,3,0)</f>
        <v>musilova@gjbi.cz</v>
      </c>
      <c r="AA55" s="1" t="s">
        <v>900</v>
      </c>
      <c r="AB55" s="25"/>
      <c r="AC55" s="25"/>
      <c r="AD55" s="46"/>
      <c r="AE55" s="25" t="s">
        <v>901</v>
      </c>
      <c r="AF55" s="26">
        <v>546451109</v>
      </c>
      <c r="AG55" s="94" t="s">
        <v>902</v>
      </c>
      <c r="AH55" s="27"/>
      <c r="AI55" s="25" t="s">
        <v>901</v>
      </c>
      <c r="AJ55" s="26">
        <v>546451109</v>
      </c>
      <c r="AK55" s="46" t="s">
        <v>902</v>
      </c>
      <c r="AL55" s="45" t="s">
        <v>1084</v>
      </c>
      <c r="AM55" s="50" t="s">
        <v>1083</v>
      </c>
      <c r="AN55" s="45"/>
      <c r="AO55" s="45" t="s">
        <v>1083</v>
      </c>
      <c r="AP55" s="1" t="s">
        <v>1134</v>
      </c>
      <c r="AQ55" s="69" t="str">
        <f>VLOOKUP(A55,sNP!A:F,6,0)</f>
        <v>Ano</v>
      </c>
      <c r="AR55" s="14"/>
      <c r="AS55" s="14"/>
    </row>
    <row r="56" spans="1:45" s="1" customFormat="1" ht="30" customHeight="1">
      <c r="A56" s="22">
        <v>61742902</v>
      </c>
      <c r="B56" s="39" t="s">
        <v>907</v>
      </c>
      <c r="C56" s="22">
        <v>61742902</v>
      </c>
      <c r="D56" s="12" t="s">
        <v>53</v>
      </c>
      <c r="E56" s="12" t="s">
        <v>908</v>
      </c>
      <c r="F56" s="11" t="s">
        <v>909</v>
      </c>
      <c r="G56" s="11" t="s">
        <v>910</v>
      </c>
      <c r="H56" s="11" t="s">
        <v>905</v>
      </c>
      <c r="I56" s="11" t="s">
        <v>903</v>
      </c>
      <c r="J56" s="23">
        <v>379</v>
      </c>
      <c r="K56" s="23"/>
      <c r="L56" s="11" t="s">
        <v>43</v>
      </c>
      <c r="M56" s="11" t="s">
        <v>911</v>
      </c>
      <c r="N56" s="11" t="s">
        <v>1115</v>
      </c>
      <c r="O56" s="11" t="s">
        <v>79</v>
      </c>
      <c r="P56" s="11" t="s">
        <v>1116</v>
      </c>
      <c r="Q56" s="11" t="s">
        <v>1117</v>
      </c>
      <c r="R56" s="11" t="s">
        <v>80</v>
      </c>
      <c r="S56" s="11" t="s">
        <v>1118</v>
      </c>
      <c r="T56" s="11" t="s">
        <v>906</v>
      </c>
      <c r="U56" s="14" t="s">
        <v>48</v>
      </c>
      <c r="V56" s="24" t="s">
        <v>49</v>
      </c>
      <c r="W56" s="12" t="s">
        <v>912</v>
      </c>
      <c r="X56" s="12" t="s">
        <v>1063</v>
      </c>
      <c r="Y56" s="69" t="s">
        <v>1135</v>
      </c>
      <c r="Z56" s="12" t="str">
        <f>VLOOKUP(A56,sNP!A:C,3,0)</f>
        <v>mrkvovam@gys.cz</v>
      </c>
      <c r="AA56" s="91" t="s">
        <v>913</v>
      </c>
      <c r="AB56" s="25" t="s">
        <v>914</v>
      </c>
      <c r="AC56" s="26">
        <v>518332186</v>
      </c>
      <c r="AD56" s="46" t="s">
        <v>915</v>
      </c>
      <c r="AE56" s="25" t="s">
        <v>916</v>
      </c>
      <c r="AF56" s="26">
        <v>518332106</v>
      </c>
      <c r="AG56" s="46" t="s">
        <v>917</v>
      </c>
      <c r="AH56" s="27"/>
      <c r="AI56" s="25" t="s">
        <v>918</v>
      </c>
      <c r="AJ56" s="25" t="s">
        <v>919</v>
      </c>
      <c r="AK56" s="46" t="s">
        <v>920</v>
      </c>
      <c r="AL56" s="45" t="s">
        <v>1084</v>
      </c>
      <c r="AM56" s="45" t="s">
        <v>1084</v>
      </c>
      <c r="AN56" s="45" t="s">
        <v>1122</v>
      </c>
      <c r="AO56" s="45" t="s">
        <v>1083</v>
      </c>
      <c r="AQ56" s="69" t="str">
        <f>VLOOKUP(A56,sNP!A:F,6,0)</f>
        <v>Ano</v>
      </c>
      <c r="AR56" s="14"/>
      <c r="AS56" s="14"/>
    </row>
    <row r="57" spans="1:45" s="1" customFormat="1" ht="30" customHeight="1">
      <c r="A57" s="70">
        <v>837385</v>
      </c>
      <c r="B57" s="39" t="s">
        <v>921</v>
      </c>
      <c r="C57" s="22" t="s">
        <v>1110</v>
      </c>
      <c r="D57" s="12" t="s">
        <v>922</v>
      </c>
      <c r="E57" s="12" t="s">
        <v>923</v>
      </c>
      <c r="F57" s="11" t="s">
        <v>924</v>
      </c>
      <c r="G57" s="11" t="s">
        <v>925</v>
      </c>
      <c r="H57" s="11" t="s">
        <v>905</v>
      </c>
      <c r="I57" s="11" t="s">
        <v>926</v>
      </c>
      <c r="J57" s="23">
        <v>890</v>
      </c>
      <c r="K57" s="23"/>
      <c r="L57" s="11" t="s">
        <v>43</v>
      </c>
      <c r="M57" s="11" t="s">
        <v>927</v>
      </c>
      <c r="N57" s="11" t="s">
        <v>928</v>
      </c>
      <c r="O57" s="11" t="s">
        <v>79</v>
      </c>
      <c r="P57" s="11" t="s">
        <v>929</v>
      </c>
      <c r="Q57" s="11" t="s">
        <v>930</v>
      </c>
      <c r="R57" s="11" t="s">
        <v>80</v>
      </c>
      <c r="S57" s="11" t="s">
        <v>931</v>
      </c>
      <c r="T57" s="11" t="s">
        <v>906</v>
      </c>
      <c r="U57" s="14" t="s">
        <v>48</v>
      </c>
      <c r="V57" s="24" t="s">
        <v>49</v>
      </c>
      <c r="W57" s="12" t="s">
        <v>932</v>
      </c>
      <c r="X57" s="44" t="s">
        <v>933</v>
      </c>
      <c r="Y57" s="12" t="s">
        <v>934</v>
      </c>
      <c r="Z57" s="12" t="str">
        <f>VLOOKUP(A57,sNP!A:C,3,0)</f>
        <v>info@stredniskolastraznice.cz</v>
      </c>
      <c r="AA57" s="72" t="s">
        <v>992</v>
      </c>
      <c r="AB57" s="25" t="s">
        <v>935</v>
      </c>
      <c r="AC57" s="26">
        <v>702013777</v>
      </c>
      <c r="AD57" s="46" t="s">
        <v>936</v>
      </c>
      <c r="AE57" s="25" t="s">
        <v>937</v>
      </c>
      <c r="AF57" s="26">
        <v>518307360</v>
      </c>
      <c r="AG57" s="46" t="s">
        <v>938</v>
      </c>
      <c r="AH57" s="27" t="s">
        <v>939</v>
      </c>
      <c r="AI57" s="25" t="s">
        <v>940</v>
      </c>
      <c r="AJ57" s="25" t="s">
        <v>941</v>
      </c>
      <c r="AK57" s="46" t="s">
        <v>942</v>
      </c>
      <c r="AL57" s="45" t="s">
        <v>1084</v>
      </c>
      <c r="AM57" s="45" t="s">
        <v>1084</v>
      </c>
      <c r="AN57" s="45" t="s">
        <v>1123</v>
      </c>
      <c r="AO57" s="45" t="s">
        <v>1084</v>
      </c>
      <c r="AQ57" s="69" t="str">
        <f>VLOOKUP(A57,sNP!A:F,6,0)</f>
        <v>Ano</v>
      </c>
      <c r="AR57" s="14"/>
      <c r="AS57" s="14"/>
    </row>
    <row r="58" spans="1:45" s="1" customFormat="1" ht="32.25" customHeight="1">
      <c r="A58" s="22">
        <v>29319498</v>
      </c>
      <c r="B58" s="39" t="s">
        <v>943</v>
      </c>
      <c r="C58" s="22">
        <v>29319498</v>
      </c>
      <c r="D58" s="12" t="s">
        <v>944</v>
      </c>
      <c r="E58" s="12" t="s">
        <v>945</v>
      </c>
      <c r="F58" s="11" t="s">
        <v>946</v>
      </c>
      <c r="G58" s="11" t="s">
        <v>947</v>
      </c>
      <c r="H58" s="11" t="s">
        <v>948</v>
      </c>
      <c r="I58" s="11" t="s">
        <v>949</v>
      </c>
      <c r="J58" s="23">
        <v>554</v>
      </c>
      <c r="K58" s="23">
        <v>12</v>
      </c>
      <c r="L58" s="11" t="s">
        <v>119</v>
      </c>
      <c r="M58" s="11" t="s">
        <v>950</v>
      </c>
      <c r="N58" s="11" t="s">
        <v>951</v>
      </c>
      <c r="O58" s="11" t="s">
        <v>45</v>
      </c>
      <c r="P58" s="11" t="s">
        <v>952</v>
      </c>
      <c r="Q58" s="11" t="s">
        <v>953</v>
      </c>
      <c r="R58" s="11" t="s">
        <v>46</v>
      </c>
      <c r="S58" s="11" t="s">
        <v>954</v>
      </c>
      <c r="T58" s="11" t="s">
        <v>47</v>
      </c>
      <c r="U58" s="14" t="s">
        <v>955</v>
      </c>
      <c r="V58" s="29" t="s">
        <v>956</v>
      </c>
      <c r="W58" s="13">
        <v>725078997</v>
      </c>
      <c r="X58" s="12" t="s">
        <v>1063</v>
      </c>
      <c r="Y58" s="12" t="s">
        <v>957</v>
      </c>
      <c r="Z58" s="12" t="str">
        <f>VLOOKUP(A58,sNP!A:C,3,0)</f>
        <v>katerina.brazdova@vida.cz</v>
      </c>
      <c r="AA58" s="72" t="s">
        <v>958</v>
      </c>
      <c r="AB58" s="25"/>
      <c r="AC58" s="25"/>
      <c r="AD58" s="46"/>
      <c r="AE58" s="25" t="s">
        <v>959</v>
      </c>
      <c r="AF58" s="26">
        <v>730896547</v>
      </c>
      <c r="AG58" s="46" t="s">
        <v>960</v>
      </c>
      <c r="AH58" s="27"/>
      <c r="AI58" s="25" t="s">
        <v>961</v>
      </c>
      <c r="AJ58" s="26">
        <v>730896546</v>
      </c>
      <c r="AK58" s="46" t="s">
        <v>962</v>
      </c>
      <c r="AL58" s="45" t="s">
        <v>1084</v>
      </c>
      <c r="AM58" s="50" t="s">
        <v>1083</v>
      </c>
      <c r="AN58" s="45"/>
      <c r="AO58" s="45" t="s">
        <v>1083</v>
      </c>
      <c r="AP58" s="1" t="s">
        <v>1134</v>
      </c>
      <c r="AQ58" s="69" t="str">
        <f>VLOOKUP(A58,sNP!A:F,6,0)</f>
        <v>Ano</v>
      </c>
      <c r="AR58" s="14"/>
      <c r="AS58" s="14"/>
    </row>
    <row r="59" spans="1:45" s="1" customFormat="1" ht="30" customHeight="1">
      <c r="A59" s="70">
        <v>4150015</v>
      </c>
      <c r="B59" s="39" t="s">
        <v>963</v>
      </c>
      <c r="C59" s="22" t="s">
        <v>1111</v>
      </c>
      <c r="D59" s="12" t="s">
        <v>53</v>
      </c>
      <c r="E59" s="12" t="s">
        <v>964</v>
      </c>
      <c r="F59" s="11" t="s">
        <v>965</v>
      </c>
      <c r="G59" s="11" t="s">
        <v>966</v>
      </c>
      <c r="H59" s="11" t="s">
        <v>967</v>
      </c>
      <c r="I59" s="11" t="s">
        <v>968</v>
      </c>
      <c r="J59" s="23">
        <v>1079</v>
      </c>
      <c r="K59" s="23"/>
      <c r="L59" s="11" t="s">
        <v>43</v>
      </c>
      <c r="M59" s="11" t="s">
        <v>969</v>
      </c>
      <c r="N59" s="11" t="s">
        <v>970</v>
      </c>
      <c r="O59" s="11" t="s">
        <v>45</v>
      </c>
      <c r="P59" s="11" t="s">
        <v>971</v>
      </c>
      <c r="Q59" s="11" t="s">
        <v>972</v>
      </c>
      <c r="R59" s="11" t="s">
        <v>46</v>
      </c>
      <c r="S59" s="11" t="s">
        <v>973</v>
      </c>
      <c r="T59" s="11" t="s">
        <v>974</v>
      </c>
      <c r="U59" s="14" t="s">
        <v>96</v>
      </c>
      <c r="V59" s="29" t="s">
        <v>975</v>
      </c>
      <c r="W59" s="75">
        <v>544422430</v>
      </c>
      <c r="X59" s="12" t="s">
        <v>1042</v>
      </c>
      <c r="Y59" s="12" t="s">
        <v>976</v>
      </c>
      <c r="Z59" s="12" t="str">
        <f>VLOOKUP(A59,sNP!A:C,3,0)</f>
        <v>roznovska@domovufrantiska.cz</v>
      </c>
      <c r="AA59" s="72" t="s">
        <v>977</v>
      </c>
      <c r="AB59" s="25"/>
      <c r="AC59" s="35"/>
      <c r="AD59" s="46"/>
      <c r="AE59" s="25" t="s">
        <v>978</v>
      </c>
      <c r="AF59" s="35" t="s">
        <v>979</v>
      </c>
      <c r="AG59" s="46" t="s">
        <v>980</v>
      </c>
      <c r="AH59" s="27"/>
      <c r="AI59" s="25" t="s">
        <v>981</v>
      </c>
      <c r="AJ59" s="35" t="s">
        <v>982</v>
      </c>
      <c r="AK59" s="46"/>
      <c r="AL59" s="45" t="s">
        <v>1084</v>
      </c>
      <c r="AM59" s="45" t="s">
        <v>1084</v>
      </c>
      <c r="AN59" s="45" t="s">
        <v>1123</v>
      </c>
      <c r="AO59" s="45" t="s">
        <v>1084</v>
      </c>
      <c r="AP59" s="7"/>
      <c r="AQ59" s="69" t="str">
        <f>VLOOKUP(A59,sNP!A:F,6,0)</f>
        <v>Ano</v>
      </c>
      <c r="AR59" s="69"/>
      <c r="AS59" s="69"/>
    </row>
    <row r="63" spans="22:32" ht="30" customHeight="1">
      <c r="V63" s="1"/>
      <c r="AF63" s="64"/>
    </row>
  </sheetData>
  <autoFilter ref="A1:AS63">
    <sortState ref="A2:AS63">
      <sortCondition sortBy="value" ref="AQ2:AQ63"/>
    </sortState>
  </autoFilter>
  <conditionalFormatting sqref="B2:B1048576">
    <cfRule type="duplicateValues" priority="62" dxfId="1">
      <formula>AND(COUNTIF($B$2:$B$1048576,B2)&gt;1,NOT(ISBLANK(B2)))</formula>
    </cfRule>
  </conditionalFormatting>
  <conditionalFormatting sqref="B25">
    <cfRule type="duplicateValues" priority="61" dxfId="1">
      <formula>AND(COUNTIF($B$25:$B$25,B25)&gt;1,NOT(ISBLANK(B25)))</formula>
    </cfRule>
  </conditionalFormatting>
  <conditionalFormatting sqref="B19">
    <cfRule type="duplicateValues" priority="60" dxfId="1">
      <formula>AND(COUNTIF($B$19:$B$19,B19)&gt;1,NOT(ISBLANK(B19)))</formula>
    </cfRule>
  </conditionalFormatting>
  <conditionalFormatting sqref="B8">
    <cfRule type="duplicateValues" priority="56" dxfId="1">
      <formula>AND(COUNTIF($B$8:$B$8,B8)&gt;1,NOT(ISBLANK(B8)))</formula>
    </cfRule>
  </conditionalFormatting>
  <conditionalFormatting sqref="B9">
    <cfRule type="duplicateValues" priority="53" dxfId="1">
      <formula>AND(COUNTIF($B$9:$B$9,B9)&gt;1,NOT(ISBLANK(B9)))</formula>
    </cfRule>
  </conditionalFormatting>
  <conditionalFormatting sqref="B26">
    <cfRule type="duplicateValues" priority="52" dxfId="1">
      <formula>AND(COUNTIF($B$26:$B$26,B26)&gt;1,NOT(ISBLANK(B26)))</formula>
    </cfRule>
  </conditionalFormatting>
  <conditionalFormatting sqref="E1:E1048576">
    <cfRule type="duplicateValues" priority="51" dxfId="1">
      <formula>AND(COUNTIF($E$1:$E$1048576,E1)&gt;1,NOT(ISBLANK(E1)))</formula>
    </cfRule>
  </conditionalFormatting>
  <conditionalFormatting sqref="AL1:AO1048576">
    <cfRule type="cellIs" priority="50" dxfId="2" operator="equal">
      <formula>"ANO"</formula>
    </cfRule>
  </conditionalFormatting>
  <conditionalFormatting sqref="AO3 AO5 AO7 AO9 AO11 AO13 AO15 AO17 AO19 AO21 AO23 AO25 AO27 AO29 AO31 AO33 AO35 AO37 AO39 AO41 AO43 AO45 AO47 AO49 AO51 AO53 AO56 AO58">
    <cfRule type="cellIs" priority="47" dxfId="2" operator="equal">
      <formula>"ANO"</formula>
    </cfRule>
  </conditionalFormatting>
  <conditionalFormatting sqref="AO4:AO5">
    <cfRule type="cellIs" priority="46" dxfId="2" operator="equal">
      <formula>"ANO"</formula>
    </cfRule>
  </conditionalFormatting>
  <conditionalFormatting sqref="AO8">
    <cfRule type="cellIs" priority="45" dxfId="2" operator="equal">
      <formula>"ANO"</formula>
    </cfRule>
  </conditionalFormatting>
  <conditionalFormatting sqref="AO11:AO14">
    <cfRule type="cellIs" priority="44" dxfId="2" operator="equal">
      <formula>"ANO"</formula>
    </cfRule>
  </conditionalFormatting>
  <conditionalFormatting sqref="AO15:AO23">
    <cfRule type="cellIs" priority="43" dxfId="2" operator="equal">
      <formula>"ANO"</formula>
    </cfRule>
  </conditionalFormatting>
  <conditionalFormatting sqref="AO26">
    <cfRule type="cellIs" priority="42" dxfId="2" operator="equal">
      <formula>"ANO"</formula>
    </cfRule>
  </conditionalFormatting>
  <conditionalFormatting sqref="AO27:AO35">
    <cfRule type="cellIs" priority="41" dxfId="2" operator="equal">
      <formula>"ANO"</formula>
    </cfRule>
  </conditionalFormatting>
  <conditionalFormatting sqref="AO36:AO47">
    <cfRule type="cellIs" priority="40" dxfId="2" operator="equal">
      <formula>"ANO"</formula>
    </cfRule>
  </conditionalFormatting>
  <conditionalFormatting sqref="AO58:AO59">
    <cfRule type="cellIs" priority="38" dxfId="2" operator="equal">
      <formula>"ANO"</formula>
    </cfRule>
  </conditionalFormatting>
  <conditionalFormatting sqref="AQ1:AQ1048576">
    <cfRule type="containsText" priority="1" dxfId="1" operator="containsText" text="ne">
      <formula>NOT(ISERROR(SEARCH("ne",AQ1)))</formula>
    </cfRule>
    <cfRule type="containsText" priority="2" dxfId="2" operator="containsText" text="ano">
      <formula>NOT(ISERROR(SEARCH("ano",AQ1)))</formula>
    </cfRule>
  </conditionalFormatting>
  <hyperlinks>
    <hyperlink ref="X28" r:id="rId1" display="mailto:ekonomky@gykovy.cz"/>
    <hyperlink ref="AA28" r:id="rId2" display="mailto:ekonomky@gykovy.cz"/>
    <hyperlink ref="X57" r:id="rId3" display="mailto:info@stredniskolastraznice.cz"/>
    <hyperlink ref="Y40" r:id="rId4" display="mailto:kois@sspkyjov.cz"/>
    <hyperlink ref="AG6" r:id="rId5" display="mailto:mzdovaucetni@domovhostim.cz"/>
    <hyperlink ref="AK6" r:id="rId6" display="mailto:mzdovaucetni@domovhostim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9"/>
  <legacy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7039-11E8-4DA5-9E3F-7A8FC704D0EF}">
  <sheetPr>
    <outlinePr summaryBelow="0" summaryRight="0"/>
  </sheetPr>
  <dimension ref="A1:U60"/>
  <sheetViews>
    <sheetView zoomScale="85" zoomScaleNormal="85" workbookViewId="0" topLeftCell="A1">
      <pane ySplit="1" topLeftCell="A30" activePane="bottomLeft" state="frozen"/>
      <selection pane="bottomLeft" activeCell="T4" sqref="T4"/>
    </sheetView>
  </sheetViews>
  <sheetFormatPr defaultColWidth="12.57421875" defaultRowHeight="15.75" customHeight="1"/>
  <cols>
    <col min="1" max="1" width="12.7109375" style="77" customWidth="1"/>
    <col min="2" max="2" width="18.421875" style="77" customWidth="1"/>
    <col min="3" max="3" width="30.8515625" style="77" customWidth="1"/>
    <col min="4" max="4" width="18.8515625" style="77" customWidth="1"/>
    <col min="5" max="5" width="10.7109375" style="77" customWidth="1"/>
    <col min="6" max="6" width="8.28125" style="77" customWidth="1"/>
    <col min="7" max="7" width="7.57421875" style="77" customWidth="1"/>
    <col min="8" max="19" width="10.8515625" style="77" customWidth="1"/>
    <col min="20" max="25" width="18.8515625" style="77" customWidth="1"/>
    <col min="26" max="16384" width="12.57421875" style="77" customWidth="1"/>
  </cols>
  <sheetData>
    <row r="1" spans="1:20" s="81" customFormat="1" ht="62.25" customHeight="1">
      <c r="A1" s="80" t="s">
        <v>1177</v>
      </c>
      <c r="B1" s="80" t="s">
        <v>1174</v>
      </c>
      <c r="C1" s="80" t="s">
        <v>1175</v>
      </c>
      <c r="D1" s="80" t="s">
        <v>1176</v>
      </c>
      <c r="E1" s="80" t="s">
        <v>1177</v>
      </c>
      <c r="F1" s="80" t="s">
        <v>1178</v>
      </c>
      <c r="G1" s="80" t="s">
        <v>1179</v>
      </c>
      <c r="H1" s="80" t="s">
        <v>1180</v>
      </c>
      <c r="I1" s="80" t="s">
        <v>1181</v>
      </c>
      <c r="J1" s="80" t="s">
        <v>1182</v>
      </c>
      <c r="K1" s="80" t="s">
        <v>1183</v>
      </c>
      <c r="L1" s="80" t="s">
        <v>1184</v>
      </c>
      <c r="M1" s="80" t="s">
        <v>1185</v>
      </c>
      <c r="N1" s="80" t="s">
        <v>1186</v>
      </c>
      <c r="O1" s="80" t="s">
        <v>1187</v>
      </c>
      <c r="P1" s="80" t="s">
        <v>1188</v>
      </c>
      <c r="Q1" s="80" t="s">
        <v>1189</v>
      </c>
      <c r="R1" s="80" t="s">
        <v>1190</v>
      </c>
      <c r="S1" s="80" t="s">
        <v>1191</v>
      </c>
      <c r="T1" s="81" t="s">
        <v>0</v>
      </c>
    </row>
    <row r="2" spans="1:20" ht="12.75">
      <c r="A2" s="79">
        <v>638013</v>
      </c>
      <c r="B2" s="78">
        <v>44953.420548078706</v>
      </c>
      <c r="C2" s="76" t="s">
        <v>1196</v>
      </c>
      <c r="D2" s="76" t="s">
        <v>1197</v>
      </c>
      <c r="E2" s="79" t="s">
        <v>1098</v>
      </c>
      <c r="F2" s="76" t="s">
        <v>1192</v>
      </c>
      <c r="G2" s="76" t="s">
        <v>1192</v>
      </c>
      <c r="H2" s="87">
        <v>150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>
        <v>0</v>
      </c>
      <c r="P2" s="87">
        <v>0</v>
      </c>
      <c r="Q2" s="87">
        <v>0</v>
      </c>
      <c r="R2" s="87">
        <v>0</v>
      </c>
      <c r="S2" s="87">
        <v>0</v>
      </c>
      <c r="T2" s="77" t="str">
        <f>VLOOKUP(A2,Seznam_PO_1_1_2022!A:B,2,0)</f>
        <v>JM_001</v>
      </c>
    </row>
    <row r="3" spans="1:20" s="85" customFormat="1" ht="12.75">
      <c r="A3" s="82">
        <v>558982</v>
      </c>
      <c r="B3" s="83">
        <v>44956.56593171296</v>
      </c>
      <c r="C3" s="84" t="s">
        <v>1230</v>
      </c>
      <c r="D3" s="84" t="s">
        <v>1231</v>
      </c>
      <c r="E3" s="82" t="s">
        <v>1099</v>
      </c>
      <c r="F3" s="84" t="s">
        <v>1192</v>
      </c>
      <c r="G3" s="84" t="s">
        <v>1192</v>
      </c>
      <c r="H3" s="88">
        <v>150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1</v>
      </c>
      <c r="O3" s="88">
        <v>0</v>
      </c>
      <c r="P3" s="88">
        <v>0</v>
      </c>
      <c r="Q3" s="88">
        <v>0</v>
      </c>
      <c r="R3" s="88">
        <v>0</v>
      </c>
      <c r="S3" s="88">
        <v>0</v>
      </c>
      <c r="T3" s="85" t="str">
        <f>VLOOKUP(A3,Seznam_PO_1_1_2022!A:B,2,0)</f>
        <v>JM_002</v>
      </c>
    </row>
    <row r="4" spans="1:20" s="230" customFormat="1" ht="12.75">
      <c r="A4" s="228">
        <v>637980</v>
      </c>
      <c r="B4" s="229">
        <v>44958.47379399306</v>
      </c>
      <c r="C4" s="230" t="s">
        <v>1243</v>
      </c>
      <c r="D4" s="230" t="s">
        <v>1244</v>
      </c>
      <c r="E4" s="228" t="s">
        <v>1100</v>
      </c>
      <c r="F4" s="230" t="s">
        <v>1192</v>
      </c>
      <c r="G4" s="230" t="s">
        <v>1192</v>
      </c>
      <c r="H4" s="231"/>
      <c r="I4" s="231">
        <v>20</v>
      </c>
      <c r="J4" s="231">
        <v>10</v>
      </c>
      <c r="K4" s="231"/>
      <c r="L4" s="231"/>
      <c r="M4" s="231"/>
      <c r="N4" s="231"/>
      <c r="O4" s="231"/>
      <c r="P4" s="231"/>
      <c r="Q4" s="231"/>
      <c r="R4" s="231"/>
      <c r="S4" s="231"/>
      <c r="T4" s="230" t="str">
        <f>VLOOKUP(A4,Seznam_PO_1_1_2022!A:B,2,0)</f>
        <v>JM_006</v>
      </c>
    </row>
    <row r="5" spans="1:20" ht="12.75">
      <c r="A5" s="79">
        <v>212920</v>
      </c>
      <c r="B5" s="78">
        <v>44959.49769930556</v>
      </c>
      <c r="C5" s="76" t="s">
        <v>1247</v>
      </c>
      <c r="D5" s="76" t="s">
        <v>100</v>
      </c>
      <c r="E5" s="79" t="s">
        <v>1091</v>
      </c>
      <c r="F5" s="76" t="s">
        <v>1192</v>
      </c>
      <c r="G5" s="76" t="s">
        <v>1192</v>
      </c>
      <c r="H5" s="87">
        <v>5</v>
      </c>
      <c r="I5" s="87">
        <v>30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77" t="str">
        <f>VLOOKUP(A5,Seznam_PO_1_1_2022!A:B,2,0)</f>
        <v>JM_011</v>
      </c>
    </row>
    <row r="6" spans="1:20" ht="12.75">
      <c r="A6" s="76">
        <v>45671761</v>
      </c>
      <c r="B6" s="78">
        <v>44953.42676689815</v>
      </c>
      <c r="C6" s="76" t="s">
        <v>1200</v>
      </c>
      <c r="D6" s="76" t="s">
        <v>1201</v>
      </c>
      <c r="E6" s="76">
        <v>45671761</v>
      </c>
      <c r="F6" s="76" t="s">
        <v>1192</v>
      </c>
      <c r="G6" s="76" t="s">
        <v>1192</v>
      </c>
      <c r="H6" s="87">
        <v>10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77" t="str">
        <f>VLOOKUP(A6,Seznam_PO_1_1_2022!A:B,2,0)</f>
        <v>JM_015</v>
      </c>
    </row>
    <row r="7" spans="1:20" ht="12.75">
      <c r="A7" s="76">
        <v>45671702</v>
      </c>
      <c r="B7" s="78">
        <v>44956.38641821759</v>
      </c>
      <c r="C7" s="76" t="s">
        <v>136</v>
      </c>
      <c r="D7" s="76" t="s">
        <v>121</v>
      </c>
      <c r="E7" s="76">
        <v>45671702</v>
      </c>
      <c r="F7" s="76" t="s">
        <v>1192</v>
      </c>
      <c r="G7" s="76" t="s">
        <v>1192</v>
      </c>
      <c r="H7" s="87">
        <v>50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77" t="str">
        <f>VLOOKUP(A7,Seznam_PO_1_1_2022!A:B,2,0)</f>
        <v>JM_017</v>
      </c>
    </row>
    <row r="8" spans="1:20" ht="12.75">
      <c r="A8" s="79">
        <v>55301</v>
      </c>
      <c r="B8" s="78">
        <v>44953.47119976852</v>
      </c>
      <c r="C8" s="76" t="s">
        <v>155</v>
      </c>
      <c r="D8" s="76" t="s">
        <v>1206</v>
      </c>
      <c r="E8" s="79" t="s">
        <v>1088</v>
      </c>
      <c r="F8" s="76" t="s">
        <v>1192</v>
      </c>
      <c r="G8" s="76" t="s">
        <v>1192</v>
      </c>
      <c r="H8" s="89"/>
      <c r="I8" s="87">
        <v>120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77" t="str">
        <f>VLOOKUP(A8,Seznam_PO_1_1_2022!A:B,2,0)</f>
        <v>JM_019</v>
      </c>
    </row>
    <row r="9" spans="1:20" ht="12.75">
      <c r="A9" s="76">
        <v>44993412</v>
      </c>
      <c r="B9" s="78">
        <v>44966.47332498843</v>
      </c>
      <c r="C9" s="76" t="s">
        <v>171</v>
      </c>
      <c r="D9" s="76" t="s">
        <v>159</v>
      </c>
      <c r="E9" s="76">
        <v>44993412</v>
      </c>
      <c r="F9" s="76" t="s">
        <v>1192</v>
      </c>
      <c r="G9" s="76" t="s">
        <v>1192</v>
      </c>
      <c r="H9" s="87">
        <v>60</v>
      </c>
      <c r="I9" s="87">
        <v>5</v>
      </c>
      <c r="J9" s="87">
        <v>0</v>
      </c>
      <c r="K9" s="87">
        <v>20</v>
      </c>
      <c r="L9" s="87">
        <v>3</v>
      </c>
      <c r="M9" s="87">
        <v>5</v>
      </c>
      <c r="N9" s="87">
        <v>3</v>
      </c>
      <c r="O9" s="87">
        <v>0</v>
      </c>
      <c r="P9" s="87">
        <v>0</v>
      </c>
      <c r="Q9" s="87">
        <v>0</v>
      </c>
      <c r="R9" s="87">
        <v>0</v>
      </c>
      <c r="S9" s="87">
        <v>5</v>
      </c>
      <c r="T9" s="77" t="str">
        <f>VLOOKUP(A9,Seznam_PO_1_1_2022!A:B,2,0)</f>
        <v>JM_027</v>
      </c>
    </row>
    <row r="10" spans="1:20" ht="12.75">
      <c r="A10" s="79">
        <v>559415</v>
      </c>
      <c r="B10" s="78">
        <v>44953.43264961806</v>
      </c>
      <c r="C10" s="76" t="s">
        <v>183</v>
      </c>
      <c r="D10" s="76" t="s">
        <v>1202</v>
      </c>
      <c r="E10" s="79" t="s">
        <v>1101</v>
      </c>
      <c r="F10" s="76" t="s">
        <v>1192</v>
      </c>
      <c r="G10" s="76" t="s">
        <v>1192</v>
      </c>
      <c r="H10" s="89"/>
      <c r="I10" s="87">
        <v>100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77" t="str">
        <f>VLOOKUP(A10,Seznam_PO_1_1_2022!A:B,2,0)</f>
        <v>JM_030</v>
      </c>
    </row>
    <row r="11" spans="1:20" ht="12.75">
      <c r="A11" s="76">
        <v>44993510</v>
      </c>
      <c r="B11" s="78">
        <v>44953.508889652774</v>
      </c>
      <c r="C11" s="76" t="s">
        <v>205</v>
      </c>
      <c r="D11" s="76" t="s">
        <v>1210</v>
      </c>
      <c r="E11" s="76">
        <v>44993510</v>
      </c>
      <c r="F11" s="76" t="s">
        <v>1192</v>
      </c>
      <c r="G11" s="76" t="s">
        <v>1192</v>
      </c>
      <c r="H11" s="87">
        <v>50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77" t="str">
        <f>VLOOKUP(A11,Seznam_PO_1_1_2022!A:B,2,0)</f>
        <v>JM_036</v>
      </c>
    </row>
    <row r="12" spans="1:20" ht="12.75">
      <c r="A12" s="79">
        <v>838993</v>
      </c>
      <c r="B12" s="78">
        <v>44953.50322641204</v>
      </c>
      <c r="C12" s="76" t="s">
        <v>1049</v>
      </c>
      <c r="D12" s="76" t="s">
        <v>218</v>
      </c>
      <c r="E12" s="79" t="s">
        <v>1108</v>
      </c>
      <c r="F12" s="76" t="s">
        <v>1192</v>
      </c>
      <c r="G12" s="76" t="s">
        <v>1192</v>
      </c>
      <c r="H12" s="89"/>
      <c r="I12" s="87">
        <v>40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77" t="str">
        <f>VLOOKUP(A12,Seznam_PO_1_1_2022!A:B,2,0)</f>
        <v>JM_038</v>
      </c>
    </row>
    <row r="13" spans="1:20" ht="12.75">
      <c r="A13" s="79">
        <v>530506</v>
      </c>
      <c r="B13" s="78">
        <v>44963.467014317124</v>
      </c>
      <c r="C13" s="76" t="s">
        <v>1253</v>
      </c>
      <c r="D13" s="76" t="s">
        <v>1254</v>
      </c>
      <c r="E13" s="79" t="s">
        <v>1102</v>
      </c>
      <c r="F13" s="76" t="s">
        <v>1192</v>
      </c>
      <c r="G13" s="76" t="s">
        <v>1192</v>
      </c>
      <c r="H13" s="89"/>
      <c r="I13" s="87">
        <v>50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7" t="str">
        <f>VLOOKUP(A13,Seznam_PO_1_1_2022!A:B,2,0)</f>
        <v>JM_041</v>
      </c>
    </row>
    <row r="14" spans="1:20" ht="12.75">
      <c r="A14" s="76">
        <v>49439723</v>
      </c>
      <c r="B14" s="78">
        <v>44970.45935013889</v>
      </c>
      <c r="C14" s="76" t="s">
        <v>241</v>
      </c>
      <c r="D14" s="76" t="s">
        <v>1271</v>
      </c>
      <c r="E14" s="76">
        <v>49439723</v>
      </c>
      <c r="F14" s="76" t="s">
        <v>1192</v>
      </c>
      <c r="G14" s="76" t="s">
        <v>1192</v>
      </c>
      <c r="H14" s="87">
        <v>25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77" t="str">
        <f>VLOOKUP(A14,Seznam_PO_1_1_2022!A:B,2,0)</f>
        <v>JM_042</v>
      </c>
    </row>
    <row r="15" spans="1:20" ht="12.75">
      <c r="A15" s="76">
        <v>45671729</v>
      </c>
      <c r="B15" s="78">
        <v>44953.577917800925</v>
      </c>
      <c r="C15" s="76" t="s">
        <v>1218</v>
      </c>
      <c r="D15" s="76" t="s">
        <v>1219</v>
      </c>
      <c r="E15" s="76">
        <v>45671729</v>
      </c>
      <c r="F15" s="76" t="s">
        <v>1192</v>
      </c>
      <c r="G15" s="76" t="s">
        <v>1192</v>
      </c>
      <c r="H15" s="87">
        <v>10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7" t="str">
        <f>VLOOKUP(A15,Seznam_PO_1_1_2022!A:B,2,0)</f>
        <v>JM_046</v>
      </c>
    </row>
    <row r="16" spans="1:20" ht="12.75">
      <c r="A16" s="76">
        <v>64327981</v>
      </c>
      <c r="B16" s="78">
        <v>44973.44594479167</v>
      </c>
      <c r="C16" s="76" t="s">
        <v>988</v>
      </c>
      <c r="D16" s="76" t="s">
        <v>275</v>
      </c>
      <c r="E16" s="76">
        <v>64327981</v>
      </c>
      <c r="F16" s="76" t="s">
        <v>1192</v>
      </c>
      <c r="G16" s="76" t="s">
        <v>1192</v>
      </c>
      <c r="H16" s="89"/>
      <c r="I16" s="87">
        <v>120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77" t="str">
        <f>VLOOKUP(A16,Seznam_PO_1_1_2022!A:B,2,0)</f>
        <v>JM_051</v>
      </c>
    </row>
    <row r="17" spans="1:20" ht="12.75">
      <c r="A17" s="79">
        <v>346292</v>
      </c>
      <c r="B17" s="78">
        <v>44965.36571537037</v>
      </c>
      <c r="C17" s="76" t="s">
        <v>1262</v>
      </c>
      <c r="D17" s="76" t="s">
        <v>1263</v>
      </c>
      <c r="E17" s="79" t="s">
        <v>1094</v>
      </c>
      <c r="F17" s="76" t="s">
        <v>1192</v>
      </c>
      <c r="G17" s="76" t="s">
        <v>1192</v>
      </c>
      <c r="H17" s="87">
        <v>360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7" t="str">
        <f>VLOOKUP(A17,Seznam_PO_1_1_2022!A:B,2,0)</f>
        <v>JM_058</v>
      </c>
    </row>
    <row r="18" spans="1:20" ht="12.75">
      <c r="A18" s="79">
        <v>566756</v>
      </c>
      <c r="B18" s="78">
        <v>44963.62681747685</v>
      </c>
      <c r="C18" s="76" t="s">
        <v>1260</v>
      </c>
      <c r="D18" s="76" t="s">
        <v>1261</v>
      </c>
      <c r="E18" s="79" t="s">
        <v>1103</v>
      </c>
      <c r="F18" s="76" t="s">
        <v>1192</v>
      </c>
      <c r="G18" s="76" t="s">
        <v>1192</v>
      </c>
      <c r="H18" s="87">
        <v>100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7" t="str">
        <f>VLOOKUP(A18,Seznam_PO_1_1_2022!A:B,2,0)</f>
        <v>JM_066</v>
      </c>
    </row>
    <row r="19" spans="1:20" ht="12.75">
      <c r="A19" s="76">
        <v>44993447</v>
      </c>
      <c r="B19" s="78">
        <v>44953.49265550926</v>
      </c>
      <c r="C19" s="76" t="s">
        <v>1208</v>
      </c>
      <c r="D19" s="76" t="s">
        <v>1209</v>
      </c>
      <c r="E19" s="76">
        <v>44993447</v>
      </c>
      <c r="F19" s="76" t="s">
        <v>1192</v>
      </c>
      <c r="G19" s="76" t="s">
        <v>1192</v>
      </c>
      <c r="H19" s="87">
        <v>0</v>
      </c>
      <c r="I19" s="87">
        <v>0</v>
      </c>
      <c r="J19" s="87">
        <v>15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77" t="str">
        <f>VLOOKUP(A19,Seznam_PO_1_1_2022!A:B,2,0)</f>
        <v>JM_069</v>
      </c>
    </row>
    <row r="20" spans="1:20" ht="12.75">
      <c r="A20" s="76">
        <v>62073117</v>
      </c>
      <c r="B20" s="78">
        <v>44956.358164895835</v>
      </c>
      <c r="C20" s="76" t="s">
        <v>1223</v>
      </c>
      <c r="D20" s="76" t="s">
        <v>1224</v>
      </c>
      <c r="E20" s="76">
        <v>62073117</v>
      </c>
      <c r="F20" s="76" t="s">
        <v>1192</v>
      </c>
      <c r="G20" s="76" t="s">
        <v>1192</v>
      </c>
      <c r="H20" s="89"/>
      <c r="I20" s="87">
        <v>50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7" t="str">
        <f>VLOOKUP(A20,Seznam_PO_1_1_2022!A:B,2,0)</f>
        <v>JM_070</v>
      </c>
    </row>
    <row r="21" spans="1:20" ht="12.75">
      <c r="A21" s="76">
        <v>62073109</v>
      </c>
      <c r="B21" s="78">
        <v>44957.38167405092</v>
      </c>
      <c r="C21" s="76" t="s">
        <v>1235</v>
      </c>
      <c r="D21" s="76" t="s">
        <v>1236</v>
      </c>
      <c r="E21" s="76">
        <v>62073109</v>
      </c>
      <c r="F21" s="76" t="s">
        <v>1192</v>
      </c>
      <c r="G21" s="76" t="s">
        <v>1192</v>
      </c>
      <c r="H21" s="89"/>
      <c r="I21" s="89"/>
      <c r="J21" s="89"/>
      <c r="K21" s="89"/>
      <c r="L21" s="89"/>
      <c r="M21" s="89"/>
      <c r="N21" s="89"/>
      <c r="O21" s="87">
        <v>5</v>
      </c>
      <c r="P21" s="89"/>
      <c r="Q21" s="89"/>
      <c r="R21" s="89"/>
      <c r="S21" s="89"/>
      <c r="T21" s="77" t="str">
        <f>VLOOKUP(A21,Seznam_PO_1_1_2022!A:B,2,0)</f>
        <v>JM_071</v>
      </c>
    </row>
    <row r="22" spans="1:20" ht="12.75">
      <c r="A22" s="79">
        <v>390348</v>
      </c>
      <c r="B22" s="78">
        <v>44963.54051847222</v>
      </c>
      <c r="C22" s="76" t="s">
        <v>372</v>
      </c>
      <c r="D22" s="76" t="s">
        <v>1256</v>
      </c>
      <c r="E22" s="79" t="s">
        <v>1095</v>
      </c>
      <c r="F22" s="76" t="s">
        <v>1192</v>
      </c>
      <c r="G22" s="76" t="s">
        <v>1192</v>
      </c>
      <c r="H22" s="87">
        <v>0</v>
      </c>
      <c r="I22" s="87">
        <v>10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77" t="str">
        <f>VLOOKUP(A22,Seznam_PO_1_1_2022!A:B,2,0)</f>
        <v>JM_072</v>
      </c>
    </row>
    <row r="23" spans="1:20" ht="12.75">
      <c r="A23" s="79">
        <v>839680</v>
      </c>
      <c r="B23" s="78">
        <v>44956.46065690972</v>
      </c>
      <c r="C23" s="76" t="s">
        <v>1080</v>
      </c>
      <c r="D23" s="76" t="s">
        <v>1228</v>
      </c>
      <c r="E23" s="79" t="s">
        <v>1109</v>
      </c>
      <c r="F23" s="76" t="s">
        <v>1192</v>
      </c>
      <c r="G23" s="76" t="s">
        <v>1192</v>
      </c>
      <c r="H23" s="87">
        <v>30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7" t="str">
        <f>VLOOKUP(A23,Seznam_PO_1_1_2022!A:B,2,0)</f>
        <v>JM_073</v>
      </c>
    </row>
    <row r="24" spans="1:20" ht="12.75">
      <c r="A24" s="79">
        <v>56324</v>
      </c>
      <c r="B24" s="78">
        <v>44970.41303747685</v>
      </c>
      <c r="C24" s="76" t="s">
        <v>1269</v>
      </c>
      <c r="D24" s="76" t="s">
        <v>1270</v>
      </c>
      <c r="E24" s="79" t="s">
        <v>1089</v>
      </c>
      <c r="F24" s="76" t="s">
        <v>1192</v>
      </c>
      <c r="G24" s="76" t="s">
        <v>1192</v>
      </c>
      <c r="H24" s="89"/>
      <c r="I24" s="87">
        <v>60</v>
      </c>
      <c r="J24" s="89"/>
      <c r="K24" s="89"/>
      <c r="L24" s="89"/>
      <c r="M24" s="89"/>
      <c r="N24" s="89"/>
      <c r="O24" s="87">
        <v>1</v>
      </c>
      <c r="P24" s="89"/>
      <c r="Q24" s="89"/>
      <c r="R24" s="89"/>
      <c r="S24" s="89"/>
      <c r="T24" s="77" t="str">
        <f>VLOOKUP(A24,Seznam_PO_1_1_2022!A:B,2,0)</f>
        <v>JM_074</v>
      </c>
    </row>
    <row r="25" spans="1:20" ht="12.75">
      <c r="A25" s="76">
        <v>49459881</v>
      </c>
      <c r="B25" s="78">
        <v>44957.56470461805</v>
      </c>
      <c r="C25" s="76" t="s">
        <v>413</v>
      </c>
      <c r="D25" s="76" t="s">
        <v>1242</v>
      </c>
      <c r="E25" s="76">
        <v>49459881</v>
      </c>
      <c r="F25" s="76" t="s">
        <v>1192</v>
      </c>
      <c r="G25" s="76" t="s">
        <v>1192</v>
      </c>
      <c r="H25" s="87">
        <v>20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7" t="str">
        <f>VLOOKUP(A25,Seznam_PO_1_1_2022!A:B,2,0)</f>
        <v>JM_077</v>
      </c>
    </row>
    <row r="26" spans="1:20" ht="12.75">
      <c r="A26" s="76">
        <v>44947721</v>
      </c>
      <c r="B26" s="78">
        <v>44953.539866770836</v>
      </c>
      <c r="C26" s="76" t="s">
        <v>430</v>
      </c>
      <c r="D26" s="76" t="s">
        <v>1213</v>
      </c>
      <c r="E26" s="76">
        <v>44947721</v>
      </c>
      <c r="F26" s="95" t="s">
        <v>1192</v>
      </c>
      <c r="G26" s="76" t="s">
        <v>1192</v>
      </c>
      <c r="H26" s="89"/>
      <c r="I26" s="89"/>
      <c r="J26" s="87">
        <v>15</v>
      </c>
      <c r="K26" s="89"/>
      <c r="L26" s="89"/>
      <c r="M26" s="89"/>
      <c r="N26" s="89"/>
      <c r="O26" s="89"/>
      <c r="P26" s="89"/>
      <c r="Q26" s="89"/>
      <c r="R26" s="89"/>
      <c r="S26" s="89"/>
      <c r="T26" s="77" t="str">
        <f>VLOOKUP(A26,Seznam_PO_1_1_2022!A:B,2,0)</f>
        <v>JM_078</v>
      </c>
    </row>
    <row r="27" spans="1:20" ht="12.75">
      <c r="A27" s="79">
        <v>89257</v>
      </c>
      <c r="B27" s="78">
        <v>44963.60854055556</v>
      </c>
      <c r="C27" s="76" t="s">
        <v>1258</v>
      </c>
      <c r="D27" s="76" t="s">
        <v>1259</v>
      </c>
      <c r="E27" s="79" t="s">
        <v>1090</v>
      </c>
      <c r="F27" s="76" t="s">
        <v>1192</v>
      </c>
      <c r="G27" s="76" t="s">
        <v>1192</v>
      </c>
      <c r="H27" s="87">
        <v>8</v>
      </c>
      <c r="I27" s="87">
        <v>25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77" t="str">
        <f>VLOOKUP(A27,Seznam_PO_1_1_2022!A:B,2,0)</f>
        <v>JM_081</v>
      </c>
    </row>
    <row r="28" spans="1:20" ht="12.75">
      <c r="A28" s="79">
        <v>559270</v>
      </c>
      <c r="B28" s="78">
        <v>44957.40071476852</v>
      </c>
      <c r="C28" s="76" t="s">
        <v>1237</v>
      </c>
      <c r="D28" s="76" t="s">
        <v>1238</v>
      </c>
      <c r="E28" s="79" t="s">
        <v>1104</v>
      </c>
      <c r="F28" s="76" t="s">
        <v>1192</v>
      </c>
      <c r="G28" s="76" t="s">
        <v>1192</v>
      </c>
      <c r="H28" s="87">
        <v>0</v>
      </c>
      <c r="I28" s="87">
        <v>100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77" t="str">
        <f>VLOOKUP(A28,Seznam_PO_1_1_2022!A:B,2,0)</f>
        <v>JM_085</v>
      </c>
    </row>
    <row r="29" spans="1:20" ht="12.75">
      <c r="A29" s="79">
        <v>558991</v>
      </c>
      <c r="B29" s="78">
        <v>44957.26855984954</v>
      </c>
      <c r="C29" s="76" t="s">
        <v>479</v>
      </c>
      <c r="D29" s="76" t="s">
        <v>1234</v>
      </c>
      <c r="E29" s="79" t="s">
        <v>1105</v>
      </c>
      <c r="F29" s="76" t="s">
        <v>1192</v>
      </c>
      <c r="G29" s="76" t="s">
        <v>1192</v>
      </c>
      <c r="H29" s="89"/>
      <c r="I29" s="87">
        <v>60</v>
      </c>
      <c r="J29" s="89"/>
      <c r="K29" s="89"/>
      <c r="L29" s="89"/>
      <c r="M29" s="89"/>
      <c r="N29" s="89"/>
      <c r="O29" s="87">
        <v>1</v>
      </c>
      <c r="P29" s="89"/>
      <c r="Q29" s="89"/>
      <c r="R29" s="89"/>
      <c r="S29" s="89"/>
      <c r="T29" s="77" t="str">
        <f>VLOOKUP(A29,Seznam_PO_1_1_2022!A:B,2,0)</f>
        <v>JM_093</v>
      </c>
    </row>
    <row r="30" spans="1:20" ht="12.75">
      <c r="A30" s="76">
        <v>60552255</v>
      </c>
      <c r="B30" s="78">
        <v>44957.43588371528</v>
      </c>
      <c r="C30" s="76" t="s">
        <v>1043</v>
      </c>
      <c r="D30" s="76" t="s">
        <v>1239</v>
      </c>
      <c r="E30" s="76">
        <v>60552255</v>
      </c>
      <c r="F30" s="76" t="s">
        <v>1192</v>
      </c>
      <c r="G30" s="76" t="s">
        <v>1192</v>
      </c>
      <c r="H30" s="87">
        <v>0</v>
      </c>
      <c r="I30" s="87">
        <v>500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5</v>
      </c>
      <c r="P30" s="87">
        <v>0</v>
      </c>
      <c r="Q30" s="87">
        <v>0</v>
      </c>
      <c r="R30" s="87">
        <v>0</v>
      </c>
      <c r="S30" s="87">
        <v>0</v>
      </c>
      <c r="T30" s="77" t="str">
        <f>VLOOKUP(A30,Seznam_PO_1_1_2022!A:B,2,0)</f>
        <v>JM_095</v>
      </c>
    </row>
    <row r="31" spans="1:20" ht="12.75">
      <c r="A31" s="76">
        <v>70843155</v>
      </c>
      <c r="B31" s="78">
        <v>44953.4245056713</v>
      </c>
      <c r="C31" s="76" t="s">
        <v>1198</v>
      </c>
      <c r="D31" s="76" t="s">
        <v>1199</v>
      </c>
      <c r="E31" s="76">
        <v>70843155</v>
      </c>
      <c r="F31" s="76" t="s">
        <v>1192</v>
      </c>
      <c r="G31" s="76" t="s">
        <v>1192</v>
      </c>
      <c r="H31" s="87">
        <v>100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77" t="str">
        <f>VLOOKUP(A31,Seznam_PO_1_1_2022!A:B,2,0)</f>
        <v>JM_100</v>
      </c>
    </row>
    <row r="32" spans="1:20" ht="12.75">
      <c r="A32" s="79">
        <v>567396</v>
      </c>
      <c r="B32" s="78">
        <v>44956.47510895833</v>
      </c>
      <c r="C32" s="76" t="s">
        <v>1229</v>
      </c>
      <c r="D32" s="76" t="s">
        <v>517</v>
      </c>
      <c r="E32" s="79" t="s">
        <v>1106</v>
      </c>
      <c r="F32" s="76" t="s">
        <v>1192</v>
      </c>
      <c r="G32" s="76" t="s">
        <v>1192</v>
      </c>
      <c r="H32" s="89"/>
      <c r="I32" s="87">
        <v>30</v>
      </c>
      <c r="J32" s="89"/>
      <c r="K32" s="89"/>
      <c r="L32" s="89"/>
      <c r="M32" s="89"/>
      <c r="N32" s="87">
        <v>1</v>
      </c>
      <c r="O32" s="89"/>
      <c r="P32" s="89"/>
      <c r="Q32" s="89"/>
      <c r="R32" s="89"/>
      <c r="S32" s="89"/>
      <c r="T32" s="77" t="str">
        <f>VLOOKUP(A32,Seznam_PO_1_1_2022!A:B,2,0)</f>
        <v>JM_105</v>
      </c>
    </row>
    <row r="33" spans="1:20" ht="12.75">
      <c r="A33" s="76">
        <v>62157299</v>
      </c>
      <c r="B33" s="78">
        <v>44953.46401947917</v>
      </c>
      <c r="C33" s="76" t="s">
        <v>1204</v>
      </c>
      <c r="D33" s="76" t="s">
        <v>1205</v>
      </c>
      <c r="E33" s="76">
        <v>62157299</v>
      </c>
      <c r="F33" s="76" t="s">
        <v>1192</v>
      </c>
      <c r="G33" s="76" t="s">
        <v>1192</v>
      </c>
      <c r="H33" s="89"/>
      <c r="I33" s="87">
        <v>100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7" t="str">
        <f>VLOOKUP(A33,Seznam_PO_1_1_2022!A:B,2,0)</f>
        <v>JM_108</v>
      </c>
    </row>
    <row r="34" spans="1:20" ht="12.75">
      <c r="A34" s="82">
        <v>226475</v>
      </c>
      <c r="B34" s="83">
        <v>44965.58300052083</v>
      </c>
      <c r="C34" s="84" t="s">
        <v>1250</v>
      </c>
      <c r="D34" s="84" t="s">
        <v>1251</v>
      </c>
      <c r="E34" s="82" t="s">
        <v>1092</v>
      </c>
      <c r="F34" s="84" t="s">
        <v>1192</v>
      </c>
      <c r="G34" s="84" t="s">
        <v>1192</v>
      </c>
      <c r="H34" s="90"/>
      <c r="I34" s="88">
        <v>120</v>
      </c>
      <c r="J34" s="90"/>
      <c r="K34" s="90"/>
      <c r="L34" s="90"/>
      <c r="M34" s="90"/>
      <c r="N34" s="90"/>
      <c r="O34" s="88">
        <v>5</v>
      </c>
      <c r="P34" s="90"/>
      <c r="Q34" s="90"/>
      <c r="R34" s="90"/>
      <c r="S34" s="90"/>
      <c r="T34" s="85" t="str">
        <f>VLOOKUP(A34,Seznam_PO_1_1_2022!A:B,2,0)</f>
        <v>JM_114</v>
      </c>
    </row>
    <row r="35" spans="1:20" ht="12.75">
      <c r="A35" s="76">
        <v>62160095</v>
      </c>
      <c r="B35" s="78">
        <v>44967.52743421296</v>
      </c>
      <c r="C35" s="76" t="s">
        <v>1267</v>
      </c>
      <c r="D35" s="76" t="s">
        <v>1268</v>
      </c>
      <c r="E35" s="76">
        <v>62160095</v>
      </c>
      <c r="F35" s="76" t="s">
        <v>1192</v>
      </c>
      <c r="G35" s="76" t="s">
        <v>1192</v>
      </c>
      <c r="H35" s="87">
        <v>20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7" t="str">
        <f>VLOOKUP(A35,Seznam_PO_1_1_2022!A:B,2,0)</f>
        <v>JM_115</v>
      </c>
    </row>
    <row r="36" spans="1:20" ht="12.75">
      <c r="A36" s="76">
        <v>62157396</v>
      </c>
      <c r="B36" s="78">
        <v>44967.52525908565</v>
      </c>
      <c r="C36" s="76" t="s">
        <v>1265</v>
      </c>
      <c r="D36" s="76" t="s">
        <v>1266</v>
      </c>
      <c r="E36" s="76">
        <v>62157396</v>
      </c>
      <c r="F36" s="76" t="s">
        <v>1192</v>
      </c>
      <c r="G36" s="76" t="s">
        <v>1192</v>
      </c>
      <c r="H36" s="89"/>
      <c r="I36" s="87">
        <v>75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7" t="str">
        <f>VLOOKUP(A36,Seznam_PO_1_1_2022!A:B,2,0)</f>
        <v>JM_122</v>
      </c>
    </row>
    <row r="37" spans="1:20" ht="12.75">
      <c r="A37" s="76">
        <v>49461249</v>
      </c>
      <c r="B37" s="78">
        <v>44953.58470121528</v>
      </c>
      <c r="C37" s="76" t="s">
        <v>1220</v>
      </c>
      <c r="D37" s="76" t="s">
        <v>1221</v>
      </c>
      <c r="E37" s="76">
        <v>49461249</v>
      </c>
      <c r="F37" s="76" t="s">
        <v>1192</v>
      </c>
      <c r="G37" s="76" t="s">
        <v>1192</v>
      </c>
      <c r="H37" s="89"/>
      <c r="I37" s="87">
        <v>75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7" t="str">
        <f>VLOOKUP(A37,Seznam_PO_1_1_2022!A:B,2,0)</f>
        <v>JM_125</v>
      </c>
    </row>
    <row r="38" spans="1:20" ht="12.75">
      <c r="A38" s="79">
        <v>226564</v>
      </c>
      <c r="B38" s="78">
        <v>44953.432214560184</v>
      </c>
      <c r="C38" s="76" t="s">
        <v>621</v>
      </c>
      <c r="D38" s="76" t="s">
        <v>624</v>
      </c>
      <c r="E38" s="79" t="s">
        <v>1096</v>
      </c>
      <c r="F38" s="76" t="s">
        <v>1192</v>
      </c>
      <c r="G38" s="76" t="s">
        <v>1192</v>
      </c>
      <c r="H38" s="89"/>
      <c r="I38" s="87">
        <v>60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7" t="str">
        <f>VLOOKUP(A38,Seznam_PO_1_1_2022!A:B,2,0)</f>
        <v>JM_134</v>
      </c>
    </row>
    <row r="39" spans="1:20" ht="12.75">
      <c r="A39" s="79">
        <v>567043</v>
      </c>
      <c r="B39" s="78">
        <v>44953.54941744213</v>
      </c>
      <c r="C39" s="76" t="s">
        <v>1214</v>
      </c>
      <c r="D39" s="76" t="s">
        <v>1215</v>
      </c>
      <c r="E39" s="79" t="s">
        <v>1107</v>
      </c>
      <c r="F39" s="76" t="s">
        <v>1192</v>
      </c>
      <c r="G39" s="76" t="s">
        <v>1192</v>
      </c>
      <c r="H39" s="87">
        <v>0</v>
      </c>
      <c r="I39" s="87">
        <v>50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77" t="str">
        <f>VLOOKUP(A39,Seznam_PO_1_1_2022!A:B,2,0)</f>
        <v>JM_136</v>
      </c>
    </row>
    <row r="40" spans="1:20" ht="12.75">
      <c r="A40" s="79">
        <v>53163</v>
      </c>
      <c r="B40" s="78">
        <v>44958.53395690973</v>
      </c>
      <c r="C40" s="76" t="s">
        <v>1245</v>
      </c>
      <c r="D40" s="76" t="s">
        <v>1246</v>
      </c>
      <c r="E40" s="79" t="s">
        <v>1086</v>
      </c>
      <c r="F40" s="76" t="s">
        <v>1192</v>
      </c>
      <c r="G40" s="76" t="s">
        <v>1192</v>
      </c>
      <c r="H40" s="87">
        <v>75</v>
      </c>
      <c r="I40" s="87">
        <v>75</v>
      </c>
      <c r="J40" s="89"/>
      <c r="K40" s="89"/>
      <c r="L40" s="89"/>
      <c r="M40" s="89"/>
      <c r="N40" s="87">
        <v>2</v>
      </c>
      <c r="O40" s="89"/>
      <c r="P40" s="89"/>
      <c r="Q40" s="89"/>
      <c r="R40" s="89"/>
      <c r="S40" s="89"/>
      <c r="T40" s="77" t="str">
        <f>VLOOKUP(A40,Seznam_PO_1_1_2022!A:B,2,0)</f>
        <v>JM_145</v>
      </c>
    </row>
    <row r="41" spans="1:20" ht="12.75">
      <c r="A41" s="76">
        <v>60680351</v>
      </c>
      <c r="B41" s="78">
        <v>44956.615435625004</v>
      </c>
      <c r="C41" s="76" t="s">
        <v>1232</v>
      </c>
      <c r="D41" s="76" t="s">
        <v>1233</v>
      </c>
      <c r="E41" s="76">
        <v>60680351</v>
      </c>
      <c r="F41" s="76" t="s">
        <v>1192</v>
      </c>
      <c r="G41" s="76" t="s">
        <v>1192</v>
      </c>
      <c r="H41" s="89"/>
      <c r="I41" s="87">
        <v>60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7" t="str">
        <f>VLOOKUP(A41,Seznam_PO_1_1_2022!A:B,2,0)</f>
        <v>JM_165</v>
      </c>
    </row>
    <row r="42" spans="1:20" ht="12.75">
      <c r="A42" s="76">
        <v>60680318</v>
      </c>
      <c r="B42" s="78">
        <v>44960.39951855324</v>
      </c>
      <c r="C42" s="76" t="s">
        <v>1248</v>
      </c>
      <c r="D42" s="76" t="s">
        <v>1249</v>
      </c>
      <c r="E42" s="76">
        <v>60680318</v>
      </c>
      <c r="F42" s="76" t="s">
        <v>1192</v>
      </c>
      <c r="G42" s="76" t="s">
        <v>1192</v>
      </c>
      <c r="H42" s="87">
        <v>8</v>
      </c>
      <c r="I42" s="87">
        <v>20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7" t="str">
        <f>VLOOKUP(A42,Seznam_PO_1_1_2022!A:B,2,0)</f>
        <v>JM_170</v>
      </c>
    </row>
    <row r="43" spans="1:20" ht="12.75">
      <c r="A43" s="76">
        <v>45671826</v>
      </c>
      <c r="B43" s="78">
        <v>44963.29226194444</v>
      </c>
      <c r="C43" s="76" t="s">
        <v>716</v>
      </c>
      <c r="D43" s="76" t="s">
        <v>701</v>
      </c>
      <c r="E43" s="76">
        <v>45671826</v>
      </c>
      <c r="F43" s="76" t="s">
        <v>1192</v>
      </c>
      <c r="G43" s="76" t="s">
        <v>1192</v>
      </c>
      <c r="H43" s="87">
        <v>25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7" t="str">
        <f>VLOOKUP(A43,Seznam_PO_1_1_2022!A:B,2,0)</f>
        <v>JM_171</v>
      </c>
    </row>
    <row r="44" spans="1:20" ht="12.75">
      <c r="A44" s="76">
        <v>45671877</v>
      </c>
      <c r="B44" s="78">
        <v>44953.474563275464</v>
      </c>
      <c r="C44" s="86" t="s">
        <v>1274</v>
      </c>
      <c r="D44" s="76" t="s">
        <v>1207</v>
      </c>
      <c r="E44" s="76">
        <v>45671877</v>
      </c>
      <c r="F44" s="76" t="s">
        <v>1192</v>
      </c>
      <c r="G44" s="76" t="s">
        <v>1192</v>
      </c>
      <c r="H44" s="87">
        <v>40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7" t="str">
        <f>VLOOKUP(A44,Seznam_PO_1_1_2022!A:B,2,0)</f>
        <v>JM_173</v>
      </c>
    </row>
    <row r="45" spans="1:20" ht="12.75">
      <c r="A45" s="82">
        <v>380521</v>
      </c>
      <c r="B45" s="83">
        <v>44963.54098641204</v>
      </c>
      <c r="C45" s="84" t="s">
        <v>1255</v>
      </c>
      <c r="D45" s="84" t="s">
        <v>1257</v>
      </c>
      <c r="E45" s="82" t="s">
        <v>1097</v>
      </c>
      <c r="F45" s="84" t="s">
        <v>1192</v>
      </c>
      <c r="G45" s="84" t="s">
        <v>1192</v>
      </c>
      <c r="H45" s="88">
        <v>15</v>
      </c>
      <c r="I45" s="88">
        <v>0</v>
      </c>
      <c r="J45" s="88">
        <v>0</v>
      </c>
      <c r="K45" s="90"/>
      <c r="L45" s="90"/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5" t="str">
        <f>VLOOKUP(A45,Seznam_PO_1_1_2022!A:B,2,0)</f>
        <v>JM_177</v>
      </c>
    </row>
    <row r="46" spans="1:20" ht="12.75">
      <c r="A46" s="76">
        <v>70997241</v>
      </c>
      <c r="B46" s="78">
        <v>44953.40223369213</v>
      </c>
      <c r="C46" s="76" t="s">
        <v>1193</v>
      </c>
      <c r="D46" s="76" t="s">
        <v>1194</v>
      </c>
      <c r="E46" s="76">
        <v>70997241</v>
      </c>
      <c r="F46" s="76" t="s">
        <v>1192</v>
      </c>
      <c r="G46" s="76" t="s">
        <v>1192</v>
      </c>
      <c r="H46" s="87">
        <v>50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7" t="str">
        <f>VLOOKUP(A46,Seznam_PO_1_1_2022!A:B,2,0)</f>
        <v>JM_178</v>
      </c>
    </row>
    <row r="47" spans="1:20" ht="12.75">
      <c r="A47" s="79">
        <v>226556</v>
      </c>
      <c r="B47" s="78">
        <v>44970.461125497684</v>
      </c>
      <c r="C47" s="125" t="s">
        <v>1324</v>
      </c>
      <c r="D47" s="76" t="s">
        <v>1272</v>
      </c>
      <c r="E47" s="79" t="s">
        <v>1093</v>
      </c>
      <c r="F47" s="76" t="s">
        <v>1192</v>
      </c>
      <c r="G47" s="76" t="s">
        <v>1192</v>
      </c>
      <c r="H47" s="87">
        <v>80</v>
      </c>
      <c r="I47" s="89"/>
      <c r="J47" s="89"/>
      <c r="K47" s="89"/>
      <c r="L47" s="89"/>
      <c r="M47" s="89"/>
      <c r="N47" s="87">
        <v>7</v>
      </c>
      <c r="O47" s="89"/>
      <c r="P47" s="89"/>
      <c r="Q47" s="89"/>
      <c r="R47" s="89"/>
      <c r="S47" s="89"/>
      <c r="T47" s="77" t="str">
        <f>VLOOKUP(A47,Seznam_PO_1_1_2022!A:B,2,0)</f>
        <v>JM_184</v>
      </c>
    </row>
    <row r="48" spans="1:20" ht="12.75">
      <c r="A48" s="76">
        <v>48452751</v>
      </c>
      <c r="B48" s="78">
        <v>44953.411359618054</v>
      </c>
      <c r="C48" s="76" t="s">
        <v>785</v>
      </c>
      <c r="D48" s="76" t="s">
        <v>786</v>
      </c>
      <c r="E48" s="76">
        <v>48452751</v>
      </c>
      <c r="F48" s="76" t="s">
        <v>1192</v>
      </c>
      <c r="G48" s="76" t="s">
        <v>1192</v>
      </c>
      <c r="H48" s="89"/>
      <c r="I48" s="87">
        <v>30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7" t="str">
        <f>VLOOKUP(A48,Seznam_PO_1_1_2022!A:B,2,0)</f>
        <v>JM_193</v>
      </c>
    </row>
    <row r="49" spans="1:20" ht="12.75">
      <c r="A49" s="76">
        <v>60555211</v>
      </c>
      <c r="B49" s="78">
        <v>44957.472770520835</v>
      </c>
      <c r="C49" s="76" t="s">
        <v>1240</v>
      </c>
      <c r="D49" s="76" t="s">
        <v>1241</v>
      </c>
      <c r="E49" s="76">
        <v>60555211</v>
      </c>
      <c r="F49" s="76" t="s">
        <v>1192</v>
      </c>
      <c r="G49" s="76" t="s">
        <v>1192</v>
      </c>
      <c r="H49" s="87">
        <v>0</v>
      </c>
      <c r="I49" s="87">
        <v>150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77" t="str">
        <f>VLOOKUP(A49,Seznam_PO_1_1_2022!A:B,2,0)</f>
        <v>JM_199</v>
      </c>
    </row>
    <row r="50" spans="1:20" ht="12.75">
      <c r="A50" s="76">
        <v>16355474</v>
      </c>
      <c r="B50" s="78">
        <v>44953.51053932871</v>
      </c>
      <c r="C50" s="76" t="s">
        <v>1211</v>
      </c>
      <c r="D50" s="76" t="s">
        <v>1212</v>
      </c>
      <c r="E50" s="76">
        <v>16355474</v>
      </c>
      <c r="F50" s="76" t="s">
        <v>1192</v>
      </c>
      <c r="G50" s="76" t="s">
        <v>1192</v>
      </c>
      <c r="H50" s="87">
        <v>15</v>
      </c>
      <c r="I50" s="89"/>
      <c r="J50" s="89"/>
      <c r="K50" s="89"/>
      <c r="L50" s="89"/>
      <c r="M50" s="89"/>
      <c r="N50" s="87">
        <v>3</v>
      </c>
      <c r="O50" s="89"/>
      <c r="P50" s="89"/>
      <c r="Q50" s="89"/>
      <c r="R50" s="89"/>
      <c r="S50" s="89"/>
      <c r="T50" s="77" t="str">
        <f>VLOOKUP(A50,Seznam_PO_1_1_2022!A:B,2,0)</f>
        <v>JM_203</v>
      </c>
    </row>
    <row r="51" spans="1:20" ht="12.75">
      <c r="A51" s="76">
        <v>46937102</v>
      </c>
      <c r="B51" s="78">
        <v>44953.58981672453</v>
      </c>
      <c r="C51" s="76" t="s">
        <v>840</v>
      </c>
      <c r="D51" s="76" t="s">
        <v>1222</v>
      </c>
      <c r="E51" s="76">
        <v>46937102</v>
      </c>
      <c r="F51" s="76" t="s">
        <v>1192</v>
      </c>
      <c r="G51" s="76" t="s">
        <v>1192</v>
      </c>
      <c r="H51" s="89"/>
      <c r="I51" s="89"/>
      <c r="J51" s="87">
        <v>10</v>
      </c>
      <c r="K51" s="89"/>
      <c r="L51" s="89"/>
      <c r="M51" s="89"/>
      <c r="N51" s="89"/>
      <c r="O51" s="89"/>
      <c r="P51" s="89"/>
      <c r="Q51" s="89"/>
      <c r="R51" s="89"/>
      <c r="S51" s="89"/>
      <c r="T51" s="77" t="str">
        <f>VLOOKUP(A51,Seznam_PO_1_1_2022!A:B,2,0)</f>
        <v>JM_207</v>
      </c>
    </row>
    <row r="52" spans="1:20" ht="12.75">
      <c r="A52" s="76">
        <v>60680300</v>
      </c>
      <c r="B52" s="78">
        <v>44967.331498796295</v>
      </c>
      <c r="C52" s="76" t="s">
        <v>852</v>
      </c>
      <c r="D52" s="76" t="s">
        <v>1264</v>
      </c>
      <c r="E52" s="76">
        <v>60680300</v>
      </c>
      <c r="F52" s="76" t="s">
        <v>1192</v>
      </c>
      <c r="G52" s="76" t="s">
        <v>1192</v>
      </c>
      <c r="H52" s="87">
        <v>50</v>
      </c>
      <c r="I52" s="89"/>
      <c r="J52" s="89"/>
      <c r="K52" s="89"/>
      <c r="L52" s="89"/>
      <c r="M52" s="89"/>
      <c r="N52" s="87">
        <v>2</v>
      </c>
      <c r="O52" s="89"/>
      <c r="P52" s="89"/>
      <c r="Q52" s="89"/>
      <c r="R52" s="89"/>
      <c r="S52" s="89"/>
      <c r="T52" s="77" t="str">
        <f>VLOOKUP(A52,Seznam_PO_1_1_2022!A:B,2,0)</f>
        <v>JM_211</v>
      </c>
    </row>
    <row r="53" spans="1:20" ht="12.75">
      <c r="A53" s="79">
        <v>55166</v>
      </c>
      <c r="B53" s="78">
        <v>44953.55352120371</v>
      </c>
      <c r="C53" s="76" t="s">
        <v>1216</v>
      </c>
      <c r="D53" s="76" t="s">
        <v>1217</v>
      </c>
      <c r="E53" s="79" t="s">
        <v>1087</v>
      </c>
      <c r="F53" s="76" t="s">
        <v>1192</v>
      </c>
      <c r="G53" s="76" t="s">
        <v>1192</v>
      </c>
      <c r="H53" s="89"/>
      <c r="I53" s="87">
        <v>300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7" t="str">
        <f>VLOOKUP(A53,Seznam_PO_1_1_2022!A:B,2,0)</f>
        <v>JM_213</v>
      </c>
    </row>
    <row r="54" spans="1:20" ht="12.75">
      <c r="A54" s="76">
        <v>49438875</v>
      </c>
      <c r="B54" s="78">
        <v>44953.440655949074</v>
      </c>
      <c r="C54" s="76" t="s">
        <v>883</v>
      </c>
      <c r="D54" s="76" t="s">
        <v>878</v>
      </c>
      <c r="E54" s="76">
        <v>49438875</v>
      </c>
      <c r="F54" s="76" t="s">
        <v>1192</v>
      </c>
      <c r="G54" s="76" t="s">
        <v>1192</v>
      </c>
      <c r="H54" s="87">
        <v>50</v>
      </c>
      <c r="I54" s="89"/>
      <c r="J54" s="89"/>
      <c r="K54" s="89"/>
      <c r="L54" s="89"/>
      <c r="M54" s="89"/>
      <c r="N54" s="89"/>
      <c r="O54" s="89"/>
      <c r="P54" s="89"/>
      <c r="Q54" s="87">
        <v>2</v>
      </c>
      <c r="R54" s="89"/>
      <c r="S54" s="89"/>
      <c r="T54" s="77" t="str">
        <f>VLOOKUP(A54,Seznam_PO_1_1_2022!A:B,2,0)</f>
        <v>JM_214</v>
      </c>
    </row>
    <row r="55" spans="1:20" ht="12.75">
      <c r="A55" s="76">
        <v>66596769</v>
      </c>
      <c r="B55" s="78">
        <v>44953.44046539352</v>
      </c>
      <c r="C55" s="76" t="s">
        <v>900</v>
      </c>
      <c r="D55" s="76" t="s">
        <v>1203</v>
      </c>
      <c r="E55" s="76">
        <v>66596769</v>
      </c>
      <c r="F55" s="76" t="s">
        <v>1192</v>
      </c>
      <c r="G55" s="76" t="s">
        <v>1192</v>
      </c>
      <c r="H55" s="87">
        <v>90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77" t="str">
        <f>VLOOKUP(A55,Seznam_PO_1_1_2022!A:B,2,0)</f>
        <v>JM_221</v>
      </c>
    </row>
    <row r="56" spans="1:20" ht="12.75">
      <c r="A56" s="76">
        <v>61742902</v>
      </c>
      <c r="B56" s="78">
        <v>44960.51196717593</v>
      </c>
      <c r="C56" s="76" t="s">
        <v>913</v>
      </c>
      <c r="D56" s="76" t="s">
        <v>1252</v>
      </c>
      <c r="E56" s="76">
        <v>61742902</v>
      </c>
      <c r="F56" s="76" t="s">
        <v>1192</v>
      </c>
      <c r="G56" s="76" t="s">
        <v>1192</v>
      </c>
      <c r="H56" s="87">
        <v>30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77" t="str">
        <f>VLOOKUP(A56,Seznam_PO_1_1_2022!A:B,2,0)</f>
        <v>JM_256</v>
      </c>
    </row>
    <row r="57" spans="1:20" ht="12.75">
      <c r="A57" s="79">
        <v>837385</v>
      </c>
      <c r="B57" s="78">
        <v>44953.40345155093</v>
      </c>
      <c r="C57" s="76" t="s">
        <v>933</v>
      </c>
      <c r="D57" s="76" t="s">
        <v>1195</v>
      </c>
      <c r="E57" s="79" t="s">
        <v>1110</v>
      </c>
      <c r="F57" s="76" t="s">
        <v>1192</v>
      </c>
      <c r="G57" s="76" t="s">
        <v>1192</v>
      </c>
      <c r="H57" s="87">
        <v>120</v>
      </c>
      <c r="I57" s="89"/>
      <c r="J57" s="89"/>
      <c r="K57" s="89"/>
      <c r="L57" s="89"/>
      <c r="M57" s="89"/>
      <c r="N57" s="87">
        <v>5</v>
      </c>
      <c r="O57" s="89"/>
      <c r="P57" s="89"/>
      <c r="Q57" s="89"/>
      <c r="R57" s="89"/>
      <c r="S57" s="89"/>
      <c r="T57" s="77" t="str">
        <f>VLOOKUP(A57,Seznam_PO_1_1_2022!A:B,2,0)</f>
        <v>JM_260</v>
      </c>
    </row>
    <row r="58" spans="1:20" ht="12.75">
      <c r="A58" s="76">
        <v>29319498</v>
      </c>
      <c r="B58" s="78">
        <v>44956.38764642361</v>
      </c>
      <c r="C58" s="76" t="s">
        <v>1225</v>
      </c>
      <c r="D58" s="76" t="s">
        <v>1226</v>
      </c>
      <c r="E58" s="76">
        <v>29319498</v>
      </c>
      <c r="F58" s="76" t="s">
        <v>1192</v>
      </c>
      <c r="G58" s="76" t="s">
        <v>1192</v>
      </c>
      <c r="H58" s="87">
        <v>20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7">
        <v>20</v>
      </c>
      <c r="T58" s="77" t="str">
        <f>VLOOKUP(A58,Seznam_PO_1_1_2022!A:B,2,0)</f>
        <v>JM_278</v>
      </c>
    </row>
    <row r="59" spans="1:20" ht="12.75">
      <c r="A59" s="79">
        <v>4150015</v>
      </c>
      <c r="B59" s="78">
        <v>44956.437436527776</v>
      </c>
      <c r="C59" s="76" t="s">
        <v>1042</v>
      </c>
      <c r="D59" s="76" t="s">
        <v>1227</v>
      </c>
      <c r="E59" s="79" t="s">
        <v>1111</v>
      </c>
      <c r="F59" s="76" t="s">
        <v>1192</v>
      </c>
      <c r="G59" s="76" t="s">
        <v>1192</v>
      </c>
      <c r="H59" s="87">
        <v>30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7" t="str">
        <f>VLOOKUP(A59,Seznam_PO_1_1_2022!A:B,2,0)</f>
        <v>JM_283</v>
      </c>
    </row>
    <row r="60" spans="8:21" ht="15.75" customHeight="1">
      <c r="H60" s="89">
        <f>SUM(H2:H59)</f>
        <v>1846</v>
      </c>
      <c r="I60" s="89">
        <f aca="true" t="shared" si="0" ref="I60:S60">SUM(I2:I59)</f>
        <v>2435</v>
      </c>
      <c r="J60" s="89">
        <f t="shared" si="0"/>
        <v>50</v>
      </c>
      <c r="K60" s="89">
        <f t="shared" si="0"/>
        <v>20</v>
      </c>
      <c r="L60" s="89">
        <f t="shared" si="0"/>
        <v>3</v>
      </c>
      <c r="M60" s="89">
        <f t="shared" si="0"/>
        <v>5</v>
      </c>
      <c r="N60" s="89">
        <f t="shared" si="0"/>
        <v>24</v>
      </c>
      <c r="O60" s="89">
        <f t="shared" si="0"/>
        <v>17</v>
      </c>
      <c r="P60" s="89">
        <f t="shared" si="0"/>
        <v>0</v>
      </c>
      <c r="Q60" s="89">
        <f t="shared" si="0"/>
        <v>2</v>
      </c>
      <c r="R60" s="89">
        <f t="shared" si="0"/>
        <v>0</v>
      </c>
      <c r="S60" s="89">
        <f t="shared" si="0"/>
        <v>25</v>
      </c>
      <c r="U60" s="89">
        <f>SUM(H60:T60)</f>
        <v>4427</v>
      </c>
    </row>
  </sheetData>
  <autoFilter ref="A1:T59">
    <sortState ref="A2:T60">
      <sortCondition sortBy="value" ref="G2:G60"/>
    </sortState>
  </autoFilter>
  <conditionalFormatting sqref="T1:T1048576">
    <cfRule type="duplicateValues" priority="2" dxfId="1">
      <formula>AND(COUNTIF($T$1:$T$1048576,T1)&gt;1,NOT(ISBLANK(T1)))</formula>
    </cfRule>
  </conditionalFormatting>
  <conditionalFormatting sqref="H2:S59">
    <cfRule type="cellIs" priority="1" dxfId="0" operator="greaterThan">
      <formula>0</formula>
    </cfRule>
  </conditionalFormatting>
  <hyperlinks>
    <hyperlink ref="C44" r:id="rId1" display="mailto:m.sperkova@domovbozice.cz"/>
    <hyperlink ref="C47" r:id="rId2" display="mailto:boudova@socialnisluzbyvyskov.info"/>
  </hyperlinks>
  <printOptions/>
  <pageMargins left="0.7" right="0.7" top="0.787401575" bottom="0.787401575" header="0.3" footer="0.3"/>
  <pageSetup horizontalDpi="600" verticalDpi="600" orientation="portrait" paperSize="9"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Dušan Baranovič</cp:lastModifiedBy>
  <cp:lastPrinted>2023-03-07T10:38:17Z</cp:lastPrinted>
  <dcterms:created xsi:type="dcterms:W3CDTF">2012-12-05T13:39:18Z</dcterms:created>
  <dcterms:modified xsi:type="dcterms:W3CDTF">2023-03-09T07:38:01Z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