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2881821B-7264-4AEA-9559-8A16CBAD2133}" xr6:coauthVersionLast="47" xr6:coauthVersionMax="47" xr10:uidLastSave="{00000000-0000-0000-0000-000000000000}"/>
  <bookViews>
    <workbookView xWindow="2808" yWindow="1428" windowWidth="17712" windowHeight="1231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Položky!$A$1:$G$126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7" i="3" l="1"/>
  <c r="G56" i="3"/>
  <c r="G55" i="3"/>
  <c r="G54" i="3"/>
  <c r="G35" i="3"/>
  <c r="G34" i="3"/>
  <c r="G33" i="3"/>
  <c r="G31" i="3"/>
  <c r="G32" i="3"/>
  <c r="G27" i="3"/>
  <c r="G30" i="3"/>
  <c r="BE28" i="3"/>
  <c r="BD28" i="3"/>
  <c r="BC28" i="3"/>
  <c r="BA28" i="3"/>
  <c r="G29" i="3"/>
  <c r="BB28" i="3" s="1"/>
  <c r="D21" i="1" l="1"/>
  <c r="D20" i="1"/>
  <c r="D19" i="1"/>
  <c r="D18" i="1"/>
  <c r="D17" i="1"/>
  <c r="D16" i="1"/>
  <c r="D15" i="1"/>
  <c r="BE122" i="3"/>
  <c r="BE123" i="3" s="1"/>
  <c r="I13" i="2" s="1"/>
  <c r="BD122" i="3"/>
  <c r="BD123" i="3" s="1"/>
  <c r="H13" i="2" s="1"/>
  <c r="BC122" i="3"/>
  <c r="BC123" i="3" s="1"/>
  <c r="G13" i="2" s="1"/>
  <c r="BA122" i="3"/>
  <c r="BA123" i="3" s="1"/>
  <c r="E13" i="2" s="1"/>
  <c r="G125" i="3"/>
  <c r="G126" i="3" s="1"/>
  <c r="B13" i="2"/>
  <c r="A13" i="2"/>
  <c r="C126" i="3"/>
  <c r="BE119" i="3"/>
  <c r="BD119" i="3"/>
  <c r="BC119" i="3"/>
  <c r="BA119" i="3"/>
  <c r="G122" i="3"/>
  <c r="BB119" i="3" s="1"/>
  <c r="BE117" i="3"/>
  <c r="BD117" i="3"/>
  <c r="BC117" i="3"/>
  <c r="BA117" i="3"/>
  <c r="G120" i="3"/>
  <c r="BB117" i="3" s="1"/>
  <c r="G118" i="3"/>
  <c r="B12" i="2"/>
  <c r="A12" i="2"/>
  <c r="C123" i="3"/>
  <c r="BE115" i="3"/>
  <c r="BD115" i="3"/>
  <c r="BC115" i="3"/>
  <c r="BA115" i="3"/>
  <c r="BD112" i="3"/>
  <c r="BC112" i="3"/>
  <c r="BB112" i="3"/>
  <c r="BA112" i="3"/>
  <c r="G115" i="3"/>
  <c r="BE112" i="3" s="1"/>
  <c r="BE111" i="3"/>
  <c r="BD111" i="3"/>
  <c r="BC111" i="3"/>
  <c r="BA111" i="3"/>
  <c r="G114" i="3"/>
  <c r="BB111" i="3" s="1"/>
  <c r="BE110" i="3"/>
  <c r="BD110" i="3"/>
  <c r="BC110" i="3"/>
  <c r="BA110" i="3"/>
  <c r="G113" i="3"/>
  <c r="BB110" i="3" s="1"/>
  <c r="BE104" i="3"/>
  <c r="BD104" i="3"/>
  <c r="BC104" i="3"/>
  <c r="BA104" i="3"/>
  <c r="G107" i="3"/>
  <c r="B11" i="2"/>
  <c r="A11" i="2"/>
  <c r="C116" i="3"/>
  <c r="BE101" i="3"/>
  <c r="BD101" i="3"/>
  <c r="BC101" i="3"/>
  <c r="BA101" i="3"/>
  <c r="G104" i="3"/>
  <c r="BB101" i="3" s="1"/>
  <c r="BE100" i="3"/>
  <c r="BD100" i="3"/>
  <c r="BC100" i="3"/>
  <c r="BA100" i="3"/>
  <c r="G103" i="3"/>
  <c r="BB100" i="3" s="1"/>
  <c r="BE94" i="3"/>
  <c r="BD94" i="3"/>
  <c r="BC94" i="3"/>
  <c r="BA94" i="3"/>
  <c r="G97" i="3"/>
  <c r="BB94" i="3" s="1"/>
  <c r="BE88" i="3"/>
  <c r="BD88" i="3"/>
  <c r="BC88" i="3"/>
  <c r="BA88" i="3"/>
  <c r="G91" i="3"/>
  <c r="B10" i="2"/>
  <c r="A10" i="2"/>
  <c r="C105" i="3"/>
  <c r="BE85" i="3"/>
  <c r="BD85" i="3"/>
  <c r="BC85" i="3"/>
  <c r="BA85" i="3"/>
  <c r="G88" i="3"/>
  <c r="BB85" i="3" s="1"/>
  <c r="G87" i="3"/>
  <c r="G86" i="3"/>
  <c r="G85" i="3"/>
  <c r="BE84" i="3"/>
  <c r="BD84" i="3"/>
  <c r="BC84" i="3"/>
  <c r="BA84" i="3"/>
  <c r="BB84" i="3"/>
  <c r="BE82" i="3"/>
  <c r="BD82" i="3"/>
  <c r="BC82" i="3"/>
  <c r="BA82" i="3"/>
  <c r="BB82" i="3"/>
  <c r="BE81" i="3"/>
  <c r="BD81" i="3"/>
  <c r="BC81" i="3"/>
  <c r="BA81" i="3"/>
  <c r="G84" i="3"/>
  <c r="BB81" i="3" s="1"/>
  <c r="BE80" i="3"/>
  <c r="BD80" i="3"/>
  <c r="BC80" i="3"/>
  <c r="BA80" i="3"/>
  <c r="G83" i="3"/>
  <c r="BB80" i="3" s="1"/>
  <c r="BE74" i="3"/>
  <c r="BD74" i="3"/>
  <c r="BC74" i="3"/>
  <c r="BA74" i="3"/>
  <c r="G77" i="3"/>
  <c r="BB74" i="3" s="1"/>
  <c r="BE73" i="3"/>
  <c r="BD73" i="3"/>
  <c r="BC73" i="3"/>
  <c r="BA73" i="3"/>
  <c r="G76" i="3"/>
  <c r="BB73" i="3" s="1"/>
  <c r="BE72" i="3"/>
  <c r="BD72" i="3"/>
  <c r="BC72" i="3"/>
  <c r="BA72" i="3"/>
  <c r="G75" i="3"/>
  <c r="BB72" i="3" s="1"/>
  <c r="BE71" i="3"/>
  <c r="BD71" i="3"/>
  <c r="BC71" i="3"/>
  <c r="BA71" i="3"/>
  <c r="G74" i="3"/>
  <c r="BB71" i="3" s="1"/>
  <c r="BE70" i="3"/>
  <c r="BD70" i="3"/>
  <c r="BC70" i="3"/>
  <c r="BA70" i="3"/>
  <c r="G73" i="3"/>
  <c r="BB70" i="3" s="1"/>
  <c r="BE69" i="3"/>
  <c r="BD69" i="3"/>
  <c r="BC69" i="3"/>
  <c r="BA69" i="3"/>
  <c r="G72" i="3"/>
  <c r="BB69" i="3" s="1"/>
  <c r="BE52" i="3"/>
  <c r="BD52" i="3"/>
  <c r="BC52" i="3"/>
  <c r="BA52" i="3"/>
  <c r="G59" i="3"/>
  <c r="BB52" i="3" s="1"/>
  <c r="BE51" i="3"/>
  <c r="BD51" i="3"/>
  <c r="BC51" i="3"/>
  <c r="BA51" i="3"/>
  <c r="G58" i="3"/>
  <c r="BB51" i="3" s="1"/>
  <c r="G51" i="3"/>
  <c r="B9" i="2"/>
  <c r="A9" i="2"/>
  <c r="C89" i="3"/>
  <c r="BD46" i="3"/>
  <c r="BC46" i="3"/>
  <c r="BB46" i="3"/>
  <c r="BA46" i="3"/>
  <c r="BE46" i="3"/>
  <c r="BD45" i="3"/>
  <c r="BC45" i="3"/>
  <c r="BB45" i="3"/>
  <c r="BA45" i="3"/>
  <c r="G48" i="3"/>
  <c r="BE45" i="3" s="1"/>
  <c r="BD44" i="3"/>
  <c r="BC44" i="3"/>
  <c r="BB44" i="3"/>
  <c r="BA44" i="3"/>
  <c r="G47" i="3"/>
  <c r="BE44" i="3" s="1"/>
  <c r="BE43" i="3"/>
  <c r="BD43" i="3"/>
  <c r="BC43" i="3"/>
  <c r="BA43" i="3"/>
  <c r="G46" i="3"/>
  <c r="BB43" i="3" s="1"/>
  <c r="BE39" i="3"/>
  <c r="BD39" i="3"/>
  <c r="BC39" i="3"/>
  <c r="BA39" i="3"/>
  <c r="G42" i="3"/>
  <c r="BB39" i="3" s="1"/>
  <c r="G36" i="3"/>
  <c r="BE33" i="3"/>
  <c r="BD33" i="3"/>
  <c r="BC33" i="3"/>
  <c r="BA33" i="3"/>
  <c r="BB33" i="3"/>
  <c r="BE32" i="3"/>
  <c r="BD32" i="3"/>
  <c r="BC32" i="3"/>
  <c r="BA32" i="3"/>
  <c r="BB32" i="3"/>
  <c r="BE27" i="3"/>
  <c r="BD27" i="3"/>
  <c r="BC27" i="3"/>
  <c r="BA27" i="3"/>
  <c r="G28" i="3"/>
  <c r="BB27" i="3" s="1"/>
  <c r="BE22" i="3"/>
  <c r="BD22" i="3"/>
  <c r="BC22" i="3"/>
  <c r="BA22" i="3"/>
  <c r="G22" i="3"/>
  <c r="BB22" i="3" s="1"/>
  <c r="BE21" i="3"/>
  <c r="BD21" i="3"/>
  <c r="BC21" i="3"/>
  <c r="BA21" i="3"/>
  <c r="G21" i="3"/>
  <c r="B8" i="2"/>
  <c r="A8" i="2"/>
  <c r="C49" i="3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9" i="3"/>
  <c r="BD9" i="3"/>
  <c r="BC9" i="3"/>
  <c r="BA9" i="3"/>
  <c r="G9" i="3"/>
  <c r="BB9" i="3" s="1"/>
  <c r="BE8" i="3"/>
  <c r="BD8" i="3"/>
  <c r="BC8" i="3"/>
  <c r="BA8" i="3"/>
  <c r="G8" i="3"/>
  <c r="B7" i="2"/>
  <c r="A7" i="2"/>
  <c r="C1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113" i="3" l="1"/>
  <c r="H11" i="2" s="1"/>
  <c r="BE86" i="3"/>
  <c r="I9" i="2" s="1"/>
  <c r="BA86" i="3"/>
  <c r="E9" i="2" s="1"/>
  <c r="BA19" i="3"/>
  <c r="E7" i="2" s="1"/>
  <c r="BC113" i="3"/>
  <c r="G11" i="2" s="1"/>
  <c r="BC47" i="3"/>
  <c r="G8" i="2" s="1"/>
  <c r="G123" i="3"/>
  <c r="BD120" i="3"/>
  <c r="H12" i="2" s="1"/>
  <c r="BE19" i="3"/>
  <c r="I7" i="2" s="1"/>
  <c r="G105" i="3"/>
  <c r="BE120" i="3"/>
  <c r="I12" i="2" s="1"/>
  <c r="BA102" i="3"/>
  <c r="E10" i="2" s="1"/>
  <c r="BE113" i="3"/>
  <c r="BD47" i="3"/>
  <c r="H8" i="2" s="1"/>
  <c r="BC86" i="3"/>
  <c r="G9" i="2" s="1"/>
  <c r="BE47" i="3"/>
  <c r="BD86" i="3"/>
  <c r="H9" i="2" s="1"/>
  <c r="BC102" i="3"/>
  <c r="G10" i="2" s="1"/>
  <c r="G19" i="3"/>
  <c r="BD102" i="3"/>
  <c r="H10" i="2" s="1"/>
  <c r="G116" i="3"/>
  <c r="BC120" i="3"/>
  <c r="G12" i="2" s="1"/>
  <c r="BE102" i="3"/>
  <c r="I10" i="2" s="1"/>
  <c r="BA113" i="3"/>
  <c r="E11" i="2" s="1"/>
  <c r="BB8" i="3"/>
  <c r="BB19" i="3" s="1"/>
  <c r="F7" i="2" s="1"/>
  <c r="G49" i="3"/>
  <c r="F8" i="2" s="1"/>
  <c r="BC19" i="3"/>
  <c r="G7" i="2" s="1"/>
  <c r="BA47" i="3"/>
  <c r="E8" i="2" s="1"/>
  <c r="BD19" i="3"/>
  <c r="H7" i="2" s="1"/>
  <c r="G89" i="3"/>
  <c r="F9" i="2" s="1"/>
  <c r="BA120" i="3"/>
  <c r="E12" i="2" s="1"/>
  <c r="BB86" i="3"/>
  <c r="BB115" i="3"/>
  <c r="BB21" i="3"/>
  <c r="BB47" i="3" s="1"/>
  <c r="BB104" i="3"/>
  <c r="BB113" i="3" s="1"/>
  <c r="F11" i="2" s="1"/>
  <c r="BB120" i="3"/>
  <c r="F12" i="2" s="1"/>
  <c r="BB122" i="3"/>
  <c r="BB123" i="3" s="1"/>
  <c r="F13" i="2" s="1"/>
  <c r="BB88" i="3"/>
  <c r="BB102" i="3" s="1"/>
  <c r="F10" i="2" s="1"/>
  <c r="E14" i="2" l="1"/>
  <c r="C15" i="1" s="1"/>
  <c r="I14" i="2"/>
  <c r="C21" i="1" s="1"/>
  <c r="G14" i="2"/>
  <c r="C18" i="1" s="1"/>
  <c r="H14" i="2"/>
  <c r="C17" i="1" s="1"/>
  <c r="F14" i="2"/>
  <c r="C16" i="1" s="1"/>
  <c r="G19" i="2" l="1"/>
  <c r="I19" i="2" s="1"/>
  <c r="G15" i="1" s="1"/>
  <c r="G23" i="2"/>
  <c r="I23" i="2" s="1"/>
  <c r="G19" i="1" s="1"/>
  <c r="G20" i="2"/>
  <c r="I20" i="2" s="1"/>
  <c r="G16" i="1" s="1"/>
  <c r="G25" i="2"/>
  <c r="I25" i="2" s="1"/>
  <c r="G21" i="1" s="1"/>
  <c r="G22" i="2"/>
  <c r="I22" i="2" s="1"/>
  <c r="G18" i="1" s="1"/>
  <c r="G21" i="2"/>
  <c r="I21" i="2" s="1"/>
  <c r="G17" i="1" s="1"/>
  <c r="G24" i="2"/>
  <c r="I24" i="2" s="1"/>
  <c r="G20" i="1" s="1"/>
  <c r="C19" i="1"/>
  <c r="C22" i="1" s="1"/>
  <c r="G26" i="2"/>
  <c r="I26" i="2" s="1"/>
  <c r="H27" i="2" l="1"/>
  <c r="G23" i="1" s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<sst xmlns="http://schemas.openxmlformats.org/spreadsheetml/2006/main" count="394" uniqueCount="277">
  <si>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</si>
  <si>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</si>
  <si>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</si>
  <si>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</si>
  <si>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</si>
  <si>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</si>
  <si>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</si>
  <si>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</si>
  <si>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</si>
  <si>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</si>
  <si>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</si>
  <si>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</si>
  <si>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</si>
  <si>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</si>
  <si>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</si>
  <si>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</si>
  <si>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</si>
  <si>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</si>
  <si>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</si>
  <si>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</si>
  <si>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</si>
  <si>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</si>
  <si>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</si>
  <si>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</si>
  <si>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</si>
  <si>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</si>
  <si>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</si>
  <si>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</si>
  <si>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</si>
  <si>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</si>
  <si>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</si>
  <si>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</si>
  <si>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</si>
  <si>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</si>
  <si>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</si>
  <si>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</si>
  <si>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</si>
  <si>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</si>
  <si>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</si>
  <si>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</si>
  <si>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</si>
  <si>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</si>
  <si>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</si>
  <si>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</si>
  <si>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</si>
  <si>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</si>
  <si>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</si>
  <si>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</si>
  <si>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</si>
  <si>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</si>
  <si>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</si>
  <si>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</si>
  <si>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</si>
  <si>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</si>
  <si>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</si>
  <si>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</si>
  <si>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</si>
  <si>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</si>
  <si>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</si>
  <si>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</si>
  <si>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</si>
  <si>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</si>
  <si>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</si>
  <si>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</si>
  <si>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</si>
  <si>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</si>
  <si>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</si>
  <si>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</si>
  <si>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</si>
  <si>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</si>
  <si>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</si>
  <si>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</si>
  <si>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</si>
  <si>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</si>
  <si>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</si>
  <si>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</si>
  <si>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0653</t>
  </si>
  <si>
    <t>Sanatorium Pasohlávky-DSP</t>
  </si>
  <si>
    <t>0001</t>
  </si>
  <si>
    <t>713</t>
  </si>
  <si>
    <t>Izolace tepelné</t>
  </si>
  <si>
    <t xml:space="preserve">71360    </t>
  </si>
  <si>
    <t>Izolace Montáž potrubních pouzder</t>
  </si>
  <si>
    <t>bm</t>
  </si>
  <si>
    <t>713-06</t>
  </si>
  <si>
    <t>vinutá izolační pouzdra z kamenné vlny, kašírovaná vyztuženou hliníkovou fólií se samolepícím přesahem.</t>
  </si>
  <si>
    <t>lambda40 = 0,036 W/mK</t>
  </si>
  <si>
    <t>1.PP:210</t>
  </si>
  <si>
    <t>1.NP:1000</t>
  </si>
  <si>
    <t>2.NP:2132</t>
  </si>
  <si>
    <t>3.NP:2132</t>
  </si>
  <si>
    <t>4.NP:1850</t>
  </si>
  <si>
    <t>713-25</t>
  </si>
  <si>
    <t xml:space="preserve">Izolační pouzdro čerpadel DN25 </t>
  </si>
  <si>
    <t>kus</t>
  </si>
  <si>
    <t>998713201</t>
  </si>
  <si>
    <t xml:space="preserve">Přesun hmot pro izolace tepelné, výšky do 6 m </t>
  </si>
  <si>
    <t>731</t>
  </si>
  <si>
    <t>731-01</t>
  </si>
  <si>
    <t>nerezový velkoobjemový plynový kondenzační kotel s válcovým hořákem MatriX s regulací spalování Lambda Pro Control. Dodává se jako předem zapojená a smontovaná jednotka.</t>
  </si>
  <si>
    <t>Normovaný stupeň využití až 98 % (Hs) / 109 % (Hi)</t>
  </si>
  <si>
    <t>Samokalibrující plynově adaptivní regulace spalování.</t>
  </si>
  <si>
    <t>Provoz nezávislý na vzduchu v mistnosti.</t>
  </si>
  <si>
    <t>731-02</t>
  </si>
  <si>
    <t>731-03</t>
  </si>
  <si>
    <t>731-04</t>
  </si>
  <si>
    <t>731-05</t>
  </si>
  <si>
    <t>731-06</t>
  </si>
  <si>
    <t>731-07</t>
  </si>
  <si>
    <t>731-08</t>
  </si>
  <si>
    <t>731-09</t>
  </si>
  <si>
    <t>soubor</t>
  </si>
  <si>
    <t>Zařízení pro úpravu doplňované topné vody změkčení</t>
  </si>
  <si>
    <t>Automatický změkčovací filtr kabinetni</t>
  </si>
  <si>
    <t>Ochranný předfiltr 100microm 3/4"</t>
  </si>
  <si>
    <t>Montážní blok bypassový</t>
  </si>
  <si>
    <t>Pár připojovacích flexi hadic-G3/4"</t>
  </si>
  <si>
    <t>Sůl regenerační tabletovaná, balení pytel 25 kg</t>
  </si>
  <si>
    <t>Zařízení pro úpravu doplňované topné vody chemická úprava proti korozi</t>
  </si>
  <si>
    <t>Dávkovací elektromagnet. čerpadlo s impulsním</t>
  </si>
  <si>
    <t>vodoměrem G 3/4"</t>
  </si>
  <si>
    <t>Tekutý směsný inhibitor koroze, baleno kanystr 20 kg,</t>
  </si>
  <si>
    <t>998731201</t>
  </si>
  <si>
    <t xml:space="preserve">Přesun hmot pro kotelny, výšky do 6 m </t>
  </si>
  <si>
    <t>912      T00</t>
  </si>
  <si>
    <t>915      T00</t>
  </si>
  <si>
    <t xml:space="preserve">Hzs - Zprovoznění regulace </t>
  </si>
  <si>
    <t>hod</t>
  </si>
  <si>
    <t>732</t>
  </si>
  <si>
    <t>Strojovny</t>
  </si>
  <si>
    <t>732111139</t>
  </si>
  <si>
    <t xml:space="preserve">Tělesa rozdělovačů a sběračů DN 200 </t>
  </si>
  <si>
    <t>Rozdělovač DN200</t>
  </si>
  <si>
    <t>Sběrač DN 200</t>
  </si>
  <si>
    <t>732331616</t>
  </si>
  <si>
    <t xml:space="preserve">Nádoba tlak expanzní 50l </t>
  </si>
  <si>
    <t>732331625</t>
  </si>
  <si>
    <t xml:space="preserve">Nádoba tlak expanzní 400l </t>
  </si>
  <si>
    <t>Membránová tlaková expanzní nádoba pro uzavřené topné soustavy s nevyměnitelnou membránou</t>
  </si>
  <si>
    <t>Jmenovitý objem : 400 litrů</t>
  </si>
  <si>
    <t>Užitkový objem max. : 360 litrů</t>
  </si>
  <si>
    <t>Dovol. výst. teplota zdroje: 120 °C</t>
  </si>
  <si>
    <t>Dov. prov. tepl. na membr. : 70 °C</t>
  </si>
  <si>
    <t>Dovol. provozní přetlak : 6 bar</t>
  </si>
  <si>
    <t>Tlak plynu z výroby : 1,5 bar</t>
  </si>
  <si>
    <t>Tlak plynu nastavený : 1,7 bar</t>
  </si>
  <si>
    <t>Průměr : 740 mm</t>
  </si>
  <si>
    <t>Výška : 1.102 mm</t>
  </si>
  <si>
    <t>Hmotnost (prázd.) : 47,0 kg</t>
  </si>
  <si>
    <t>Připojení na systém : R 1</t>
  </si>
  <si>
    <t>732339104</t>
  </si>
  <si>
    <t xml:space="preserve">Montáž nádoby expanzní tlakové 50 l </t>
  </si>
  <si>
    <t>732339109</t>
  </si>
  <si>
    <t xml:space="preserve">Montáž nádoby expanzní tlakové 400 l </t>
  </si>
  <si>
    <t>732429111</t>
  </si>
  <si>
    <t xml:space="preserve">Montáž čerpadel oběhových spirálních, DN 25 </t>
  </si>
  <si>
    <t>732429112</t>
  </si>
  <si>
    <t xml:space="preserve">Montáž čerpadel oběhových spirálních, DN 40 </t>
  </si>
  <si>
    <t>732-01</t>
  </si>
  <si>
    <t>732-02</t>
  </si>
  <si>
    <t xml:space="preserve">Směšovací uzel stropního vytápění </t>
  </si>
  <si>
    <t>1.PP:0</t>
  </si>
  <si>
    <t>1.NP:3</t>
  </si>
  <si>
    <t>2.NP:4</t>
  </si>
  <si>
    <t>3.NP:4</t>
  </si>
  <si>
    <t>4.NP:4</t>
  </si>
  <si>
    <t>732-06</t>
  </si>
  <si>
    <t xml:space="preserve">Oběhové čerpadlo závitové, DN25-80; </t>
  </si>
  <si>
    <t>732-07</t>
  </si>
  <si>
    <t xml:space="preserve">Oběhové čerpadlo přírubové, DN40-80; </t>
  </si>
  <si>
    <t>vč. systému odvodu spalin s tlumičem hluku, všech náplní motoru, dopravy a uvedení do provozu</t>
  </si>
  <si>
    <t>732-21</t>
  </si>
  <si>
    <t xml:space="preserve">Odplyň. zařízení a doplňovací zařízení </t>
  </si>
  <si>
    <t>soub</t>
  </si>
  <si>
    <t>732-22</t>
  </si>
  <si>
    <t>Uvedení do provozu podtlakového odplyňovacího zařízení s integrovaným dopouštěním</t>
  </si>
  <si>
    <t>732-23</t>
  </si>
  <si>
    <t xml:space="preserve">Příslušenství fillset FV-s kontaktním vodoměrem </t>
  </si>
  <si>
    <t>soub.</t>
  </si>
  <si>
    <t>998732201</t>
  </si>
  <si>
    <t xml:space="preserve">Přesun hmot pro strojovny, výšky do 6 m </t>
  </si>
  <si>
    <t>733</t>
  </si>
  <si>
    <t>Rozvod potrubí</t>
  </si>
  <si>
    <t>733161110</t>
  </si>
  <si>
    <t xml:space="preserve">Potrubí měděné 42 x 1,5 mm, tvrdé </t>
  </si>
  <si>
    <t>m</t>
  </si>
  <si>
    <t>733164107</t>
  </si>
  <si>
    <t xml:space="preserve">Montáž potrubí z měděných trubek D 42 mm </t>
  </si>
  <si>
    <t>733291102</t>
  </si>
  <si>
    <t xml:space="preserve">Zkouška těsnosti potrubí Cu -D 64 </t>
  </si>
  <si>
    <t>998733201</t>
  </si>
  <si>
    <t xml:space="preserve">Přesun hmot pro rozvody potrubí, výšky do 6 m </t>
  </si>
  <si>
    <t>735</t>
  </si>
  <si>
    <t>735156570</t>
  </si>
  <si>
    <t>1.PP:21</t>
  </si>
  <si>
    <t>1.NP:14</t>
  </si>
  <si>
    <t>2.NP:70</t>
  </si>
  <si>
    <t>3.NP:70</t>
  </si>
  <si>
    <t>4.NP:43</t>
  </si>
  <si>
    <t>735159121</t>
  </si>
  <si>
    <t>998735201</t>
  </si>
  <si>
    <t xml:space="preserve">Přesun hmot pro otopná tělesa, výšky do 6 m </t>
  </si>
  <si>
    <t>913      T00</t>
  </si>
  <si>
    <t>m2</t>
  </si>
  <si>
    <t>1.PP:1152</t>
  </si>
  <si>
    <t>767</t>
  </si>
  <si>
    <t>Konstrukce zámečnické</t>
  </si>
  <si>
    <t>767998105</t>
  </si>
  <si>
    <t xml:space="preserve">Montáž atypických konstrukcí hmotnosti do 5 kg </t>
  </si>
  <si>
    <t>kg</t>
  </si>
  <si>
    <t>Drobný materiál, určený ke kotvení potrubí (dělené objímky, závitové tyče, hmoždiny, vruty...)</t>
  </si>
  <si>
    <t>767998106</t>
  </si>
  <si>
    <t xml:space="preserve">Montáž atypických konstrukcí hmotnosti do 10 kg </t>
  </si>
  <si>
    <t>998767201</t>
  </si>
  <si>
    <t xml:space="preserve">Přesun hmot pro zámečnické konstr., výšky do 6 m </t>
  </si>
  <si>
    <t>783</t>
  </si>
  <si>
    <t>Nátěry</t>
  </si>
  <si>
    <t>783125530</t>
  </si>
  <si>
    <t xml:space="preserve">Nátěr syntetický OK "C" nebo "CC" 2x + 1x email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</si>
  <si>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</si>
  <si>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</si>
  <si>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</si>
  <si>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</si>
  <si>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</si>
  <si>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</si>
  <si>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</si>
  <si>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</si>
  <si>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Chlazení</t>
  </si>
  <si>
    <t>Potrubní pouzdra z elastomerní pěny na bázi kaučuku</t>
  </si>
  <si>
    <t>vysoce ohebný izolační materiál s uzavřenou buněčnou strukturou s vysokým odporem proti difůzi páry</t>
  </si>
  <si>
    <t>lambda10 = 0,034 W/mK, samolepící potah</t>
  </si>
  <si>
    <t>1.PP:</t>
  </si>
  <si>
    <t>1.NP:</t>
  </si>
  <si>
    <t>2.NP:</t>
  </si>
  <si>
    <t>3.NP:</t>
  </si>
  <si>
    <t>4.NP:</t>
  </si>
  <si>
    <t>Zdroj chladu</t>
  </si>
  <si>
    <t>Montáž tepelného čerpadla</t>
  </si>
  <si>
    <t>Tepelné čerpadlo Qch=200 kW, Qvyt=278 KW</t>
  </si>
  <si>
    <t>včetně náplně chladiva</t>
  </si>
  <si>
    <t>návrhové teploty chlazení 12/7 °C, vytápění 45/50 °C</t>
  </si>
  <si>
    <t>el. příkon 75,9 kW</t>
  </si>
  <si>
    <t>Suchý chladič 284 kW, 45/50 °C, venk. teplota 35 °C, hluk 40 dBa v 10 m</t>
  </si>
  <si>
    <t>Montáž čerpadel oběhových spirálních, DN 50</t>
  </si>
  <si>
    <t xml:space="preserve">Oběhové čerpadlo přírubové, DN50-80; </t>
  </si>
  <si>
    <t>Montáž suchého chladiče</t>
  </si>
  <si>
    <t>Montáž deskového výměníku tepla</t>
  </si>
  <si>
    <t>Deskový výměník tepla - pájený 300 kW</t>
  </si>
  <si>
    <t>vodou chlazený výrobník chladu s možností funkce tepelného čerpadla voda/vody s chladivem R410A, regulace zdrojového okruhu včetně řízení suchého chladiče, kaskády TČ a změny letního a zimního režimu</t>
  </si>
  <si>
    <t>Doplňovací stanice nemrznoucí směsi</t>
  </si>
  <si>
    <t>Nemrznoucí směs - etyhlenglykol/voda -32 °C</t>
  </si>
  <si>
    <t>Armatury - uzavírací, regulační, dopuštěcí, vypouštěcí</t>
  </si>
  <si>
    <t>Hzs - oživení TČ</t>
  </si>
  <si>
    <t xml:space="preserve">Směšovací uzel chladící větve </t>
  </si>
  <si>
    <t>1.NP:2</t>
  </si>
  <si>
    <t>2.NP:2</t>
  </si>
  <si>
    <t>3.NP:2</t>
  </si>
  <si>
    <t>4.NP:2</t>
  </si>
  <si>
    <t>731-10</t>
  </si>
  <si>
    <t>1.PP:114</t>
  </si>
  <si>
    <t>1.NP:300</t>
  </si>
  <si>
    <t>2.NP:600</t>
  </si>
  <si>
    <t>3.NP:600</t>
  </si>
  <si>
    <t>4.NP:760</t>
  </si>
  <si>
    <t>Fan coily</t>
  </si>
  <si>
    <t>Kazetový fan coil 600x600 vč. připojovacích armatur</t>
  </si>
  <si>
    <t>1.PP:3</t>
  </si>
  <si>
    <t>1.NP:15</t>
  </si>
  <si>
    <t>2.NP:14</t>
  </si>
  <si>
    <t>3.NP:14</t>
  </si>
  <si>
    <t>4.NP:13</t>
  </si>
  <si>
    <t>Montáž kazetovýcgh fan coilů do podhledu</t>
  </si>
  <si>
    <t>Hzs - provozní zkouška</t>
  </si>
  <si>
    <t>Akumulační nádoba stojatá - 1500 l, d800 mm</t>
  </si>
  <si>
    <t>Montáž akumulační nádoby stojaté - 1500 l</t>
  </si>
  <si>
    <t>Tepelná izolace. akumulační nádoby stojaté - 1500 l</t>
  </si>
  <si>
    <t xml:space="preserve">Montáž tepelné izolace akumulační nádoby stojaté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</si>
</sst>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3" fillId="0" borderId="0" xfId="1" applyFont="1"/>
    <xf numFmtId="0" fontId="1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7" fillId="3" borderId="34" xfId="1" applyFont="1" applyFill="1" applyBorder="1" applyAlignment="1">
      <alignment horizontal="left" wrapText="1" indent="1"/>
    </xf>
    <xf numFmtId="0" fontId="18" fillId="0" borderId="0" xfId="0" applyFont="1"/>
    <xf numFmtId="0" fontId="18" fillId="0" borderId="13" xfId="0" applyFont="1" applyBorder="1"/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topLeftCell="A16" workbookViewId="0">
      <selection activeCell="F34" sqref="F34:G34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257" max="257" width="2" customWidth="1"/>
    <col min="258" max="258" width="15" customWidth="1"/>
    <col min="259" max="259" width="15.88671875" customWidth="1"/>
    <col min="260" max="260" width="14.5546875" customWidth="1"/>
    <col min="261" max="261" width="13.5546875" customWidth="1"/>
    <col min="262" max="262" width="16.5546875" customWidth="1"/>
    <col min="263" max="263" width="15.33203125" customWidth="1"/>
    <col min="513" max="513" width="2" customWidth="1"/>
    <col min="514" max="514" width="15" customWidth="1"/>
    <col min="515" max="515" width="15.88671875" customWidth="1"/>
    <col min="516" max="516" width="14.5546875" customWidth="1"/>
    <col min="517" max="517" width="13.5546875" customWidth="1"/>
    <col min="518" max="518" width="16.5546875" customWidth="1"/>
    <col min="519" max="519" width="15.33203125" customWidth="1"/>
    <col min="769" max="769" width="2" customWidth="1"/>
    <col min="770" max="770" width="15" customWidth="1"/>
    <col min="771" max="771" width="15.88671875" customWidth="1"/>
    <col min="772" max="772" width="14.5546875" customWidth="1"/>
    <col min="773" max="773" width="13.5546875" customWidth="1"/>
    <col min="774" max="774" width="16.5546875" customWidth="1"/>
    <col min="775" max="775" width="15.33203125" customWidth="1"/>
    <col min="1025" max="1025" width="2" customWidth="1"/>
    <col min="1026" max="1026" width="15" customWidth="1"/>
    <col min="1027" max="1027" width="15.88671875" customWidth="1"/>
    <col min="1028" max="1028" width="14.5546875" customWidth="1"/>
    <col min="1029" max="1029" width="13.5546875" customWidth="1"/>
    <col min="1030" max="1030" width="16.5546875" customWidth="1"/>
    <col min="1031" max="1031" width="15.33203125" customWidth="1"/>
    <col min="1281" max="1281" width="2" customWidth="1"/>
    <col min="1282" max="1282" width="15" customWidth="1"/>
    <col min="1283" max="1283" width="15.88671875" customWidth="1"/>
    <col min="1284" max="1284" width="14.5546875" customWidth="1"/>
    <col min="1285" max="1285" width="13.5546875" customWidth="1"/>
    <col min="1286" max="1286" width="16.5546875" customWidth="1"/>
    <col min="1287" max="1287" width="15.33203125" customWidth="1"/>
    <col min="1537" max="1537" width="2" customWidth="1"/>
    <col min="1538" max="1538" width="15" customWidth="1"/>
    <col min="1539" max="1539" width="15.88671875" customWidth="1"/>
    <col min="1540" max="1540" width="14.5546875" customWidth="1"/>
    <col min="1541" max="1541" width="13.5546875" customWidth="1"/>
    <col min="1542" max="1542" width="16.5546875" customWidth="1"/>
    <col min="1543" max="1543" width="15.33203125" customWidth="1"/>
    <col min="1793" max="1793" width="2" customWidth="1"/>
    <col min="1794" max="1794" width="15" customWidth="1"/>
    <col min="1795" max="1795" width="15.88671875" customWidth="1"/>
    <col min="1796" max="1796" width="14.5546875" customWidth="1"/>
    <col min="1797" max="1797" width="13.5546875" customWidth="1"/>
    <col min="1798" max="1798" width="16.5546875" customWidth="1"/>
    <col min="1799" max="1799" width="15.33203125" customWidth="1"/>
    <col min="2049" max="2049" width="2" customWidth="1"/>
    <col min="2050" max="2050" width="15" customWidth="1"/>
    <col min="2051" max="2051" width="15.88671875" customWidth="1"/>
    <col min="2052" max="2052" width="14.5546875" customWidth="1"/>
    <col min="2053" max="2053" width="13.5546875" customWidth="1"/>
    <col min="2054" max="2054" width="16.5546875" customWidth="1"/>
    <col min="2055" max="2055" width="15.33203125" customWidth="1"/>
    <col min="2305" max="2305" width="2" customWidth="1"/>
    <col min="2306" max="2306" width="15" customWidth="1"/>
    <col min="2307" max="2307" width="15.88671875" customWidth="1"/>
    <col min="2308" max="2308" width="14.5546875" customWidth="1"/>
    <col min="2309" max="2309" width="13.5546875" customWidth="1"/>
    <col min="2310" max="2310" width="16.5546875" customWidth="1"/>
    <col min="2311" max="2311" width="15.33203125" customWidth="1"/>
    <col min="2561" max="2561" width="2" customWidth="1"/>
    <col min="2562" max="2562" width="15" customWidth="1"/>
    <col min="2563" max="2563" width="15.88671875" customWidth="1"/>
    <col min="2564" max="2564" width="14.5546875" customWidth="1"/>
    <col min="2565" max="2565" width="13.5546875" customWidth="1"/>
    <col min="2566" max="2566" width="16.5546875" customWidth="1"/>
    <col min="2567" max="2567" width="15.33203125" customWidth="1"/>
    <col min="2817" max="2817" width="2" customWidth="1"/>
    <col min="2818" max="2818" width="15" customWidth="1"/>
    <col min="2819" max="2819" width="15.88671875" customWidth="1"/>
    <col min="2820" max="2820" width="14.5546875" customWidth="1"/>
    <col min="2821" max="2821" width="13.5546875" customWidth="1"/>
    <col min="2822" max="2822" width="16.5546875" customWidth="1"/>
    <col min="2823" max="2823" width="15.33203125" customWidth="1"/>
    <col min="3073" max="3073" width="2" customWidth="1"/>
    <col min="3074" max="3074" width="15" customWidth="1"/>
    <col min="3075" max="3075" width="15.88671875" customWidth="1"/>
    <col min="3076" max="3076" width="14.5546875" customWidth="1"/>
    <col min="3077" max="3077" width="13.5546875" customWidth="1"/>
    <col min="3078" max="3078" width="16.5546875" customWidth="1"/>
    <col min="3079" max="3079" width="15.33203125" customWidth="1"/>
    <col min="3329" max="3329" width="2" customWidth="1"/>
    <col min="3330" max="3330" width="15" customWidth="1"/>
    <col min="3331" max="3331" width="15.88671875" customWidth="1"/>
    <col min="3332" max="3332" width="14.5546875" customWidth="1"/>
    <col min="3333" max="3333" width="13.5546875" customWidth="1"/>
    <col min="3334" max="3334" width="16.5546875" customWidth="1"/>
    <col min="3335" max="3335" width="15.33203125" customWidth="1"/>
    <col min="3585" max="3585" width="2" customWidth="1"/>
    <col min="3586" max="3586" width="15" customWidth="1"/>
    <col min="3587" max="3587" width="15.88671875" customWidth="1"/>
    <col min="3588" max="3588" width="14.5546875" customWidth="1"/>
    <col min="3589" max="3589" width="13.5546875" customWidth="1"/>
    <col min="3590" max="3590" width="16.5546875" customWidth="1"/>
    <col min="3591" max="3591" width="15.33203125" customWidth="1"/>
    <col min="3841" max="3841" width="2" customWidth="1"/>
    <col min="3842" max="3842" width="15" customWidth="1"/>
    <col min="3843" max="3843" width="15.88671875" customWidth="1"/>
    <col min="3844" max="3844" width="14.5546875" customWidth="1"/>
    <col min="3845" max="3845" width="13.5546875" customWidth="1"/>
    <col min="3846" max="3846" width="16.5546875" customWidth="1"/>
    <col min="3847" max="3847" width="15.33203125" customWidth="1"/>
    <col min="4097" max="4097" width="2" customWidth="1"/>
    <col min="4098" max="4098" width="15" customWidth="1"/>
    <col min="4099" max="4099" width="15.88671875" customWidth="1"/>
    <col min="4100" max="4100" width="14.5546875" customWidth="1"/>
    <col min="4101" max="4101" width="13.5546875" customWidth="1"/>
    <col min="4102" max="4102" width="16.5546875" customWidth="1"/>
    <col min="4103" max="4103" width="15.33203125" customWidth="1"/>
    <col min="4353" max="4353" width="2" customWidth="1"/>
    <col min="4354" max="4354" width="15" customWidth="1"/>
    <col min="4355" max="4355" width="15.88671875" customWidth="1"/>
    <col min="4356" max="4356" width="14.5546875" customWidth="1"/>
    <col min="4357" max="4357" width="13.5546875" customWidth="1"/>
    <col min="4358" max="4358" width="16.5546875" customWidth="1"/>
    <col min="4359" max="4359" width="15.33203125" customWidth="1"/>
    <col min="4609" max="4609" width="2" customWidth="1"/>
    <col min="4610" max="4610" width="15" customWidth="1"/>
    <col min="4611" max="4611" width="15.88671875" customWidth="1"/>
    <col min="4612" max="4612" width="14.5546875" customWidth="1"/>
    <col min="4613" max="4613" width="13.5546875" customWidth="1"/>
    <col min="4614" max="4614" width="16.5546875" customWidth="1"/>
    <col min="4615" max="4615" width="15.33203125" customWidth="1"/>
    <col min="4865" max="4865" width="2" customWidth="1"/>
    <col min="4866" max="4866" width="15" customWidth="1"/>
    <col min="4867" max="4867" width="15.88671875" customWidth="1"/>
    <col min="4868" max="4868" width="14.5546875" customWidth="1"/>
    <col min="4869" max="4869" width="13.5546875" customWidth="1"/>
    <col min="4870" max="4870" width="16.5546875" customWidth="1"/>
    <col min="4871" max="4871" width="15.33203125" customWidth="1"/>
    <col min="5121" max="5121" width="2" customWidth="1"/>
    <col min="5122" max="5122" width="15" customWidth="1"/>
    <col min="5123" max="5123" width="15.88671875" customWidth="1"/>
    <col min="5124" max="5124" width="14.5546875" customWidth="1"/>
    <col min="5125" max="5125" width="13.5546875" customWidth="1"/>
    <col min="5126" max="5126" width="16.5546875" customWidth="1"/>
    <col min="5127" max="5127" width="15.33203125" customWidth="1"/>
    <col min="5377" max="5377" width="2" customWidth="1"/>
    <col min="5378" max="5378" width="15" customWidth="1"/>
    <col min="5379" max="5379" width="15.88671875" customWidth="1"/>
    <col min="5380" max="5380" width="14.5546875" customWidth="1"/>
    <col min="5381" max="5381" width="13.5546875" customWidth="1"/>
    <col min="5382" max="5382" width="16.5546875" customWidth="1"/>
    <col min="5383" max="5383" width="15.33203125" customWidth="1"/>
    <col min="5633" max="5633" width="2" customWidth="1"/>
    <col min="5634" max="5634" width="15" customWidth="1"/>
    <col min="5635" max="5635" width="15.88671875" customWidth="1"/>
    <col min="5636" max="5636" width="14.5546875" customWidth="1"/>
    <col min="5637" max="5637" width="13.5546875" customWidth="1"/>
    <col min="5638" max="5638" width="16.5546875" customWidth="1"/>
    <col min="5639" max="5639" width="15.33203125" customWidth="1"/>
    <col min="5889" max="5889" width="2" customWidth="1"/>
    <col min="5890" max="5890" width="15" customWidth="1"/>
    <col min="5891" max="5891" width="15.88671875" customWidth="1"/>
    <col min="5892" max="5892" width="14.5546875" customWidth="1"/>
    <col min="5893" max="5893" width="13.5546875" customWidth="1"/>
    <col min="5894" max="5894" width="16.5546875" customWidth="1"/>
    <col min="5895" max="5895" width="15.33203125" customWidth="1"/>
    <col min="6145" max="6145" width="2" customWidth="1"/>
    <col min="6146" max="6146" width="15" customWidth="1"/>
    <col min="6147" max="6147" width="15.88671875" customWidth="1"/>
    <col min="6148" max="6148" width="14.5546875" customWidth="1"/>
    <col min="6149" max="6149" width="13.5546875" customWidth="1"/>
    <col min="6150" max="6150" width="16.5546875" customWidth="1"/>
    <col min="6151" max="6151" width="15.33203125" customWidth="1"/>
    <col min="6401" max="6401" width="2" customWidth="1"/>
    <col min="6402" max="6402" width="15" customWidth="1"/>
    <col min="6403" max="6403" width="15.88671875" customWidth="1"/>
    <col min="6404" max="6404" width="14.5546875" customWidth="1"/>
    <col min="6405" max="6405" width="13.5546875" customWidth="1"/>
    <col min="6406" max="6406" width="16.5546875" customWidth="1"/>
    <col min="6407" max="6407" width="15.33203125" customWidth="1"/>
    <col min="6657" max="6657" width="2" customWidth="1"/>
    <col min="6658" max="6658" width="15" customWidth="1"/>
    <col min="6659" max="6659" width="15.88671875" customWidth="1"/>
    <col min="6660" max="6660" width="14.5546875" customWidth="1"/>
    <col min="6661" max="6661" width="13.5546875" customWidth="1"/>
    <col min="6662" max="6662" width="16.5546875" customWidth="1"/>
    <col min="6663" max="6663" width="15.33203125" customWidth="1"/>
    <col min="6913" max="6913" width="2" customWidth="1"/>
    <col min="6914" max="6914" width="15" customWidth="1"/>
    <col min="6915" max="6915" width="15.88671875" customWidth="1"/>
    <col min="6916" max="6916" width="14.5546875" customWidth="1"/>
    <col min="6917" max="6917" width="13.5546875" customWidth="1"/>
    <col min="6918" max="6918" width="16.5546875" customWidth="1"/>
    <col min="6919" max="6919" width="15.33203125" customWidth="1"/>
    <col min="7169" max="7169" width="2" customWidth="1"/>
    <col min="7170" max="7170" width="15" customWidth="1"/>
    <col min="7171" max="7171" width="15.88671875" customWidth="1"/>
    <col min="7172" max="7172" width="14.5546875" customWidth="1"/>
    <col min="7173" max="7173" width="13.5546875" customWidth="1"/>
    <col min="7174" max="7174" width="16.5546875" customWidth="1"/>
    <col min="7175" max="7175" width="15.33203125" customWidth="1"/>
    <col min="7425" max="7425" width="2" customWidth="1"/>
    <col min="7426" max="7426" width="15" customWidth="1"/>
    <col min="7427" max="7427" width="15.88671875" customWidth="1"/>
    <col min="7428" max="7428" width="14.5546875" customWidth="1"/>
    <col min="7429" max="7429" width="13.5546875" customWidth="1"/>
    <col min="7430" max="7430" width="16.5546875" customWidth="1"/>
    <col min="7431" max="7431" width="15.33203125" customWidth="1"/>
    <col min="7681" max="7681" width="2" customWidth="1"/>
    <col min="7682" max="7682" width="15" customWidth="1"/>
    <col min="7683" max="7683" width="15.88671875" customWidth="1"/>
    <col min="7684" max="7684" width="14.5546875" customWidth="1"/>
    <col min="7685" max="7685" width="13.5546875" customWidth="1"/>
    <col min="7686" max="7686" width="16.5546875" customWidth="1"/>
    <col min="7687" max="7687" width="15.33203125" customWidth="1"/>
    <col min="7937" max="7937" width="2" customWidth="1"/>
    <col min="7938" max="7938" width="15" customWidth="1"/>
    <col min="7939" max="7939" width="15.88671875" customWidth="1"/>
    <col min="7940" max="7940" width="14.5546875" customWidth="1"/>
    <col min="7941" max="7941" width="13.5546875" customWidth="1"/>
    <col min="7942" max="7942" width="16.5546875" customWidth="1"/>
    <col min="7943" max="7943" width="15.33203125" customWidth="1"/>
    <col min="8193" max="8193" width="2" customWidth="1"/>
    <col min="8194" max="8194" width="15" customWidth="1"/>
    <col min="8195" max="8195" width="15.88671875" customWidth="1"/>
    <col min="8196" max="8196" width="14.5546875" customWidth="1"/>
    <col min="8197" max="8197" width="13.5546875" customWidth="1"/>
    <col min="8198" max="8198" width="16.5546875" customWidth="1"/>
    <col min="8199" max="8199" width="15.33203125" customWidth="1"/>
    <col min="8449" max="8449" width="2" customWidth="1"/>
    <col min="8450" max="8450" width="15" customWidth="1"/>
    <col min="8451" max="8451" width="15.88671875" customWidth="1"/>
    <col min="8452" max="8452" width="14.5546875" customWidth="1"/>
    <col min="8453" max="8453" width="13.5546875" customWidth="1"/>
    <col min="8454" max="8454" width="16.5546875" customWidth="1"/>
    <col min="8455" max="8455" width="15.33203125" customWidth="1"/>
    <col min="8705" max="8705" width="2" customWidth="1"/>
    <col min="8706" max="8706" width="15" customWidth="1"/>
    <col min="8707" max="8707" width="15.88671875" customWidth="1"/>
    <col min="8708" max="8708" width="14.5546875" customWidth="1"/>
    <col min="8709" max="8709" width="13.5546875" customWidth="1"/>
    <col min="8710" max="8710" width="16.5546875" customWidth="1"/>
    <col min="8711" max="8711" width="15.33203125" customWidth="1"/>
    <col min="8961" max="8961" width="2" customWidth="1"/>
    <col min="8962" max="8962" width="15" customWidth="1"/>
    <col min="8963" max="8963" width="15.88671875" customWidth="1"/>
    <col min="8964" max="8964" width="14.5546875" customWidth="1"/>
    <col min="8965" max="8965" width="13.5546875" customWidth="1"/>
    <col min="8966" max="8966" width="16.5546875" customWidth="1"/>
    <col min="8967" max="8967" width="15.33203125" customWidth="1"/>
    <col min="9217" max="9217" width="2" customWidth="1"/>
    <col min="9218" max="9218" width="15" customWidth="1"/>
    <col min="9219" max="9219" width="15.88671875" customWidth="1"/>
    <col min="9220" max="9220" width="14.5546875" customWidth="1"/>
    <col min="9221" max="9221" width="13.5546875" customWidth="1"/>
    <col min="9222" max="9222" width="16.5546875" customWidth="1"/>
    <col min="9223" max="9223" width="15.33203125" customWidth="1"/>
    <col min="9473" max="9473" width="2" customWidth="1"/>
    <col min="9474" max="9474" width="15" customWidth="1"/>
    <col min="9475" max="9475" width="15.88671875" customWidth="1"/>
    <col min="9476" max="9476" width="14.5546875" customWidth="1"/>
    <col min="9477" max="9477" width="13.5546875" customWidth="1"/>
    <col min="9478" max="9478" width="16.5546875" customWidth="1"/>
    <col min="9479" max="9479" width="15.33203125" customWidth="1"/>
    <col min="9729" max="9729" width="2" customWidth="1"/>
    <col min="9730" max="9730" width="15" customWidth="1"/>
    <col min="9731" max="9731" width="15.88671875" customWidth="1"/>
    <col min="9732" max="9732" width="14.5546875" customWidth="1"/>
    <col min="9733" max="9733" width="13.5546875" customWidth="1"/>
    <col min="9734" max="9734" width="16.5546875" customWidth="1"/>
    <col min="9735" max="9735" width="15.33203125" customWidth="1"/>
    <col min="9985" max="9985" width="2" customWidth="1"/>
    <col min="9986" max="9986" width="15" customWidth="1"/>
    <col min="9987" max="9987" width="15.88671875" customWidth="1"/>
    <col min="9988" max="9988" width="14.5546875" customWidth="1"/>
    <col min="9989" max="9989" width="13.5546875" customWidth="1"/>
    <col min="9990" max="9990" width="16.5546875" customWidth="1"/>
    <col min="9991" max="9991" width="15.33203125" customWidth="1"/>
    <col min="10241" max="10241" width="2" customWidth="1"/>
    <col min="10242" max="10242" width="15" customWidth="1"/>
    <col min="10243" max="10243" width="15.88671875" customWidth="1"/>
    <col min="10244" max="10244" width="14.5546875" customWidth="1"/>
    <col min="10245" max="10245" width="13.5546875" customWidth="1"/>
    <col min="10246" max="10246" width="16.5546875" customWidth="1"/>
    <col min="10247" max="10247" width="15.33203125" customWidth="1"/>
    <col min="10497" max="10497" width="2" customWidth="1"/>
    <col min="10498" max="10498" width="15" customWidth="1"/>
    <col min="10499" max="10499" width="15.88671875" customWidth="1"/>
    <col min="10500" max="10500" width="14.5546875" customWidth="1"/>
    <col min="10501" max="10501" width="13.5546875" customWidth="1"/>
    <col min="10502" max="10502" width="16.5546875" customWidth="1"/>
    <col min="10503" max="10503" width="15.33203125" customWidth="1"/>
    <col min="10753" max="10753" width="2" customWidth="1"/>
    <col min="10754" max="10754" width="15" customWidth="1"/>
    <col min="10755" max="10755" width="15.88671875" customWidth="1"/>
    <col min="10756" max="10756" width="14.5546875" customWidth="1"/>
    <col min="10757" max="10757" width="13.5546875" customWidth="1"/>
    <col min="10758" max="10758" width="16.5546875" customWidth="1"/>
    <col min="10759" max="10759" width="15.33203125" customWidth="1"/>
    <col min="11009" max="11009" width="2" customWidth="1"/>
    <col min="11010" max="11010" width="15" customWidth="1"/>
    <col min="11011" max="11011" width="15.88671875" customWidth="1"/>
    <col min="11012" max="11012" width="14.5546875" customWidth="1"/>
    <col min="11013" max="11013" width="13.5546875" customWidth="1"/>
    <col min="11014" max="11014" width="16.5546875" customWidth="1"/>
    <col min="11015" max="11015" width="15.33203125" customWidth="1"/>
    <col min="11265" max="11265" width="2" customWidth="1"/>
    <col min="11266" max="11266" width="15" customWidth="1"/>
    <col min="11267" max="11267" width="15.88671875" customWidth="1"/>
    <col min="11268" max="11268" width="14.5546875" customWidth="1"/>
    <col min="11269" max="11269" width="13.5546875" customWidth="1"/>
    <col min="11270" max="11270" width="16.5546875" customWidth="1"/>
    <col min="11271" max="11271" width="15.33203125" customWidth="1"/>
    <col min="11521" max="11521" width="2" customWidth="1"/>
    <col min="11522" max="11522" width="15" customWidth="1"/>
    <col min="11523" max="11523" width="15.88671875" customWidth="1"/>
    <col min="11524" max="11524" width="14.5546875" customWidth="1"/>
    <col min="11525" max="11525" width="13.5546875" customWidth="1"/>
    <col min="11526" max="11526" width="16.5546875" customWidth="1"/>
    <col min="11527" max="11527" width="15.33203125" customWidth="1"/>
    <col min="11777" max="11777" width="2" customWidth="1"/>
    <col min="11778" max="11778" width="15" customWidth="1"/>
    <col min="11779" max="11779" width="15.88671875" customWidth="1"/>
    <col min="11780" max="11780" width="14.5546875" customWidth="1"/>
    <col min="11781" max="11781" width="13.5546875" customWidth="1"/>
    <col min="11782" max="11782" width="16.5546875" customWidth="1"/>
    <col min="11783" max="11783" width="15.33203125" customWidth="1"/>
    <col min="12033" max="12033" width="2" customWidth="1"/>
    <col min="12034" max="12034" width="15" customWidth="1"/>
    <col min="12035" max="12035" width="15.88671875" customWidth="1"/>
    <col min="12036" max="12036" width="14.5546875" customWidth="1"/>
    <col min="12037" max="12037" width="13.5546875" customWidth="1"/>
    <col min="12038" max="12038" width="16.5546875" customWidth="1"/>
    <col min="12039" max="12039" width="15.33203125" customWidth="1"/>
    <col min="12289" max="12289" width="2" customWidth="1"/>
    <col min="12290" max="12290" width="15" customWidth="1"/>
    <col min="12291" max="12291" width="15.88671875" customWidth="1"/>
    <col min="12292" max="12292" width="14.5546875" customWidth="1"/>
    <col min="12293" max="12293" width="13.5546875" customWidth="1"/>
    <col min="12294" max="12294" width="16.5546875" customWidth="1"/>
    <col min="12295" max="12295" width="15.33203125" customWidth="1"/>
    <col min="12545" max="12545" width="2" customWidth="1"/>
    <col min="12546" max="12546" width="15" customWidth="1"/>
    <col min="12547" max="12547" width="15.88671875" customWidth="1"/>
    <col min="12548" max="12548" width="14.5546875" customWidth="1"/>
    <col min="12549" max="12549" width="13.5546875" customWidth="1"/>
    <col min="12550" max="12550" width="16.5546875" customWidth="1"/>
    <col min="12551" max="12551" width="15.33203125" customWidth="1"/>
    <col min="12801" max="12801" width="2" customWidth="1"/>
    <col min="12802" max="12802" width="15" customWidth="1"/>
    <col min="12803" max="12803" width="15.88671875" customWidth="1"/>
    <col min="12804" max="12804" width="14.5546875" customWidth="1"/>
    <col min="12805" max="12805" width="13.5546875" customWidth="1"/>
    <col min="12806" max="12806" width="16.5546875" customWidth="1"/>
    <col min="12807" max="12807" width="15.33203125" customWidth="1"/>
    <col min="13057" max="13057" width="2" customWidth="1"/>
    <col min="13058" max="13058" width="15" customWidth="1"/>
    <col min="13059" max="13059" width="15.88671875" customWidth="1"/>
    <col min="13060" max="13060" width="14.5546875" customWidth="1"/>
    <col min="13061" max="13061" width="13.5546875" customWidth="1"/>
    <col min="13062" max="13062" width="16.5546875" customWidth="1"/>
    <col min="13063" max="13063" width="15.33203125" customWidth="1"/>
    <col min="13313" max="13313" width="2" customWidth="1"/>
    <col min="13314" max="13314" width="15" customWidth="1"/>
    <col min="13315" max="13315" width="15.88671875" customWidth="1"/>
    <col min="13316" max="13316" width="14.5546875" customWidth="1"/>
    <col min="13317" max="13317" width="13.5546875" customWidth="1"/>
    <col min="13318" max="13318" width="16.5546875" customWidth="1"/>
    <col min="13319" max="13319" width="15.33203125" customWidth="1"/>
    <col min="13569" max="13569" width="2" customWidth="1"/>
    <col min="13570" max="13570" width="15" customWidth="1"/>
    <col min="13571" max="13571" width="15.88671875" customWidth="1"/>
    <col min="13572" max="13572" width="14.5546875" customWidth="1"/>
    <col min="13573" max="13573" width="13.5546875" customWidth="1"/>
    <col min="13574" max="13574" width="16.5546875" customWidth="1"/>
    <col min="13575" max="13575" width="15.33203125" customWidth="1"/>
    <col min="13825" max="13825" width="2" customWidth="1"/>
    <col min="13826" max="13826" width="15" customWidth="1"/>
    <col min="13827" max="13827" width="15.88671875" customWidth="1"/>
    <col min="13828" max="13828" width="14.5546875" customWidth="1"/>
    <col min="13829" max="13829" width="13.5546875" customWidth="1"/>
    <col min="13830" max="13830" width="16.5546875" customWidth="1"/>
    <col min="13831" max="13831" width="15.33203125" customWidth="1"/>
    <col min="14081" max="14081" width="2" customWidth="1"/>
    <col min="14082" max="14082" width="15" customWidth="1"/>
    <col min="14083" max="14083" width="15.88671875" customWidth="1"/>
    <col min="14084" max="14084" width="14.5546875" customWidth="1"/>
    <col min="14085" max="14085" width="13.5546875" customWidth="1"/>
    <col min="14086" max="14086" width="16.5546875" customWidth="1"/>
    <col min="14087" max="14087" width="15.33203125" customWidth="1"/>
    <col min="14337" max="14337" width="2" customWidth="1"/>
    <col min="14338" max="14338" width="15" customWidth="1"/>
    <col min="14339" max="14339" width="15.88671875" customWidth="1"/>
    <col min="14340" max="14340" width="14.5546875" customWidth="1"/>
    <col min="14341" max="14341" width="13.5546875" customWidth="1"/>
    <col min="14342" max="14342" width="16.5546875" customWidth="1"/>
    <col min="14343" max="14343" width="15.33203125" customWidth="1"/>
    <col min="14593" max="14593" width="2" customWidth="1"/>
    <col min="14594" max="14594" width="15" customWidth="1"/>
    <col min="14595" max="14595" width="15.88671875" customWidth="1"/>
    <col min="14596" max="14596" width="14.5546875" customWidth="1"/>
    <col min="14597" max="14597" width="13.5546875" customWidth="1"/>
    <col min="14598" max="14598" width="16.5546875" customWidth="1"/>
    <col min="14599" max="14599" width="15.33203125" customWidth="1"/>
    <col min="14849" max="14849" width="2" customWidth="1"/>
    <col min="14850" max="14850" width="15" customWidth="1"/>
    <col min="14851" max="14851" width="15.88671875" customWidth="1"/>
    <col min="14852" max="14852" width="14.5546875" customWidth="1"/>
    <col min="14853" max="14853" width="13.5546875" customWidth="1"/>
    <col min="14854" max="14854" width="16.5546875" customWidth="1"/>
    <col min="14855" max="14855" width="15.33203125" customWidth="1"/>
    <col min="15105" max="15105" width="2" customWidth="1"/>
    <col min="15106" max="15106" width="15" customWidth="1"/>
    <col min="15107" max="15107" width="15.88671875" customWidth="1"/>
    <col min="15108" max="15108" width="14.5546875" customWidth="1"/>
    <col min="15109" max="15109" width="13.5546875" customWidth="1"/>
    <col min="15110" max="15110" width="16.5546875" customWidth="1"/>
    <col min="15111" max="15111" width="15.33203125" customWidth="1"/>
    <col min="15361" max="15361" width="2" customWidth="1"/>
    <col min="15362" max="15362" width="15" customWidth="1"/>
    <col min="15363" max="15363" width="15.88671875" customWidth="1"/>
    <col min="15364" max="15364" width="14.5546875" customWidth="1"/>
    <col min="15365" max="15365" width="13.5546875" customWidth="1"/>
    <col min="15366" max="15366" width="16.5546875" customWidth="1"/>
    <col min="15367" max="15367" width="15.33203125" customWidth="1"/>
    <col min="15617" max="15617" width="2" customWidth="1"/>
    <col min="15618" max="15618" width="15" customWidth="1"/>
    <col min="15619" max="15619" width="15.88671875" customWidth="1"/>
    <col min="15620" max="15620" width="14.5546875" customWidth="1"/>
    <col min="15621" max="15621" width="13.5546875" customWidth="1"/>
    <col min="15622" max="15622" width="16.5546875" customWidth="1"/>
    <col min="15623" max="15623" width="15.33203125" customWidth="1"/>
    <col min="15873" max="15873" width="2" customWidth="1"/>
    <col min="15874" max="15874" width="15" customWidth="1"/>
    <col min="15875" max="15875" width="15.88671875" customWidth="1"/>
    <col min="15876" max="15876" width="14.5546875" customWidth="1"/>
    <col min="15877" max="15877" width="13.5546875" customWidth="1"/>
    <col min="15878" max="15878" width="16.5546875" customWidth="1"/>
    <col min="15879" max="15879" width="15.33203125" customWidth="1"/>
    <col min="16129" max="16129" width="2" customWidth="1"/>
    <col min="16130" max="16130" width="15" customWidth="1"/>
    <col min="16131" max="16131" width="15.88671875" customWidth="1"/>
    <col min="16132" max="16132" width="14.5546875" customWidth="1"/>
    <col min="16133" max="16133" width="13.5546875" customWidth="1"/>
    <col min="16134" max="16134" width="16.5546875" customWidth="1"/>
    <col min="16135" max="16135" width="15.33203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1</v>
      </c>
      <c r="B2" s="4"/>
      <c r="C2" s="5" t="str">
        <f>Rekapitulace!H1</f>
        <v>0001</v>
      </c>
      <c r="D2" s="5" t="str">
        <f>Rekapitulace!G2</f>
        <v>Chlazení</v>
      </c>
      <c r="E2" s="6"/>
      <c r="F2" s="7" t="s">
        <v>2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" customHeight="1" x14ac:dyDescent="0.25">
      <c r="A5" s="17" t="s">
        <v>78</v>
      </c>
      <c r="B5" s="18"/>
      <c r="C5" s="19" t="s">
        <v>227</v>
      </c>
      <c r="D5" s="20"/>
      <c r="E5" s="18"/>
      <c r="F5" s="13" t="s">
        <v>7</v>
      </c>
      <c r="G5" s="14"/>
    </row>
    <row r="6" spans="1:57" ht="12.9" customHeight="1" x14ac:dyDescent="0.25">
      <c r="A6" s="15" t="s">
        <v>8</v>
      </c>
      <c r="B6" s="10"/>
      <c r="C6" s="11" t="s">
        <v>9</v>
      </c>
      <c r="D6" s="11"/>
      <c r="E6" s="12"/>
      <c r="F6" s="13" t="s">
        <v>10</v>
      </c>
      <c r="G6" s="21">
        <v>0</v>
      </c>
    </row>
    <row r="7" spans="1:57" ht="12.9" customHeight="1" x14ac:dyDescent="0.25">
      <c r="A7" s="22" t="s">
        <v>76</v>
      </c>
      <c r="B7" s="23"/>
      <c r="C7" s="24" t="s">
        <v>77</v>
      </c>
      <c r="D7" s="25"/>
      <c r="E7" s="25"/>
      <c r="F7" s="26" t="s">
        <v>11</v>
      </c>
      <c r="G7" s="21">
        <f>IF(PocetMJ=0,,ROUND((F30+F32)/PocetMJ,1))</f>
        <v>0</v>
      </c>
    </row>
    <row r="8" spans="1:57" x14ac:dyDescent="0.25">
      <c r="A8" s="27" t="s">
        <v>12</v>
      </c>
      <c r="B8" s="13"/>
      <c r="C8" s="185"/>
      <c r="D8" s="185"/>
      <c r="E8" s="186"/>
      <c r="F8" s="13" t="s">
        <v>13</v>
      </c>
      <c r="G8" s="28"/>
    </row>
    <row r="9" spans="1:57" x14ac:dyDescent="0.25">
      <c r="A9" s="27" t="s">
        <v>14</v>
      </c>
      <c r="B9" s="13"/>
      <c r="C9" s="185">
        <f>Projektant</f>
        <v>0</v>
      </c>
      <c r="D9" s="185"/>
      <c r="E9" s="186"/>
      <c r="F9" s="13"/>
      <c r="G9" s="28"/>
    </row>
    <row r="10" spans="1:57" x14ac:dyDescent="0.25">
      <c r="A10" s="27" t="s">
        <v>15</v>
      </c>
      <c r="B10" s="13"/>
      <c r="C10" s="185"/>
      <c r="D10" s="185"/>
      <c r="E10" s="185"/>
      <c r="F10" s="13"/>
      <c r="G10" s="29"/>
      <c r="H10" s="30"/>
    </row>
    <row r="11" spans="1:57" ht="13.5" customHeight="1" x14ac:dyDescent="0.25">
      <c r="A11" s="27" t="s">
        <v>16</v>
      </c>
      <c r="B11" s="13"/>
      <c r="C11" s="185"/>
      <c r="D11" s="185"/>
      <c r="E11" s="185"/>
      <c r="F11" s="13" t="s">
        <v>17</v>
      </c>
      <c r="G11" s="29">
        <v>653</v>
      </c>
      <c r="BA11" s="31"/>
      <c r="BB11" s="31"/>
      <c r="BC11" s="31"/>
      <c r="BD11" s="31"/>
      <c r="BE11" s="31"/>
    </row>
    <row r="12" spans="1:57" ht="12.75" customHeight="1" x14ac:dyDescent="0.25">
      <c r="A12" s="32" t="s">
        <v>18</v>
      </c>
      <c r="B12" s="10"/>
      <c r="C12" s="187"/>
      <c r="D12" s="187"/>
      <c r="E12" s="187"/>
      <c r="F12" s="33" t="s">
        <v>19</v>
      </c>
      <c r="G12" s="34"/>
    </row>
    <row r="13" spans="1:57" ht="28.5" customHeight="1" thickBot="1" x14ac:dyDescent="0.3">
      <c r="A13" s="35" t="s">
        <v>20</v>
      </c>
      <c r="B13" s="36"/>
      <c r="C13" s="36"/>
      <c r="D13" s="36"/>
      <c r="E13" s="37"/>
      <c r="F13" s="37"/>
      <c r="G13" s="38"/>
    </row>
    <row r="14" spans="1:57" ht="17.25" customHeight="1" thickBot="1" x14ac:dyDescent="0.3">
      <c r="A14" s="39" t="s">
        <v>21</v>
      </c>
      <c r="B14" s="40"/>
      <c r="C14" s="41"/>
      <c r="D14" s="42" t="s">
        <v>22</v>
      </c>
      <c r="E14" s="43"/>
      <c r="F14" s="43"/>
      <c r="G14" s="41"/>
    </row>
    <row r="15" spans="1:57" ht="15.9" customHeight="1" x14ac:dyDescent="0.25">
      <c r="A15" s="44"/>
      <c r="B15" s="45" t="s">
        <v>23</v>
      </c>
      <c r="C15" s="46">
        <f>HSV</f>
        <v>0</v>
      </c>
      <c r="D15" s="47" t="str">
        <f>Rekapitulace!A19</f>
        <v>Ztížené výrobní podmínky</v>
      </c>
      <c r="E15" s="48"/>
      <c r="F15" s="49"/>
      <c r="G15" s="46">
        <f>Rekapitulace!I19</f>
        <v>0</v>
      </c>
    </row>
    <row r="16" spans="1:57" ht="15.9" customHeight="1" x14ac:dyDescent="0.25">
      <c r="A16" s="44" t="s">
        <v>24</v>
      </c>
      <c r="B16" s="45" t="s">
        <v>25</v>
      </c>
      <c r="C16" s="46">
        <f>PSV</f>
        <v>0</v>
      </c>
      <c r="D16" s="9" t="str">
        <f>Rekapitulace!A20</f>
        <v>Oborová přirážka</v>
      </c>
      <c r="E16" s="50"/>
      <c r="F16" s="51"/>
      <c r="G16" s="46">
        <f>Rekapitulace!I20</f>
        <v>0</v>
      </c>
    </row>
    <row r="17" spans="1:7" ht="15.9" customHeight="1" x14ac:dyDescent="0.25">
      <c r="A17" s="44" t="s">
        <v>26</v>
      </c>
      <c r="B17" s="45" t="s">
        <v>27</v>
      </c>
      <c r="C17" s="46">
        <f>Mont</f>
        <v>0</v>
      </c>
      <c r="D17" s="9" t="str">
        <f>Rekapitulace!A21</f>
        <v>Přesun stavebních kapacit</v>
      </c>
      <c r="E17" s="50"/>
      <c r="F17" s="51"/>
      <c r="G17" s="46">
        <f>Rekapitulace!I21</f>
        <v>0</v>
      </c>
    </row>
    <row r="18" spans="1:7" ht="15.9" customHeight="1" x14ac:dyDescent="0.25">
      <c r="A18" s="52" t="s">
        <v>28</v>
      </c>
      <c r="B18" s="53" t="s">
        <v>29</v>
      </c>
      <c r="C18" s="46">
        <f>Dodavka</f>
        <v>0</v>
      </c>
      <c r="D18" s="9" t="str">
        <f>Rekapitulace!A22</f>
        <v>Mimostaveništní doprava</v>
      </c>
      <c r="E18" s="50"/>
      <c r="F18" s="51"/>
      <c r="G18" s="46">
        <f>Rekapitulace!I22</f>
        <v>0</v>
      </c>
    </row>
    <row r="19" spans="1:7" ht="15.9" customHeight="1" x14ac:dyDescent="0.25">
      <c r="A19" s="54" t="s">
        <v>30</v>
      </c>
      <c r="B19" s="45"/>
      <c r="C19" s="46">
        <f>SUM(C15:C18)</f>
        <v>0</v>
      </c>
      <c r="D19" s="9" t="str">
        <f>Rekapitulace!A23</f>
        <v>Zařízení staveniště</v>
      </c>
      <c r="E19" s="50"/>
      <c r="F19" s="51"/>
      <c r="G19" s="46">
        <f>Rekapitulace!I23</f>
        <v>0</v>
      </c>
    </row>
    <row r="20" spans="1:7" ht="15.9" customHeight="1" x14ac:dyDescent="0.25">
      <c r="A20" s="54"/>
      <c r="B20" s="45"/>
      <c r="C20" s="46"/>
      <c r="D20" s="9" t="str">
        <f>Rekapitulace!A24</f>
        <v>Provoz investora</v>
      </c>
      <c r="E20" s="50"/>
      <c r="F20" s="51"/>
      <c r="G20" s="46">
        <f>Rekapitulace!I24</f>
        <v>0</v>
      </c>
    </row>
    <row r="21" spans="1:7" ht="15.9" customHeight="1" x14ac:dyDescent="0.25">
      <c r="A21" s="54" t="s">
        <v>31</v>
      </c>
      <c r="B21" s="45"/>
      <c r="C21" s="46">
        <f>HZS</f>
        <v>0</v>
      </c>
      <c r="D21" s="9" t="str">
        <f>Rekapitulace!A25</f>
        <v>Kompletační činnost (IČD)</v>
      </c>
      <c r="E21" s="50"/>
      <c r="F21" s="51"/>
      <c r="G21" s="46">
        <f>Rekapitulace!I25</f>
        <v>0</v>
      </c>
    </row>
    <row r="22" spans="1:7" ht="15.9" customHeight="1" x14ac:dyDescent="0.25">
      <c r="A22" s="55" t="s">
        <v>32</v>
      </c>
      <c r="B22" s="56"/>
      <c r="C22" s="46">
        <f>C19+C21</f>
        <v>0</v>
      </c>
      <c r="D22" s="9" t="s">
        <v>33</v>
      </c>
      <c r="E22" s="50"/>
      <c r="F22" s="51"/>
      <c r="G22" s="46">
        <f>G23-SUM(G15:G21)</f>
        <v>0</v>
      </c>
    </row>
    <row r="23" spans="1:7" ht="15.9" customHeight="1" thickBot="1" x14ac:dyDescent="0.3">
      <c r="A23" s="188" t="s">
        <v>34</v>
      </c>
      <c r="B23" s="189"/>
      <c r="C23" s="57">
        <f>C22+G23</f>
        <v>0</v>
      </c>
      <c r="D23" s="58" t="s">
        <v>35</v>
      </c>
      <c r="E23" s="59"/>
      <c r="F23" s="60"/>
      <c r="G23" s="46">
        <f>VRN</f>
        <v>0</v>
      </c>
    </row>
    <row r="24" spans="1:7" x14ac:dyDescent="0.25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5">
      <c r="A25" s="55" t="s">
        <v>39</v>
      </c>
      <c r="B25" s="56"/>
      <c r="C25" s="66"/>
      <c r="D25" s="56" t="s">
        <v>39</v>
      </c>
      <c r="E25" s="56"/>
      <c r="F25" s="67" t="s">
        <v>39</v>
      </c>
      <c r="G25" s="68"/>
    </row>
    <row r="26" spans="1:7" ht="37.5" customHeight="1" x14ac:dyDescent="0.25">
      <c r="A26" s="55" t="s">
        <v>40</v>
      </c>
      <c r="B26" s="69"/>
      <c r="C26" s="66"/>
      <c r="D26" s="56" t="s">
        <v>40</v>
      </c>
      <c r="E26" s="56"/>
      <c r="F26" s="67" t="s">
        <v>40</v>
      </c>
      <c r="G26" s="68"/>
    </row>
    <row r="27" spans="1:7" x14ac:dyDescent="0.25">
      <c r="A27" s="55"/>
      <c r="B27" s="70"/>
      <c r="C27" s="66"/>
      <c r="D27" s="56"/>
      <c r="E27" s="56"/>
      <c r="F27" s="67"/>
      <c r="G27" s="68"/>
    </row>
    <row r="28" spans="1:7" x14ac:dyDescent="0.25">
      <c r="A28" s="55" t="s">
        <v>41</v>
      </c>
      <c r="B28" s="56"/>
      <c r="C28" s="66"/>
      <c r="D28" s="67" t="s">
        <v>42</v>
      </c>
      <c r="E28" s="66"/>
      <c r="F28" s="56" t="s">
        <v>42</v>
      </c>
      <c r="G28" s="68"/>
    </row>
    <row r="29" spans="1:7" ht="69" customHeight="1" x14ac:dyDescent="0.25">
      <c r="A29" s="55"/>
      <c r="B29" s="56"/>
      <c r="C29" s="71"/>
      <c r="D29" s="72"/>
      <c r="E29" s="71"/>
      <c r="F29" s="56"/>
      <c r="G29" s="68"/>
    </row>
    <row r="30" spans="1:7" x14ac:dyDescent="0.25">
      <c r="A30" s="73" t="s">
        <v>43</v>
      </c>
      <c r="B30" s="74"/>
      <c r="C30" s="75">
        <v>21</v>
      </c>
      <c r="D30" s="74" t="s">
        <v>44</v>
      </c>
      <c r="E30" s="76"/>
      <c r="F30" s="190">
        <f>C23-F32</f>
        <v>0</v>
      </c>
      <c r="G30" s="191"/>
    </row>
    <row r="31" spans="1:7" x14ac:dyDescent="0.25">
      <c r="A31" s="73" t="s">
        <v>45</v>
      </c>
      <c r="B31" s="74"/>
      <c r="C31" s="75">
        <f>SazbaDPH1</f>
        <v>21</v>
      </c>
      <c r="D31" s="74" t="s">
        <v>46</v>
      </c>
      <c r="E31" s="76"/>
      <c r="F31" s="190">
        <f>ROUND(PRODUCT(F30,C31/100),0)</f>
        <v>0</v>
      </c>
      <c r="G31" s="191"/>
    </row>
    <row r="32" spans="1:7" x14ac:dyDescent="0.25">
      <c r="A32" s="73" t="s">
        <v>43</v>
      </c>
      <c r="B32" s="74"/>
      <c r="C32" s="75">
        <v>0</v>
      </c>
      <c r="D32" s="74" t="s">
        <v>46</v>
      </c>
      <c r="E32" s="76"/>
      <c r="F32" s="190">
        <v>0</v>
      </c>
      <c r="G32" s="191"/>
    </row>
    <row r="33" spans="1:8" x14ac:dyDescent="0.25">
      <c r="A33" s="73" t="s">
        <v>45</v>
      </c>
      <c r="B33" s="77"/>
      <c r="C33" s="78">
        <f>SazbaDPH2</f>
        <v>0</v>
      </c>
      <c r="D33" s="74" t="s">
        <v>46</v>
      </c>
      <c r="E33" s="51"/>
      <c r="F33" s="190">
        <f>ROUND(PRODUCT(F32,C33/100),0)</f>
        <v>0</v>
      </c>
      <c r="G33" s="191"/>
    </row>
    <row r="34" spans="1:8" s="82" customFormat="1" ht="19.5" customHeight="1" thickBot="1" x14ac:dyDescent="0.35">
      <c r="A34" s="79" t="s">
        <v>47</v>
      </c>
      <c r="B34" s="80"/>
      <c r="C34" s="80"/>
      <c r="D34" s="80"/>
      <c r="E34" s="81"/>
      <c r="F34" s="192">
        <f>ROUND(SUM(F30:F33),0)</f>
        <v>0</v>
      </c>
      <c r="G34" s="193"/>
    </row>
    <row r="36" spans="1:8" x14ac:dyDescent="0.25">
      <c r="A36" t="s">
        <v>48</v>
      </c>
      <c r="H36" t="s">
        <v>6</v>
      </c>
    </row>
    <row r="37" spans="1:8" ht="14.25" customHeight="1" x14ac:dyDescent="0.25">
      <c r="B37" s="184"/>
      <c r="C37" s="184"/>
      <c r="D37" s="184"/>
      <c r="E37" s="184"/>
      <c r="F37" s="184"/>
      <c r="G37" s="184"/>
      <c r="H37" t="s">
        <v>6</v>
      </c>
    </row>
    <row r="38" spans="1:8" ht="12.75" customHeight="1" x14ac:dyDescent="0.25">
      <c r="A38" s="83"/>
      <c r="B38" s="184"/>
      <c r="C38" s="184"/>
      <c r="D38" s="184"/>
      <c r="E38" s="184"/>
      <c r="F38" s="184"/>
      <c r="G38" s="184"/>
      <c r="H38" t="s">
        <v>6</v>
      </c>
    </row>
    <row r="39" spans="1:8" x14ac:dyDescent="0.25">
      <c r="A39" s="83"/>
      <c r="B39" s="184"/>
      <c r="C39" s="184"/>
      <c r="D39" s="184"/>
      <c r="E39" s="184"/>
      <c r="F39" s="184"/>
      <c r="G39" s="184"/>
      <c r="H39" t="s">
        <v>6</v>
      </c>
    </row>
    <row r="40" spans="1:8" x14ac:dyDescent="0.25">
      <c r="A40" s="83"/>
      <c r="B40" s="184"/>
      <c r="C40" s="184"/>
      <c r="D40" s="184"/>
      <c r="E40" s="184"/>
      <c r="F40" s="184"/>
      <c r="G40" s="184"/>
      <c r="H40" t="s">
        <v>6</v>
      </c>
    </row>
    <row r="41" spans="1:8" x14ac:dyDescent="0.25">
      <c r="A41" s="83"/>
      <c r="B41" s="184"/>
      <c r="C41" s="184"/>
      <c r="D41" s="184"/>
      <c r="E41" s="184"/>
      <c r="F41" s="184"/>
      <c r="G41" s="184"/>
      <c r="H41" t="s">
        <v>6</v>
      </c>
    </row>
    <row r="42" spans="1:8" x14ac:dyDescent="0.25">
      <c r="A42" s="83"/>
      <c r="B42" s="184"/>
      <c r="C42" s="184"/>
      <c r="D42" s="184"/>
      <c r="E42" s="184"/>
      <c r="F42" s="184"/>
      <c r="G42" s="184"/>
      <c r="H42" t="s">
        <v>6</v>
      </c>
    </row>
    <row r="43" spans="1:8" x14ac:dyDescent="0.25">
      <c r="A43" s="83"/>
      <c r="B43" s="184"/>
      <c r="C43" s="184"/>
      <c r="D43" s="184"/>
      <c r="E43" s="184"/>
      <c r="F43" s="184"/>
      <c r="G43" s="184"/>
      <c r="H43" t="s">
        <v>6</v>
      </c>
    </row>
    <row r="44" spans="1:8" x14ac:dyDescent="0.25">
      <c r="A44" s="83"/>
      <c r="B44" s="184"/>
      <c r="C44" s="184"/>
      <c r="D44" s="184"/>
      <c r="E44" s="184"/>
      <c r="F44" s="184"/>
      <c r="G44" s="184"/>
      <c r="H44" t="s">
        <v>6</v>
      </c>
    </row>
    <row r="45" spans="1:8" ht="0.75" customHeight="1" x14ac:dyDescent="0.25">
      <c r="A45" s="83"/>
      <c r="B45" s="184"/>
      <c r="C45" s="184"/>
      <c r="D45" s="184"/>
      <c r="E45" s="184"/>
      <c r="F45" s="184"/>
      <c r="G45" s="184"/>
      <c r="H45" t="s">
        <v>6</v>
      </c>
    </row>
    <row r="46" spans="1:8" x14ac:dyDescent="0.25">
      <c r="B46" s="194"/>
      <c r="C46" s="194"/>
      <c r="D46" s="194"/>
      <c r="E46" s="194"/>
      <c r="F46" s="194"/>
      <c r="G46" s="194"/>
    </row>
    <row r="47" spans="1:8" x14ac:dyDescent="0.25">
      <c r="B47" s="194"/>
      <c r="C47" s="194"/>
      <c r="D47" s="194"/>
      <c r="E47" s="194"/>
      <c r="F47" s="194"/>
      <c r="G47" s="194"/>
    </row>
    <row r="48" spans="1:8" x14ac:dyDescent="0.25">
      <c r="B48" s="194"/>
      <c r="C48" s="194"/>
      <c r="D48" s="194"/>
      <c r="E48" s="194"/>
      <c r="F48" s="194"/>
      <c r="G48" s="194"/>
    </row>
    <row r="49" spans="2:7" x14ac:dyDescent="0.25">
      <c r="B49" s="194"/>
      <c r="C49" s="194"/>
      <c r="D49" s="194"/>
      <c r="E49" s="194"/>
      <c r="F49" s="194"/>
      <c r="G49" s="194"/>
    </row>
    <row r="50" spans="2:7" x14ac:dyDescent="0.25">
      <c r="B50" s="194"/>
      <c r="C50" s="194"/>
      <c r="D50" s="194"/>
      <c r="E50" s="194"/>
      <c r="F50" s="194"/>
      <c r="G50" s="194"/>
    </row>
    <row r="51" spans="2:7" x14ac:dyDescent="0.25">
      <c r="B51" s="194"/>
      <c r="C51" s="194"/>
      <c r="D51" s="194"/>
      <c r="E51" s="194"/>
      <c r="F51" s="194"/>
      <c r="G51" s="194"/>
    </row>
    <row r="52" spans="2:7" x14ac:dyDescent="0.25">
      <c r="B52" s="194"/>
      <c r="C52" s="194"/>
      <c r="D52" s="194"/>
      <c r="E52" s="194"/>
      <c r="F52" s="194"/>
      <c r="G52" s="194"/>
    </row>
    <row r="53" spans="2:7" x14ac:dyDescent="0.25">
      <c r="B53" s="194"/>
      <c r="C53" s="194"/>
      <c r="D53" s="194"/>
      <c r="E53" s="194"/>
      <c r="F53" s="194"/>
      <c r="G53" s="194"/>
    </row>
    <row r="54" spans="2:7" x14ac:dyDescent="0.25">
      <c r="B54" s="194"/>
      <c r="C54" s="194"/>
      <c r="D54" s="194"/>
      <c r="E54" s="194"/>
      <c r="F54" s="194"/>
      <c r="G54" s="194"/>
    </row>
    <row r="55" spans="2:7" x14ac:dyDescent="0.25">
      <c r="B55" s="194"/>
      <c r="C55" s="194"/>
      <c r="D55" s="194"/>
      <c r="E55" s="194"/>
      <c r="F55" s="194"/>
      <c r="G55" s="19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IV78"/>
  <sheetViews>
    <sheetView workbookViewId="0">
      <selection activeCell="I12" sqref="I12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257" max="257" width="5.88671875" customWidth="1"/>
    <col min="258" max="258" width="6.109375" customWidth="1"/>
    <col min="259" max="259" width="11.44140625" customWidth="1"/>
    <col min="260" max="260" width="15.88671875" customWidth="1"/>
    <col min="261" max="261" width="11.33203125" customWidth="1"/>
    <col min="262" max="262" width="10.88671875" customWidth="1"/>
    <col min="263" max="263" width="11" customWidth="1"/>
    <col min="264" max="264" width="11.109375" customWidth="1"/>
    <col min="265" max="265" width="10.6640625" customWidth="1"/>
    <col min="513" max="513" width="5.88671875" customWidth="1"/>
    <col min="514" max="514" width="6.109375" customWidth="1"/>
    <col min="515" max="515" width="11.44140625" customWidth="1"/>
    <col min="516" max="516" width="15.88671875" customWidth="1"/>
    <col min="517" max="517" width="11.33203125" customWidth="1"/>
    <col min="518" max="518" width="10.88671875" customWidth="1"/>
    <col min="519" max="519" width="11" customWidth="1"/>
    <col min="520" max="520" width="11.109375" customWidth="1"/>
    <col min="521" max="521" width="10.6640625" customWidth="1"/>
    <col min="769" max="769" width="5.88671875" customWidth="1"/>
    <col min="770" max="770" width="6.109375" customWidth="1"/>
    <col min="771" max="771" width="11.44140625" customWidth="1"/>
    <col min="772" max="772" width="15.88671875" customWidth="1"/>
    <col min="773" max="773" width="11.33203125" customWidth="1"/>
    <col min="774" max="774" width="10.88671875" customWidth="1"/>
    <col min="775" max="775" width="11" customWidth="1"/>
    <col min="776" max="776" width="11.109375" customWidth="1"/>
    <col min="777" max="777" width="10.6640625" customWidth="1"/>
    <col min="1025" max="1025" width="5.88671875" customWidth="1"/>
    <col min="1026" max="1026" width="6.109375" customWidth="1"/>
    <col min="1027" max="1027" width="11.44140625" customWidth="1"/>
    <col min="1028" max="1028" width="15.88671875" customWidth="1"/>
    <col min="1029" max="1029" width="11.33203125" customWidth="1"/>
    <col min="1030" max="1030" width="10.88671875" customWidth="1"/>
    <col min="1031" max="1031" width="11" customWidth="1"/>
    <col min="1032" max="1032" width="11.109375" customWidth="1"/>
    <col min="1033" max="1033" width="10.6640625" customWidth="1"/>
    <col min="1281" max="1281" width="5.88671875" customWidth="1"/>
    <col min="1282" max="1282" width="6.109375" customWidth="1"/>
    <col min="1283" max="1283" width="11.44140625" customWidth="1"/>
    <col min="1284" max="1284" width="15.88671875" customWidth="1"/>
    <col min="1285" max="1285" width="11.33203125" customWidth="1"/>
    <col min="1286" max="1286" width="10.88671875" customWidth="1"/>
    <col min="1287" max="1287" width="11" customWidth="1"/>
    <col min="1288" max="1288" width="11.109375" customWidth="1"/>
    <col min="1289" max="1289" width="10.6640625" customWidth="1"/>
    <col min="1537" max="1537" width="5.88671875" customWidth="1"/>
    <col min="1538" max="1538" width="6.109375" customWidth="1"/>
    <col min="1539" max="1539" width="11.44140625" customWidth="1"/>
    <col min="1540" max="1540" width="15.88671875" customWidth="1"/>
    <col min="1541" max="1541" width="11.33203125" customWidth="1"/>
    <col min="1542" max="1542" width="10.88671875" customWidth="1"/>
    <col min="1543" max="1543" width="11" customWidth="1"/>
    <col min="1544" max="1544" width="11.109375" customWidth="1"/>
    <col min="1545" max="1545" width="10.6640625" customWidth="1"/>
    <col min="1793" max="1793" width="5.88671875" customWidth="1"/>
    <col min="1794" max="1794" width="6.109375" customWidth="1"/>
    <col min="1795" max="1795" width="11.44140625" customWidth="1"/>
    <col min="1796" max="1796" width="15.88671875" customWidth="1"/>
    <col min="1797" max="1797" width="11.33203125" customWidth="1"/>
    <col min="1798" max="1798" width="10.88671875" customWidth="1"/>
    <col min="1799" max="1799" width="11" customWidth="1"/>
    <col min="1800" max="1800" width="11.109375" customWidth="1"/>
    <col min="1801" max="1801" width="10.6640625" customWidth="1"/>
    <col min="2049" max="2049" width="5.88671875" customWidth="1"/>
    <col min="2050" max="2050" width="6.109375" customWidth="1"/>
    <col min="2051" max="2051" width="11.44140625" customWidth="1"/>
    <col min="2052" max="2052" width="15.88671875" customWidth="1"/>
    <col min="2053" max="2053" width="11.33203125" customWidth="1"/>
    <col min="2054" max="2054" width="10.88671875" customWidth="1"/>
    <col min="2055" max="2055" width="11" customWidth="1"/>
    <col min="2056" max="2056" width="11.109375" customWidth="1"/>
    <col min="2057" max="2057" width="10.6640625" customWidth="1"/>
    <col min="2305" max="2305" width="5.88671875" customWidth="1"/>
    <col min="2306" max="2306" width="6.109375" customWidth="1"/>
    <col min="2307" max="2307" width="11.44140625" customWidth="1"/>
    <col min="2308" max="2308" width="15.88671875" customWidth="1"/>
    <col min="2309" max="2309" width="11.33203125" customWidth="1"/>
    <col min="2310" max="2310" width="10.88671875" customWidth="1"/>
    <col min="2311" max="2311" width="11" customWidth="1"/>
    <col min="2312" max="2312" width="11.109375" customWidth="1"/>
    <col min="2313" max="2313" width="10.6640625" customWidth="1"/>
    <col min="2561" max="2561" width="5.88671875" customWidth="1"/>
    <col min="2562" max="2562" width="6.109375" customWidth="1"/>
    <col min="2563" max="2563" width="11.44140625" customWidth="1"/>
    <col min="2564" max="2564" width="15.88671875" customWidth="1"/>
    <col min="2565" max="2565" width="11.33203125" customWidth="1"/>
    <col min="2566" max="2566" width="10.88671875" customWidth="1"/>
    <col min="2567" max="2567" width="11" customWidth="1"/>
    <col min="2568" max="2568" width="11.109375" customWidth="1"/>
    <col min="2569" max="2569" width="10.6640625" customWidth="1"/>
    <col min="2817" max="2817" width="5.88671875" customWidth="1"/>
    <col min="2818" max="2818" width="6.109375" customWidth="1"/>
    <col min="2819" max="2819" width="11.44140625" customWidth="1"/>
    <col min="2820" max="2820" width="15.88671875" customWidth="1"/>
    <col min="2821" max="2821" width="11.33203125" customWidth="1"/>
    <col min="2822" max="2822" width="10.88671875" customWidth="1"/>
    <col min="2823" max="2823" width="11" customWidth="1"/>
    <col min="2824" max="2824" width="11.109375" customWidth="1"/>
    <col min="2825" max="2825" width="10.6640625" customWidth="1"/>
    <col min="3073" max="3073" width="5.88671875" customWidth="1"/>
    <col min="3074" max="3074" width="6.109375" customWidth="1"/>
    <col min="3075" max="3075" width="11.44140625" customWidth="1"/>
    <col min="3076" max="3076" width="15.88671875" customWidth="1"/>
    <col min="3077" max="3077" width="11.33203125" customWidth="1"/>
    <col min="3078" max="3078" width="10.88671875" customWidth="1"/>
    <col min="3079" max="3079" width="11" customWidth="1"/>
    <col min="3080" max="3080" width="11.109375" customWidth="1"/>
    <col min="3081" max="3081" width="10.6640625" customWidth="1"/>
    <col min="3329" max="3329" width="5.88671875" customWidth="1"/>
    <col min="3330" max="3330" width="6.109375" customWidth="1"/>
    <col min="3331" max="3331" width="11.44140625" customWidth="1"/>
    <col min="3332" max="3332" width="15.88671875" customWidth="1"/>
    <col min="3333" max="3333" width="11.33203125" customWidth="1"/>
    <col min="3334" max="3334" width="10.88671875" customWidth="1"/>
    <col min="3335" max="3335" width="11" customWidth="1"/>
    <col min="3336" max="3336" width="11.109375" customWidth="1"/>
    <col min="3337" max="3337" width="10.6640625" customWidth="1"/>
    <col min="3585" max="3585" width="5.88671875" customWidth="1"/>
    <col min="3586" max="3586" width="6.109375" customWidth="1"/>
    <col min="3587" max="3587" width="11.44140625" customWidth="1"/>
    <col min="3588" max="3588" width="15.88671875" customWidth="1"/>
    <col min="3589" max="3589" width="11.33203125" customWidth="1"/>
    <col min="3590" max="3590" width="10.88671875" customWidth="1"/>
    <col min="3591" max="3591" width="11" customWidth="1"/>
    <col min="3592" max="3592" width="11.109375" customWidth="1"/>
    <col min="3593" max="3593" width="10.6640625" customWidth="1"/>
    <col min="3841" max="3841" width="5.88671875" customWidth="1"/>
    <col min="3842" max="3842" width="6.109375" customWidth="1"/>
    <col min="3843" max="3843" width="11.44140625" customWidth="1"/>
    <col min="3844" max="3844" width="15.88671875" customWidth="1"/>
    <col min="3845" max="3845" width="11.33203125" customWidth="1"/>
    <col min="3846" max="3846" width="10.88671875" customWidth="1"/>
    <col min="3847" max="3847" width="11" customWidth="1"/>
    <col min="3848" max="3848" width="11.109375" customWidth="1"/>
    <col min="3849" max="3849" width="10.6640625" customWidth="1"/>
    <col min="4097" max="4097" width="5.88671875" customWidth="1"/>
    <col min="4098" max="4098" width="6.109375" customWidth="1"/>
    <col min="4099" max="4099" width="11.44140625" customWidth="1"/>
    <col min="4100" max="4100" width="15.88671875" customWidth="1"/>
    <col min="4101" max="4101" width="11.33203125" customWidth="1"/>
    <col min="4102" max="4102" width="10.88671875" customWidth="1"/>
    <col min="4103" max="4103" width="11" customWidth="1"/>
    <col min="4104" max="4104" width="11.109375" customWidth="1"/>
    <col min="4105" max="4105" width="10.6640625" customWidth="1"/>
    <col min="4353" max="4353" width="5.88671875" customWidth="1"/>
    <col min="4354" max="4354" width="6.109375" customWidth="1"/>
    <col min="4355" max="4355" width="11.44140625" customWidth="1"/>
    <col min="4356" max="4356" width="15.88671875" customWidth="1"/>
    <col min="4357" max="4357" width="11.33203125" customWidth="1"/>
    <col min="4358" max="4358" width="10.88671875" customWidth="1"/>
    <col min="4359" max="4359" width="11" customWidth="1"/>
    <col min="4360" max="4360" width="11.109375" customWidth="1"/>
    <col min="4361" max="4361" width="10.6640625" customWidth="1"/>
    <col min="4609" max="4609" width="5.88671875" customWidth="1"/>
    <col min="4610" max="4610" width="6.109375" customWidth="1"/>
    <col min="4611" max="4611" width="11.44140625" customWidth="1"/>
    <col min="4612" max="4612" width="15.88671875" customWidth="1"/>
    <col min="4613" max="4613" width="11.33203125" customWidth="1"/>
    <col min="4614" max="4614" width="10.88671875" customWidth="1"/>
    <col min="4615" max="4615" width="11" customWidth="1"/>
    <col min="4616" max="4616" width="11.109375" customWidth="1"/>
    <col min="4617" max="4617" width="10.6640625" customWidth="1"/>
    <col min="4865" max="4865" width="5.88671875" customWidth="1"/>
    <col min="4866" max="4866" width="6.109375" customWidth="1"/>
    <col min="4867" max="4867" width="11.44140625" customWidth="1"/>
    <col min="4868" max="4868" width="15.88671875" customWidth="1"/>
    <col min="4869" max="4869" width="11.33203125" customWidth="1"/>
    <col min="4870" max="4870" width="10.88671875" customWidth="1"/>
    <col min="4871" max="4871" width="11" customWidth="1"/>
    <col min="4872" max="4872" width="11.109375" customWidth="1"/>
    <col min="4873" max="4873" width="10.6640625" customWidth="1"/>
    <col min="5121" max="5121" width="5.88671875" customWidth="1"/>
    <col min="5122" max="5122" width="6.109375" customWidth="1"/>
    <col min="5123" max="5123" width="11.44140625" customWidth="1"/>
    <col min="5124" max="5124" width="15.88671875" customWidth="1"/>
    <col min="5125" max="5125" width="11.33203125" customWidth="1"/>
    <col min="5126" max="5126" width="10.88671875" customWidth="1"/>
    <col min="5127" max="5127" width="11" customWidth="1"/>
    <col min="5128" max="5128" width="11.109375" customWidth="1"/>
    <col min="5129" max="5129" width="10.6640625" customWidth="1"/>
    <col min="5377" max="5377" width="5.88671875" customWidth="1"/>
    <col min="5378" max="5378" width="6.109375" customWidth="1"/>
    <col min="5379" max="5379" width="11.44140625" customWidth="1"/>
    <col min="5380" max="5380" width="15.88671875" customWidth="1"/>
    <col min="5381" max="5381" width="11.33203125" customWidth="1"/>
    <col min="5382" max="5382" width="10.88671875" customWidth="1"/>
    <col min="5383" max="5383" width="11" customWidth="1"/>
    <col min="5384" max="5384" width="11.109375" customWidth="1"/>
    <col min="5385" max="5385" width="10.6640625" customWidth="1"/>
    <col min="5633" max="5633" width="5.88671875" customWidth="1"/>
    <col min="5634" max="5634" width="6.109375" customWidth="1"/>
    <col min="5635" max="5635" width="11.44140625" customWidth="1"/>
    <col min="5636" max="5636" width="15.88671875" customWidth="1"/>
    <col min="5637" max="5637" width="11.33203125" customWidth="1"/>
    <col min="5638" max="5638" width="10.88671875" customWidth="1"/>
    <col min="5639" max="5639" width="11" customWidth="1"/>
    <col min="5640" max="5640" width="11.109375" customWidth="1"/>
    <col min="5641" max="5641" width="10.6640625" customWidth="1"/>
    <col min="5889" max="5889" width="5.88671875" customWidth="1"/>
    <col min="5890" max="5890" width="6.109375" customWidth="1"/>
    <col min="5891" max="5891" width="11.44140625" customWidth="1"/>
    <col min="5892" max="5892" width="15.88671875" customWidth="1"/>
    <col min="5893" max="5893" width="11.33203125" customWidth="1"/>
    <col min="5894" max="5894" width="10.88671875" customWidth="1"/>
    <col min="5895" max="5895" width="11" customWidth="1"/>
    <col min="5896" max="5896" width="11.109375" customWidth="1"/>
    <col min="5897" max="5897" width="10.6640625" customWidth="1"/>
    <col min="6145" max="6145" width="5.88671875" customWidth="1"/>
    <col min="6146" max="6146" width="6.109375" customWidth="1"/>
    <col min="6147" max="6147" width="11.44140625" customWidth="1"/>
    <col min="6148" max="6148" width="15.88671875" customWidth="1"/>
    <col min="6149" max="6149" width="11.33203125" customWidth="1"/>
    <col min="6150" max="6150" width="10.88671875" customWidth="1"/>
    <col min="6151" max="6151" width="11" customWidth="1"/>
    <col min="6152" max="6152" width="11.109375" customWidth="1"/>
    <col min="6153" max="6153" width="10.6640625" customWidth="1"/>
    <col min="6401" max="6401" width="5.88671875" customWidth="1"/>
    <col min="6402" max="6402" width="6.109375" customWidth="1"/>
    <col min="6403" max="6403" width="11.44140625" customWidth="1"/>
    <col min="6404" max="6404" width="15.88671875" customWidth="1"/>
    <col min="6405" max="6405" width="11.33203125" customWidth="1"/>
    <col min="6406" max="6406" width="10.88671875" customWidth="1"/>
    <col min="6407" max="6407" width="11" customWidth="1"/>
    <col min="6408" max="6408" width="11.109375" customWidth="1"/>
    <col min="6409" max="6409" width="10.6640625" customWidth="1"/>
    <col min="6657" max="6657" width="5.88671875" customWidth="1"/>
    <col min="6658" max="6658" width="6.109375" customWidth="1"/>
    <col min="6659" max="6659" width="11.44140625" customWidth="1"/>
    <col min="6660" max="6660" width="15.88671875" customWidth="1"/>
    <col min="6661" max="6661" width="11.33203125" customWidth="1"/>
    <col min="6662" max="6662" width="10.88671875" customWidth="1"/>
    <col min="6663" max="6663" width="11" customWidth="1"/>
    <col min="6664" max="6664" width="11.109375" customWidth="1"/>
    <col min="6665" max="6665" width="10.6640625" customWidth="1"/>
    <col min="6913" max="6913" width="5.88671875" customWidth="1"/>
    <col min="6914" max="6914" width="6.109375" customWidth="1"/>
    <col min="6915" max="6915" width="11.44140625" customWidth="1"/>
    <col min="6916" max="6916" width="15.88671875" customWidth="1"/>
    <col min="6917" max="6917" width="11.33203125" customWidth="1"/>
    <col min="6918" max="6918" width="10.88671875" customWidth="1"/>
    <col min="6919" max="6919" width="11" customWidth="1"/>
    <col min="6920" max="6920" width="11.109375" customWidth="1"/>
    <col min="6921" max="6921" width="10.6640625" customWidth="1"/>
    <col min="7169" max="7169" width="5.88671875" customWidth="1"/>
    <col min="7170" max="7170" width="6.109375" customWidth="1"/>
    <col min="7171" max="7171" width="11.44140625" customWidth="1"/>
    <col min="7172" max="7172" width="15.88671875" customWidth="1"/>
    <col min="7173" max="7173" width="11.33203125" customWidth="1"/>
    <col min="7174" max="7174" width="10.88671875" customWidth="1"/>
    <col min="7175" max="7175" width="11" customWidth="1"/>
    <col min="7176" max="7176" width="11.109375" customWidth="1"/>
    <col min="7177" max="7177" width="10.6640625" customWidth="1"/>
    <col min="7425" max="7425" width="5.88671875" customWidth="1"/>
    <col min="7426" max="7426" width="6.109375" customWidth="1"/>
    <col min="7427" max="7427" width="11.44140625" customWidth="1"/>
    <col min="7428" max="7428" width="15.88671875" customWidth="1"/>
    <col min="7429" max="7429" width="11.33203125" customWidth="1"/>
    <col min="7430" max="7430" width="10.88671875" customWidth="1"/>
    <col min="7431" max="7431" width="11" customWidth="1"/>
    <col min="7432" max="7432" width="11.109375" customWidth="1"/>
    <col min="7433" max="7433" width="10.6640625" customWidth="1"/>
    <col min="7681" max="7681" width="5.88671875" customWidth="1"/>
    <col min="7682" max="7682" width="6.109375" customWidth="1"/>
    <col min="7683" max="7683" width="11.44140625" customWidth="1"/>
    <col min="7684" max="7684" width="15.88671875" customWidth="1"/>
    <col min="7685" max="7685" width="11.33203125" customWidth="1"/>
    <col min="7686" max="7686" width="10.88671875" customWidth="1"/>
    <col min="7687" max="7687" width="11" customWidth="1"/>
    <col min="7688" max="7688" width="11.109375" customWidth="1"/>
    <col min="7689" max="7689" width="10.6640625" customWidth="1"/>
    <col min="7937" max="7937" width="5.88671875" customWidth="1"/>
    <col min="7938" max="7938" width="6.109375" customWidth="1"/>
    <col min="7939" max="7939" width="11.44140625" customWidth="1"/>
    <col min="7940" max="7940" width="15.88671875" customWidth="1"/>
    <col min="7941" max="7941" width="11.33203125" customWidth="1"/>
    <col min="7942" max="7942" width="10.88671875" customWidth="1"/>
    <col min="7943" max="7943" width="11" customWidth="1"/>
    <col min="7944" max="7944" width="11.109375" customWidth="1"/>
    <col min="7945" max="7945" width="10.6640625" customWidth="1"/>
    <col min="8193" max="8193" width="5.88671875" customWidth="1"/>
    <col min="8194" max="8194" width="6.109375" customWidth="1"/>
    <col min="8195" max="8195" width="11.44140625" customWidth="1"/>
    <col min="8196" max="8196" width="15.88671875" customWidth="1"/>
    <col min="8197" max="8197" width="11.33203125" customWidth="1"/>
    <col min="8198" max="8198" width="10.88671875" customWidth="1"/>
    <col min="8199" max="8199" width="11" customWidth="1"/>
    <col min="8200" max="8200" width="11.109375" customWidth="1"/>
    <col min="8201" max="8201" width="10.6640625" customWidth="1"/>
    <col min="8449" max="8449" width="5.88671875" customWidth="1"/>
    <col min="8450" max="8450" width="6.109375" customWidth="1"/>
    <col min="8451" max="8451" width="11.44140625" customWidth="1"/>
    <col min="8452" max="8452" width="15.88671875" customWidth="1"/>
    <col min="8453" max="8453" width="11.33203125" customWidth="1"/>
    <col min="8454" max="8454" width="10.88671875" customWidth="1"/>
    <col min="8455" max="8455" width="11" customWidth="1"/>
    <col min="8456" max="8456" width="11.109375" customWidth="1"/>
    <col min="8457" max="8457" width="10.6640625" customWidth="1"/>
    <col min="8705" max="8705" width="5.88671875" customWidth="1"/>
    <col min="8706" max="8706" width="6.109375" customWidth="1"/>
    <col min="8707" max="8707" width="11.44140625" customWidth="1"/>
    <col min="8708" max="8708" width="15.88671875" customWidth="1"/>
    <col min="8709" max="8709" width="11.33203125" customWidth="1"/>
    <col min="8710" max="8710" width="10.88671875" customWidth="1"/>
    <col min="8711" max="8711" width="11" customWidth="1"/>
    <col min="8712" max="8712" width="11.109375" customWidth="1"/>
    <col min="8713" max="8713" width="10.6640625" customWidth="1"/>
    <col min="8961" max="8961" width="5.88671875" customWidth="1"/>
    <col min="8962" max="8962" width="6.109375" customWidth="1"/>
    <col min="8963" max="8963" width="11.44140625" customWidth="1"/>
    <col min="8964" max="8964" width="15.88671875" customWidth="1"/>
    <col min="8965" max="8965" width="11.33203125" customWidth="1"/>
    <col min="8966" max="8966" width="10.88671875" customWidth="1"/>
    <col min="8967" max="8967" width="11" customWidth="1"/>
    <col min="8968" max="8968" width="11.109375" customWidth="1"/>
    <col min="8969" max="8969" width="10.6640625" customWidth="1"/>
    <col min="9217" max="9217" width="5.88671875" customWidth="1"/>
    <col min="9218" max="9218" width="6.109375" customWidth="1"/>
    <col min="9219" max="9219" width="11.44140625" customWidth="1"/>
    <col min="9220" max="9220" width="15.88671875" customWidth="1"/>
    <col min="9221" max="9221" width="11.33203125" customWidth="1"/>
    <col min="9222" max="9222" width="10.88671875" customWidth="1"/>
    <col min="9223" max="9223" width="11" customWidth="1"/>
    <col min="9224" max="9224" width="11.109375" customWidth="1"/>
    <col min="9225" max="9225" width="10.6640625" customWidth="1"/>
    <col min="9473" max="9473" width="5.88671875" customWidth="1"/>
    <col min="9474" max="9474" width="6.109375" customWidth="1"/>
    <col min="9475" max="9475" width="11.44140625" customWidth="1"/>
    <col min="9476" max="9476" width="15.88671875" customWidth="1"/>
    <col min="9477" max="9477" width="11.33203125" customWidth="1"/>
    <col min="9478" max="9478" width="10.88671875" customWidth="1"/>
    <col min="9479" max="9479" width="11" customWidth="1"/>
    <col min="9480" max="9480" width="11.109375" customWidth="1"/>
    <col min="9481" max="9481" width="10.6640625" customWidth="1"/>
    <col min="9729" max="9729" width="5.88671875" customWidth="1"/>
    <col min="9730" max="9730" width="6.109375" customWidth="1"/>
    <col min="9731" max="9731" width="11.44140625" customWidth="1"/>
    <col min="9732" max="9732" width="15.88671875" customWidth="1"/>
    <col min="9733" max="9733" width="11.33203125" customWidth="1"/>
    <col min="9734" max="9734" width="10.88671875" customWidth="1"/>
    <col min="9735" max="9735" width="11" customWidth="1"/>
    <col min="9736" max="9736" width="11.109375" customWidth="1"/>
    <col min="9737" max="9737" width="10.6640625" customWidth="1"/>
    <col min="9985" max="9985" width="5.88671875" customWidth="1"/>
    <col min="9986" max="9986" width="6.109375" customWidth="1"/>
    <col min="9987" max="9987" width="11.44140625" customWidth="1"/>
    <col min="9988" max="9988" width="15.88671875" customWidth="1"/>
    <col min="9989" max="9989" width="11.33203125" customWidth="1"/>
    <col min="9990" max="9990" width="10.88671875" customWidth="1"/>
    <col min="9991" max="9991" width="11" customWidth="1"/>
    <col min="9992" max="9992" width="11.109375" customWidth="1"/>
    <col min="9993" max="9993" width="10.6640625" customWidth="1"/>
    <col min="10241" max="10241" width="5.88671875" customWidth="1"/>
    <col min="10242" max="10242" width="6.109375" customWidth="1"/>
    <col min="10243" max="10243" width="11.44140625" customWidth="1"/>
    <col min="10244" max="10244" width="15.88671875" customWidth="1"/>
    <col min="10245" max="10245" width="11.33203125" customWidth="1"/>
    <col min="10246" max="10246" width="10.88671875" customWidth="1"/>
    <col min="10247" max="10247" width="11" customWidth="1"/>
    <col min="10248" max="10248" width="11.109375" customWidth="1"/>
    <col min="10249" max="10249" width="10.6640625" customWidth="1"/>
    <col min="10497" max="10497" width="5.88671875" customWidth="1"/>
    <col min="10498" max="10498" width="6.109375" customWidth="1"/>
    <col min="10499" max="10499" width="11.44140625" customWidth="1"/>
    <col min="10500" max="10500" width="15.88671875" customWidth="1"/>
    <col min="10501" max="10501" width="11.33203125" customWidth="1"/>
    <col min="10502" max="10502" width="10.88671875" customWidth="1"/>
    <col min="10503" max="10503" width="11" customWidth="1"/>
    <col min="10504" max="10504" width="11.109375" customWidth="1"/>
    <col min="10505" max="10505" width="10.6640625" customWidth="1"/>
    <col min="10753" max="10753" width="5.88671875" customWidth="1"/>
    <col min="10754" max="10754" width="6.109375" customWidth="1"/>
    <col min="10755" max="10755" width="11.44140625" customWidth="1"/>
    <col min="10756" max="10756" width="15.88671875" customWidth="1"/>
    <col min="10757" max="10757" width="11.33203125" customWidth="1"/>
    <col min="10758" max="10758" width="10.88671875" customWidth="1"/>
    <col min="10759" max="10759" width="11" customWidth="1"/>
    <col min="10760" max="10760" width="11.109375" customWidth="1"/>
    <col min="10761" max="10761" width="10.6640625" customWidth="1"/>
    <col min="11009" max="11009" width="5.88671875" customWidth="1"/>
    <col min="11010" max="11010" width="6.109375" customWidth="1"/>
    <col min="11011" max="11011" width="11.44140625" customWidth="1"/>
    <col min="11012" max="11012" width="15.88671875" customWidth="1"/>
    <col min="11013" max="11013" width="11.33203125" customWidth="1"/>
    <col min="11014" max="11014" width="10.88671875" customWidth="1"/>
    <col min="11015" max="11015" width="11" customWidth="1"/>
    <col min="11016" max="11016" width="11.109375" customWidth="1"/>
    <col min="11017" max="11017" width="10.6640625" customWidth="1"/>
    <col min="11265" max="11265" width="5.88671875" customWidth="1"/>
    <col min="11266" max="11266" width="6.109375" customWidth="1"/>
    <col min="11267" max="11267" width="11.44140625" customWidth="1"/>
    <col min="11268" max="11268" width="15.88671875" customWidth="1"/>
    <col min="11269" max="11269" width="11.33203125" customWidth="1"/>
    <col min="11270" max="11270" width="10.88671875" customWidth="1"/>
    <col min="11271" max="11271" width="11" customWidth="1"/>
    <col min="11272" max="11272" width="11.109375" customWidth="1"/>
    <col min="11273" max="11273" width="10.6640625" customWidth="1"/>
    <col min="11521" max="11521" width="5.88671875" customWidth="1"/>
    <col min="11522" max="11522" width="6.109375" customWidth="1"/>
    <col min="11523" max="11523" width="11.44140625" customWidth="1"/>
    <col min="11524" max="11524" width="15.88671875" customWidth="1"/>
    <col min="11525" max="11525" width="11.33203125" customWidth="1"/>
    <col min="11526" max="11526" width="10.88671875" customWidth="1"/>
    <col min="11527" max="11527" width="11" customWidth="1"/>
    <col min="11528" max="11528" width="11.109375" customWidth="1"/>
    <col min="11529" max="11529" width="10.6640625" customWidth="1"/>
    <col min="11777" max="11777" width="5.88671875" customWidth="1"/>
    <col min="11778" max="11778" width="6.109375" customWidth="1"/>
    <col min="11779" max="11779" width="11.44140625" customWidth="1"/>
    <col min="11780" max="11780" width="15.88671875" customWidth="1"/>
    <col min="11781" max="11781" width="11.33203125" customWidth="1"/>
    <col min="11782" max="11782" width="10.88671875" customWidth="1"/>
    <col min="11783" max="11783" width="11" customWidth="1"/>
    <col min="11784" max="11784" width="11.109375" customWidth="1"/>
    <col min="11785" max="11785" width="10.6640625" customWidth="1"/>
    <col min="12033" max="12033" width="5.88671875" customWidth="1"/>
    <col min="12034" max="12034" width="6.109375" customWidth="1"/>
    <col min="12035" max="12035" width="11.44140625" customWidth="1"/>
    <col min="12036" max="12036" width="15.88671875" customWidth="1"/>
    <col min="12037" max="12037" width="11.33203125" customWidth="1"/>
    <col min="12038" max="12038" width="10.88671875" customWidth="1"/>
    <col min="12039" max="12039" width="11" customWidth="1"/>
    <col min="12040" max="12040" width="11.109375" customWidth="1"/>
    <col min="12041" max="12041" width="10.6640625" customWidth="1"/>
    <col min="12289" max="12289" width="5.88671875" customWidth="1"/>
    <col min="12290" max="12290" width="6.109375" customWidth="1"/>
    <col min="12291" max="12291" width="11.44140625" customWidth="1"/>
    <col min="12292" max="12292" width="15.88671875" customWidth="1"/>
    <col min="12293" max="12293" width="11.33203125" customWidth="1"/>
    <col min="12294" max="12294" width="10.88671875" customWidth="1"/>
    <col min="12295" max="12295" width="11" customWidth="1"/>
    <col min="12296" max="12296" width="11.109375" customWidth="1"/>
    <col min="12297" max="12297" width="10.6640625" customWidth="1"/>
    <col min="12545" max="12545" width="5.88671875" customWidth="1"/>
    <col min="12546" max="12546" width="6.109375" customWidth="1"/>
    <col min="12547" max="12547" width="11.44140625" customWidth="1"/>
    <col min="12548" max="12548" width="15.88671875" customWidth="1"/>
    <col min="12549" max="12549" width="11.33203125" customWidth="1"/>
    <col min="12550" max="12550" width="10.88671875" customWidth="1"/>
    <col min="12551" max="12551" width="11" customWidth="1"/>
    <col min="12552" max="12552" width="11.109375" customWidth="1"/>
    <col min="12553" max="12553" width="10.6640625" customWidth="1"/>
    <col min="12801" max="12801" width="5.88671875" customWidth="1"/>
    <col min="12802" max="12802" width="6.109375" customWidth="1"/>
    <col min="12803" max="12803" width="11.44140625" customWidth="1"/>
    <col min="12804" max="12804" width="15.88671875" customWidth="1"/>
    <col min="12805" max="12805" width="11.33203125" customWidth="1"/>
    <col min="12806" max="12806" width="10.88671875" customWidth="1"/>
    <col min="12807" max="12807" width="11" customWidth="1"/>
    <col min="12808" max="12808" width="11.109375" customWidth="1"/>
    <col min="12809" max="12809" width="10.6640625" customWidth="1"/>
    <col min="13057" max="13057" width="5.88671875" customWidth="1"/>
    <col min="13058" max="13058" width="6.109375" customWidth="1"/>
    <col min="13059" max="13059" width="11.44140625" customWidth="1"/>
    <col min="13060" max="13060" width="15.88671875" customWidth="1"/>
    <col min="13061" max="13061" width="11.33203125" customWidth="1"/>
    <col min="13062" max="13062" width="10.88671875" customWidth="1"/>
    <col min="13063" max="13063" width="11" customWidth="1"/>
    <col min="13064" max="13064" width="11.109375" customWidth="1"/>
    <col min="13065" max="13065" width="10.6640625" customWidth="1"/>
    <col min="13313" max="13313" width="5.88671875" customWidth="1"/>
    <col min="13314" max="13314" width="6.109375" customWidth="1"/>
    <col min="13315" max="13315" width="11.44140625" customWidth="1"/>
    <col min="13316" max="13316" width="15.88671875" customWidth="1"/>
    <col min="13317" max="13317" width="11.33203125" customWidth="1"/>
    <col min="13318" max="13318" width="10.88671875" customWidth="1"/>
    <col min="13319" max="13319" width="11" customWidth="1"/>
    <col min="13320" max="13320" width="11.109375" customWidth="1"/>
    <col min="13321" max="13321" width="10.6640625" customWidth="1"/>
    <col min="13569" max="13569" width="5.88671875" customWidth="1"/>
    <col min="13570" max="13570" width="6.109375" customWidth="1"/>
    <col min="13571" max="13571" width="11.44140625" customWidth="1"/>
    <col min="13572" max="13572" width="15.88671875" customWidth="1"/>
    <col min="13573" max="13573" width="11.33203125" customWidth="1"/>
    <col min="13574" max="13574" width="10.88671875" customWidth="1"/>
    <col min="13575" max="13575" width="11" customWidth="1"/>
    <col min="13576" max="13576" width="11.109375" customWidth="1"/>
    <col min="13577" max="13577" width="10.6640625" customWidth="1"/>
    <col min="13825" max="13825" width="5.88671875" customWidth="1"/>
    <col min="13826" max="13826" width="6.109375" customWidth="1"/>
    <col min="13827" max="13827" width="11.44140625" customWidth="1"/>
    <col min="13828" max="13828" width="15.88671875" customWidth="1"/>
    <col min="13829" max="13829" width="11.33203125" customWidth="1"/>
    <col min="13830" max="13830" width="10.88671875" customWidth="1"/>
    <col min="13831" max="13831" width="11" customWidth="1"/>
    <col min="13832" max="13832" width="11.109375" customWidth="1"/>
    <col min="13833" max="13833" width="10.6640625" customWidth="1"/>
    <col min="14081" max="14081" width="5.88671875" customWidth="1"/>
    <col min="14082" max="14082" width="6.109375" customWidth="1"/>
    <col min="14083" max="14083" width="11.44140625" customWidth="1"/>
    <col min="14084" max="14084" width="15.88671875" customWidth="1"/>
    <col min="14085" max="14085" width="11.33203125" customWidth="1"/>
    <col min="14086" max="14086" width="10.88671875" customWidth="1"/>
    <col min="14087" max="14087" width="11" customWidth="1"/>
    <col min="14088" max="14088" width="11.109375" customWidth="1"/>
    <col min="14089" max="14089" width="10.6640625" customWidth="1"/>
    <col min="14337" max="14337" width="5.88671875" customWidth="1"/>
    <col min="14338" max="14338" width="6.109375" customWidth="1"/>
    <col min="14339" max="14339" width="11.44140625" customWidth="1"/>
    <col min="14340" max="14340" width="15.88671875" customWidth="1"/>
    <col min="14341" max="14341" width="11.33203125" customWidth="1"/>
    <col min="14342" max="14342" width="10.88671875" customWidth="1"/>
    <col min="14343" max="14343" width="11" customWidth="1"/>
    <col min="14344" max="14344" width="11.109375" customWidth="1"/>
    <col min="14345" max="14345" width="10.6640625" customWidth="1"/>
    <col min="14593" max="14593" width="5.88671875" customWidth="1"/>
    <col min="14594" max="14594" width="6.109375" customWidth="1"/>
    <col min="14595" max="14595" width="11.44140625" customWidth="1"/>
    <col min="14596" max="14596" width="15.88671875" customWidth="1"/>
    <col min="14597" max="14597" width="11.33203125" customWidth="1"/>
    <col min="14598" max="14598" width="10.88671875" customWidth="1"/>
    <col min="14599" max="14599" width="11" customWidth="1"/>
    <col min="14600" max="14600" width="11.109375" customWidth="1"/>
    <col min="14601" max="14601" width="10.6640625" customWidth="1"/>
    <col min="14849" max="14849" width="5.88671875" customWidth="1"/>
    <col min="14850" max="14850" width="6.109375" customWidth="1"/>
    <col min="14851" max="14851" width="11.44140625" customWidth="1"/>
    <col min="14852" max="14852" width="15.88671875" customWidth="1"/>
    <col min="14853" max="14853" width="11.33203125" customWidth="1"/>
    <col min="14854" max="14854" width="10.88671875" customWidth="1"/>
    <col min="14855" max="14855" width="11" customWidth="1"/>
    <col min="14856" max="14856" width="11.109375" customWidth="1"/>
    <col min="14857" max="14857" width="10.6640625" customWidth="1"/>
    <col min="15105" max="15105" width="5.88671875" customWidth="1"/>
    <col min="15106" max="15106" width="6.109375" customWidth="1"/>
    <col min="15107" max="15107" width="11.44140625" customWidth="1"/>
    <col min="15108" max="15108" width="15.88671875" customWidth="1"/>
    <col min="15109" max="15109" width="11.33203125" customWidth="1"/>
    <col min="15110" max="15110" width="10.88671875" customWidth="1"/>
    <col min="15111" max="15111" width="11" customWidth="1"/>
    <col min="15112" max="15112" width="11.109375" customWidth="1"/>
    <col min="15113" max="15113" width="10.6640625" customWidth="1"/>
    <col min="15361" max="15361" width="5.88671875" customWidth="1"/>
    <col min="15362" max="15362" width="6.109375" customWidth="1"/>
    <col min="15363" max="15363" width="11.44140625" customWidth="1"/>
    <col min="15364" max="15364" width="15.88671875" customWidth="1"/>
    <col min="15365" max="15365" width="11.33203125" customWidth="1"/>
    <col min="15366" max="15366" width="10.88671875" customWidth="1"/>
    <col min="15367" max="15367" width="11" customWidth="1"/>
    <col min="15368" max="15368" width="11.109375" customWidth="1"/>
    <col min="15369" max="15369" width="10.6640625" customWidth="1"/>
    <col min="15617" max="15617" width="5.88671875" customWidth="1"/>
    <col min="15618" max="15618" width="6.109375" customWidth="1"/>
    <col min="15619" max="15619" width="11.44140625" customWidth="1"/>
    <col min="15620" max="15620" width="15.88671875" customWidth="1"/>
    <col min="15621" max="15621" width="11.33203125" customWidth="1"/>
    <col min="15622" max="15622" width="10.88671875" customWidth="1"/>
    <col min="15623" max="15623" width="11" customWidth="1"/>
    <col min="15624" max="15624" width="11.109375" customWidth="1"/>
    <col min="15625" max="15625" width="10.6640625" customWidth="1"/>
    <col min="15873" max="15873" width="5.88671875" customWidth="1"/>
    <col min="15874" max="15874" width="6.109375" customWidth="1"/>
    <col min="15875" max="15875" width="11.44140625" customWidth="1"/>
    <col min="15876" max="15876" width="15.88671875" customWidth="1"/>
    <col min="15877" max="15877" width="11.33203125" customWidth="1"/>
    <col min="15878" max="15878" width="10.88671875" customWidth="1"/>
    <col min="15879" max="15879" width="11" customWidth="1"/>
    <col min="15880" max="15880" width="11.109375" customWidth="1"/>
    <col min="15881" max="15881" width="10.6640625" customWidth="1"/>
    <col min="16129" max="16129" width="5.88671875" customWidth="1"/>
    <col min="16130" max="16130" width="6.109375" customWidth="1"/>
    <col min="16131" max="16131" width="11.44140625" customWidth="1"/>
    <col min="16132" max="16132" width="15.88671875" customWidth="1"/>
    <col min="16133" max="16133" width="11.33203125" customWidth="1"/>
    <col min="16134" max="16134" width="10.88671875" customWidth="1"/>
    <col min="16135" max="16135" width="11" customWidth="1"/>
    <col min="16136" max="16136" width="11.109375" customWidth="1"/>
    <col min="16137" max="16137" width="10.6640625" customWidth="1"/>
  </cols>
  <sheetData>
    <row r="1" spans="1:256" ht="13.8" thickTop="1" x14ac:dyDescent="0.25">
      <c r="A1" s="195" t="s">
        <v>49</v>
      </c>
      <c r="B1" s="196"/>
      <c r="C1" s="84" t="str">
        <f>CONCATENATE(cislostavby," ",nazevstavby)</f>
        <v>0653 Sanatorium Pasohlávky-DSP</v>
      </c>
      <c r="D1" s="85"/>
      <c r="E1" s="86"/>
      <c r="F1" s="85"/>
      <c r="G1" s="87" t="s">
        <v>50</v>
      </c>
      <c r="H1" s="88" t="s">
        <v>78</v>
      </c>
      <c r="I1" s="89"/>
    </row>
    <row r="2" spans="1:256" ht="13.8" thickBot="1" x14ac:dyDescent="0.3">
      <c r="A2" s="197" t="s">
        <v>51</v>
      </c>
      <c r="B2" s="198"/>
      <c r="C2" s="90" t="str">
        <f>CONCATENATE(cisloobjektu," ",nazevobjektu)</f>
        <v>0001 Chlazení</v>
      </c>
      <c r="D2" s="91"/>
      <c r="E2" s="92"/>
      <c r="F2" s="91"/>
      <c r="G2" s="199" t="s">
        <v>227</v>
      </c>
      <c r="H2" s="200"/>
      <c r="I2" s="201"/>
    </row>
    <row r="3" spans="1:256" ht="13.8" thickTop="1" x14ac:dyDescent="0.25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3">
      <c r="A4" s="93" t="s">
        <v>52</v>
      </c>
      <c r="B4" s="94"/>
      <c r="C4" s="94"/>
      <c r="D4" s="94"/>
      <c r="E4" s="94"/>
      <c r="F4" s="94"/>
      <c r="G4" s="94"/>
      <c r="H4" s="94"/>
      <c r="I4" s="94"/>
    </row>
    <row r="5" spans="1:256" ht="13.8" thickBot="1" x14ac:dyDescent="0.3">
      <c r="A5" s="56"/>
      <c r="B5" s="56"/>
      <c r="C5" s="56"/>
      <c r="D5" s="56"/>
      <c r="E5" s="56"/>
      <c r="F5" s="56"/>
      <c r="G5" s="56"/>
      <c r="H5" s="56"/>
      <c r="I5" s="56"/>
    </row>
    <row r="6" spans="1:256" ht="13.8" thickBot="1" x14ac:dyDescent="0.3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256" x14ac:dyDescent="0.25">
      <c r="A7" s="180" t="str">
        <f>Položky!B7</f>
        <v>713</v>
      </c>
      <c r="B7" s="101" t="str">
        <f>Položky!C7</f>
        <v>Izolace tepelné</v>
      </c>
      <c r="C7" s="56"/>
      <c r="D7" s="102"/>
      <c r="E7" s="181">
        <f>Položky!BA19</f>
        <v>0</v>
      </c>
      <c r="F7" s="182">
        <f>Položky!BB19</f>
        <v>0</v>
      </c>
      <c r="G7" s="182">
        <f>Položky!BC19</f>
        <v>0</v>
      </c>
      <c r="H7" s="182">
        <f>Položky!BD19</f>
        <v>0</v>
      </c>
      <c r="I7" s="183">
        <f>Položky!BE19</f>
        <v>0</v>
      </c>
    </row>
    <row r="8" spans="1:256" x14ac:dyDescent="0.25">
      <c r="A8" s="180" t="str">
        <f>Položky!B20</f>
        <v>731</v>
      </c>
      <c r="B8" s="101" t="str">
        <f>Položky!C20</f>
        <v>Zdroj chladu</v>
      </c>
      <c r="C8" s="56"/>
      <c r="D8" s="102"/>
      <c r="E8" s="181">
        <f>Položky!BA47</f>
        <v>0</v>
      </c>
      <c r="F8" s="182">
        <f>Položky!G49</f>
        <v>0</v>
      </c>
      <c r="G8" s="182">
        <f>Položky!BC47</f>
        <v>0</v>
      </c>
      <c r="H8" s="182">
        <f>Položky!BD47</f>
        <v>0</v>
      </c>
      <c r="I8" s="183">
        <v>0</v>
      </c>
    </row>
    <row r="9" spans="1:256" x14ac:dyDescent="0.25">
      <c r="A9" s="180" t="str">
        <f>Položky!B50</f>
        <v>732</v>
      </c>
      <c r="B9" s="101" t="str">
        <f>Položky!C50</f>
        <v>Strojovny</v>
      </c>
      <c r="C9" s="56"/>
      <c r="D9" s="102"/>
      <c r="E9" s="181">
        <f>Položky!BA86</f>
        <v>0</v>
      </c>
      <c r="F9" s="182">
        <f>Položky!G89</f>
        <v>0</v>
      </c>
      <c r="G9" s="182">
        <f>Položky!BC86</f>
        <v>0</v>
      </c>
      <c r="H9" s="182">
        <f>Položky!BD86</f>
        <v>0</v>
      </c>
      <c r="I9" s="183">
        <f>Položky!BE86</f>
        <v>0</v>
      </c>
    </row>
    <row r="10" spans="1:256" x14ac:dyDescent="0.25">
      <c r="A10" s="180" t="str">
        <f>Položky!B90</f>
        <v>733</v>
      </c>
      <c r="B10" s="101" t="str">
        <f>Položky!C90</f>
        <v>Rozvod potrubí</v>
      </c>
      <c r="C10" s="56"/>
      <c r="D10" s="102"/>
      <c r="E10" s="181">
        <f>Položky!BA102</f>
        <v>0</v>
      </c>
      <c r="F10" s="182">
        <f>Položky!BB102</f>
        <v>0</v>
      </c>
      <c r="G10" s="182">
        <f>Položky!BC102</f>
        <v>0</v>
      </c>
      <c r="H10" s="182">
        <f>Položky!BD102</f>
        <v>0</v>
      </c>
      <c r="I10" s="183">
        <f>Položky!BE102</f>
        <v>0</v>
      </c>
    </row>
    <row r="11" spans="1:256" x14ac:dyDescent="0.25">
      <c r="A11" s="180" t="str">
        <f>Položky!B106</f>
        <v>735</v>
      </c>
      <c r="B11" s="101" t="str">
        <f>Položky!C106</f>
        <v>Fan coily</v>
      </c>
      <c r="C11" s="56"/>
      <c r="D11" s="102"/>
      <c r="E11" s="181">
        <f>Položky!BA113</f>
        <v>0</v>
      </c>
      <c r="F11" s="182">
        <f>Položky!BB113</f>
        <v>0</v>
      </c>
      <c r="G11" s="182">
        <f>Položky!BC113</f>
        <v>0</v>
      </c>
      <c r="H11" s="182">
        <f>Položky!BD113</f>
        <v>0</v>
      </c>
      <c r="I11" s="183">
        <v>0</v>
      </c>
    </row>
    <row r="12" spans="1:256" x14ac:dyDescent="0.25">
      <c r="A12" s="180" t="str">
        <f>Položky!B117</f>
        <v>767</v>
      </c>
      <c r="B12" s="101" t="str">
        <f>Položky!C117</f>
        <v>Konstrukce zámečnické</v>
      </c>
      <c r="C12" s="56"/>
      <c r="D12" s="102"/>
      <c r="E12" s="181">
        <f>Položky!BA120</f>
        <v>0</v>
      </c>
      <c r="F12" s="182">
        <f>Položky!BB120</f>
        <v>0</v>
      </c>
      <c r="G12" s="182">
        <f>Položky!BC120</f>
        <v>0</v>
      </c>
      <c r="H12" s="182">
        <f>Položky!BD120</f>
        <v>0</v>
      </c>
      <c r="I12" s="183">
        <f>Položky!BE120</f>
        <v>0</v>
      </c>
    </row>
    <row r="13" spans="1:256" ht="13.8" thickBot="1" x14ac:dyDescent="0.3">
      <c r="A13" s="180" t="str">
        <f>Položky!B124</f>
        <v>783</v>
      </c>
      <c r="B13" s="101" t="str">
        <f>Položky!C124</f>
        <v>Nátěry</v>
      </c>
      <c r="C13" s="56"/>
      <c r="D13" s="102"/>
      <c r="E13" s="181">
        <f>Položky!BA123</f>
        <v>0</v>
      </c>
      <c r="F13" s="182">
        <f>Položky!BB123</f>
        <v>0</v>
      </c>
      <c r="G13" s="182">
        <f>Položky!BC123</f>
        <v>0</v>
      </c>
      <c r="H13" s="182">
        <f>Položky!BD123</f>
        <v>0</v>
      </c>
      <c r="I13" s="183">
        <f>Položky!BE123</f>
        <v>0</v>
      </c>
    </row>
    <row r="14" spans="1:256" ht="13.8" thickBot="1" x14ac:dyDescent="0.3">
      <c r="A14" s="103"/>
      <c r="B14" s="104" t="s">
        <v>58</v>
      </c>
      <c r="C14" s="104"/>
      <c r="D14" s="105"/>
      <c r="E14" s="106">
        <f>SUM(E7:E13)</f>
        <v>0</v>
      </c>
      <c r="F14" s="107">
        <f>SUM(F7:F13)</f>
        <v>0</v>
      </c>
      <c r="G14" s="107">
        <f>SUM(G7:G13)</f>
        <v>0</v>
      </c>
      <c r="H14" s="107">
        <f>SUM(H7:H13)</f>
        <v>0</v>
      </c>
      <c r="I14" s="108">
        <f>SUM(I7:I13)</f>
        <v>0</v>
      </c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109"/>
      <c r="CP14" s="109"/>
      <c r="CQ14" s="109"/>
      <c r="CR14" s="109"/>
      <c r="CS14" s="109"/>
      <c r="CT14" s="109"/>
      <c r="CU14" s="109"/>
      <c r="CV14" s="109"/>
      <c r="CW14" s="109"/>
      <c r="CX14" s="109"/>
      <c r="CY14" s="109"/>
      <c r="CZ14" s="109"/>
      <c r="DA14" s="109"/>
      <c r="DB14" s="109"/>
      <c r="DC14" s="109"/>
      <c r="DD14" s="109"/>
      <c r="DE14" s="109"/>
      <c r="DF14" s="109"/>
      <c r="DG14" s="109"/>
      <c r="DH14" s="109"/>
      <c r="DI14" s="109"/>
      <c r="DJ14" s="109"/>
      <c r="DK14" s="109"/>
      <c r="DL14" s="109"/>
      <c r="DM14" s="109"/>
      <c r="DN14" s="109"/>
      <c r="DO14" s="109"/>
      <c r="DP14" s="109"/>
      <c r="DQ14" s="109"/>
      <c r="DR14" s="109"/>
      <c r="DS14" s="109"/>
      <c r="DT14" s="109"/>
      <c r="DU14" s="109"/>
      <c r="DV14" s="109"/>
      <c r="DW14" s="109"/>
      <c r="DX14" s="109"/>
      <c r="DY14" s="109"/>
      <c r="DZ14" s="109"/>
      <c r="EA14" s="109"/>
      <c r="EB14" s="109"/>
      <c r="EC14" s="109"/>
      <c r="ED14" s="109"/>
      <c r="EE14" s="109"/>
      <c r="EF14" s="109"/>
      <c r="EG14" s="109"/>
      <c r="EH14" s="109"/>
      <c r="EI14" s="109"/>
      <c r="EJ14" s="109"/>
      <c r="EK14" s="109"/>
      <c r="EL14" s="109"/>
      <c r="EM14" s="109"/>
      <c r="EN14" s="109"/>
      <c r="EO14" s="109"/>
      <c r="EP14" s="109"/>
      <c r="EQ14" s="109"/>
      <c r="ER14" s="109"/>
      <c r="ES14" s="109"/>
      <c r="ET14" s="109"/>
      <c r="EU14" s="109"/>
      <c r="EV14" s="109"/>
      <c r="EW14" s="109"/>
      <c r="EX14" s="109"/>
      <c r="EY14" s="109"/>
      <c r="EZ14" s="109"/>
      <c r="FA14" s="109"/>
      <c r="FB14" s="109"/>
      <c r="FC14" s="109"/>
      <c r="FD14" s="109"/>
      <c r="FE14" s="109"/>
      <c r="FF14" s="109"/>
      <c r="FG14" s="109"/>
      <c r="FH14" s="109"/>
      <c r="FI14" s="109"/>
      <c r="FJ14" s="109"/>
      <c r="FK14" s="109"/>
      <c r="FL14" s="109"/>
      <c r="FM14" s="109"/>
      <c r="FN14" s="109"/>
      <c r="FO14" s="109"/>
      <c r="FP14" s="109"/>
      <c r="FQ14" s="109"/>
      <c r="FR14" s="109"/>
      <c r="FS14" s="109"/>
      <c r="FT14" s="109"/>
      <c r="FU14" s="109"/>
      <c r="FV14" s="109"/>
      <c r="FW14" s="109"/>
      <c r="FX14" s="109"/>
      <c r="FY14" s="109"/>
      <c r="FZ14" s="109"/>
      <c r="GA14" s="109"/>
      <c r="GB14" s="109"/>
      <c r="GC14" s="109"/>
      <c r="GD14" s="109"/>
      <c r="GE14" s="109"/>
      <c r="GF14" s="109"/>
      <c r="GG14" s="109"/>
      <c r="GH14" s="109"/>
      <c r="GI14" s="109"/>
      <c r="GJ14" s="109"/>
      <c r="GK14" s="109"/>
      <c r="GL14" s="109"/>
      <c r="GM14" s="109"/>
      <c r="GN14" s="109"/>
      <c r="GO14" s="109"/>
      <c r="GP14" s="109"/>
      <c r="GQ14" s="109"/>
      <c r="GR14" s="109"/>
      <c r="GS14" s="109"/>
      <c r="GT14" s="109"/>
      <c r="GU14" s="109"/>
      <c r="GV14" s="109"/>
      <c r="GW14" s="109"/>
      <c r="GX14" s="109"/>
      <c r="GY14" s="109"/>
      <c r="GZ14" s="109"/>
      <c r="HA14" s="109"/>
      <c r="HB14" s="109"/>
      <c r="HC14" s="109"/>
      <c r="HD14" s="109"/>
      <c r="HE14" s="109"/>
      <c r="HF14" s="109"/>
      <c r="HG14" s="109"/>
      <c r="HH14" s="109"/>
      <c r="HI14" s="109"/>
      <c r="HJ14" s="109"/>
      <c r="HK14" s="109"/>
      <c r="HL14" s="109"/>
      <c r="HM14" s="109"/>
      <c r="HN14" s="109"/>
      <c r="HO14" s="109"/>
      <c r="HP14" s="109"/>
      <c r="HQ14" s="109"/>
      <c r="HR14" s="109"/>
      <c r="HS14" s="109"/>
      <c r="HT14" s="109"/>
      <c r="HU14" s="109"/>
      <c r="HV14" s="109"/>
      <c r="HW14" s="109"/>
      <c r="HX14" s="109"/>
      <c r="HY14" s="109"/>
      <c r="HZ14" s="109"/>
      <c r="IA14" s="109"/>
      <c r="IB14" s="109"/>
      <c r="IC14" s="109"/>
      <c r="ID14" s="109"/>
      <c r="IE14" s="109"/>
      <c r="IF14" s="109"/>
      <c r="IG14" s="109"/>
      <c r="IH14" s="109"/>
      <c r="II14" s="109"/>
      <c r="IJ14" s="109"/>
      <c r="IK14" s="109"/>
      <c r="IL14" s="109"/>
      <c r="IM14" s="109"/>
      <c r="IN14" s="109"/>
      <c r="IO14" s="109"/>
      <c r="IP14" s="109"/>
      <c r="IQ14" s="109"/>
      <c r="IR14" s="109"/>
      <c r="IS14" s="109"/>
      <c r="IT14" s="109"/>
      <c r="IU14" s="109"/>
      <c r="IV14" s="109"/>
    </row>
    <row r="15" spans="1:256" x14ac:dyDescent="0.25">
      <c r="A15" s="56"/>
      <c r="B15" s="56"/>
      <c r="C15" s="56"/>
      <c r="D15" s="56"/>
      <c r="E15" s="56"/>
      <c r="F15" s="56"/>
      <c r="G15" s="56"/>
      <c r="H15" s="56"/>
      <c r="I15" s="56"/>
    </row>
    <row r="16" spans="1:256" ht="17.399999999999999" x14ac:dyDescent="0.3">
      <c r="A16" s="94" t="s">
        <v>59</v>
      </c>
      <c r="B16" s="94"/>
      <c r="C16" s="94"/>
      <c r="D16" s="94"/>
      <c r="E16" s="94"/>
      <c r="F16" s="94"/>
      <c r="G16" s="110"/>
      <c r="H16" s="94"/>
      <c r="I16" s="94"/>
      <c r="BA16" s="31"/>
      <c r="BB16" s="31"/>
      <c r="BC16" s="31"/>
      <c r="BD16" s="31"/>
      <c r="BE16" s="31"/>
    </row>
    <row r="17" spans="1:53" ht="13.8" thickBot="1" x14ac:dyDescent="0.3">
      <c r="A17" s="56"/>
      <c r="B17" s="56"/>
      <c r="C17" s="56"/>
      <c r="D17" s="56"/>
      <c r="E17" s="56"/>
      <c r="F17" s="56"/>
      <c r="G17" s="56"/>
      <c r="H17" s="56"/>
      <c r="I17" s="56"/>
    </row>
    <row r="18" spans="1:53" x14ac:dyDescent="0.25">
      <c r="A18" s="61" t="s">
        <v>60</v>
      </c>
      <c r="B18" s="62"/>
      <c r="C18" s="62"/>
      <c r="D18" s="111"/>
      <c r="E18" s="112" t="s">
        <v>61</v>
      </c>
      <c r="F18" s="113" t="s">
        <v>62</v>
      </c>
      <c r="G18" s="114" t="s">
        <v>63</v>
      </c>
      <c r="H18" s="115"/>
      <c r="I18" s="116" t="s">
        <v>61</v>
      </c>
    </row>
    <row r="19" spans="1:53" x14ac:dyDescent="0.25">
      <c r="A19" s="54" t="s">
        <v>219</v>
      </c>
      <c r="B19" s="45"/>
      <c r="C19" s="45"/>
      <c r="D19" s="117"/>
      <c r="E19" s="118">
        <v>0</v>
      </c>
      <c r="F19" s="119">
        <v>0</v>
      </c>
      <c r="G19" s="120">
        <f t="shared" ref="G19:G26" si="0">CHOOSE(BA19+1,HSV+PSV,HSV+PSV+Mont,HSV+PSV+Dodavka+Mont,HSV,PSV,Mont,Dodavka,Mont+Dodavka,0)</f>
        <v>0</v>
      </c>
      <c r="H19" s="121"/>
      <c r="I19" s="122">
        <f t="shared" ref="I19:I26" si="1">E19+F19*G19/100</f>
        <v>0</v>
      </c>
      <c r="BA19">
        <v>0</v>
      </c>
    </row>
    <row r="20" spans="1:53" x14ac:dyDescent="0.25">
      <c r="A20" s="54" t="s">
        <v>220</v>
      </c>
      <c r="B20" s="45"/>
      <c r="C20" s="45"/>
      <c r="D20" s="117"/>
      <c r="E20" s="118">
        <v>0</v>
      </c>
      <c r="F20" s="119">
        <v>0</v>
      </c>
      <c r="G20" s="120">
        <f t="shared" si="0"/>
        <v>0</v>
      </c>
      <c r="H20" s="121"/>
      <c r="I20" s="122">
        <f t="shared" si="1"/>
        <v>0</v>
      </c>
      <c r="BA20">
        <v>0</v>
      </c>
    </row>
    <row r="21" spans="1:53" x14ac:dyDescent="0.25">
      <c r="A21" s="54" t="s">
        <v>221</v>
      </c>
      <c r="B21" s="45"/>
      <c r="C21" s="45"/>
      <c r="D21" s="117"/>
      <c r="E21" s="118">
        <v>0</v>
      </c>
      <c r="F21" s="119">
        <v>0</v>
      </c>
      <c r="G21" s="120">
        <f t="shared" si="0"/>
        <v>0</v>
      </c>
      <c r="H21" s="121"/>
      <c r="I21" s="122">
        <f t="shared" si="1"/>
        <v>0</v>
      </c>
      <c r="BA21">
        <v>0</v>
      </c>
    </row>
    <row r="22" spans="1:53" x14ac:dyDescent="0.25">
      <c r="A22" s="54" t="s">
        <v>222</v>
      </c>
      <c r="B22" s="45"/>
      <c r="C22" s="45"/>
      <c r="D22" s="117"/>
      <c r="E22" s="118">
        <v>0</v>
      </c>
      <c r="F22" s="119">
        <v>0</v>
      </c>
      <c r="G22" s="120">
        <f t="shared" si="0"/>
        <v>0</v>
      </c>
      <c r="H22" s="121"/>
      <c r="I22" s="122">
        <f t="shared" si="1"/>
        <v>0</v>
      </c>
      <c r="BA22">
        <v>0</v>
      </c>
    </row>
    <row r="23" spans="1:53" x14ac:dyDescent="0.25">
      <c r="A23" s="54" t="s">
        <v>223</v>
      </c>
      <c r="B23" s="45"/>
      <c r="C23" s="45"/>
      <c r="D23" s="117"/>
      <c r="E23" s="118">
        <v>0</v>
      </c>
      <c r="F23" s="119">
        <v>0</v>
      </c>
      <c r="G23" s="120">
        <f t="shared" si="0"/>
        <v>0</v>
      </c>
      <c r="H23" s="121"/>
      <c r="I23" s="122">
        <f t="shared" si="1"/>
        <v>0</v>
      </c>
      <c r="BA23">
        <v>1</v>
      </c>
    </row>
    <row r="24" spans="1:53" x14ac:dyDescent="0.25">
      <c r="A24" s="54" t="s">
        <v>224</v>
      </c>
      <c r="B24" s="45"/>
      <c r="C24" s="45"/>
      <c r="D24" s="117"/>
      <c r="E24" s="118">
        <v>0</v>
      </c>
      <c r="F24" s="119">
        <v>0</v>
      </c>
      <c r="G24" s="120">
        <f t="shared" si="0"/>
        <v>0</v>
      </c>
      <c r="H24" s="121"/>
      <c r="I24" s="122">
        <f t="shared" si="1"/>
        <v>0</v>
      </c>
      <c r="BA24">
        <v>1</v>
      </c>
    </row>
    <row r="25" spans="1:53" x14ac:dyDescent="0.25">
      <c r="A25" s="54" t="s">
        <v>225</v>
      </c>
      <c r="B25" s="45"/>
      <c r="C25" s="45"/>
      <c r="D25" s="117"/>
      <c r="E25" s="118">
        <v>0</v>
      </c>
      <c r="F25" s="119">
        <v>0</v>
      </c>
      <c r="G25" s="120">
        <f t="shared" si="0"/>
        <v>0</v>
      </c>
      <c r="H25" s="121"/>
      <c r="I25" s="122">
        <f t="shared" si="1"/>
        <v>0</v>
      </c>
      <c r="BA25">
        <v>2</v>
      </c>
    </row>
    <row r="26" spans="1:53" x14ac:dyDescent="0.25">
      <c r="A26" s="54" t="s">
        <v>226</v>
      </c>
      <c r="B26" s="45"/>
      <c r="C26" s="45"/>
      <c r="D26" s="117"/>
      <c r="E26" s="118">
        <v>0</v>
      </c>
      <c r="F26" s="119">
        <v>0</v>
      </c>
      <c r="G26" s="120">
        <f t="shared" si="0"/>
        <v>0</v>
      </c>
      <c r="H26" s="121"/>
      <c r="I26" s="122">
        <f t="shared" si="1"/>
        <v>0</v>
      </c>
      <c r="BA26">
        <v>2</v>
      </c>
    </row>
    <row r="27" spans="1:53" ht="13.8" thickBot="1" x14ac:dyDescent="0.3">
      <c r="A27" s="123"/>
      <c r="B27" s="124" t="s">
        <v>64</v>
      </c>
      <c r="C27" s="125"/>
      <c r="D27" s="126"/>
      <c r="E27" s="127"/>
      <c r="F27" s="128"/>
      <c r="G27" s="128"/>
      <c r="H27" s="202">
        <f>SUM(I19:I26)</f>
        <v>0</v>
      </c>
      <c r="I27" s="203"/>
    </row>
    <row r="29" spans="1:53" x14ac:dyDescent="0.25">
      <c r="B29" s="109"/>
      <c r="F29" s="129"/>
      <c r="G29" s="130"/>
      <c r="H29" s="130"/>
      <c r="I29" s="131"/>
    </row>
    <row r="30" spans="1:53" x14ac:dyDescent="0.25">
      <c r="F30" s="129"/>
      <c r="G30" s="130"/>
      <c r="H30" s="130"/>
      <c r="I30" s="131"/>
    </row>
    <row r="31" spans="1:53" x14ac:dyDescent="0.25">
      <c r="F31" s="129"/>
      <c r="G31" s="130"/>
      <c r="H31" s="130"/>
      <c r="I31" s="131"/>
    </row>
    <row r="32" spans="1:53" x14ac:dyDescent="0.25">
      <c r="F32" s="129"/>
      <c r="G32" s="130"/>
      <c r="H32" s="130"/>
      <c r="I32" s="131"/>
    </row>
    <row r="33" spans="6:9" x14ac:dyDescent="0.25">
      <c r="F33" s="129"/>
      <c r="G33" s="130"/>
      <c r="H33" s="130"/>
      <c r="I33" s="131"/>
    </row>
    <row r="34" spans="6:9" x14ac:dyDescent="0.25">
      <c r="F34" s="129"/>
      <c r="G34" s="130"/>
      <c r="H34" s="130"/>
      <c r="I34" s="131"/>
    </row>
    <row r="35" spans="6:9" x14ac:dyDescent="0.25">
      <c r="F35" s="129"/>
      <c r="G35" s="130"/>
      <c r="H35" s="130"/>
      <c r="I35" s="131"/>
    </row>
    <row r="36" spans="6:9" x14ac:dyDescent="0.25">
      <c r="F36" s="129"/>
      <c r="G36" s="130"/>
      <c r="H36" s="130"/>
      <c r="I36" s="131"/>
    </row>
    <row r="37" spans="6:9" x14ac:dyDescent="0.25">
      <c r="F37" s="129"/>
      <c r="G37" s="130"/>
      <c r="H37" s="130"/>
      <c r="I37" s="131"/>
    </row>
    <row r="38" spans="6:9" x14ac:dyDescent="0.25">
      <c r="F38" s="129"/>
      <c r="G38" s="130"/>
      <c r="H38" s="130"/>
      <c r="I38" s="131"/>
    </row>
    <row r="39" spans="6:9" x14ac:dyDescent="0.25">
      <c r="F39" s="129"/>
      <c r="G39" s="130"/>
      <c r="H39" s="130"/>
      <c r="I39" s="131"/>
    </row>
    <row r="40" spans="6:9" x14ac:dyDescent="0.25">
      <c r="F40" s="129"/>
      <c r="G40" s="130"/>
      <c r="H40" s="130"/>
      <c r="I40" s="131"/>
    </row>
    <row r="41" spans="6:9" x14ac:dyDescent="0.25">
      <c r="F41" s="129"/>
      <c r="G41" s="130"/>
      <c r="H41" s="130"/>
      <c r="I41" s="131"/>
    </row>
    <row r="42" spans="6:9" x14ac:dyDescent="0.25">
      <c r="F42" s="129"/>
      <c r="G42" s="130"/>
      <c r="H42" s="130"/>
      <c r="I42" s="131"/>
    </row>
    <row r="43" spans="6:9" x14ac:dyDescent="0.25">
      <c r="F43" s="129"/>
      <c r="G43" s="130"/>
      <c r="H43" s="130"/>
      <c r="I43" s="131"/>
    </row>
    <row r="44" spans="6:9" x14ac:dyDescent="0.25">
      <c r="F44" s="129"/>
      <c r="G44" s="130"/>
      <c r="H44" s="130"/>
      <c r="I44" s="131"/>
    </row>
    <row r="45" spans="6:9" x14ac:dyDescent="0.25">
      <c r="F45" s="129"/>
      <c r="G45" s="130"/>
      <c r="H45" s="130"/>
      <c r="I45" s="131"/>
    </row>
    <row r="46" spans="6:9" x14ac:dyDescent="0.25">
      <c r="F46" s="129"/>
      <c r="G46" s="130"/>
      <c r="H46" s="130"/>
      <c r="I46" s="131"/>
    </row>
    <row r="47" spans="6:9" x14ac:dyDescent="0.25">
      <c r="F47" s="129"/>
      <c r="G47" s="130"/>
      <c r="H47" s="130"/>
      <c r="I47" s="131"/>
    </row>
    <row r="48" spans="6:9" x14ac:dyDescent="0.25">
      <c r="F48" s="129"/>
      <c r="G48" s="130"/>
      <c r="H48" s="130"/>
      <c r="I48" s="131"/>
    </row>
    <row r="49" spans="6:9" x14ac:dyDescent="0.25">
      <c r="F49" s="129"/>
      <c r="G49" s="130"/>
      <c r="H49" s="130"/>
      <c r="I49" s="131"/>
    </row>
    <row r="50" spans="6:9" x14ac:dyDescent="0.25">
      <c r="F50" s="129"/>
      <c r="G50" s="130"/>
      <c r="H50" s="130"/>
      <c r="I50" s="131"/>
    </row>
    <row r="51" spans="6:9" x14ac:dyDescent="0.25">
      <c r="F51" s="129"/>
      <c r="G51" s="130"/>
      <c r="H51" s="130"/>
      <c r="I51" s="131"/>
    </row>
    <row r="52" spans="6:9" x14ac:dyDescent="0.25">
      <c r="F52" s="129"/>
      <c r="G52" s="130"/>
      <c r="H52" s="130"/>
      <c r="I52" s="131"/>
    </row>
    <row r="53" spans="6:9" x14ac:dyDescent="0.25">
      <c r="F53" s="129"/>
      <c r="G53" s="130"/>
      <c r="H53" s="130"/>
      <c r="I53" s="131"/>
    </row>
    <row r="54" spans="6:9" x14ac:dyDescent="0.25">
      <c r="F54" s="129"/>
      <c r="G54" s="130"/>
      <c r="H54" s="130"/>
      <c r="I54" s="131"/>
    </row>
    <row r="55" spans="6:9" x14ac:dyDescent="0.25">
      <c r="F55" s="129"/>
      <c r="G55" s="130"/>
      <c r="H55" s="130"/>
      <c r="I55" s="131"/>
    </row>
    <row r="56" spans="6:9" x14ac:dyDescent="0.25">
      <c r="F56" s="129"/>
      <c r="G56" s="130"/>
      <c r="H56" s="130"/>
      <c r="I56" s="131"/>
    </row>
    <row r="57" spans="6:9" x14ac:dyDescent="0.25">
      <c r="F57" s="129"/>
      <c r="G57" s="130"/>
      <c r="H57" s="130"/>
      <c r="I57" s="131"/>
    </row>
    <row r="58" spans="6:9" x14ac:dyDescent="0.25">
      <c r="F58" s="129"/>
      <c r="G58" s="130"/>
      <c r="H58" s="130"/>
      <c r="I58" s="131"/>
    </row>
    <row r="59" spans="6:9" x14ac:dyDescent="0.25">
      <c r="F59" s="129"/>
      <c r="G59" s="130"/>
      <c r="H59" s="130"/>
      <c r="I59" s="131"/>
    </row>
    <row r="60" spans="6:9" x14ac:dyDescent="0.25">
      <c r="F60" s="129"/>
      <c r="G60" s="130"/>
      <c r="H60" s="130"/>
      <c r="I60" s="131"/>
    </row>
    <row r="61" spans="6:9" x14ac:dyDescent="0.25">
      <c r="F61" s="129"/>
      <c r="G61" s="130"/>
      <c r="H61" s="130"/>
      <c r="I61" s="131"/>
    </row>
    <row r="62" spans="6:9" x14ac:dyDescent="0.25">
      <c r="F62" s="129"/>
      <c r="G62" s="130"/>
      <c r="H62" s="130"/>
      <c r="I62" s="131"/>
    </row>
    <row r="63" spans="6:9" x14ac:dyDescent="0.25">
      <c r="F63" s="129"/>
      <c r="G63" s="130"/>
      <c r="H63" s="130"/>
      <c r="I63" s="131"/>
    </row>
    <row r="64" spans="6:9" x14ac:dyDescent="0.25">
      <c r="F64" s="129"/>
      <c r="G64" s="130"/>
      <c r="H64" s="130"/>
      <c r="I64" s="131"/>
    </row>
    <row r="65" spans="6:9" x14ac:dyDescent="0.25">
      <c r="F65" s="129"/>
      <c r="G65" s="130"/>
      <c r="H65" s="130"/>
      <c r="I65" s="131"/>
    </row>
    <row r="66" spans="6:9" x14ac:dyDescent="0.25">
      <c r="F66" s="129"/>
      <c r="G66" s="130"/>
      <c r="H66" s="130"/>
      <c r="I66" s="131"/>
    </row>
    <row r="67" spans="6:9" x14ac:dyDescent="0.25">
      <c r="F67" s="129"/>
      <c r="G67" s="130"/>
      <c r="H67" s="130"/>
      <c r="I67" s="131"/>
    </row>
    <row r="68" spans="6:9" x14ac:dyDescent="0.25">
      <c r="F68" s="129"/>
      <c r="G68" s="130"/>
      <c r="H68" s="130"/>
      <c r="I68" s="131"/>
    </row>
    <row r="69" spans="6:9" x14ac:dyDescent="0.25">
      <c r="F69" s="129"/>
      <c r="G69" s="130"/>
      <c r="H69" s="130"/>
      <c r="I69" s="131"/>
    </row>
    <row r="70" spans="6:9" x14ac:dyDescent="0.25">
      <c r="F70" s="129"/>
      <c r="G70" s="130"/>
      <c r="H70" s="130"/>
      <c r="I70" s="131"/>
    </row>
    <row r="71" spans="6:9" x14ac:dyDescent="0.25">
      <c r="F71" s="129"/>
      <c r="G71" s="130"/>
      <c r="H71" s="130"/>
      <c r="I71" s="131"/>
    </row>
    <row r="72" spans="6:9" x14ac:dyDescent="0.25">
      <c r="F72" s="129"/>
      <c r="G72" s="130"/>
      <c r="H72" s="130"/>
      <c r="I72" s="131"/>
    </row>
    <row r="73" spans="6:9" x14ac:dyDescent="0.25">
      <c r="F73" s="129"/>
      <c r="G73" s="130"/>
      <c r="H73" s="130"/>
      <c r="I73" s="131"/>
    </row>
    <row r="74" spans="6:9" x14ac:dyDescent="0.25">
      <c r="F74" s="129"/>
      <c r="G74" s="130"/>
      <c r="H74" s="130"/>
      <c r="I74" s="131"/>
    </row>
    <row r="75" spans="6:9" x14ac:dyDescent="0.25">
      <c r="F75" s="129"/>
      <c r="G75" s="130"/>
      <c r="H75" s="130"/>
      <c r="I75" s="131"/>
    </row>
    <row r="76" spans="6:9" x14ac:dyDescent="0.25">
      <c r="F76" s="129"/>
      <c r="G76" s="130"/>
      <c r="H76" s="130"/>
      <c r="I76" s="131"/>
    </row>
    <row r="77" spans="6:9" x14ac:dyDescent="0.25">
      <c r="F77" s="129"/>
      <c r="G77" s="130"/>
      <c r="H77" s="130"/>
      <c r="I77" s="131"/>
    </row>
    <row r="78" spans="6:9" x14ac:dyDescent="0.25">
      <c r="F78" s="129"/>
      <c r="G78" s="130"/>
      <c r="H78" s="130"/>
      <c r="I78" s="131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87"/>
  <sheetViews>
    <sheetView showGridLines="0" showZeros="0" topLeftCell="A100" zoomScaleNormal="100" workbookViewId="0">
      <selection activeCell="E125" sqref="E125:F125"/>
    </sheetView>
  </sheetViews>
  <sheetFormatPr defaultRowHeight="13.2" x14ac:dyDescent="0.25"/>
  <cols>
    <col min="1" max="1" width="4.44140625" style="132" customWidth="1"/>
    <col min="2" max="2" width="11.5546875" style="132" customWidth="1"/>
    <col min="3" max="3" width="40.44140625" style="132" customWidth="1"/>
    <col min="4" max="4" width="5.5546875" style="132" customWidth="1"/>
    <col min="5" max="5" width="8.5546875" style="176" customWidth="1"/>
    <col min="6" max="6" width="9.88671875" style="132" customWidth="1"/>
    <col min="7" max="7" width="13.88671875" style="132" customWidth="1"/>
    <col min="8" max="11" width="9.109375" style="132"/>
    <col min="12" max="12" width="75.44140625" style="132" customWidth="1"/>
    <col min="13" max="13" width="45.33203125" style="132" customWidth="1"/>
    <col min="14" max="256" width="9.109375" style="132"/>
    <col min="257" max="257" width="4.44140625" style="132" customWidth="1"/>
    <col min="258" max="258" width="11.5546875" style="132" customWidth="1"/>
    <col min="259" max="259" width="40.44140625" style="132" customWidth="1"/>
    <col min="260" max="260" width="5.5546875" style="132" customWidth="1"/>
    <col min="261" max="261" width="8.5546875" style="132" customWidth="1"/>
    <col min="262" max="262" width="9.88671875" style="132" customWidth="1"/>
    <col min="263" max="263" width="13.88671875" style="132" customWidth="1"/>
    <col min="264" max="267" width="9.109375" style="132"/>
    <col min="268" max="268" width="75.44140625" style="132" customWidth="1"/>
    <col min="269" max="269" width="45.33203125" style="132" customWidth="1"/>
    <col min="270" max="512" width="9.109375" style="132"/>
    <col min="513" max="513" width="4.44140625" style="132" customWidth="1"/>
    <col min="514" max="514" width="11.5546875" style="132" customWidth="1"/>
    <col min="515" max="515" width="40.44140625" style="132" customWidth="1"/>
    <col min="516" max="516" width="5.5546875" style="132" customWidth="1"/>
    <col min="517" max="517" width="8.5546875" style="132" customWidth="1"/>
    <col min="518" max="518" width="9.88671875" style="132" customWidth="1"/>
    <col min="519" max="519" width="13.88671875" style="132" customWidth="1"/>
    <col min="520" max="523" width="9.109375" style="132"/>
    <col min="524" max="524" width="75.44140625" style="132" customWidth="1"/>
    <col min="525" max="525" width="45.33203125" style="132" customWidth="1"/>
    <col min="526" max="768" width="9.109375" style="132"/>
    <col min="769" max="769" width="4.44140625" style="132" customWidth="1"/>
    <col min="770" max="770" width="11.5546875" style="132" customWidth="1"/>
    <col min="771" max="771" width="40.44140625" style="132" customWidth="1"/>
    <col min="772" max="772" width="5.5546875" style="132" customWidth="1"/>
    <col min="773" max="773" width="8.5546875" style="132" customWidth="1"/>
    <col min="774" max="774" width="9.88671875" style="132" customWidth="1"/>
    <col min="775" max="775" width="13.88671875" style="132" customWidth="1"/>
    <col min="776" max="779" width="9.109375" style="132"/>
    <col min="780" max="780" width="75.44140625" style="132" customWidth="1"/>
    <col min="781" max="781" width="45.33203125" style="132" customWidth="1"/>
    <col min="782" max="1024" width="9.109375" style="132"/>
    <col min="1025" max="1025" width="4.44140625" style="132" customWidth="1"/>
    <col min="1026" max="1026" width="11.5546875" style="132" customWidth="1"/>
    <col min="1027" max="1027" width="40.44140625" style="132" customWidth="1"/>
    <col min="1028" max="1028" width="5.5546875" style="132" customWidth="1"/>
    <col min="1029" max="1029" width="8.5546875" style="132" customWidth="1"/>
    <col min="1030" max="1030" width="9.88671875" style="132" customWidth="1"/>
    <col min="1031" max="1031" width="13.88671875" style="132" customWidth="1"/>
    <col min="1032" max="1035" width="9.109375" style="132"/>
    <col min="1036" max="1036" width="75.44140625" style="132" customWidth="1"/>
    <col min="1037" max="1037" width="45.33203125" style="132" customWidth="1"/>
    <col min="1038" max="1280" width="9.109375" style="132"/>
    <col min="1281" max="1281" width="4.44140625" style="132" customWidth="1"/>
    <col min="1282" max="1282" width="11.5546875" style="132" customWidth="1"/>
    <col min="1283" max="1283" width="40.44140625" style="132" customWidth="1"/>
    <col min="1284" max="1284" width="5.5546875" style="132" customWidth="1"/>
    <col min="1285" max="1285" width="8.5546875" style="132" customWidth="1"/>
    <col min="1286" max="1286" width="9.88671875" style="132" customWidth="1"/>
    <col min="1287" max="1287" width="13.88671875" style="132" customWidth="1"/>
    <col min="1288" max="1291" width="9.109375" style="132"/>
    <col min="1292" max="1292" width="75.44140625" style="132" customWidth="1"/>
    <col min="1293" max="1293" width="45.33203125" style="132" customWidth="1"/>
    <col min="1294" max="1536" width="9.109375" style="132"/>
    <col min="1537" max="1537" width="4.44140625" style="132" customWidth="1"/>
    <col min="1538" max="1538" width="11.5546875" style="132" customWidth="1"/>
    <col min="1539" max="1539" width="40.44140625" style="132" customWidth="1"/>
    <col min="1540" max="1540" width="5.5546875" style="132" customWidth="1"/>
    <col min="1541" max="1541" width="8.5546875" style="132" customWidth="1"/>
    <col min="1542" max="1542" width="9.88671875" style="132" customWidth="1"/>
    <col min="1543" max="1543" width="13.88671875" style="132" customWidth="1"/>
    <col min="1544" max="1547" width="9.109375" style="132"/>
    <col min="1548" max="1548" width="75.44140625" style="132" customWidth="1"/>
    <col min="1549" max="1549" width="45.33203125" style="132" customWidth="1"/>
    <col min="1550" max="1792" width="9.109375" style="132"/>
    <col min="1793" max="1793" width="4.44140625" style="132" customWidth="1"/>
    <col min="1794" max="1794" width="11.5546875" style="132" customWidth="1"/>
    <col min="1795" max="1795" width="40.44140625" style="132" customWidth="1"/>
    <col min="1796" max="1796" width="5.5546875" style="132" customWidth="1"/>
    <col min="1797" max="1797" width="8.5546875" style="132" customWidth="1"/>
    <col min="1798" max="1798" width="9.88671875" style="132" customWidth="1"/>
    <col min="1799" max="1799" width="13.88671875" style="132" customWidth="1"/>
    <col min="1800" max="1803" width="9.109375" style="132"/>
    <col min="1804" max="1804" width="75.44140625" style="132" customWidth="1"/>
    <col min="1805" max="1805" width="45.33203125" style="132" customWidth="1"/>
    <col min="1806" max="2048" width="9.109375" style="132"/>
    <col min="2049" max="2049" width="4.44140625" style="132" customWidth="1"/>
    <col min="2050" max="2050" width="11.5546875" style="132" customWidth="1"/>
    <col min="2051" max="2051" width="40.44140625" style="132" customWidth="1"/>
    <col min="2052" max="2052" width="5.5546875" style="132" customWidth="1"/>
    <col min="2053" max="2053" width="8.5546875" style="132" customWidth="1"/>
    <col min="2054" max="2054" width="9.88671875" style="132" customWidth="1"/>
    <col min="2055" max="2055" width="13.88671875" style="132" customWidth="1"/>
    <col min="2056" max="2059" width="9.109375" style="132"/>
    <col min="2060" max="2060" width="75.44140625" style="132" customWidth="1"/>
    <col min="2061" max="2061" width="45.33203125" style="132" customWidth="1"/>
    <col min="2062" max="2304" width="9.109375" style="132"/>
    <col min="2305" max="2305" width="4.44140625" style="132" customWidth="1"/>
    <col min="2306" max="2306" width="11.5546875" style="132" customWidth="1"/>
    <col min="2307" max="2307" width="40.44140625" style="132" customWidth="1"/>
    <col min="2308" max="2308" width="5.5546875" style="132" customWidth="1"/>
    <col min="2309" max="2309" width="8.5546875" style="132" customWidth="1"/>
    <col min="2310" max="2310" width="9.88671875" style="132" customWidth="1"/>
    <col min="2311" max="2311" width="13.88671875" style="132" customWidth="1"/>
    <col min="2312" max="2315" width="9.109375" style="132"/>
    <col min="2316" max="2316" width="75.44140625" style="132" customWidth="1"/>
    <col min="2317" max="2317" width="45.33203125" style="132" customWidth="1"/>
    <col min="2318" max="2560" width="9.109375" style="132"/>
    <col min="2561" max="2561" width="4.44140625" style="132" customWidth="1"/>
    <col min="2562" max="2562" width="11.5546875" style="132" customWidth="1"/>
    <col min="2563" max="2563" width="40.44140625" style="132" customWidth="1"/>
    <col min="2564" max="2564" width="5.5546875" style="132" customWidth="1"/>
    <col min="2565" max="2565" width="8.5546875" style="132" customWidth="1"/>
    <col min="2566" max="2566" width="9.88671875" style="132" customWidth="1"/>
    <col min="2567" max="2567" width="13.88671875" style="132" customWidth="1"/>
    <col min="2568" max="2571" width="9.109375" style="132"/>
    <col min="2572" max="2572" width="75.44140625" style="132" customWidth="1"/>
    <col min="2573" max="2573" width="45.33203125" style="132" customWidth="1"/>
    <col min="2574" max="2816" width="9.109375" style="132"/>
    <col min="2817" max="2817" width="4.44140625" style="132" customWidth="1"/>
    <col min="2818" max="2818" width="11.5546875" style="132" customWidth="1"/>
    <col min="2819" max="2819" width="40.44140625" style="132" customWidth="1"/>
    <col min="2820" max="2820" width="5.5546875" style="132" customWidth="1"/>
    <col min="2821" max="2821" width="8.5546875" style="132" customWidth="1"/>
    <col min="2822" max="2822" width="9.88671875" style="132" customWidth="1"/>
    <col min="2823" max="2823" width="13.88671875" style="132" customWidth="1"/>
    <col min="2824" max="2827" width="9.109375" style="132"/>
    <col min="2828" max="2828" width="75.44140625" style="132" customWidth="1"/>
    <col min="2829" max="2829" width="45.33203125" style="132" customWidth="1"/>
    <col min="2830" max="3072" width="9.109375" style="132"/>
    <col min="3073" max="3073" width="4.44140625" style="132" customWidth="1"/>
    <col min="3074" max="3074" width="11.5546875" style="132" customWidth="1"/>
    <col min="3075" max="3075" width="40.44140625" style="132" customWidth="1"/>
    <col min="3076" max="3076" width="5.5546875" style="132" customWidth="1"/>
    <col min="3077" max="3077" width="8.5546875" style="132" customWidth="1"/>
    <col min="3078" max="3078" width="9.88671875" style="132" customWidth="1"/>
    <col min="3079" max="3079" width="13.88671875" style="132" customWidth="1"/>
    <col min="3080" max="3083" width="9.109375" style="132"/>
    <col min="3084" max="3084" width="75.44140625" style="132" customWidth="1"/>
    <col min="3085" max="3085" width="45.33203125" style="132" customWidth="1"/>
    <col min="3086" max="3328" width="9.109375" style="132"/>
    <col min="3329" max="3329" width="4.44140625" style="132" customWidth="1"/>
    <col min="3330" max="3330" width="11.5546875" style="132" customWidth="1"/>
    <col min="3331" max="3331" width="40.44140625" style="132" customWidth="1"/>
    <col min="3332" max="3332" width="5.5546875" style="132" customWidth="1"/>
    <col min="3333" max="3333" width="8.5546875" style="132" customWidth="1"/>
    <col min="3334" max="3334" width="9.88671875" style="132" customWidth="1"/>
    <col min="3335" max="3335" width="13.88671875" style="132" customWidth="1"/>
    <col min="3336" max="3339" width="9.109375" style="132"/>
    <col min="3340" max="3340" width="75.44140625" style="132" customWidth="1"/>
    <col min="3341" max="3341" width="45.33203125" style="132" customWidth="1"/>
    <col min="3342" max="3584" width="9.109375" style="132"/>
    <col min="3585" max="3585" width="4.44140625" style="132" customWidth="1"/>
    <col min="3586" max="3586" width="11.5546875" style="132" customWidth="1"/>
    <col min="3587" max="3587" width="40.44140625" style="132" customWidth="1"/>
    <col min="3588" max="3588" width="5.5546875" style="132" customWidth="1"/>
    <col min="3589" max="3589" width="8.5546875" style="132" customWidth="1"/>
    <col min="3590" max="3590" width="9.88671875" style="132" customWidth="1"/>
    <col min="3591" max="3591" width="13.88671875" style="132" customWidth="1"/>
    <col min="3592" max="3595" width="9.109375" style="132"/>
    <col min="3596" max="3596" width="75.44140625" style="132" customWidth="1"/>
    <col min="3597" max="3597" width="45.33203125" style="132" customWidth="1"/>
    <col min="3598" max="3840" width="9.109375" style="132"/>
    <col min="3841" max="3841" width="4.44140625" style="132" customWidth="1"/>
    <col min="3842" max="3842" width="11.5546875" style="132" customWidth="1"/>
    <col min="3843" max="3843" width="40.44140625" style="132" customWidth="1"/>
    <col min="3844" max="3844" width="5.5546875" style="132" customWidth="1"/>
    <col min="3845" max="3845" width="8.5546875" style="132" customWidth="1"/>
    <col min="3846" max="3846" width="9.88671875" style="132" customWidth="1"/>
    <col min="3847" max="3847" width="13.88671875" style="132" customWidth="1"/>
    <col min="3848" max="3851" width="9.109375" style="132"/>
    <col min="3852" max="3852" width="75.44140625" style="132" customWidth="1"/>
    <col min="3853" max="3853" width="45.33203125" style="132" customWidth="1"/>
    <col min="3854" max="4096" width="9.109375" style="132"/>
    <col min="4097" max="4097" width="4.44140625" style="132" customWidth="1"/>
    <col min="4098" max="4098" width="11.5546875" style="132" customWidth="1"/>
    <col min="4099" max="4099" width="40.44140625" style="132" customWidth="1"/>
    <col min="4100" max="4100" width="5.5546875" style="132" customWidth="1"/>
    <col min="4101" max="4101" width="8.5546875" style="132" customWidth="1"/>
    <col min="4102" max="4102" width="9.88671875" style="132" customWidth="1"/>
    <col min="4103" max="4103" width="13.88671875" style="132" customWidth="1"/>
    <col min="4104" max="4107" width="9.109375" style="132"/>
    <col min="4108" max="4108" width="75.44140625" style="132" customWidth="1"/>
    <col min="4109" max="4109" width="45.33203125" style="132" customWidth="1"/>
    <col min="4110" max="4352" width="9.109375" style="132"/>
    <col min="4353" max="4353" width="4.44140625" style="132" customWidth="1"/>
    <col min="4354" max="4354" width="11.5546875" style="132" customWidth="1"/>
    <col min="4355" max="4355" width="40.44140625" style="132" customWidth="1"/>
    <col min="4356" max="4356" width="5.5546875" style="132" customWidth="1"/>
    <col min="4357" max="4357" width="8.5546875" style="132" customWidth="1"/>
    <col min="4358" max="4358" width="9.88671875" style="132" customWidth="1"/>
    <col min="4359" max="4359" width="13.88671875" style="132" customWidth="1"/>
    <col min="4360" max="4363" width="9.109375" style="132"/>
    <col min="4364" max="4364" width="75.44140625" style="132" customWidth="1"/>
    <col min="4365" max="4365" width="45.33203125" style="132" customWidth="1"/>
    <col min="4366" max="4608" width="9.109375" style="132"/>
    <col min="4609" max="4609" width="4.44140625" style="132" customWidth="1"/>
    <col min="4610" max="4610" width="11.5546875" style="132" customWidth="1"/>
    <col min="4611" max="4611" width="40.44140625" style="132" customWidth="1"/>
    <col min="4612" max="4612" width="5.5546875" style="132" customWidth="1"/>
    <col min="4613" max="4613" width="8.5546875" style="132" customWidth="1"/>
    <col min="4614" max="4614" width="9.88671875" style="132" customWidth="1"/>
    <col min="4615" max="4615" width="13.88671875" style="132" customWidth="1"/>
    <col min="4616" max="4619" width="9.109375" style="132"/>
    <col min="4620" max="4620" width="75.44140625" style="132" customWidth="1"/>
    <col min="4621" max="4621" width="45.33203125" style="132" customWidth="1"/>
    <col min="4622" max="4864" width="9.109375" style="132"/>
    <col min="4865" max="4865" width="4.44140625" style="132" customWidth="1"/>
    <col min="4866" max="4866" width="11.5546875" style="132" customWidth="1"/>
    <col min="4867" max="4867" width="40.44140625" style="132" customWidth="1"/>
    <col min="4868" max="4868" width="5.5546875" style="132" customWidth="1"/>
    <col min="4869" max="4869" width="8.5546875" style="132" customWidth="1"/>
    <col min="4870" max="4870" width="9.88671875" style="132" customWidth="1"/>
    <col min="4871" max="4871" width="13.88671875" style="132" customWidth="1"/>
    <col min="4872" max="4875" width="9.109375" style="132"/>
    <col min="4876" max="4876" width="75.44140625" style="132" customWidth="1"/>
    <col min="4877" max="4877" width="45.33203125" style="132" customWidth="1"/>
    <col min="4878" max="5120" width="9.109375" style="132"/>
    <col min="5121" max="5121" width="4.44140625" style="132" customWidth="1"/>
    <col min="5122" max="5122" width="11.5546875" style="132" customWidth="1"/>
    <col min="5123" max="5123" width="40.44140625" style="132" customWidth="1"/>
    <col min="5124" max="5124" width="5.5546875" style="132" customWidth="1"/>
    <col min="5125" max="5125" width="8.5546875" style="132" customWidth="1"/>
    <col min="5126" max="5126" width="9.88671875" style="132" customWidth="1"/>
    <col min="5127" max="5127" width="13.88671875" style="132" customWidth="1"/>
    <col min="5128" max="5131" width="9.109375" style="132"/>
    <col min="5132" max="5132" width="75.44140625" style="132" customWidth="1"/>
    <col min="5133" max="5133" width="45.33203125" style="132" customWidth="1"/>
    <col min="5134" max="5376" width="9.109375" style="132"/>
    <col min="5377" max="5377" width="4.44140625" style="132" customWidth="1"/>
    <col min="5378" max="5378" width="11.5546875" style="132" customWidth="1"/>
    <col min="5379" max="5379" width="40.44140625" style="132" customWidth="1"/>
    <col min="5380" max="5380" width="5.5546875" style="132" customWidth="1"/>
    <col min="5381" max="5381" width="8.5546875" style="132" customWidth="1"/>
    <col min="5382" max="5382" width="9.88671875" style="132" customWidth="1"/>
    <col min="5383" max="5383" width="13.88671875" style="132" customWidth="1"/>
    <col min="5384" max="5387" width="9.109375" style="132"/>
    <col min="5388" max="5388" width="75.44140625" style="132" customWidth="1"/>
    <col min="5389" max="5389" width="45.33203125" style="132" customWidth="1"/>
    <col min="5390" max="5632" width="9.109375" style="132"/>
    <col min="5633" max="5633" width="4.44140625" style="132" customWidth="1"/>
    <col min="5634" max="5634" width="11.5546875" style="132" customWidth="1"/>
    <col min="5635" max="5635" width="40.44140625" style="132" customWidth="1"/>
    <col min="5636" max="5636" width="5.5546875" style="132" customWidth="1"/>
    <col min="5637" max="5637" width="8.5546875" style="132" customWidth="1"/>
    <col min="5638" max="5638" width="9.88671875" style="132" customWidth="1"/>
    <col min="5639" max="5639" width="13.88671875" style="132" customWidth="1"/>
    <col min="5640" max="5643" width="9.109375" style="132"/>
    <col min="5644" max="5644" width="75.44140625" style="132" customWidth="1"/>
    <col min="5645" max="5645" width="45.33203125" style="132" customWidth="1"/>
    <col min="5646" max="5888" width="9.109375" style="132"/>
    <col min="5889" max="5889" width="4.44140625" style="132" customWidth="1"/>
    <col min="5890" max="5890" width="11.5546875" style="132" customWidth="1"/>
    <col min="5891" max="5891" width="40.44140625" style="132" customWidth="1"/>
    <col min="5892" max="5892" width="5.5546875" style="132" customWidth="1"/>
    <col min="5893" max="5893" width="8.5546875" style="132" customWidth="1"/>
    <col min="5894" max="5894" width="9.88671875" style="132" customWidth="1"/>
    <col min="5895" max="5895" width="13.88671875" style="132" customWidth="1"/>
    <col min="5896" max="5899" width="9.109375" style="132"/>
    <col min="5900" max="5900" width="75.44140625" style="132" customWidth="1"/>
    <col min="5901" max="5901" width="45.33203125" style="132" customWidth="1"/>
    <col min="5902" max="6144" width="9.109375" style="132"/>
    <col min="6145" max="6145" width="4.44140625" style="132" customWidth="1"/>
    <col min="6146" max="6146" width="11.5546875" style="132" customWidth="1"/>
    <col min="6147" max="6147" width="40.44140625" style="132" customWidth="1"/>
    <col min="6148" max="6148" width="5.5546875" style="132" customWidth="1"/>
    <col min="6149" max="6149" width="8.5546875" style="132" customWidth="1"/>
    <col min="6150" max="6150" width="9.88671875" style="132" customWidth="1"/>
    <col min="6151" max="6151" width="13.88671875" style="132" customWidth="1"/>
    <col min="6152" max="6155" width="9.109375" style="132"/>
    <col min="6156" max="6156" width="75.44140625" style="132" customWidth="1"/>
    <col min="6157" max="6157" width="45.33203125" style="132" customWidth="1"/>
    <col min="6158" max="6400" width="9.109375" style="132"/>
    <col min="6401" max="6401" width="4.44140625" style="132" customWidth="1"/>
    <col min="6402" max="6402" width="11.5546875" style="132" customWidth="1"/>
    <col min="6403" max="6403" width="40.44140625" style="132" customWidth="1"/>
    <col min="6404" max="6404" width="5.5546875" style="132" customWidth="1"/>
    <col min="6405" max="6405" width="8.5546875" style="132" customWidth="1"/>
    <col min="6406" max="6406" width="9.88671875" style="132" customWidth="1"/>
    <col min="6407" max="6407" width="13.88671875" style="132" customWidth="1"/>
    <col min="6408" max="6411" width="9.109375" style="132"/>
    <col min="6412" max="6412" width="75.44140625" style="132" customWidth="1"/>
    <col min="6413" max="6413" width="45.33203125" style="132" customWidth="1"/>
    <col min="6414" max="6656" width="9.109375" style="132"/>
    <col min="6657" max="6657" width="4.44140625" style="132" customWidth="1"/>
    <col min="6658" max="6658" width="11.5546875" style="132" customWidth="1"/>
    <col min="6659" max="6659" width="40.44140625" style="132" customWidth="1"/>
    <col min="6660" max="6660" width="5.5546875" style="132" customWidth="1"/>
    <col min="6661" max="6661" width="8.5546875" style="132" customWidth="1"/>
    <col min="6662" max="6662" width="9.88671875" style="132" customWidth="1"/>
    <col min="6663" max="6663" width="13.88671875" style="132" customWidth="1"/>
    <col min="6664" max="6667" width="9.109375" style="132"/>
    <col min="6668" max="6668" width="75.44140625" style="132" customWidth="1"/>
    <col min="6669" max="6669" width="45.33203125" style="132" customWidth="1"/>
    <col min="6670" max="6912" width="9.109375" style="132"/>
    <col min="6913" max="6913" width="4.44140625" style="132" customWidth="1"/>
    <col min="6914" max="6914" width="11.5546875" style="132" customWidth="1"/>
    <col min="6915" max="6915" width="40.44140625" style="132" customWidth="1"/>
    <col min="6916" max="6916" width="5.5546875" style="132" customWidth="1"/>
    <col min="6917" max="6917" width="8.5546875" style="132" customWidth="1"/>
    <col min="6918" max="6918" width="9.88671875" style="132" customWidth="1"/>
    <col min="6919" max="6919" width="13.88671875" style="132" customWidth="1"/>
    <col min="6920" max="6923" width="9.109375" style="132"/>
    <col min="6924" max="6924" width="75.44140625" style="132" customWidth="1"/>
    <col min="6925" max="6925" width="45.33203125" style="132" customWidth="1"/>
    <col min="6926" max="7168" width="9.109375" style="132"/>
    <col min="7169" max="7169" width="4.44140625" style="132" customWidth="1"/>
    <col min="7170" max="7170" width="11.5546875" style="132" customWidth="1"/>
    <col min="7171" max="7171" width="40.44140625" style="132" customWidth="1"/>
    <col min="7172" max="7172" width="5.5546875" style="132" customWidth="1"/>
    <col min="7173" max="7173" width="8.5546875" style="132" customWidth="1"/>
    <col min="7174" max="7174" width="9.88671875" style="132" customWidth="1"/>
    <col min="7175" max="7175" width="13.88671875" style="132" customWidth="1"/>
    <col min="7176" max="7179" width="9.109375" style="132"/>
    <col min="7180" max="7180" width="75.44140625" style="132" customWidth="1"/>
    <col min="7181" max="7181" width="45.33203125" style="132" customWidth="1"/>
    <col min="7182" max="7424" width="9.109375" style="132"/>
    <col min="7425" max="7425" width="4.44140625" style="132" customWidth="1"/>
    <col min="7426" max="7426" width="11.5546875" style="132" customWidth="1"/>
    <col min="7427" max="7427" width="40.44140625" style="132" customWidth="1"/>
    <col min="7428" max="7428" width="5.5546875" style="132" customWidth="1"/>
    <col min="7429" max="7429" width="8.5546875" style="132" customWidth="1"/>
    <col min="7430" max="7430" width="9.88671875" style="132" customWidth="1"/>
    <col min="7431" max="7431" width="13.88671875" style="132" customWidth="1"/>
    <col min="7432" max="7435" width="9.109375" style="132"/>
    <col min="7436" max="7436" width="75.44140625" style="132" customWidth="1"/>
    <col min="7437" max="7437" width="45.33203125" style="132" customWidth="1"/>
    <col min="7438" max="7680" width="9.109375" style="132"/>
    <col min="7681" max="7681" width="4.44140625" style="132" customWidth="1"/>
    <col min="7682" max="7682" width="11.5546875" style="132" customWidth="1"/>
    <col min="7683" max="7683" width="40.44140625" style="132" customWidth="1"/>
    <col min="7684" max="7684" width="5.5546875" style="132" customWidth="1"/>
    <col min="7685" max="7685" width="8.5546875" style="132" customWidth="1"/>
    <col min="7686" max="7686" width="9.88671875" style="132" customWidth="1"/>
    <col min="7687" max="7687" width="13.88671875" style="132" customWidth="1"/>
    <col min="7688" max="7691" width="9.109375" style="132"/>
    <col min="7692" max="7692" width="75.44140625" style="132" customWidth="1"/>
    <col min="7693" max="7693" width="45.33203125" style="132" customWidth="1"/>
    <col min="7694" max="7936" width="9.109375" style="132"/>
    <col min="7937" max="7937" width="4.44140625" style="132" customWidth="1"/>
    <col min="7938" max="7938" width="11.5546875" style="132" customWidth="1"/>
    <col min="7939" max="7939" width="40.44140625" style="132" customWidth="1"/>
    <col min="7940" max="7940" width="5.5546875" style="132" customWidth="1"/>
    <col min="7941" max="7941" width="8.5546875" style="132" customWidth="1"/>
    <col min="7942" max="7942" width="9.88671875" style="132" customWidth="1"/>
    <col min="7943" max="7943" width="13.88671875" style="132" customWidth="1"/>
    <col min="7944" max="7947" width="9.109375" style="132"/>
    <col min="7948" max="7948" width="75.44140625" style="132" customWidth="1"/>
    <col min="7949" max="7949" width="45.33203125" style="132" customWidth="1"/>
    <col min="7950" max="8192" width="9.109375" style="132"/>
    <col min="8193" max="8193" width="4.44140625" style="132" customWidth="1"/>
    <col min="8194" max="8194" width="11.5546875" style="132" customWidth="1"/>
    <col min="8195" max="8195" width="40.44140625" style="132" customWidth="1"/>
    <col min="8196" max="8196" width="5.5546875" style="132" customWidth="1"/>
    <col min="8197" max="8197" width="8.5546875" style="132" customWidth="1"/>
    <col min="8198" max="8198" width="9.88671875" style="132" customWidth="1"/>
    <col min="8199" max="8199" width="13.88671875" style="132" customWidth="1"/>
    <col min="8200" max="8203" width="9.109375" style="132"/>
    <col min="8204" max="8204" width="75.44140625" style="132" customWidth="1"/>
    <col min="8205" max="8205" width="45.33203125" style="132" customWidth="1"/>
    <col min="8206" max="8448" width="9.109375" style="132"/>
    <col min="8449" max="8449" width="4.44140625" style="132" customWidth="1"/>
    <col min="8450" max="8450" width="11.5546875" style="132" customWidth="1"/>
    <col min="8451" max="8451" width="40.44140625" style="132" customWidth="1"/>
    <col min="8452" max="8452" width="5.5546875" style="132" customWidth="1"/>
    <col min="8453" max="8453" width="8.5546875" style="132" customWidth="1"/>
    <col min="8454" max="8454" width="9.88671875" style="132" customWidth="1"/>
    <col min="8455" max="8455" width="13.88671875" style="132" customWidth="1"/>
    <col min="8456" max="8459" width="9.109375" style="132"/>
    <col min="8460" max="8460" width="75.44140625" style="132" customWidth="1"/>
    <col min="8461" max="8461" width="45.33203125" style="132" customWidth="1"/>
    <col min="8462" max="8704" width="9.109375" style="132"/>
    <col min="8705" max="8705" width="4.44140625" style="132" customWidth="1"/>
    <col min="8706" max="8706" width="11.5546875" style="132" customWidth="1"/>
    <col min="8707" max="8707" width="40.44140625" style="132" customWidth="1"/>
    <col min="8708" max="8708" width="5.5546875" style="132" customWidth="1"/>
    <col min="8709" max="8709" width="8.5546875" style="132" customWidth="1"/>
    <col min="8710" max="8710" width="9.88671875" style="132" customWidth="1"/>
    <col min="8711" max="8711" width="13.88671875" style="132" customWidth="1"/>
    <col min="8712" max="8715" width="9.109375" style="132"/>
    <col min="8716" max="8716" width="75.44140625" style="132" customWidth="1"/>
    <col min="8717" max="8717" width="45.33203125" style="132" customWidth="1"/>
    <col min="8718" max="8960" width="9.109375" style="132"/>
    <col min="8961" max="8961" width="4.44140625" style="132" customWidth="1"/>
    <col min="8962" max="8962" width="11.5546875" style="132" customWidth="1"/>
    <col min="8963" max="8963" width="40.44140625" style="132" customWidth="1"/>
    <col min="8964" max="8964" width="5.5546875" style="132" customWidth="1"/>
    <col min="8965" max="8965" width="8.5546875" style="132" customWidth="1"/>
    <col min="8966" max="8966" width="9.88671875" style="132" customWidth="1"/>
    <col min="8967" max="8967" width="13.88671875" style="132" customWidth="1"/>
    <col min="8968" max="8971" width="9.109375" style="132"/>
    <col min="8972" max="8972" width="75.44140625" style="132" customWidth="1"/>
    <col min="8973" max="8973" width="45.33203125" style="132" customWidth="1"/>
    <col min="8974" max="9216" width="9.109375" style="132"/>
    <col min="9217" max="9217" width="4.44140625" style="132" customWidth="1"/>
    <col min="9218" max="9218" width="11.5546875" style="132" customWidth="1"/>
    <col min="9219" max="9219" width="40.44140625" style="132" customWidth="1"/>
    <col min="9220" max="9220" width="5.5546875" style="132" customWidth="1"/>
    <col min="9221" max="9221" width="8.5546875" style="132" customWidth="1"/>
    <col min="9222" max="9222" width="9.88671875" style="132" customWidth="1"/>
    <col min="9223" max="9223" width="13.88671875" style="132" customWidth="1"/>
    <col min="9224" max="9227" width="9.109375" style="132"/>
    <col min="9228" max="9228" width="75.44140625" style="132" customWidth="1"/>
    <col min="9229" max="9229" width="45.33203125" style="132" customWidth="1"/>
    <col min="9230" max="9472" width="9.109375" style="132"/>
    <col min="9473" max="9473" width="4.44140625" style="132" customWidth="1"/>
    <col min="9474" max="9474" width="11.5546875" style="132" customWidth="1"/>
    <col min="9475" max="9475" width="40.44140625" style="132" customWidth="1"/>
    <col min="9476" max="9476" width="5.5546875" style="132" customWidth="1"/>
    <col min="9477" max="9477" width="8.5546875" style="132" customWidth="1"/>
    <col min="9478" max="9478" width="9.88671875" style="132" customWidth="1"/>
    <col min="9479" max="9479" width="13.88671875" style="132" customWidth="1"/>
    <col min="9480" max="9483" width="9.109375" style="132"/>
    <col min="9484" max="9484" width="75.44140625" style="132" customWidth="1"/>
    <col min="9485" max="9485" width="45.33203125" style="132" customWidth="1"/>
    <col min="9486" max="9728" width="9.109375" style="132"/>
    <col min="9729" max="9729" width="4.44140625" style="132" customWidth="1"/>
    <col min="9730" max="9730" width="11.5546875" style="132" customWidth="1"/>
    <col min="9731" max="9731" width="40.44140625" style="132" customWidth="1"/>
    <col min="9732" max="9732" width="5.5546875" style="132" customWidth="1"/>
    <col min="9733" max="9733" width="8.5546875" style="132" customWidth="1"/>
    <col min="9734" max="9734" width="9.88671875" style="132" customWidth="1"/>
    <col min="9735" max="9735" width="13.88671875" style="132" customWidth="1"/>
    <col min="9736" max="9739" width="9.109375" style="132"/>
    <col min="9740" max="9740" width="75.44140625" style="132" customWidth="1"/>
    <col min="9741" max="9741" width="45.33203125" style="132" customWidth="1"/>
    <col min="9742" max="9984" width="9.109375" style="132"/>
    <col min="9985" max="9985" width="4.44140625" style="132" customWidth="1"/>
    <col min="9986" max="9986" width="11.5546875" style="132" customWidth="1"/>
    <col min="9987" max="9987" width="40.44140625" style="132" customWidth="1"/>
    <col min="9988" max="9988" width="5.5546875" style="132" customWidth="1"/>
    <col min="9989" max="9989" width="8.5546875" style="132" customWidth="1"/>
    <col min="9990" max="9990" width="9.88671875" style="132" customWidth="1"/>
    <col min="9991" max="9991" width="13.88671875" style="132" customWidth="1"/>
    <col min="9992" max="9995" width="9.109375" style="132"/>
    <col min="9996" max="9996" width="75.44140625" style="132" customWidth="1"/>
    <col min="9997" max="9997" width="45.33203125" style="132" customWidth="1"/>
    <col min="9998" max="10240" width="9.109375" style="132"/>
    <col min="10241" max="10241" width="4.44140625" style="132" customWidth="1"/>
    <col min="10242" max="10242" width="11.5546875" style="132" customWidth="1"/>
    <col min="10243" max="10243" width="40.44140625" style="132" customWidth="1"/>
    <col min="10244" max="10244" width="5.5546875" style="132" customWidth="1"/>
    <col min="10245" max="10245" width="8.5546875" style="132" customWidth="1"/>
    <col min="10246" max="10246" width="9.88671875" style="132" customWidth="1"/>
    <col min="10247" max="10247" width="13.88671875" style="132" customWidth="1"/>
    <col min="10248" max="10251" width="9.109375" style="132"/>
    <col min="10252" max="10252" width="75.44140625" style="132" customWidth="1"/>
    <col min="10253" max="10253" width="45.33203125" style="132" customWidth="1"/>
    <col min="10254" max="10496" width="9.109375" style="132"/>
    <col min="10497" max="10497" width="4.44140625" style="132" customWidth="1"/>
    <col min="10498" max="10498" width="11.5546875" style="132" customWidth="1"/>
    <col min="10499" max="10499" width="40.44140625" style="132" customWidth="1"/>
    <col min="10500" max="10500" width="5.5546875" style="132" customWidth="1"/>
    <col min="10501" max="10501" width="8.5546875" style="132" customWidth="1"/>
    <col min="10502" max="10502" width="9.88671875" style="132" customWidth="1"/>
    <col min="10503" max="10503" width="13.88671875" style="132" customWidth="1"/>
    <col min="10504" max="10507" width="9.109375" style="132"/>
    <col min="10508" max="10508" width="75.44140625" style="132" customWidth="1"/>
    <col min="10509" max="10509" width="45.33203125" style="132" customWidth="1"/>
    <col min="10510" max="10752" width="9.109375" style="132"/>
    <col min="10753" max="10753" width="4.44140625" style="132" customWidth="1"/>
    <col min="10754" max="10754" width="11.5546875" style="132" customWidth="1"/>
    <col min="10755" max="10755" width="40.44140625" style="132" customWidth="1"/>
    <col min="10756" max="10756" width="5.5546875" style="132" customWidth="1"/>
    <col min="10757" max="10757" width="8.5546875" style="132" customWidth="1"/>
    <col min="10758" max="10758" width="9.88671875" style="132" customWidth="1"/>
    <col min="10759" max="10759" width="13.88671875" style="132" customWidth="1"/>
    <col min="10760" max="10763" width="9.109375" style="132"/>
    <col min="10764" max="10764" width="75.44140625" style="132" customWidth="1"/>
    <col min="10765" max="10765" width="45.33203125" style="132" customWidth="1"/>
    <col min="10766" max="11008" width="9.109375" style="132"/>
    <col min="11009" max="11009" width="4.44140625" style="132" customWidth="1"/>
    <col min="11010" max="11010" width="11.5546875" style="132" customWidth="1"/>
    <col min="11011" max="11011" width="40.44140625" style="132" customWidth="1"/>
    <col min="11012" max="11012" width="5.5546875" style="132" customWidth="1"/>
    <col min="11013" max="11013" width="8.5546875" style="132" customWidth="1"/>
    <col min="11014" max="11014" width="9.88671875" style="132" customWidth="1"/>
    <col min="11015" max="11015" width="13.88671875" style="132" customWidth="1"/>
    <col min="11016" max="11019" width="9.109375" style="132"/>
    <col min="11020" max="11020" width="75.44140625" style="132" customWidth="1"/>
    <col min="11021" max="11021" width="45.33203125" style="132" customWidth="1"/>
    <col min="11022" max="11264" width="9.109375" style="132"/>
    <col min="11265" max="11265" width="4.44140625" style="132" customWidth="1"/>
    <col min="11266" max="11266" width="11.5546875" style="132" customWidth="1"/>
    <col min="11267" max="11267" width="40.44140625" style="132" customWidth="1"/>
    <col min="11268" max="11268" width="5.5546875" style="132" customWidth="1"/>
    <col min="11269" max="11269" width="8.5546875" style="132" customWidth="1"/>
    <col min="11270" max="11270" width="9.88671875" style="132" customWidth="1"/>
    <col min="11271" max="11271" width="13.88671875" style="132" customWidth="1"/>
    <col min="11272" max="11275" width="9.109375" style="132"/>
    <col min="11276" max="11276" width="75.44140625" style="132" customWidth="1"/>
    <col min="11277" max="11277" width="45.33203125" style="132" customWidth="1"/>
    <col min="11278" max="11520" width="9.109375" style="132"/>
    <col min="11521" max="11521" width="4.44140625" style="132" customWidth="1"/>
    <col min="11522" max="11522" width="11.5546875" style="132" customWidth="1"/>
    <col min="11523" max="11523" width="40.44140625" style="132" customWidth="1"/>
    <col min="11524" max="11524" width="5.5546875" style="132" customWidth="1"/>
    <col min="11525" max="11525" width="8.5546875" style="132" customWidth="1"/>
    <col min="11526" max="11526" width="9.88671875" style="132" customWidth="1"/>
    <col min="11527" max="11527" width="13.88671875" style="132" customWidth="1"/>
    <col min="11528" max="11531" width="9.109375" style="132"/>
    <col min="11532" max="11532" width="75.44140625" style="132" customWidth="1"/>
    <col min="11533" max="11533" width="45.33203125" style="132" customWidth="1"/>
    <col min="11534" max="11776" width="9.109375" style="132"/>
    <col min="11777" max="11777" width="4.44140625" style="132" customWidth="1"/>
    <col min="11778" max="11778" width="11.5546875" style="132" customWidth="1"/>
    <col min="11779" max="11779" width="40.44140625" style="132" customWidth="1"/>
    <col min="11780" max="11780" width="5.5546875" style="132" customWidth="1"/>
    <col min="11781" max="11781" width="8.5546875" style="132" customWidth="1"/>
    <col min="11782" max="11782" width="9.88671875" style="132" customWidth="1"/>
    <col min="11783" max="11783" width="13.88671875" style="132" customWidth="1"/>
    <col min="11784" max="11787" width="9.109375" style="132"/>
    <col min="11788" max="11788" width="75.44140625" style="132" customWidth="1"/>
    <col min="11789" max="11789" width="45.33203125" style="132" customWidth="1"/>
    <col min="11790" max="12032" width="9.109375" style="132"/>
    <col min="12033" max="12033" width="4.44140625" style="132" customWidth="1"/>
    <col min="12034" max="12034" width="11.5546875" style="132" customWidth="1"/>
    <col min="12035" max="12035" width="40.44140625" style="132" customWidth="1"/>
    <col min="12036" max="12036" width="5.5546875" style="132" customWidth="1"/>
    <col min="12037" max="12037" width="8.5546875" style="132" customWidth="1"/>
    <col min="12038" max="12038" width="9.88671875" style="132" customWidth="1"/>
    <col min="12039" max="12039" width="13.88671875" style="132" customWidth="1"/>
    <col min="12040" max="12043" width="9.109375" style="132"/>
    <col min="12044" max="12044" width="75.44140625" style="132" customWidth="1"/>
    <col min="12045" max="12045" width="45.33203125" style="132" customWidth="1"/>
    <col min="12046" max="12288" width="9.109375" style="132"/>
    <col min="12289" max="12289" width="4.44140625" style="132" customWidth="1"/>
    <col min="12290" max="12290" width="11.5546875" style="132" customWidth="1"/>
    <col min="12291" max="12291" width="40.44140625" style="132" customWidth="1"/>
    <col min="12292" max="12292" width="5.5546875" style="132" customWidth="1"/>
    <col min="12293" max="12293" width="8.5546875" style="132" customWidth="1"/>
    <col min="12294" max="12294" width="9.88671875" style="132" customWidth="1"/>
    <col min="12295" max="12295" width="13.88671875" style="132" customWidth="1"/>
    <col min="12296" max="12299" width="9.109375" style="132"/>
    <col min="12300" max="12300" width="75.44140625" style="132" customWidth="1"/>
    <col min="12301" max="12301" width="45.33203125" style="132" customWidth="1"/>
    <col min="12302" max="12544" width="9.109375" style="132"/>
    <col min="12545" max="12545" width="4.44140625" style="132" customWidth="1"/>
    <col min="12546" max="12546" width="11.5546875" style="132" customWidth="1"/>
    <col min="12547" max="12547" width="40.44140625" style="132" customWidth="1"/>
    <col min="12548" max="12548" width="5.5546875" style="132" customWidth="1"/>
    <col min="12549" max="12549" width="8.5546875" style="132" customWidth="1"/>
    <col min="12550" max="12550" width="9.88671875" style="132" customWidth="1"/>
    <col min="12551" max="12551" width="13.88671875" style="132" customWidth="1"/>
    <col min="12552" max="12555" width="9.109375" style="132"/>
    <col min="12556" max="12556" width="75.44140625" style="132" customWidth="1"/>
    <col min="12557" max="12557" width="45.33203125" style="132" customWidth="1"/>
    <col min="12558" max="12800" width="9.109375" style="132"/>
    <col min="12801" max="12801" width="4.44140625" style="132" customWidth="1"/>
    <col min="12802" max="12802" width="11.5546875" style="132" customWidth="1"/>
    <col min="12803" max="12803" width="40.44140625" style="132" customWidth="1"/>
    <col min="12804" max="12804" width="5.5546875" style="132" customWidth="1"/>
    <col min="12805" max="12805" width="8.5546875" style="132" customWidth="1"/>
    <col min="12806" max="12806" width="9.88671875" style="132" customWidth="1"/>
    <col min="12807" max="12807" width="13.88671875" style="132" customWidth="1"/>
    <col min="12808" max="12811" width="9.109375" style="132"/>
    <col min="12812" max="12812" width="75.44140625" style="132" customWidth="1"/>
    <col min="12813" max="12813" width="45.33203125" style="132" customWidth="1"/>
    <col min="12814" max="13056" width="9.109375" style="132"/>
    <col min="13057" max="13057" width="4.44140625" style="132" customWidth="1"/>
    <col min="13058" max="13058" width="11.5546875" style="132" customWidth="1"/>
    <col min="13059" max="13059" width="40.44140625" style="132" customWidth="1"/>
    <col min="13060" max="13060" width="5.5546875" style="132" customWidth="1"/>
    <col min="13061" max="13061" width="8.5546875" style="132" customWidth="1"/>
    <col min="13062" max="13062" width="9.88671875" style="132" customWidth="1"/>
    <col min="13063" max="13063" width="13.88671875" style="132" customWidth="1"/>
    <col min="13064" max="13067" width="9.109375" style="132"/>
    <col min="13068" max="13068" width="75.44140625" style="132" customWidth="1"/>
    <col min="13069" max="13069" width="45.33203125" style="132" customWidth="1"/>
    <col min="13070" max="13312" width="9.109375" style="132"/>
    <col min="13313" max="13313" width="4.44140625" style="132" customWidth="1"/>
    <col min="13314" max="13314" width="11.5546875" style="132" customWidth="1"/>
    <col min="13315" max="13315" width="40.44140625" style="132" customWidth="1"/>
    <col min="13316" max="13316" width="5.5546875" style="132" customWidth="1"/>
    <col min="13317" max="13317" width="8.5546875" style="132" customWidth="1"/>
    <col min="13318" max="13318" width="9.88671875" style="132" customWidth="1"/>
    <col min="13319" max="13319" width="13.88671875" style="132" customWidth="1"/>
    <col min="13320" max="13323" width="9.109375" style="132"/>
    <col min="13324" max="13324" width="75.44140625" style="132" customWidth="1"/>
    <col min="13325" max="13325" width="45.33203125" style="132" customWidth="1"/>
    <col min="13326" max="13568" width="9.109375" style="132"/>
    <col min="13569" max="13569" width="4.44140625" style="132" customWidth="1"/>
    <col min="13570" max="13570" width="11.5546875" style="132" customWidth="1"/>
    <col min="13571" max="13571" width="40.44140625" style="132" customWidth="1"/>
    <col min="13572" max="13572" width="5.5546875" style="132" customWidth="1"/>
    <col min="13573" max="13573" width="8.5546875" style="132" customWidth="1"/>
    <col min="13574" max="13574" width="9.88671875" style="132" customWidth="1"/>
    <col min="13575" max="13575" width="13.88671875" style="132" customWidth="1"/>
    <col min="13576" max="13579" width="9.109375" style="132"/>
    <col min="13580" max="13580" width="75.44140625" style="132" customWidth="1"/>
    <col min="13581" max="13581" width="45.33203125" style="132" customWidth="1"/>
    <col min="13582" max="13824" width="9.109375" style="132"/>
    <col min="13825" max="13825" width="4.44140625" style="132" customWidth="1"/>
    <col min="13826" max="13826" width="11.5546875" style="132" customWidth="1"/>
    <col min="13827" max="13827" width="40.44140625" style="132" customWidth="1"/>
    <col min="13828" max="13828" width="5.5546875" style="132" customWidth="1"/>
    <col min="13829" max="13829" width="8.5546875" style="132" customWidth="1"/>
    <col min="13830" max="13830" width="9.88671875" style="132" customWidth="1"/>
    <col min="13831" max="13831" width="13.88671875" style="132" customWidth="1"/>
    <col min="13832" max="13835" width="9.109375" style="132"/>
    <col min="13836" max="13836" width="75.44140625" style="132" customWidth="1"/>
    <col min="13837" max="13837" width="45.33203125" style="132" customWidth="1"/>
    <col min="13838" max="14080" width="9.109375" style="132"/>
    <col min="14081" max="14081" width="4.44140625" style="132" customWidth="1"/>
    <col min="14082" max="14082" width="11.5546875" style="132" customWidth="1"/>
    <col min="14083" max="14083" width="40.44140625" style="132" customWidth="1"/>
    <col min="14084" max="14084" width="5.5546875" style="132" customWidth="1"/>
    <col min="14085" max="14085" width="8.5546875" style="132" customWidth="1"/>
    <col min="14086" max="14086" width="9.88671875" style="132" customWidth="1"/>
    <col min="14087" max="14087" width="13.88671875" style="132" customWidth="1"/>
    <col min="14088" max="14091" width="9.109375" style="132"/>
    <col min="14092" max="14092" width="75.44140625" style="132" customWidth="1"/>
    <col min="14093" max="14093" width="45.33203125" style="132" customWidth="1"/>
    <col min="14094" max="14336" width="9.109375" style="132"/>
    <col min="14337" max="14337" width="4.44140625" style="132" customWidth="1"/>
    <col min="14338" max="14338" width="11.5546875" style="132" customWidth="1"/>
    <col min="14339" max="14339" width="40.44140625" style="132" customWidth="1"/>
    <col min="14340" max="14340" width="5.5546875" style="132" customWidth="1"/>
    <col min="14341" max="14341" width="8.5546875" style="132" customWidth="1"/>
    <col min="14342" max="14342" width="9.88671875" style="132" customWidth="1"/>
    <col min="14343" max="14343" width="13.88671875" style="132" customWidth="1"/>
    <col min="14344" max="14347" width="9.109375" style="132"/>
    <col min="14348" max="14348" width="75.44140625" style="132" customWidth="1"/>
    <col min="14349" max="14349" width="45.33203125" style="132" customWidth="1"/>
    <col min="14350" max="14592" width="9.109375" style="132"/>
    <col min="14593" max="14593" width="4.44140625" style="132" customWidth="1"/>
    <col min="14594" max="14594" width="11.5546875" style="132" customWidth="1"/>
    <col min="14595" max="14595" width="40.44140625" style="132" customWidth="1"/>
    <col min="14596" max="14596" width="5.5546875" style="132" customWidth="1"/>
    <col min="14597" max="14597" width="8.5546875" style="132" customWidth="1"/>
    <col min="14598" max="14598" width="9.88671875" style="132" customWidth="1"/>
    <col min="14599" max="14599" width="13.88671875" style="132" customWidth="1"/>
    <col min="14600" max="14603" width="9.109375" style="132"/>
    <col min="14604" max="14604" width="75.44140625" style="132" customWidth="1"/>
    <col min="14605" max="14605" width="45.33203125" style="132" customWidth="1"/>
    <col min="14606" max="14848" width="9.109375" style="132"/>
    <col min="14849" max="14849" width="4.44140625" style="132" customWidth="1"/>
    <col min="14850" max="14850" width="11.5546875" style="132" customWidth="1"/>
    <col min="14851" max="14851" width="40.44140625" style="132" customWidth="1"/>
    <col min="14852" max="14852" width="5.5546875" style="132" customWidth="1"/>
    <col min="14853" max="14853" width="8.5546875" style="132" customWidth="1"/>
    <col min="14854" max="14854" width="9.88671875" style="132" customWidth="1"/>
    <col min="14855" max="14855" width="13.88671875" style="132" customWidth="1"/>
    <col min="14856" max="14859" width="9.109375" style="132"/>
    <col min="14860" max="14860" width="75.44140625" style="132" customWidth="1"/>
    <col min="14861" max="14861" width="45.33203125" style="132" customWidth="1"/>
    <col min="14862" max="15104" width="9.109375" style="132"/>
    <col min="15105" max="15105" width="4.44140625" style="132" customWidth="1"/>
    <col min="15106" max="15106" width="11.5546875" style="132" customWidth="1"/>
    <col min="15107" max="15107" width="40.44140625" style="132" customWidth="1"/>
    <col min="15108" max="15108" width="5.5546875" style="132" customWidth="1"/>
    <col min="15109" max="15109" width="8.5546875" style="132" customWidth="1"/>
    <col min="15110" max="15110" width="9.88671875" style="132" customWidth="1"/>
    <col min="15111" max="15111" width="13.88671875" style="132" customWidth="1"/>
    <col min="15112" max="15115" width="9.109375" style="132"/>
    <col min="15116" max="15116" width="75.44140625" style="132" customWidth="1"/>
    <col min="15117" max="15117" width="45.33203125" style="132" customWidth="1"/>
    <col min="15118" max="15360" width="9.109375" style="132"/>
    <col min="15361" max="15361" width="4.44140625" style="132" customWidth="1"/>
    <col min="15362" max="15362" width="11.5546875" style="132" customWidth="1"/>
    <col min="15363" max="15363" width="40.44140625" style="132" customWidth="1"/>
    <col min="15364" max="15364" width="5.5546875" style="132" customWidth="1"/>
    <col min="15365" max="15365" width="8.5546875" style="132" customWidth="1"/>
    <col min="15366" max="15366" width="9.88671875" style="132" customWidth="1"/>
    <col min="15367" max="15367" width="13.88671875" style="132" customWidth="1"/>
    <col min="15368" max="15371" width="9.109375" style="132"/>
    <col min="15372" max="15372" width="75.44140625" style="132" customWidth="1"/>
    <col min="15373" max="15373" width="45.33203125" style="132" customWidth="1"/>
    <col min="15374" max="15616" width="9.109375" style="132"/>
    <col min="15617" max="15617" width="4.44140625" style="132" customWidth="1"/>
    <col min="15618" max="15618" width="11.5546875" style="132" customWidth="1"/>
    <col min="15619" max="15619" width="40.44140625" style="132" customWidth="1"/>
    <col min="15620" max="15620" width="5.5546875" style="132" customWidth="1"/>
    <col min="15621" max="15621" width="8.5546875" style="132" customWidth="1"/>
    <col min="15622" max="15622" width="9.88671875" style="132" customWidth="1"/>
    <col min="15623" max="15623" width="13.88671875" style="132" customWidth="1"/>
    <col min="15624" max="15627" width="9.109375" style="132"/>
    <col min="15628" max="15628" width="75.44140625" style="132" customWidth="1"/>
    <col min="15629" max="15629" width="45.33203125" style="132" customWidth="1"/>
    <col min="15630" max="15872" width="9.109375" style="132"/>
    <col min="15873" max="15873" width="4.44140625" style="132" customWidth="1"/>
    <col min="15874" max="15874" width="11.5546875" style="132" customWidth="1"/>
    <col min="15875" max="15875" width="40.44140625" style="132" customWidth="1"/>
    <col min="15876" max="15876" width="5.5546875" style="132" customWidth="1"/>
    <col min="15877" max="15877" width="8.5546875" style="132" customWidth="1"/>
    <col min="15878" max="15878" width="9.88671875" style="132" customWidth="1"/>
    <col min="15879" max="15879" width="13.88671875" style="132" customWidth="1"/>
    <col min="15880" max="15883" width="9.109375" style="132"/>
    <col min="15884" max="15884" width="75.44140625" style="132" customWidth="1"/>
    <col min="15885" max="15885" width="45.33203125" style="132" customWidth="1"/>
    <col min="15886" max="16128" width="9.109375" style="132"/>
    <col min="16129" max="16129" width="4.44140625" style="132" customWidth="1"/>
    <col min="16130" max="16130" width="11.5546875" style="132" customWidth="1"/>
    <col min="16131" max="16131" width="40.44140625" style="132" customWidth="1"/>
    <col min="16132" max="16132" width="5.5546875" style="132" customWidth="1"/>
    <col min="16133" max="16133" width="8.5546875" style="132" customWidth="1"/>
    <col min="16134" max="16134" width="9.88671875" style="132" customWidth="1"/>
    <col min="16135" max="16135" width="13.88671875" style="132" customWidth="1"/>
    <col min="16136" max="16139" width="9.109375" style="132"/>
    <col min="16140" max="16140" width="75.44140625" style="132" customWidth="1"/>
    <col min="16141" max="16141" width="45.33203125" style="132" customWidth="1"/>
    <col min="16142" max="16384" width="9.109375" style="132"/>
  </cols>
  <sheetData>
    <row r="1" spans="1:104" ht="15.6" x14ac:dyDescent="0.3">
      <c r="A1" s="207" t="s">
        <v>65</v>
      </c>
      <c r="B1" s="207"/>
      <c r="C1" s="207"/>
      <c r="D1" s="207"/>
      <c r="E1" s="207"/>
      <c r="F1" s="207"/>
      <c r="G1" s="207"/>
    </row>
    <row r="2" spans="1:104" ht="14.25" customHeight="1" thickBot="1" x14ac:dyDescent="0.3">
      <c r="A2" s="133"/>
      <c r="B2" s="134"/>
      <c r="C2" s="135"/>
      <c r="D2" s="135"/>
      <c r="E2" s="136"/>
      <c r="F2" s="135"/>
      <c r="G2" s="135"/>
    </row>
    <row r="3" spans="1:104" ht="13.8" thickTop="1" x14ac:dyDescent="0.25">
      <c r="A3" s="195" t="s">
        <v>49</v>
      </c>
      <c r="B3" s="196"/>
      <c r="C3" s="84" t="str">
        <f>CONCATENATE(cislostavby," ",nazevstavby)</f>
        <v>0653 Sanatorium Pasohlávky-DSP</v>
      </c>
      <c r="D3" s="137"/>
      <c r="E3" s="138" t="s">
        <v>66</v>
      </c>
      <c r="F3" s="139" t="str">
        <f>Rekapitulace!H1</f>
        <v>0001</v>
      </c>
      <c r="G3" s="140"/>
    </row>
    <row r="4" spans="1:104" ht="13.8" thickBot="1" x14ac:dyDescent="0.3">
      <c r="A4" s="208" t="s">
        <v>51</v>
      </c>
      <c r="B4" s="198"/>
      <c r="C4" s="90" t="str">
        <f>CONCATENATE(cisloobjektu," ",nazevobjektu)</f>
        <v>0001 Chlazení</v>
      </c>
      <c r="D4" s="141"/>
      <c r="E4" s="209" t="str">
        <f>Rekapitulace!G2</f>
        <v>Chlazení</v>
      </c>
      <c r="F4" s="210"/>
      <c r="G4" s="211"/>
    </row>
    <row r="5" spans="1:104" ht="13.8" thickTop="1" x14ac:dyDescent="0.25">
      <c r="A5" s="142"/>
      <c r="B5" s="133"/>
      <c r="C5" s="133"/>
      <c r="D5" s="133"/>
      <c r="E5" s="143"/>
      <c r="F5" s="133"/>
      <c r="G5" s="133"/>
    </row>
    <row r="6" spans="1:104" x14ac:dyDescent="0.25">
      <c r="A6" s="144" t="s">
        <v>67</v>
      </c>
      <c r="B6" s="145" t="s">
        <v>68</v>
      </c>
      <c r="C6" s="145" t="s">
        <v>69</v>
      </c>
      <c r="D6" s="145" t="s">
        <v>70</v>
      </c>
      <c r="E6" s="145" t="s">
        <v>71</v>
      </c>
      <c r="F6" s="145" t="s">
        <v>72</v>
      </c>
      <c r="G6" s="146" t="s">
        <v>73</v>
      </c>
    </row>
    <row r="7" spans="1:104" x14ac:dyDescent="0.25">
      <c r="A7" s="147" t="s">
        <v>74</v>
      </c>
      <c r="B7" s="148" t="s">
        <v>79</v>
      </c>
      <c r="C7" s="149" t="s">
        <v>80</v>
      </c>
      <c r="D7" s="150"/>
      <c r="E7" s="151"/>
      <c r="F7" s="151"/>
      <c r="G7" s="152"/>
      <c r="O7" s="153">
        <v>1</v>
      </c>
    </row>
    <row r="8" spans="1:104" x14ac:dyDescent="0.25">
      <c r="A8" s="154">
        <v>1</v>
      </c>
      <c r="B8" s="155" t="s">
        <v>81</v>
      </c>
      <c r="C8" s="156" t="s">
        <v>82</v>
      </c>
      <c r="D8" s="157" t="s">
        <v>83</v>
      </c>
      <c r="E8" s="158"/>
      <c r="F8" s="158"/>
      <c r="G8" s="159">
        <f>E8*F8</f>
        <v>0</v>
      </c>
      <c r="O8" s="153">
        <v>2</v>
      </c>
      <c r="AA8" s="132">
        <v>1</v>
      </c>
      <c r="AB8" s="132">
        <v>7</v>
      </c>
      <c r="AC8" s="132">
        <v>7</v>
      </c>
      <c r="AZ8" s="132">
        <v>2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3">
        <v>1</v>
      </c>
      <c r="CB8" s="153">
        <v>7</v>
      </c>
      <c r="CZ8" s="132">
        <v>1.47E-3</v>
      </c>
    </row>
    <row r="9" spans="1:104" x14ac:dyDescent="0.25">
      <c r="A9" s="154">
        <v>2</v>
      </c>
      <c r="B9" s="155" t="s">
        <v>84</v>
      </c>
      <c r="C9" s="156" t="s">
        <v>228</v>
      </c>
      <c r="D9" s="157" t="s">
        <v>83</v>
      </c>
      <c r="E9" s="158"/>
      <c r="F9" s="158"/>
      <c r="G9" s="159">
        <f>E9*F9</f>
        <v>0</v>
      </c>
      <c r="O9" s="153">
        <v>2</v>
      </c>
      <c r="AA9" s="132">
        <v>12</v>
      </c>
      <c r="AB9" s="132">
        <v>0</v>
      </c>
      <c r="AC9" s="132">
        <v>1</v>
      </c>
      <c r="AZ9" s="132">
        <v>2</v>
      </c>
      <c r="BA9" s="132">
        <f>IF(AZ9=1,G9,0)</f>
        <v>0</v>
      </c>
      <c r="BB9" s="132">
        <f>IF(AZ9=2,G9,0)</f>
        <v>0</v>
      </c>
      <c r="BC9" s="132">
        <f>IF(AZ9=3,G9,0)</f>
        <v>0</v>
      </c>
      <c r="BD9" s="132">
        <f>IF(AZ9=4,G9,0)</f>
        <v>0</v>
      </c>
      <c r="BE9" s="132">
        <f>IF(AZ9=5,G9,0)</f>
        <v>0</v>
      </c>
      <c r="CA9" s="153">
        <v>12</v>
      </c>
      <c r="CB9" s="153">
        <v>0</v>
      </c>
      <c r="CZ9" s="132">
        <v>0</v>
      </c>
    </row>
    <row r="10" spans="1:104" x14ac:dyDescent="0.25">
      <c r="A10" s="160"/>
      <c r="B10" s="161"/>
      <c r="C10" s="204" t="s">
        <v>229</v>
      </c>
      <c r="D10" s="205"/>
      <c r="E10" s="205"/>
      <c r="F10" s="205"/>
      <c r="G10" s="206"/>
      <c r="L10" s="162" t="s">
        <v>85</v>
      </c>
      <c r="O10" s="153">
        <v>3</v>
      </c>
    </row>
    <row r="11" spans="1:104" x14ac:dyDescent="0.25">
      <c r="A11" s="160"/>
      <c r="B11" s="161"/>
      <c r="C11" s="204" t="s">
        <v>230</v>
      </c>
      <c r="D11" s="205"/>
      <c r="E11" s="205"/>
      <c r="F11" s="205"/>
      <c r="G11" s="206"/>
      <c r="L11" s="162" t="s">
        <v>86</v>
      </c>
      <c r="O11" s="153">
        <v>3</v>
      </c>
    </row>
    <row r="12" spans="1:104" x14ac:dyDescent="0.25">
      <c r="A12" s="160"/>
      <c r="B12" s="163"/>
      <c r="C12" s="212" t="s">
        <v>231</v>
      </c>
      <c r="D12" s="213"/>
      <c r="E12" s="164"/>
      <c r="F12" s="165"/>
      <c r="G12" s="166"/>
      <c r="M12" s="162" t="s">
        <v>87</v>
      </c>
      <c r="O12" s="153"/>
    </row>
    <row r="13" spans="1:104" x14ac:dyDescent="0.25">
      <c r="A13" s="160"/>
      <c r="B13" s="163"/>
      <c r="C13" s="212" t="s">
        <v>232</v>
      </c>
      <c r="D13" s="213"/>
      <c r="E13" s="164"/>
      <c r="F13" s="165"/>
      <c r="G13" s="166"/>
      <c r="M13" s="162" t="s">
        <v>88</v>
      </c>
      <c r="O13" s="153"/>
    </row>
    <row r="14" spans="1:104" x14ac:dyDescent="0.25">
      <c r="A14" s="160"/>
      <c r="B14" s="163"/>
      <c r="C14" s="212" t="s">
        <v>233</v>
      </c>
      <c r="D14" s="213"/>
      <c r="E14" s="164"/>
      <c r="F14" s="165"/>
      <c r="G14" s="166"/>
      <c r="M14" s="162" t="s">
        <v>89</v>
      </c>
      <c r="O14" s="153"/>
    </row>
    <row r="15" spans="1:104" x14ac:dyDescent="0.25">
      <c r="A15" s="160"/>
      <c r="B15" s="163"/>
      <c r="C15" s="212" t="s">
        <v>234</v>
      </c>
      <c r="D15" s="213"/>
      <c r="E15" s="164"/>
      <c r="F15" s="165"/>
      <c r="G15" s="166"/>
      <c r="M15" s="162" t="s">
        <v>90</v>
      </c>
      <c r="O15" s="153"/>
    </row>
    <row r="16" spans="1:104" x14ac:dyDescent="0.25">
      <c r="A16" s="160"/>
      <c r="B16" s="163"/>
      <c r="C16" s="212" t="s">
        <v>235</v>
      </c>
      <c r="D16" s="213"/>
      <c r="E16" s="164"/>
      <c r="F16" s="165"/>
      <c r="G16" s="166"/>
      <c r="M16" s="162" t="s">
        <v>91</v>
      </c>
      <c r="O16" s="153"/>
    </row>
    <row r="17" spans="1:104" x14ac:dyDescent="0.25">
      <c r="A17" s="154">
        <v>3</v>
      </c>
      <c r="B17" s="155" t="s">
        <v>92</v>
      </c>
      <c r="C17" s="156" t="s">
        <v>93</v>
      </c>
      <c r="D17" s="157" t="s">
        <v>94</v>
      </c>
      <c r="E17" s="158"/>
      <c r="F17" s="158"/>
      <c r="G17" s="159">
        <f>E17*F17</f>
        <v>0</v>
      </c>
      <c r="O17" s="153">
        <v>2</v>
      </c>
      <c r="AA17" s="132">
        <v>12</v>
      </c>
      <c r="AB17" s="132">
        <v>0</v>
      </c>
      <c r="AC17" s="132">
        <v>2</v>
      </c>
      <c r="AZ17" s="132">
        <v>2</v>
      </c>
      <c r="BA17" s="132">
        <f>IF(AZ17=1,G17,0)</f>
        <v>0</v>
      </c>
      <c r="BB17" s="132">
        <f>IF(AZ17=2,G17,0)</f>
        <v>0</v>
      </c>
      <c r="BC17" s="132">
        <f>IF(AZ17=3,G17,0)</f>
        <v>0</v>
      </c>
      <c r="BD17" s="132">
        <f>IF(AZ17=4,G17,0)</f>
        <v>0</v>
      </c>
      <c r="BE17" s="132">
        <f>IF(AZ17=5,G17,0)</f>
        <v>0</v>
      </c>
      <c r="CA17" s="153">
        <v>12</v>
      </c>
      <c r="CB17" s="153">
        <v>0</v>
      </c>
      <c r="CZ17" s="132">
        <v>0</v>
      </c>
    </row>
    <row r="18" spans="1:104" x14ac:dyDescent="0.25">
      <c r="A18" s="154">
        <v>4</v>
      </c>
      <c r="B18" s="155" t="s">
        <v>95</v>
      </c>
      <c r="C18" s="156" t="s">
        <v>96</v>
      </c>
      <c r="D18" s="157" t="s">
        <v>62</v>
      </c>
      <c r="E18" s="158"/>
      <c r="F18" s="158"/>
      <c r="G18" s="159">
        <f>E18*F18</f>
        <v>0</v>
      </c>
      <c r="O18" s="153">
        <v>2</v>
      </c>
      <c r="AA18" s="132">
        <v>7</v>
      </c>
      <c r="AB18" s="132">
        <v>1002</v>
      </c>
      <c r="AC18" s="132">
        <v>5</v>
      </c>
      <c r="AZ18" s="132">
        <v>2</v>
      </c>
      <c r="BA18" s="132">
        <f>IF(AZ18=1,G18,0)</f>
        <v>0</v>
      </c>
      <c r="BB18" s="132">
        <f>IF(AZ18=2,G18,0)</f>
        <v>0</v>
      </c>
      <c r="BC18" s="132">
        <f>IF(AZ18=3,G18,0)</f>
        <v>0</v>
      </c>
      <c r="BD18" s="132">
        <f>IF(AZ18=4,G18,0)</f>
        <v>0</v>
      </c>
      <c r="BE18" s="132">
        <f>IF(AZ18=5,G18,0)</f>
        <v>0</v>
      </c>
      <c r="CA18" s="153">
        <v>7</v>
      </c>
      <c r="CB18" s="153">
        <v>1002</v>
      </c>
      <c r="CZ18" s="132">
        <v>0</v>
      </c>
    </row>
    <row r="19" spans="1:104" x14ac:dyDescent="0.25">
      <c r="A19" s="167"/>
      <c r="B19" s="168" t="s">
        <v>75</v>
      </c>
      <c r="C19" s="169" t="str">
        <f>CONCATENATE(B7," ",C7)</f>
        <v>713 Izolace tepelné</v>
      </c>
      <c r="D19" s="170"/>
      <c r="E19" s="171"/>
      <c r="F19" s="172"/>
      <c r="G19" s="173">
        <f>SUM(G7:G18)</f>
        <v>0</v>
      </c>
      <c r="O19" s="153">
        <v>4</v>
      </c>
      <c r="BA19" s="174">
        <f>SUM(BA7:BA18)</f>
        <v>0</v>
      </c>
      <c r="BB19" s="174">
        <f>SUM(BB7:BB18)</f>
        <v>0</v>
      </c>
      <c r="BC19" s="174">
        <f>SUM(BC7:BC18)</f>
        <v>0</v>
      </c>
      <c r="BD19" s="174">
        <f>SUM(BD7:BD18)</f>
        <v>0</v>
      </c>
      <c r="BE19" s="174">
        <f>SUM(BE7:BE18)</f>
        <v>0</v>
      </c>
    </row>
    <row r="20" spans="1:104" x14ac:dyDescent="0.25">
      <c r="A20" s="147" t="s">
        <v>74</v>
      </c>
      <c r="B20" s="148" t="s">
        <v>97</v>
      </c>
      <c r="C20" s="149" t="s">
        <v>236</v>
      </c>
      <c r="D20" s="150"/>
      <c r="E20" s="151"/>
      <c r="F20" s="151"/>
      <c r="G20" s="152"/>
      <c r="O20" s="153">
        <v>1</v>
      </c>
    </row>
    <row r="21" spans="1:104" x14ac:dyDescent="0.25">
      <c r="A21" s="154">
        <v>5</v>
      </c>
      <c r="B21" s="155"/>
      <c r="C21" s="156" t="s">
        <v>237</v>
      </c>
      <c r="D21" s="157" t="s">
        <v>94</v>
      </c>
      <c r="E21" s="158"/>
      <c r="F21" s="158"/>
      <c r="G21" s="159">
        <f>E21*F21</f>
        <v>0</v>
      </c>
      <c r="O21" s="153">
        <v>2</v>
      </c>
      <c r="AA21" s="132">
        <v>1</v>
      </c>
      <c r="AB21" s="132">
        <v>7</v>
      </c>
      <c r="AC21" s="132">
        <v>7</v>
      </c>
      <c r="AZ21" s="132">
        <v>2</v>
      </c>
      <c r="BA21" s="132">
        <f>IF(AZ21=1,G21,0)</f>
        <v>0</v>
      </c>
      <c r="BB21" s="132">
        <f>IF(AZ21=2,G21,0)</f>
        <v>0</v>
      </c>
      <c r="BC21" s="132">
        <f>IF(AZ21=3,G21,0)</f>
        <v>0</v>
      </c>
      <c r="BD21" s="132">
        <f>IF(AZ21=4,G21,0)</f>
        <v>0</v>
      </c>
      <c r="BE21" s="132">
        <f>IF(AZ21=5,G21,0)</f>
        <v>0</v>
      </c>
      <c r="CA21" s="153">
        <v>1</v>
      </c>
      <c r="CB21" s="153">
        <v>7</v>
      </c>
      <c r="CZ21" s="132">
        <v>0</v>
      </c>
    </row>
    <row r="22" spans="1:104" x14ac:dyDescent="0.25">
      <c r="A22" s="154">
        <v>6</v>
      </c>
      <c r="B22" s="155" t="s">
        <v>98</v>
      </c>
      <c r="C22" s="156" t="s">
        <v>238</v>
      </c>
      <c r="D22" s="157" t="s">
        <v>94</v>
      </c>
      <c r="E22" s="158"/>
      <c r="F22" s="158"/>
      <c r="G22" s="159">
        <f>E22*F22</f>
        <v>0</v>
      </c>
      <c r="O22" s="153">
        <v>2</v>
      </c>
      <c r="AA22" s="132">
        <v>12</v>
      </c>
      <c r="AB22" s="132">
        <v>0</v>
      </c>
      <c r="AC22" s="132">
        <v>3</v>
      </c>
      <c r="AZ22" s="132">
        <v>2</v>
      </c>
      <c r="BA22" s="132">
        <f>IF(AZ22=1,G22,0)</f>
        <v>0</v>
      </c>
      <c r="BB22" s="132">
        <f>IF(AZ22=2,G22,0)</f>
        <v>0</v>
      </c>
      <c r="BC22" s="132">
        <f>IF(AZ22=3,G22,0)</f>
        <v>0</v>
      </c>
      <c r="BD22" s="132">
        <f>IF(AZ22=4,G22,0)</f>
        <v>0</v>
      </c>
      <c r="BE22" s="132">
        <f>IF(AZ22=5,G22,0)</f>
        <v>0</v>
      </c>
      <c r="CA22" s="153">
        <v>12</v>
      </c>
      <c r="CB22" s="153">
        <v>0</v>
      </c>
      <c r="CZ22" s="132">
        <v>0</v>
      </c>
    </row>
    <row r="23" spans="1:104" ht="21" x14ac:dyDescent="0.25">
      <c r="A23" s="160"/>
      <c r="B23" s="161"/>
      <c r="C23" s="204" t="s">
        <v>248</v>
      </c>
      <c r="D23" s="205"/>
      <c r="E23" s="205"/>
      <c r="F23" s="205"/>
      <c r="G23" s="206"/>
      <c r="L23" s="162" t="s">
        <v>99</v>
      </c>
      <c r="O23" s="153">
        <v>3</v>
      </c>
    </row>
    <row r="24" spans="1:104" x14ac:dyDescent="0.25">
      <c r="A24" s="160"/>
      <c r="B24" s="161"/>
      <c r="C24" s="204" t="s">
        <v>239</v>
      </c>
      <c r="D24" s="205"/>
      <c r="E24" s="205"/>
      <c r="F24" s="205"/>
      <c r="G24" s="206"/>
      <c r="L24" s="162" t="s">
        <v>100</v>
      </c>
      <c r="O24" s="153">
        <v>3</v>
      </c>
    </row>
    <row r="25" spans="1:104" x14ac:dyDescent="0.25">
      <c r="A25" s="160"/>
      <c r="B25" s="161"/>
      <c r="C25" s="204" t="s">
        <v>240</v>
      </c>
      <c r="D25" s="205"/>
      <c r="E25" s="205"/>
      <c r="F25" s="205"/>
      <c r="G25" s="206"/>
      <c r="L25" s="162" t="s">
        <v>101</v>
      </c>
      <c r="O25" s="153">
        <v>3</v>
      </c>
    </row>
    <row r="26" spans="1:104" x14ac:dyDescent="0.25">
      <c r="A26" s="160"/>
      <c r="B26" s="161"/>
      <c r="C26" s="204" t="s">
        <v>241</v>
      </c>
      <c r="D26" s="205"/>
      <c r="E26" s="205"/>
      <c r="F26" s="205"/>
      <c r="G26" s="206"/>
      <c r="L26" s="162" t="s">
        <v>102</v>
      </c>
      <c r="O26" s="153">
        <v>3</v>
      </c>
    </row>
    <row r="27" spans="1:104" x14ac:dyDescent="0.25">
      <c r="A27" s="154">
        <v>6</v>
      </c>
      <c r="B27" s="155"/>
      <c r="C27" s="156" t="s">
        <v>245</v>
      </c>
      <c r="D27" s="157" t="s">
        <v>94</v>
      </c>
      <c r="E27" s="158"/>
      <c r="F27" s="158"/>
      <c r="G27" s="159">
        <f>E27*F27</f>
        <v>0</v>
      </c>
      <c r="O27" s="153">
        <v>2</v>
      </c>
      <c r="AA27" s="132">
        <v>12</v>
      </c>
      <c r="AB27" s="132">
        <v>0</v>
      </c>
      <c r="AC27" s="132">
        <v>4</v>
      </c>
      <c r="AZ27" s="132">
        <v>2</v>
      </c>
      <c r="BA27" s="132">
        <f>IF(AZ27=1,G28,0)</f>
        <v>0</v>
      </c>
      <c r="BB27" s="132">
        <f>IF(AZ27=2,G28,0)</f>
        <v>0</v>
      </c>
      <c r="BC27" s="132">
        <f>IF(AZ27=3,G28,0)</f>
        <v>0</v>
      </c>
      <c r="BD27" s="132">
        <f>IF(AZ27=4,G28,0)</f>
        <v>0</v>
      </c>
      <c r="BE27" s="132">
        <f>IF(AZ27=5,G28,0)</f>
        <v>0</v>
      </c>
      <c r="CA27" s="153">
        <v>12</v>
      </c>
      <c r="CB27" s="153">
        <v>0</v>
      </c>
      <c r="CZ27" s="132">
        <v>0</v>
      </c>
    </row>
    <row r="28" spans="1:104" ht="20.399999999999999" x14ac:dyDescent="0.25">
      <c r="A28" s="154">
        <v>7</v>
      </c>
      <c r="B28" s="155" t="s">
        <v>103</v>
      </c>
      <c r="C28" s="156" t="s">
        <v>242</v>
      </c>
      <c r="D28" s="157" t="s">
        <v>94</v>
      </c>
      <c r="E28" s="158"/>
      <c r="F28" s="158"/>
      <c r="G28" s="159">
        <f t="shared" ref="G28:G29" si="0">E28*F28</f>
        <v>0</v>
      </c>
      <c r="O28" s="153">
        <v>2</v>
      </c>
      <c r="AA28" s="132">
        <v>1</v>
      </c>
      <c r="AB28" s="132">
        <v>7</v>
      </c>
      <c r="AC28" s="132">
        <v>7</v>
      </c>
      <c r="AZ28" s="132">
        <v>2</v>
      </c>
      <c r="BA28" s="132">
        <f>IF(AZ28=1,G29,0)</f>
        <v>0</v>
      </c>
      <c r="BB28" s="132">
        <f>IF(AZ28=2,G29,0)</f>
        <v>0</v>
      </c>
      <c r="BC28" s="132">
        <f>IF(AZ28=3,G29,0)</f>
        <v>0</v>
      </c>
      <c r="BD28" s="132">
        <f>IF(AZ28=4,G29,0)</f>
        <v>0</v>
      </c>
      <c r="BE28" s="132">
        <f>IF(AZ28=5,G29,0)</f>
        <v>0</v>
      </c>
      <c r="CA28" s="153">
        <v>1</v>
      </c>
      <c r="CB28" s="153">
        <v>7</v>
      </c>
      <c r="CZ28" s="132">
        <v>5.9000000000000003E-4</v>
      </c>
    </row>
    <row r="29" spans="1:104" x14ac:dyDescent="0.25">
      <c r="A29" s="154">
        <v>8</v>
      </c>
      <c r="B29" s="155" t="s">
        <v>156</v>
      </c>
      <c r="C29" s="156" t="s">
        <v>243</v>
      </c>
      <c r="D29" s="157" t="s">
        <v>111</v>
      </c>
      <c r="E29" s="158"/>
      <c r="F29" s="158"/>
      <c r="G29" s="159">
        <f t="shared" si="0"/>
        <v>0</v>
      </c>
      <c r="O29" s="153"/>
      <c r="CA29" s="153"/>
      <c r="CB29" s="153"/>
    </row>
    <row r="30" spans="1:104" x14ac:dyDescent="0.25">
      <c r="A30" s="154">
        <v>9</v>
      </c>
      <c r="B30" s="155" t="s">
        <v>104</v>
      </c>
      <c r="C30" s="156" t="s">
        <v>244</v>
      </c>
      <c r="D30" s="157" t="s">
        <v>94</v>
      </c>
      <c r="E30" s="158"/>
      <c r="F30" s="158"/>
      <c r="G30" s="159">
        <f t="shared" ref="G30:G36" si="1">E30*F30</f>
        <v>0</v>
      </c>
      <c r="O30" s="153"/>
      <c r="CA30" s="153"/>
      <c r="CB30" s="153"/>
    </row>
    <row r="31" spans="1:104" x14ac:dyDescent="0.25">
      <c r="A31" s="154">
        <v>10</v>
      </c>
      <c r="B31" s="155" t="s">
        <v>105</v>
      </c>
      <c r="C31" s="156" t="s">
        <v>246</v>
      </c>
      <c r="D31" s="157" t="s">
        <v>94</v>
      </c>
      <c r="E31" s="158"/>
      <c r="F31" s="158"/>
      <c r="G31" s="159">
        <f t="shared" si="1"/>
        <v>0</v>
      </c>
      <c r="O31" s="153"/>
      <c r="CA31" s="153"/>
      <c r="CB31" s="153"/>
    </row>
    <row r="32" spans="1:104" x14ac:dyDescent="0.25">
      <c r="A32" s="154">
        <v>11</v>
      </c>
      <c r="B32" s="155" t="s">
        <v>106</v>
      </c>
      <c r="C32" s="156" t="s">
        <v>247</v>
      </c>
      <c r="D32" s="157" t="s">
        <v>94</v>
      </c>
      <c r="E32" s="158"/>
      <c r="F32" s="158"/>
      <c r="G32" s="159">
        <f t="shared" si="1"/>
        <v>0</v>
      </c>
      <c r="O32" s="153">
        <v>2</v>
      </c>
      <c r="AA32" s="132">
        <v>12</v>
      </c>
      <c r="AB32" s="132">
        <v>0</v>
      </c>
      <c r="AC32" s="132">
        <v>5</v>
      </c>
      <c r="AZ32" s="132">
        <v>2</v>
      </c>
      <c r="BA32" s="132">
        <f>IF(AZ32=1,#REF!,0)</f>
        <v>0</v>
      </c>
      <c r="BB32" s="132" t="e">
        <f>IF(AZ32=2,#REF!,0)</f>
        <v>#REF!</v>
      </c>
      <c r="BC32" s="132">
        <f>IF(AZ32=3,#REF!,0)</f>
        <v>0</v>
      </c>
      <c r="BD32" s="132">
        <f>IF(AZ32=4,#REF!,0)</f>
        <v>0</v>
      </c>
      <c r="BE32" s="132">
        <f>IF(AZ32=5,#REF!,0)</f>
        <v>0</v>
      </c>
      <c r="CA32" s="153">
        <v>12</v>
      </c>
      <c r="CB32" s="153">
        <v>0</v>
      </c>
      <c r="CZ32" s="132">
        <v>0</v>
      </c>
    </row>
    <row r="33" spans="1:104" x14ac:dyDescent="0.25">
      <c r="A33" s="154">
        <v>12</v>
      </c>
      <c r="B33" s="155" t="s">
        <v>107</v>
      </c>
      <c r="C33" s="156" t="s">
        <v>249</v>
      </c>
      <c r="D33" s="157" t="s">
        <v>94</v>
      </c>
      <c r="E33" s="158"/>
      <c r="F33" s="158"/>
      <c r="G33" s="159">
        <f t="shared" si="1"/>
        <v>0</v>
      </c>
      <c r="O33" s="153">
        <v>2</v>
      </c>
      <c r="AA33" s="132">
        <v>12</v>
      </c>
      <c r="AB33" s="132">
        <v>0</v>
      </c>
      <c r="AC33" s="132">
        <v>6</v>
      </c>
      <c r="AZ33" s="132">
        <v>2</v>
      </c>
      <c r="BA33" s="132">
        <f>IF(AZ33=1,#REF!,0)</f>
        <v>0</v>
      </c>
      <c r="BB33" s="132" t="e">
        <f>IF(AZ33=2,#REF!,0)</f>
        <v>#REF!</v>
      </c>
      <c r="BC33" s="132">
        <f>IF(AZ33=3,#REF!,0)</f>
        <v>0</v>
      </c>
      <c r="BD33" s="132">
        <f>IF(AZ33=4,#REF!,0)</f>
        <v>0</v>
      </c>
      <c r="BE33" s="132">
        <f>IF(AZ33=5,#REF!,0)</f>
        <v>0</v>
      </c>
      <c r="CA33" s="153">
        <v>12</v>
      </c>
      <c r="CB33" s="153">
        <v>0</v>
      </c>
      <c r="CZ33" s="132">
        <v>0</v>
      </c>
    </row>
    <row r="34" spans="1:104" x14ac:dyDescent="0.25">
      <c r="A34" s="154">
        <v>13</v>
      </c>
      <c r="B34" s="155" t="s">
        <v>108</v>
      </c>
      <c r="C34" s="156" t="s">
        <v>250</v>
      </c>
      <c r="D34" s="157" t="s">
        <v>111</v>
      </c>
      <c r="E34" s="158"/>
      <c r="F34" s="158"/>
      <c r="G34" s="159">
        <f t="shared" si="1"/>
        <v>0</v>
      </c>
      <c r="O34" s="153"/>
      <c r="CA34" s="153"/>
      <c r="CB34" s="153"/>
    </row>
    <row r="35" spans="1:104" x14ac:dyDescent="0.25">
      <c r="A35" s="154">
        <v>14</v>
      </c>
      <c r="B35" s="155" t="s">
        <v>109</v>
      </c>
      <c r="C35" s="156" t="s">
        <v>251</v>
      </c>
      <c r="D35" s="157" t="s">
        <v>111</v>
      </c>
      <c r="E35" s="158"/>
      <c r="F35" s="158"/>
      <c r="G35" s="159">
        <f t="shared" si="1"/>
        <v>0</v>
      </c>
      <c r="O35" s="153"/>
      <c r="CA35" s="153"/>
      <c r="CB35" s="153"/>
    </row>
    <row r="36" spans="1:104" x14ac:dyDescent="0.25">
      <c r="A36" s="154">
        <v>15</v>
      </c>
      <c r="B36" s="155" t="s">
        <v>110</v>
      </c>
      <c r="C36" s="156" t="s">
        <v>112</v>
      </c>
      <c r="D36" s="157" t="s">
        <v>111</v>
      </c>
      <c r="E36" s="158"/>
      <c r="F36" s="158"/>
      <c r="G36" s="159">
        <f t="shared" si="1"/>
        <v>0</v>
      </c>
      <c r="L36" s="162" t="s">
        <v>115</v>
      </c>
      <c r="O36" s="153">
        <v>3</v>
      </c>
    </row>
    <row r="37" spans="1:104" x14ac:dyDescent="0.25">
      <c r="A37" s="160"/>
      <c r="B37" s="161"/>
      <c r="C37" s="204" t="s">
        <v>113</v>
      </c>
      <c r="D37" s="205"/>
      <c r="E37" s="205"/>
      <c r="F37" s="205"/>
      <c r="G37" s="206"/>
      <c r="L37" s="162" t="s">
        <v>116</v>
      </c>
      <c r="O37" s="153">
        <v>3</v>
      </c>
    </row>
    <row r="38" spans="1:104" x14ac:dyDescent="0.25">
      <c r="A38" s="160"/>
      <c r="B38" s="161"/>
      <c r="C38" s="204" t="s">
        <v>114</v>
      </c>
      <c r="D38" s="205"/>
      <c r="E38" s="205"/>
      <c r="F38" s="205"/>
      <c r="G38" s="206"/>
      <c r="L38" s="162" t="s">
        <v>117</v>
      </c>
      <c r="O38" s="153">
        <v>3</v>
      </c>
    </row>
    <row r="39" spans="1:104" x14ac:dyDescent="0.25">
      <c r="A39" s="160"/>
      <c r="B39" s="161"/>
      <c r="C39" s="204" t="s">
        <v>115</v>
      </c>
      <c r="D39" s="205"/>
      <c r="E39" s="205"/>
      <c r="F39" s="205"/>
      <c r="G39" s="206"/>
      <c r="O39" s="153">
        <v>2</v>
      </c>
      <c r="AA39" s="132">
        <v>12</v>
      </c>
      <c r="AB39" s="132">
        <v>0</v>
      </c>
      <c r="AC39" s="132">
        <v>17</v>
      </c>
      <c r="AZ39" s="132">
        <v>2</v>
      </c>
      <c r="BA39" s="132">
        <f>IF(AZ39=1,G42,0)</f>
        <v>0</v>
      </c>
      <c r="BB39" s="132">
        <f>IF(AZ39=2,G42,0)</f>
        <v>0</v>
      </c>
      <c r="BC39" s="132">
        <f>IF(AZ39=3,G42,0)</f>
        <v>0</v>
      </c>
      <c r="BD39" s="132">
        <f>IF(AZ39=4,G42,0)</f>
        <v>0</v>
      </c>
      <c r="BE39" s="132">
        <f>IF(AZ39=5,G42,0)</f>
        <v>0</v>
      </c>
      <c r="CA39" s="153">
        <v>12</v>
      </c>
      <c r="CB39" s="153">
        <v>0</v>
      </c>
      <c r="CZ39" s="132">
        <v>0</v>
      </c>
    </row>
    <row r="40" spans="1:104" x14ac:dyDescent="0.25">
      <c r="A40" s="160"/>
      <c r="B40" s="161"/>
      <c r="C40" s="204" t="s">
        <v>116</v>
      </c>
      <c r="D40" s="205"/>
      <c r="E40" s="205"/>
      <c r="F40" s="205"/>
      <c r="G40" s="206"/>
      <c r="L40" s="162" t="s">
        <v>119</v>
      </c>
      <c r="O40" s="153">
        <v>3</v>
      </c>
    </row>
    <row r="41" spans="1:104" x14ac:dyDescent="0.25">
      <c r="A41" s="160"/>
      <c r="B41" s="161"/>
      <c r="C41" s="204" t="s">
        <v>117</v>
      </c>
      <c r="D41" s="205"/>
      <c r="E41" s="205"/>
      <c r="F41" s="205"/>
      <c r="G41" s="206"/>
      <c r="L41" s="162" t="s">
        <v>120</v>
      </c>
      <c r="O41" s="153">
        <v>3</v>
      </c>
    </row>
    <row r="42" spans="1:104" ht="20.399999999999999" x14ac:dyDescent="0.25">
      <c r="A42" s="154">
        <v>16</v>
      </c>
      <c r="B42" s="155" t="s">
        <v>258</v>
      </c>
      <c r="C42" s="156" t="s">
        <v>118</v>
      </c>
      <c r="D42" s="157" t="s">
        <v>111</v>
      </c>
      <c r="E42" s="158"/>
      <c r="F42" s="158"/>
      <c r="G42" s="159">
        <f>E42*F42</f>
        <v>0</v>
      </c>
      <c r="L42" s="162" t="s">
        <v>121</v>
      </c>
      <c r="O42" s="153">
        <v>3</v>
      </c>
    </row>
    <row r="43" spans="1:104" x14ac:dyDescent="0.25">
      <c r="A43" s="160"/>
      <c r="B43" s="161"/>
      <c r="C43" s="204" t="s">
        <v>119</v>
      </c>
      <c r="D43" s="205"/>
      <c r="E43" s="205"/>
      <c r="F43" s="205"/>
      <c r="G43" s="206"/>
      <c r="O43" s="153">
        <v>2</v>
      </c>
      <c r="AA43" s="132">
        <v>7</v>
      </c>
      <c r="AB43" s="132">
        <v>1002</v>
      </c>
      <c r="AC43" s="132">
        <v>5</v>
      </c>
      <c r="AZ43" s="132">
        <v>2</v>
      </c>
      <c r="BA43" s="132">
        <f>IF(AZ43=1,G46,0)</f>
        <v>0</v>
      </c>
      <c r="BB43" s="132">
        <f>IF(AZ43=2,G46,0)</f>
        <v>0</v>
      </c>
      <c r="BC43" s="132">
        <f>IF(AZ43=3,G46,0)</f>
        <v>0</v>
      </c>
      <c r="BD43" s="132">
        <f>IF(AZ43=4,G46,0)</f>
        <v>0</v>
      </c>
      <c r="BE43" s="132">
        <f>IF(AZ43=5,G46,0)</f>
        <v>0</v>
      </c>
      <c r="CA43" s="153">
        <v>7</v>
      </c>
      <c r="CB43" s="153">
        <v>1002</v>
      </c>
      <c r="CZ43" s="132">
        <v>0</v>
      </c>
    </row>
    <row r="44" spans="1:104" x14ac:dyDescent="0.25">
      <c r="A44" s="160"/>
      <c r="B44" s="161"/>
      <c r="C44" s="204" t="s">
        <v>120</v>
      </c>
      <c r="D44" s="205"/>
      <c r="E44" s="205"/>
      <c r="F44" s="205"/>
      <c r="G44" s="206"/>
      <c r="O44" s="153">
        <v>2</v>
      </c>
      <c r="AA44" s="132">
        <v>10</v>
      </c>
      <c r="AB44" s="132">
        <v>0</v>
      </c>
      <c r="AC44" s="132">
        <v>8</v>
      </c>
      <c r="AZ44" s="132">
        <v>5</v>
      </c>
      <c r="BA44" s="132">
        <f>IF(AZ44=1,G47,0)</f>
        <v>0</v>
      </c>
      <c r="BB44" s="132">
        <f>IF(AZ44=2,G47,0)</f>
        <v>0</v>
      </c>
      <c r="BC44" s="132">
        <f>IF(AZ44=3,G47,0)</f>
        <v>0</v>
      </c>
      <c r="BD44" s="132">
        <f>IF(AZ44=4,G47,0)</f>
        <v>0</v>
      </c>
      <c r="BE44" s="132">
        <f>IF(AZ44=5,G47,0)</f>
        <v>0</v>
      </c>
      <c r="CA44" s="153">
        <v>10</v>
      </c>
      <c r="CB44" s="153">
        <v>0</v>
      </c>
      <c r="CZ44" s="132">
        <v>0</v>
      </c>
    </row>
    <row r="45" spans="1:104" x14ac:dyDescent="0.25">
      <c r="A45" s="160"/>
      <c r="B45" s="161"/>
      <c r="C45" s="204" t="s">
        <v>121</v>
      </c>
      <c r="D45" s="205"/>
      <c r="E45" s="205"/>
      <c r="F45" s="205"/>
      <c r="G45" s="206"/>
      <c r="O45" s="153">
        <v>2</v>
      </c>
      <c r="AA45" s="132">
        <v>10</v>
      </c>
      <c r="AB45" s="132">
        <v>0</v>
      </c>
      <c r="AC45" s="132">
        <v>8</v>
      </c>
      <c r="AZ45" s="132">
        <v>5</v>
      </c>
      <c r="BA45" s="132">
        <f>IF(AZ45=1,G48,0)</f>
        <v>0</v>
      </c>
      <c r="BB45" s="132">
        <f>IF(AZ45=2,G48,0)</f>
        <v>0</v>
      </c>
      <c r="BC45" s="132">
        <f>IF(AZ45=3,G48,0)</f>
        <v>0</v>
      </c>
      <c r="BD45" s="132">
        <f>IF(AZ45=4,G48,0)</f>
        <v>0</v>
      </c>
      <c r="BE45" s="132">
        <f>IF(AZ45=5,G48,0)</f>
        <v>0</v>
      </c>
      <c r="CA45" s="153">
        <v>10</v>
      </c>
      <c r="CB45" s="153">
        <v>0</v>
      </c>
      <c r="CZ45" s="132">
        <v>0</v>
      </c>
    </row>
    <row r="46" spans="1:104" x14ac:dyDescent="0.25">
      <c r="A46" s="154">
        <v>17</v>
      </c>
      <c r="B46" s="155" t="s">
        <v>122</v>
      </c>
      <c r="C46" s="156" t="s">
        <v>123</v>
      </c>
      <c r="D46" s="157" t="s">
        <v>62</v>
      </c>
      <c r="E46" s="158"/>
      <c r="F46" s="158"/>
      <c r="G46" s="159">
        <f>E46*F46</f>
        <v>0</v>
      </c>
      <c r="O46" s="153">
        <v>2</v>
      </c>
      <c r="AA46" s="132">
        <v>10</v>
      </c>
      <c r="AB46" s="132">
        <v>0</v>
      </c>
      <c r="AC46" s="132">
        <v>8</v>
      </c>
      <c r="AZ46" s="132">
        <v>5</v>
      </c>
      <c r="BA46" s="132">
        <f>IF(AZ46=1,#REF!,0)</f>
        <v>0</v>
      </c>
      <c r="BB46" s="132">
        <f>IF(AZ46=2,#REF!,0)</f>
        <v>0</v>
      </c>
      <c r="BC46" s="132">
        <f>IF(AZ46=3,#REF!,0)</f>
        <v>0</v>
      </c>
      <c r="BD46" s="132">
        <f>IF(AZ46=4,#REF!,0)</f>
        <v>0</v>
      </c>
      <c r="BE46" s="132" t="e">
        <f>IF(AZ46=5,#REF!,0)</f>
        <v>#REF!</v>
      </c>
      <c r="CA46" s="153">
        <v>10</v>
      </c>
      <c r="CB46" s="153">
        <v>0</v>
      </c>
      <c r="CZ46" s="132">
        <v>0</v>
      </c>
    </row>
    <row r="47" spans="1:104" x14ac:dyDescent="0.25">
      <c r="A47" s="154">
        <v>18</v>
      </c>
      <c r="B47" s="155" t="s">
        <v>124</v>
      </c>
      <c r="C47" s="156" t="s">
        <v>252</v>
      </c>
      <c r="D47" s="157" t="s">
        <v>94</v>
      </c>
      <c r="E47" s="158"/>
      <c r="F47" s="158"/>
      <c r="G47" s="159">
        <f>E47*F47</f>
        <v>0</v>
      </c>
      <c r="O47" s="153">
        <v>4</v>
      </c>
      <c r="BA47" s="174">
        <f>SUM(BA20:BA46)</f>
        <v>0</v>
      </c>
      <c r="BB47" s="174" t="e">
        <f>SUM(BB20:BB46)</f>
        <v>#REF!</v>
      </c>
      <c r="BC47" s="174">
        <f>SUM(BC20:BC46)</f>
        <v>0</v>
      </c>
      <c r="BD47" s="174">
        <f>SUM(BD20:BD46)</f>
        <v>0</v>
      </c>
      <c r="BE47" s="174" t="e">
        <f>SUM(BE20:BE46)</f>
        <v>#REF!</v>
      </c>
    </row>
    <row r="48" spans="1:104" x14ac:dyDescent="0.25">
      <c r="A48" s="154">
        <v>19</v>
      </c>
      <c r="B48" s="155" t="s">
        <v>125</v>
      </c>
      <c r="C48" s="156" t="s">
        <v>126</v>
      </c>
      <c r="D48" s="157" t="s">
        <v>94</v>
      </c>
      <c r="E48" s="158"/>
      <c r="F48" s="158"/>
      <c r="G48" s="159">
        <f>E48*F48</f>
        <v>0</v>
      </c>
      <c r="O48" s="153">
        <v>1</v>
      </c>
    </row>
    <row r="49" spans="1:104" x14ac:dyDescent="0.25">
      <c r="A49" s="167"/>
      <c r="B49" s="168" t="s">
        <v>75</v>
      </c>
      <c r="C49" s="169" t="str">
        <f>CONCATENATE(B20," ",C20)</f>
        <v>731 Zdroj chladu</v>
      </c>
      <c r="D49" s="170"/>
      <c r="E49" s="171"/>
      <c r="F49" s="172"/>
      <c r="G49" s="173">
        <f>SUM(G20:G48)</f>
        <v>0</v>
      </c>
      <c r="L49" s="162" t="s">
        <v>132</v>
      </c>
      <c r="O49" s="153">
        <v>3</v>
      </c>
    </row>
    <row r="50" spans="1:104" x14ac:dyDescent="0.25">
      <c r="A50" s="147" t="s">
        <v>74</v>
      </c>
      <c r="B50" s="148" t="s">
        <v>128</v>
      </c>
      <c r="C50" s="149" t="s">
        <v>129</v>
      </c>
      <c r="D50" s="150"/>
      <c r="E50" s="151"/>
      <c r="F50" s="151"/>
      <c r="G50" s="152"/>
      <c r="L50" s="162" t="s">
        <v>133</v>
      </c>
      <c r="O50" s="153">
        <v>3</v>
      </c>
    </row>
    <row r="51" spans="1:104" x14ac:dyDescent="0.25">
      <c r="A51" s="154">
        <v>20</v>
      </c>
      <c r="B51" s="155" t="s">
        <v>130</v>
      </c>
      <c r="C51" s="156" t="s">
        <v>131</v>
      </c>
      <c r="D51" s="157" t="s">
        <v>94</v>
      </c>
      <c r="E51" s="158"/>
      <c r="F51" s="158"/>
      <c r="G51" s="159">
        <f>E51*F51</f>
        <v>0</v>
      </c>
      <c r="O51" s="153">
        <v>2</v>
      </c>
      <c r="AA51" s="132">
        <v>1</v>
      </c>
      <c r="AB51" s="132">
        <v>5</v>
      </c>
      <c r="AC51" s="132">
        <v>5</v>
      </c>
      <c r="AZ51" s="132">
        <v>2</v>
      </c>
      <c r="BA51" s="132">
        <f>IF(AZ51=1,G58,0)</f>
        <v>0</v>
      </c>
      <c r="BB51" s="132">
        <f>IF(AZ51=2,G58,0)</f>
        <v>0</v>
      </c>
      <c r="BC51" s="132">
        <f>IF(AZ51=3,G58,0)</f>
        <v>0</v>
      </c>
      <c r="BD51" s="132">
        <f>IF(AZ51=4,G58,0)</f>
        <v>0</v>
      </c>
      <c r="BE51" s="132">
        <f>IF(AZ51=5,G58,0)</f>
        <v>0</v>
      </c>
      <c r="CA51" s="153">
        <v>1</v>
      </c>
      <c r="CB51" s="153">
        <v>5</v>
      </c>
      <c r="CZ51" s="132">
        <v>9.8799999999999999E-3</v>
      </c>
    </row>
    <row r="52" spans="1:104" x14ac:dyDescent="0.25">
      <c r="A52" s="160"/>
      <c r="B52" s="161"/>
      <c r="C52" s="204" t="s">
        <v>132</v>
      </c>
      <c r="D52" s="205"/>
      <c r="E52" s="205"/>
      <c r="F52" s="205"/>
      <c r="G52" s="206"/>
      <c r="O52" s="153">
        <v>2</v>
      </c>
      <c r="AA52" s="132">
        <v>1</v>
      </c>
      <c r="AB52" s="132">
        <v>5</v>
      </c>
      <c r="AC52" s="132">
        <v>5</v>
      </c>
      <c r="AZ52" s="132">
        <v>2</v>
      </c>
      <c r="BA52" s="132">
        <f>IF(AZ52=1,G59,0)</f>
        <v>0</v>
      </c>
      <c r="BB52" s="132">
        <f>IF(AZ52=2,G59,0)</f>
        <v>0</v>
      </c>
      <c r="BC52" s="132">
        <f>IF(AZ52=3,G59,0)</f>
        <v>0</v>
      </c>
      <c r="BD52" s="132">
        <f>IF(AZ52=4,G59,0)</f>
        <v>0</v>
      </c>
      <c r="BE52" s="132">
        <f>IF(AZ52=5,G59,0)</f>
        <v>0</v>
      </c>
      <c r="CA52" s="153">
        <v>1</v>
      </c>
      <c r="CB52" s="153">
        <v>5</v>
      </c>
      <c r="CZ52" s="132">
        <v>9.1679999999999998E-2</v>
      </c>
    </row>
    <row r="53" spans="1:104" x14ac:dyDescent="0.25">
      <c r="A53" s="160"/>
      <c r="B53" s="161"/>
      <c r="C53" s="204" t="s">
        <v>133</v>
      </c>
      <c r="D53" s="205"/>
      <c r="E53" s="205"/>
      <c r="F53" s="205"/>
      <c r="G53" s="206"/>
      <c r="L53" s="162" t="s">
        <v>138</v>
      </c>
      <c r="O53" s="153">
        <v>3</v>
      </c>
    </row>
    <row r="54" spans="1:104" x14ac:dyDescent="0.25">
      <c r="A54" s="154">
        <v>21</v>
      </c>
      <c r="B54" s="155"/>
      <c r="C54" s="156" t="s">
        <v>273</v>
      </c>
      <c r="D54" s="157" t="s">
        <v>94</v>
      </c>
      <c r="E54" s="158"/>
      <c r="F54" s="158"/>
      <c r="G54" s="159">
        <f t="shared" ref="G54:G59" si="2">E54*F54</f>
        <v>0</v>
      </c>
      <c r="L54" s="162"/>
      <c r="O54" s="153"/>
    </row>
    <row r="55" spans="1:104" x14ac:dyDescent="0.25">
      <c r="A55" s="154">
        <v>22</v>
      </c>
      <c r="B55" s="155"/>
      <c r="C55" s="156" t="s">
        <v>274</v>
      </c>
      <c r="D55" s="157" t="s">
        <v>94</v>
      </c>
      <c r="E55" s="158"/>
      <c r="F55" s="158"/>
      <c r="G55" s="159">
        <f t="shared" si="2"/>
        <v>0</v>
      </c>
      <c r="L55" s="162"/>
      <c r="O55" s="153"/>
    </row>
    <row r="56" spans="1:104" x14ac:dyDescent="0.25">
      <c r="A56" s="154">
        <v>23</v>
      </c>
      <c r="B56" s="155"/>
      <c r="C56" s="156" t="s">
        <v>275</v>
      </c>
      <c r="D56" s="157" t="s">
        <v>94</v>
      </c>
      <c r="E56" s="158"/>
      <c r="F56" s="158"/>
      <c r="G56" s="159">
        <f t="shared" si="2"/>
        <v>0</v>
      </c>
      <c r="L56" s="162"/>
      <c r="O56" s="153"/>
    </row>
    <row r="57" spans="1:104" x14ac:dyDescent="0.25">
      <c r="A57" s="154">
        <v>24</v>
      </c>
      <c r="B57" s="155"/>
      <c r="C57" s="156" t="s">
        <v>276</v>
      </c>
      <c r="D57" s="157" t="s">
        <v>94</v>
      </c>
      <c r="E57" s="158"/>
      <c r="F57" s="158"/>
      <c r="G57" s="159">
        <f t="shared" si="2"/>
        <v>0</v>
      </c>
      <c r="L57" s="162"/>
      <c r="O57" s="153"/>
    </row>
    <row r="58" spans="1:104" x14ac:dyDescent="0.25">
      <c r="A58" s="154">
        <v>25</v>
      </c>
      <c r="B58" s="155" t="s">
        <v>134</v>
      </c>
      <c r="C58" s="156" t="s">
        <v>135</v>
      </c>
      <c r="D58" s="157" t="s">
        <v>111</v>
      </c>
      <c r="E58" s="158"/>
      <c r="F58" s="158"/>
      <c r="G58" s="159">
        <f t="shared" si="2"/>
        <v>0</v>
      </c>
      <c r="L58" s="162" t="s">
        <v>139</v>
      </c>
      <c r="O58" s="153">
        <v>3</v>
      </c>
    </row>
    <row r="59" spans="1:104" x14ac:dyDescent="0.25">
      <c r="A59" s="154">
        <v>26</v>
      </c>
      <c r="B59" s="155" t="s">
        <v>136</v>
      </c>
      <c r="C59" s="156" t="s">
        <v>137</v>
      </c>
      <c r="D59" s="157" t="s">
        <v>111</v>
      </c>
      <c r="E59" s="158"/>
      <c r="F59" s="158"/>
      <c r="G59" s="159">
        <f t="shared" si="2"/>
        <v>0</v>
      </c>
      <c r="L59" s="162" t="s">
        <v>140</v>
      </c>
      <c r="O59" s="153">
        <v>3</v>
      </c>
    </row>
    <row r="60" spans="1:104" x14ac:dyDescent="0.25">
      <c r="A60" s="160"/>
      <c r="B60" s="161"/>
      <c r="C60" s="204" t="s">
        <v>138</v>
      </c>
      <c r="D60" s="205"/>
      <c r="E60" s="205"/>
      <c r="F60" s="205"/>
      <c r="G60" s="206"/>
      <c r="L60" s="162" t="s">
        <v>141</v>
      </c>
      <c r="O60" s="153">
        <v>3</v>
      </c>
    </row>
    <row r="61" spans="1:104" x14ac:dyDescent="0.25">
      <c r="A61" s="160"/>
      <c r="B61" s="161"/>
      <c r="C61" s="204" t="s">
        <v>139</v>
      </c>
      <c r="D61" s="205"/>
      <c r="E61" s="205"/>
      <c r="F61" s="205"/>
      <c r="G61" s="206"/>
      <c r="L61" s="162" t="s">
        <v>142</v>
      </c>
      <c r="O61" s="153">
        <v>3</v>
      </c>
    </row>
    <row r="62" spans="1:104" x14ac:dyDescent="0.25">
      <c r="A62" s="160"/>
      <c r="B62" s="161"/>
      <c r="C62" s="204" t="s">
        <v>140</v>
      </c>
      <c r="D62" s="205"/>
      <c r="E62" s="205"/>
      <c r="F62" s="205"/>
      <c r="G62" s="206"/>
      <c r="L62" s="162" t="s">
        <v>143</v>
      </c>
      <c r="O62" s="153">
        <v>3</v>
      </c>
    </row>
    <row r="63" spans="1:104" x14ac:dyDescent="0.25">
      <c r="A63" s="160"/>
      <c r="B63" s="161"/>
      <c r="C63" s="204" t="s">
        <v>141</v>
      </c>
      <c r="D63" s="205"/>
      <c r="E63" s="205"/>
      <c r="F63" s="205"/>
      <c r="G63" s="206"/>
      <c r="L63" s="162" t="s">
        <v>144</v>
      </c>
      <c r="O63" s="153">
        <v>3</v>
      </c>
    </row>
    <row r="64" spans="1:104" x14ac:dyDescent="0.25">
      <c r="A64" s="160"/>
      <c r="B64" s="161"/>
      <c r="C64" s="204" t="s">
        <v>142</v>
      </c>
      <c r="D64" s="205"/>
      <c r="E64" s="205"/>
      <c r="F64" s="205"/>
      <c r="G64" s="206"/>
      <c r="L64" s="162" t="s">
        <v>145</v>
      </c>
      <c r="O64" s="153">
        <v>3</v>
      </c>
    </row>
    <row r="65" spans="1:104" x14ac:dyDescent="0.25">
      <c r="A65" s="160"/>
      <c r="B65" s="161"/>
      <c r="C65" s="204" t="s">
        <v>143</v>
      </c>
      <c r="D65" s="205"/>
      <c r="E65" s="205"/>
      <c r="F65" s="205"/>
      <c r="G65" s="206"/>
      <c r="L65" s="162" t="s">
        <v>146</v>
      </c>
      <c r="O65" s="153">
        <v>3</v>
      </c>
    </row>
    <row r="66" spans="1:104" x14ac:dyDescent="0.25">
      <c r="A66" s="160"/>
      <c r="B66" s="161"/>
      <c r="C66" s="204" t="s">
        <v>144</v>
      </c>
      <c r="D66" s="205"/>
      <c r="E66" s="205"/>
      <c r="F66" s="205"/>
      <c r="G66" s="206"/>
      <c r="L66" s="162" t="s">
        <v>147</v>
      </c>
      <c r="O66" s="153">
        <v>3</v>
      </c>
    </row>
    <row r="67" spans="1:104" x14ac:dyDescent="0.25">
      <c r="A67" s="160"/>
      <c r="B67" s="161"/>
      <c r="C67" s="204" t="s">
        <v>145</v>
      </c>
      <c r="D67" s="205"/>
      <c r="E67" s="205"/>
      <c r="F67" s="205"/>
      <c r="G67" s="206"/>
      <c r="L67" s="162" t="s">
        <v>148</v>
      </c>
      <c r="O67" s="153">
        <v>3</v>
      </c>
    </row>
    <row r="68" spans="1:104" x14ac:dyDescent="0.25">
      <c r="A68" s="160"/>
      <c r="B68" s="161"/>
      <c r="C68" s="204" t="s">
        <v>146</v>
      </c>
      <c r="D68" s="205"/>
      <c r="E68" s="205"/>
      <c r="F68" s="205"/>
      <c r="G68" s="206"/>
      <c r="L68" s="162" t="s">
        <v>149</v>
      </c>
      <c r="O68" s="153">
        <v>3</v>
      </c>
    </row>
    <row r="69" spans="1:104" x14ac:dyDescent="0.25">
      <c r="A69" s="160"/>
      <c r="B69" s="161"/>
      <c r="C69" s="204" t="s">
        <v>147</v>
      </c>
      <c r="D69" s="205"/>
      <c r="E69" s="205"/>
      <c r="F69" s="205"/>
      <c r="G69" s="206"/>
      <c r="O69" s="153">
        <v>2</v>
      </c>
      <c r="AA69" s="132">
        <v>1</v>
      </c>
      <c r="AB69" s="132">
        <v>7</v>
      </c>
      <c r="AC69" s="132">
        <v>7</v>
      </c>
      <c r="AZ69" s="132">
        <v>2</v>
      </c>
      <c r="BA69" s="132">
        <f t="shared" ref="BA69:BA74" si="3">IF(AZ69=1,G72,0)</f>
        <v>0</v>
      </c>
      <c r="BB69" s="132">
        <f t="shared" ref="BB69:BB74" si="4">IF(AZ69=2,G72,0)</f>
        <v>0</v>
      </c>
      <c r="BC69" s="132">
        <f t="shared" ref="BC69:BC74" si="5">IF(AZ69=3,G72,0)</f>
        <v>0</v>
      </c>
      <c r="BD69" s="132">
        <f t="shared" ref="BD69:BD74" si="6">IF(AZ69=4,G72,0)</f>
        <v>0</v>
      </c>
      <c r="BE69" s="132">
        <f t="shared" ref="BE69:BE74" si="7">IF(AZ69=5,G72,0)</f>
        <v>0</v>
      </c>
      <c r="CA69" s="153">
        <v>1</v>
      </c>
      <c r="CB69" s="153">
        <v>7</v>
      </c>
      <c r="CZ69" s="132">
        <v>4.7600000000000003E-3</v>
      </c>
    </row>
    <row r="70" spans="1:104" x14ac:dyDescent="0.25">
      <c r="A70" s="160"/>
      <c r="B70" s="161"/>
      <c r="C70" s="204" t="s">
        <v>148</v>
      </c>
      <c r="D70" s="205"/>
      <c r="E70" s="205"/>
      <c r="F70" s="205"/>
      <c r="G70" s="206"/>
      <c r="O70" s="153">
        <v>2</v>
      </c>
      <c r="AA70" s="132">
        <v>1</v>
      </c>
      <c r="AB70" s="132">
        <v>7</v>
      </c>
      <c r="AC70" s="132">
        <v>7</v>
      </c>
      <c r="AZ70" s="132">
        <v>2</v>
      </c>
      <c r="BA70" s="132">
        <f t="shared" si="3"/>
        <v>0</v>
      </c>
      <c r="BB70" s="132">
        <f t="shared" si="4"/>
        <v>0</v>
      </c>
      <c r="BC70" s="132">
        <f t="shared" si="5"/>
        <v>0</v>
      </c>
      <c r="BD70" s="132">
        <f t="shared" si="6"/>
        <v>0</v>
      </c>
      <c r="BE70" s="132">
        <f t="shared" si="7"/>
        <v>0</v>
      </c>
      <c r="CA70" s="153">
        <v>1</v>
      </c>
      <c r="CB70" s="153">
        <v>7</v>
      </c>
      <c r="CZ70" s="132">
        <v>4.7600000000000003E-3</v>
      </c>
    </row>
    <row r="71" spans="1:104" x14ac:dyDescent="0.25">
      <c r="A71" s="160"/>
      <c r="B71" s="161"/>
      <c r="C71" s="204" t="s">
        <v>149</v>
      </c>
      <c r="D71" s="205"/>
      <c r="E71" s="205"/>
      <c r="F71" s="205"/>
      <c r="G71" s="206"/>
      <c r="O71" s="153">
        <v>2</v>
      </c>
      <c r="AA71" s="132">
        <v>1</v>
      </c>
      <c r="AB71" s="132">
        <v>7</v>
      </c>
      <c r="AC71" s="132">
        <v>7</v>
      </c>
      <c r="AZ71" s="132">
        <v>2</v>
      </c>
      <c r="BA71" s="132">
        <f t="shared" si="3"/>
        <v>0</v>
      </c>
      <c r="BB71" s="132">
        <f t="shared" si="4"/>
        <v>0</v>
      </c>
      <c r="BC71" s="132">
        <f t="shared" si="5"/>
        <v>0</v>
      </c>
      <c r="BD71" s="132">
        <f t="shared" si="6"/>
        <v>0</v>
      </c>
      <c r="BE71" s="132">
        <f t="shared" si="7"/>
        <v>0</v>
      </c>
      <c r="CA71" s="153">
        <v>1</v>
      </c>
      <c r="CB71" s="153">
        <v>7</v>
      </c>
      <c r="CZ71" s="132">
        <v>0</v>
      </c>
    </row>
    <row r="72" spans="1:104" x14ac:dyDescent="0.25">
      <c r="A72" s="154">
        <v>27</v>
      </c>
      <c r="B72" s="155" t="s">
        <v>150</v>
      </c>
      <c r="C72" s="156" t="s">
        <v>151</v>
      </c>
      <c r="D72" s="157" t="s">
        <v>111</v>
      </c>
      <c r="E72" s="158"/>
      <c r="F72" s="158"/>
      <c r="G72" s="159">
        <f t="shared" ref="G72:G77" si="8">E72*F72</f>
        <v>0</v>
      </c>
      <c r="O72" s="153">
        <v>2</v>
      </c>
      <c r="AA72" s="132">
        <v>1</v>
      </c>
      <c r="AB72" s="132">
        <v>7</v>
      </c>
      <c r="AC72" s="132">
        <v>7</v>
      </c>
      <c r="AZ72" s="132">
        <v>2</v>
      </c>
      <c r="BA72" s="132">
        <f t="shared" si="3"/>
        <v>0</v>
      </c>
      <c r="BB72" s="132">
        <f t="shared" si="4"/>
        <v>0</v>
      </c>
      <c r="BC72" s="132">
        <f t="shared" si="5"/>
        <v>0</v>
      </c>
      <c r="BD72" s="132">
        <f t="shared" si="6"/>
        <v>0</v>
      </c>
      <c r="BE72" s="132">
        <f t="shared" si="7"/>
        <v>0</v>
      </c>
      <c r="CA72" s="153">
        <v>1</v>
      </c>
      <c r="CB72" s="153">
        <v>7</v>
      </c>
      <c r="CZ72" s="132">
        <v>5.9000000000000003E-4</v>
      </c>
    </row>
    <row r="73" spans="1:104" x14ac:dyDescent="0.25">
      <c r="A73" s="154">
        <v>28</v>
      </c>
      <c r="B73" s="155" t="s">
        <v>152</v>
      </c>
      <c r="C73" s="156" t="s">
        <v>153</v>
      </c>
      <c r="D73" s="157" t="s">
        <v>111</v>
      </c>
      <c r="E73" s="158"/>
      <c r="F73" s="158"/>
      <c r="G73" s="159">
        <f t="shared" si="8"/>
        <v>0</v>
      </c>
      <c r="O73" s="153">
        <v>2</v>
      </c>
      <c r="AA73" s="132">
        <v>12</v>
      </c>
      <c r="AB73" s="132">
        <v>0</v>
      </c>
      <c r="AC73" s="132">
        <v>55</v>
      </c>
      <c r="AZ73" s="132">
        <v>2</v>
      </c>
      <c r="BA73" s="132">
        <f t="shared" si="3"/>
        <v>0</v>
      </c>
      <c r="BB73" s="132">
        <f t="shared" si="4"/>
        <v>0</v>
      </c>
      <c r="BC73" s="132">
        <f t="shared" si="5"/>
        <v>0</v>
      </c>
      <c r="BD73" s="132">
        <f t="shared" si="6"/>
        <v>0</v>
      </c>
      <c r="BE73" s="132">
        <f t="shared" si="7"/>
        <v>0</v>
      </c>
      <c r="CA73" s="153">
        <v>12</v>
      </c>
      <c r="CB73" s="153">
        <v>0</v>
      </c>
      <c r="CZ73" s="132">
        <v>0</v>
      </c>
    </row>
    <row r="74" spans="1:104" x14ac:dyDescent="0.25">
      <c r="A74" s="154">
        <v>29</v>
      </c>
      <c r="B74" s="155" t="s">
        <v>154</v>
      </c>
      <c r="C74" s="156" t="s">
        <v>155</v>
      </c>
      <c r="D74" s="157" t="s">
        <v>111</v>
      </c>
      <c r="E74" s="158"/>
      <c r="F74" s="158"/>
      <c r="G74" s="159">
        <f t="shared" si="8"/>
        <v>0</v>
      </c>
      <c r="O74" s="153">
        <v>2</v>
      </c>
      <c r="AA74" s="132">
        <v>12</v>
      </c>
      <c r="AB74" s="132">
        <v>0</v>
      </c>
      <c r="AC74" s="132">
        <v>56</v>
      </c>
      <c r="AZ74" s="132">
        <v>2</v>
      </c>
      <c r="BA74" s="132">
        <f t="shared" si="3"/>
        <v>0</v>
      </c>
      <c r="BB74" s="132">
        <f t="shared" si="4"/>
        <v>0</v>
      </c>
      <c r="BC74" s="132">
        <f t="shared" si="5"/>
        <v>0</v>
      </c>
      <c r="BD74" s="132">
        <f t="shared" si="6"/>
        <v>0</v>
      </c>
      <c r="BE74" s="132">
        <f t="shared" si="7"/>
        <v>0</v>
      </c>
      <c r="CA74" s="153">
        <v>12</v>
      </c>
      <c r="CB74" s="153">
        <v>0</v>
      </c>
      <c r="CZ74" s="132">
        <v>0</v>
      </c>
    </row>
    <row r="75" spans="1:104" x14ac:dyDescent="0.25">
      <c r="A75" s="154">
        <v>30</v>
      </c>
      <c r="B75" s="155" t="s">
        <v>156</v>
      </c>
      <c r="C75" s="156" t="s">
        <v>157</v>
      </c>
      <c r="D75" s="157" t="s">
        <v>111</v>
      </c>
      <c r="E75" s="158"/>
      <c r="F75" s="158"/>
      <c r="G75" s="159">
        <f t="shared" si="8"/>
        <v>0</v>
      </c>
      <c r="M75" s="162" t="s">
        <v>161</v>
      </c>
      <c r="O75" s="153"/>
    </row>
    <row r="76" spans="1:104" x14ac:dyDescent="0.25">
      <c r="A76" s="154">
        <v>31</v>
      </c>
      <c r="B76" s="155" t="s">
        <v>158</v>
      </c>
      <c r="C76" s="156" t="s">
        <v>253</v>
      </c>
      <c r="D76" s="157" t="s">
        <v>94</v>
      </c>
      <c r="E76" s="158"/>
      <c r="F76" s="158"/>
      <c r="G76" s="159">
        <f t="shared" si="8"/>
        <v>0</v>
      </c>
      <c r="M76" s="162" t="s">
        <v>162</v>
      </c>
      <c r="O76" s="153"/>
    </row>
    <row r="77" spans="1:104" x14ac:dyDescent="0.25">
      <c r="A77" s="154">
        <v>32</v>
      </c>
      <c r="B77" s="155" t="s">
        <v>159</v>
      </c>
      <c r="C77" s="156" t="s">
        <v>160</v>
      </c>
      <c r="D77" s="157" t="s">
        <v>94</v>
      </c>
      <c r="E77" s="158"/>
      <c r="F77" s="158"/>
      <c r="G77" s="159">
        <f t="shared" si="8"/>
        <v>0</v>
      </c>
      <c r="M77" s="162" t="s">
        <v>163</v>
      </c>
      <c r="O77" s="153"/>
    </row>
    <row r="78" spans="1:104" x14ac:dyDescent="0.25">
      <c r="A78" s="160"/>
      <c r="B78" s="163"/>
      <c r="C78" s="212" t="s">
        <v>161</v>
      </c>
      <c r="D78" s="213"/>
      <c r="E78" s="164"/>
      <c r="F78" s="165"/>
      <c r="G78" s="166"/>
      <c r="M78" s="162" t="s">
        <v>164</v>
      </c>
      <c r="O78" s="153"/>
    </row>
    <row r="79" spans="1:104" x14ac:dyDescent="0.25">
      <c r="A79" s="160"/>
      <c r="B79" s="163"/>
      <c r="C79" s="212" t="s">
        <v>254</v>
      </c>
      <c r="D79" s="213"/>
      <c r="E79" s="164"/>
      <c r="F79" s="165"/>
      <c r="G79" s="166"/>
      <c r="M79" s="162" t="s">
        <v>165</v>
      </c>
      <c r="O79" s="153"/>
    </row>
    <row r="80" spans="1:104" x14ac:dyDescent="0.25">
      <c r="A80" s="160"/>
      <c r="B80" s="163"/>
      <c r="C80" s="212" t="s">
        <v>255</v>
      </c>
      <c r="D80" s="213"/>
      <c r="E80" s="164"/>
      <c r="F80" s="165"/>
      <c r="G80" s="166"/>
      <c r="O80" s="153">
        <v>2</v>
      </c>
      <c r="AA80" s="132">
        <v>12</v>
      </c>
      <c r="AB80" s="132">
        <v>0</v>
      </c>
      <c r="AC80" s="132">
        <v>19</v>
      </c>
      <c r="AZ80" s="132">
        <v>2</v>
      </c>
      <c r="BA80" s="132">
        <f>IF(AZ80=1,G83,0)</f>
        <v>0</v>
      </c>
      <c r="BB80" s="132">
        <f>IF(AZ80=2,G83,0)</f>
        <v>0</v>
      </c>
      <c r="BC80" s="132">
        <f>IF(AZ80=3,G83,0)</f>
        <v>0</v>
      </c>
      <c r="BD80" s="132">
        <f>IF(AZ80=4,G83,0)</f>
        <v>0</v>
      </c>
      <c r="BE80" s="132">
        <f>IF(AZ80=5,G83,0)</f>
        <v>0</v>
      </c>
      <c r="CA80" s="153">
        <v>12</v>
      </c>
      <c r="CB80" s="153">
        <v>0</v>
      </c>
      <c r="CZ80" s="132">
        <v>0</v>
      </c>
    </row>
    <row r="81" spans="1:104" x14ac:dyDescent="0.25">
      <c r="A81" s="160"/>
      <c r="B81" s="163"/>
      <c r="C81" s="212" t="s">
        <v>256</v>
      </c>
      <c r="D81" s="213"/>
      <c r="E81" s="164"/>
      <c r="F81" s="165"/>
      <c r="G81" s="166"/>
      <c r="O81" s="153">
        <v>2</v>
      </c>
      <c r="AA81" s="132">
        <v>12</v>
      </c>
      <c r="AB81" s="132">
        <v>0</v>
      </c>
      <c r="AC81" s="132">
        <v>20</v>
      </c>
      <c r="AZ81" s="132">
        <v>2</v>
      </c>
      <c r="BA81" s="132">
        <f>IF(AZ81=1,G84,0)</f>
        <v>0</v>
      </c>
      <c r="BB81" s="132">
        <f>IF(AZ81=2,G84,0)</f>
        <v>0</v>
      </c>
      <c r="BC81" s="132">
        <f>IF(AZ81=3,G84,0)</f>
        <v>0</v>
      </c>
      <c r="BD81" s="132">
        <f>IF(AZ81=4,G84,0)</f>
        <v>0</v>
      </c>
      <c r="BE81" s="132">
        <f>IF(AZ81=5,G84,0)</f>
        <v>0</v>
      </c>
      <c r="CA81" s="153">
        <v>12</v>
      </c>
      <c r="CB81" s="153">
        <v>0</v>
      </c>
      <c r="CZ81" s="132">
        <v>0</v>
      </c>
    </row>
    <row r="82" spans="1:104" x14ac:dyDescent="0.25">
      <c r="A82" s="160"/>
      <c r="B82" s="163"/>
      <c r="C82" s="212" t="s">
        <v>257</v>
      </c>
      <c r="D82" s="213"/>
      <c r="E82" s="164"/>
      <c r="F82" s="165"/>
      <c r="G82" s="166"/>
      <c r="O82" s="153">
        <v>2</v>
      </c>
      <c r="AA82" s="132">
        <v>12</v>
      </c>
      <c r="AB82" s="132">
        <v>0</v>
      </c>
      <c r="AC82" s="132">
        <v>57</v>
      </c>
      <c r="AZ82" s="132">
        <v>2</v>
      </c>
      <c r="BA82" s="132">
        <f>IF(AZ82=1,#REF!,0)</f>
        <v>0</v>
      </c>
      <c r="BB82" s="132" t="e">
        <f>IF(AZ82=2,#REF!,0)</f>
        <v>#REF!</v>
      </c>
      <c r="BC82" s="132">
        <f>IF(AZ82=3,#REF!,0)</f>
        <v>0</v>
      </c>
      <c r="BD82" s="132">
        <f>IF(AZ82=4,#REF!,0)</f>
        <v>0</v>
      </c>
      <c r="BE82" s="132">
        <f>IF(AZ82=5,#REF!,0)</f>
        <v>0</v>
      </c>
      <c r="CA82" s="153">
        <v>12</v>
      </c>
      <c r="CB82" s="153">
        <v>0</v>
      </c>
      <c r="CZ82" s="132">
        <v>0</v>
      </c>
    </row>
    <row r="83" spans="1:104" x14ac:dyDescent="0.25">
      <c r="A83" s="154">
        <v>33</v>
      </c>
      <c r="B83" s="155" t="s">
        <v>166</v>
      </c>
      <c r="C83" s="156" t="s">
        <v>167</v>
      </c>
      <c r="D83" s="157" t="s">
        <v>94</v>
      </c>
      <c r="E83" s="158"/>
      <c r="F83" s="158"/>
      <c r="G83" s="159">
        <f t="shared" ref="G83:G88" si="9">E83*F83</f>
        <v>0</v>
      </c>
      <c r="L83" s="162" t="s">
        <v>170</v>
      </c>
      <c r="O83" s="153">
        <v>3</v>
      </c>
    </row>
    <row r="84" spans="1:104" x14ac:dyDescent="0.25">
      <c r="A84" s="154">
        <v>34</v>
      </c>
      <c r="B84" s="155" t="s">
        <v>168</v>
      </c>
      <c r="C84" s="156" t="s">
        <v>169</v>
      </c>
      <c r="D84" s="157" t="s">
        <v>94</v>
      </c>
      <c r="E84" s="158"/>
      <c r="F84" s="158"/>
      <c r="G84" s="159">
        <f t="shared" si="9"/>
        <v>0</v>
      </c>
      <c r="O84" s="153">
        <v>2</v>
      </c>
      <c r="AA84" s="132">
        <v>12</v>
      </c>
      <c r="AB84" s="132">
        <v>0</v>
      </c>
      <c r="AC84" s="132">
        <v>58</v>
      </c>
      <c r="AZ84" s="132">
        <v>2</v>
      </c>
      <c r="BA84" s="132">
        <f>IF(AZ84=1,#REF!,0)</f>
        <v>0</v>
      </c>
      <c r="BB84" s="132" t="e">
        <f>IF(AZ84=2,#REF!,0)</f>
        <v>#REF!</v>
      </c>
      <c r="BC84" s="132">
        <f>IF(AZ84=3,#REF!,0)</f>
        <v>0</v>
      </c>
      <c r="BD84" s="132">
        <f>IF(AZ84=4,#REF!,0)</f>
        <v>0</v>
      </c>
      <c r="BE84" s="132">
        <f>IF(AZ84=5,#REF!,0)</f>
        <v>0</v>
      </c>
      <c r="CA84" s="153">
        <v>12</v>
      </c>
      <c r="CB84" s="153">
        <v>0</v>
      </c>
      <c r="CZ84" s="132">
        <v>0</v>
      </c>
    </row>
    <row r="85" spans="1:104" x14ac:dyDescent="0.25">
      <c r="A85" s="154">
        <v>35</v>
      </c>
      <c r="B85" s="155" t="s">
        <v>171</v>
      </c>
      <c r="C85" s="156" t="s">
        <v>172</v>
      </c>
      <c r="D85" s="157" t="s">
        <v>173</v>
      </c>
      <c r="E85" s="158"/>
      <c r="F85" s="158"/>
      <c r="G85" s="159">
        <f t="shared" si="9"/>
        <v>0</v>
      </c>
      <c r="O85" s="153">
        <v>2</v>
      </c>
      <c r="AA85" s="132">
        <v>7</v>
      </c>
      <c r="AB85" s="132">
        <v>1002</v>
      </c>
      <c r="AC85" s="132">
        <v>5</v>
      </c>
      <c r="AZ85" s="132">
        <v>2</v>
      </c>
      <c r="BA85" s="132">
        <f>IF(AZ85=1,G88,0)</f>
        <v>0</v>
      </c>
      <c r="BB85" s="132">
        <f>IF(AZ85=2,G88,0)</f>
        <v>0</v>
      </c>
      <c r="BC85" s="132">
        <f>IF(AZ85=3,G88,0)</f>
        <v>0</v>
      </c>
      <c r="BD85" s="132">
        <f>IF(AZ85=4,G88,0)</f>
        <v>0</v>
      </c>
      <c r="BE85" s="132">
        <f>IF(AZ85=5,G88,0)</f>
        <v>0</v>
      </c>
      <c r="CA85" s="153">
        <v>7</v>
      </c>
      <c r="CB85" s="153">
        <v>1002</v>
      </c>
      <c r="CZ85" s="132">
        <v>0</v>
      </c>
    </row>
    <row r="86" spans="1:104" ht="20.399999999999999" x14ac:dyDescent="0.25">
      <c r="A86" s="154">
        <v>36</v>
      </c>
      <c r="B86" s="155" t="s">
        <v>174</v>
      </c>
      <c r="C86" s="156" t="s">
        <v>175</v>
      </c>
      <c r="D86" s="157" t="s">
        <v>173</v>
      </c>
      <c r="E86" s="158"/>
      <c r="F86" s="158"/>
      <c r="G86" s="159">
        <f t="shared" si="9"/>
        <v>0</v>
      </c>
      <c r="O86" s="153">
        <v>4</v>
      </c>
      <c r="BA86" s="174">
        <f>SUM(BA48:BA85)</f>
        <v>0</v>
      </c>
      <c r="BB86" s="174" t="e">
        <f>SUM(BB48:BB85)</f>
        <v>#REF!</v>
      </c>
      <c r="BC86" s="174">
        <f>SUM(BC48:BC85)</f>
        <v>0</v>
      </c>
      <c r="BD86" s="174">
        <f>SUM(BD48:BD85)</f>
        <v>0</v>
      </c>
      <c r="BE86" s="174">
        <f>SUM(BE48:BE85)</f>
        <v>0</v>
      </c>
    </row>
    <row r="87" spans="1:104" x14ac:dyDescent="0.25">
      <c r="A87" s="154">
        <v>37</v>
      </c>
      <c r="B87" s="155" t="s">
        <v>176</v>
      </c>
      <c r="C87" s="156" t="s">
        <v>177</v>
      </c>
      <c r="D87" s="157" t="s">
        <v>178</v>
      </c>
      <c r="E87" s="158"/>
      <c r="F87" s="158"/>
      <c r="G87" s="159">
        <f t="shared" si="9"/>
        <v>0</v>
      </c>
      <c r="O87" s="153">
        <v>1</v>
      </c>
    </row>
    <row r="88" spans="1:104" x14ac:dyDescent="0.25">
      <c r="A88" s="154">
        <v>38</v>
      </c>
      <c r="B88" s="155" t="s">
        <v>179</v>
      </c>
      <c r="C88" s="156" t="s">
        <v>180</v>
      </c>
      <c r="D88" s="157" t="s">
        <v>62</v>
      </c>
      <c r="E88" s="158"/>
      <c r="F88" s="158"/>
      <c r="G88" s="159">
        <f t="shared" si="9"/>
        <v>0</v>
      </c>
      <c r="O88" s="153">
        <v>2</v>
      </c>
      <c r="AA88" s="132">
        <v>1</v>
      </c>
      <c r="AB88" s="132">
        <v>7</v>
      </c>
      <c r="AC88" s="132">
        <v>7</v>
      </c>
      <c r="AZ88" s="132">
        <v>2</v>
      </c>
      <c r="BA88" s="132">
        <f>IF(AZ88=1,G91,0)</f>
        <v>0</v>
      </c>
      <c r="BB88" s="132">
        <f>IF(AZ88=2,G91,0)</f>
        <v>0</v>
      </c>
      <c r="BC88" s="132">
        <f>IF(AZ88=3,G91,0)</f>
        <v>0</v>
      </c>
      <c r="BD88" s="132">
        <f>IF(AZ88=4,G91,0)</f>
        <v>0</v>
      </c>
      <c r="BE88" s="132">
        <f>IF(AZ88=5,G91,0)</f>
        <v>0</v>
      </c>
      <c r="CA88" s="153">
        <v>1</v>
      </c>
      <c r="CB88" s="153">
        <v>7</v>
      </c>
      <c r="CZ88" s="132">
        <v>6.96E-3</v>
      </c>
    </row>
    <row r="89" spans="1:104" x14ac:dyDescent="0.25">
      <c r="A89" s="167"/>
      <c r="B89" s="168" t="s">
        <v>75</v>
      </c>
      <c r="C89" s="169" t="str">
        <f>CONCATENATE(B50," ",C50)</f>
        <v>732 Strojovny</v>
      </c>
      <c r="D89" s="170"/>
      <c r="E89" s="171"/>
      <c r="F89" s="172"/>
      <c r="G89" s="173">
        <f>SUM(G50:G88)</f>
        <v>0</v>
      </c>
      <c r="M89" s="162" t="s">
        <v>87</v>
      </c>
      <c r="O89" s="153"/>
    </row>
    <row r="90" spans="1:104" x14ac:dyDescent="0.25">
      <c r="A90" s="147" t="s">
        <v>74</v>
      </c>
      <c r="B90" s="148" t="s">
        <v>181</v>
      </c>
      <c r="C90" s="149" t="s">
        <v>182</v>
      </c>
      <c r="D90" s="150"/>
      <c r="E90" s="151"/>
      <c r="F90" s="151"/>
      <c r="G90" s="152"/>
      <c r="M90" s="162" t="s">
        <v>88</v>
      </c>
      <c r="O90" s="153"/>
    </row>
    <row r="91" spans="1:104" x14ac:dyDescent="0.25">
      <c r="A91" s="154">
        <v>39</v>
      </c>
      <c r="B91" s="155" t="s">
        <v>183</v>
      </c>
      <c r="C91" s="156" t="s">
        <v>184</v>
      </c>
      <c r="D91" s="157" t="s">
        <v>185</v>
      </c>
      <c r="E91" s="158"/>
      <c r="F91" s="158"/>
      <c r="G91" s="159">
        <f>E91*F91</f>
        <v>0</v>
      </c>
      <c r="M91" s="162" t="s">
        <v>89</v>
      </c>
      <c r="O91" s="153"/>
    </row>
    <row r="92" spans="1:104" x14ac:dyDescent="0.25">
      <c r="A92" s="160"/>
      <c r="B92" s="163"/>
      <c r="C92" s="212" t="s">
        <v>259</v>
      </c>
      <c r="D92" s="213"/>
      <c r="E92" s="164"/>
      <c r="F92" s="165"/>
      <c r="G92" s="166"/>
      <c r="M92" s="162" t="s">
        <v>90</v>
      </c>
      <c r="O92" s="153"/>
    </row>
    <row r="93" spans="1:104" x14ac:dyDescent="0.25">
      <c r="A93" s="160"/>
      <c r="B93" s="163"/>
      <c r="C93" s="212" t="s">
        <v>260</v>
      </c>
      <c r="D93" s="213"/>
      <c r="E93" s="164"/>
      <c r="F93" s="165"/>
      <c r="G93" s="166"/>
      <c r="M93" s="162" t="s">
        <v>91</v>
      </c>
      <c r="O93" s="153"/>
    </row>
    <row r="94" spans="1:104" x14ac:dyDescent="0.25">
      <c r="A94" s="160"/>
      <c r="B94" s="163"/>
      <c r="C94" s="212" t="s">
        <v>261</v>
      </c>
      <c r="D94" s="213"/>
      <c r="E94" s="164"/>
      <c r="F94" s="165"/>
      <c r="G94" s="166"/>
      <c r="O94" s="153">
        <v>2</v>
      </c>
      <c r="AA94" s="132">
        <v>1</v>
      </c>
      <c r="AB94" s="132">
        <v>7</v>
      </c>
      <c r="AC94" s="132">
        <v>7</v>
      </c>
      <c r="AZ94" s="132">
        <v>2</v>
      </c>
      <c r="BA94" s="132">
        <f>IF(AZ94=1,G97,0)</f>
        <v>0</v>
      </c>
      <c r="BB94" s="132">
        <f>IF(AZ94=2,G97,0)</f>
        <v>0</v>
      </c>
      <c r="BC94" s="132">
        <f>IF(AZ94=3,G97,0)</f>
        <v>0</v>
      </c>
      <c r="BD94" s="132">
        <f>IF(AZ94=4,G97,0)</f>
        <v>0</v>
      </c>
      <c r="BE94" s="132">
        <f>IF(AZ94=5,G97,0)</f>
        <v>0</v>
      </c>
      <c r="CA94" s="153">
        <v>1</v>
      </c>
      <c r="CB94" s="153">
        <v>7</v>
      </c>
      <c r="CZ94" s="132">
        <v>5.0600000000000003E-3</v>
      </c>
    </row>
    <row r="95" spans="1:104" x14ac:dyDescent="0.25">
      <c r="A95" s="160"/>
      <c r="B95" s="163"/>
      <c r="C95" s="212" t="s">
        <v>262</v>
      </c>
      <c r="D95" s="213"/>
      <c r="E95" s="164"/>
      <c r="F95" s="165"/>
      <c r="G95" s="166"/>
      <c r="M95" s="162" t="s">
        <v>87</v>
      </c>
      <c r="O95" s="153"/>
    </row>
    <row r="96" spans="1:104" x14ac:dyDescent="0.25">
      <c r="A96" s="160"/>
      <c r="B96" s="163"/>
      <c r="C96" s="212" t="s">
        <v>263</v>
      </c>
      <c r="D96" s="213"/>
      <c r="E96" s="164"/>
      <c r="F96" s="165"/>
      <c r="G96" s="166"/>
      <c r="M96" s="162" t="s">
        <v>88</v>
      </c>
      <c r="O96" s="153"/>
    </row>
    <row r="97" spans="1:104" x14ac:dyDescent="0.25">
      <c r="A97" s="154">
        <v>40</v>
      </c>
      <c r="B97" s="155" t="s">
        <v>186</v>
      </c>
      <c r="C97" s="156" t="s">
        <v>187</v>
      </c>
      <c r="D97" s="157" t="s">
        <v>185</v>
      </c>
      <c r="E97" s="158"/>
      <c r="F97" s="158"/>
      <c r="G97" s="159">
        <f>E97*F97</f>
        <v>0</v>
      </c>
      <c r="M97" s="162" t="s">
        <v>89</v>
      </c>
      <c r="O97" s="153"/>
    </row>
    <row r="98" spans="1:104" x14ac:dyDescent="0.25">
      <c r="A98" s="160"/>
      <c r="B98" s="163"/>
      <c r="C98" s="212" t="s">
        <v>259</v>
      </c>
      <c r="D98" s="213"/>
      <c r="E98" s="164"/>
      <c r="F98" s="165"/>
      <c r="G98" s="166"/>
      <c r="M98" s="162" t="s">
        <v>90</v>
      </c>
      <c r="O98" s="153"/>
    </row>
    <row r="99" spans="1:104" x14ac:dyDescent="0.25">
      <c r="A99" s="160"/>
      <c r="B99" s="163"/>
      <c r="C99" s="212" t="s">
        <v>260</v>
      </c>
      <c r="D99" s="213"/>
      <c r="E99" s="164"/>
      <c r="F99" s="165"/>
      <c r="G99" s="166"/>
      <c r="M99" s="162" t="s">
        <v>91</v>
      </c>
      <c r="O99" s="153"/>
    </row>
    <row r="100" spans="1:104" x14ac:dyDescent="0.25">
      <c r="A100" s="160"/>
      <c r="B100" s="163"/>
      <c r="C100" s="212" t="s">
        <v>261</v>
      </c>
      <c r="D100" s="213"/>
      <c r="E100" s="164"/>
      <c r="F100" s="165"/>
      <c r="G100" s="166"/>
      <c r="O100" s="153">
        <v>2</v>
      </c>
      <c r="AA100" s="132">
        <v>1</v>
      </c>
      <c r="AB100" s="132">
        <v>7</v>
      </c>
      <c r="AC100" s="132">
        <v>7</v>
      </c>
      <c r="AZ100" s="132">
        <v>2</v>
      </c>
      <c r="BA100" s="132">
        <f>IF(AZ100=1,G103,0)</f>
        <v>0</v>
      </c>
      <c r="BB100" s="132">
        <f>IF(AZ100=2,G103,0)</f>
        <v>0</v>
      </c>
      <c r="BC100" s="132">
        <f>IF(AZ100=3,G103,0)</f>
        <v>0</v>
      </c>
      <c r="BD100" s="132">
        <f>IF(AZ100=4,G103,0)</f>
        <v>0</v>
      </c>
      <c r="BE100" s="132">
        <f>IF(AZ100=5,G103,0)</f>
        <v>0</v>
      </c>
      <c r="CA100" s="153">
        <v>1</v>
      </c>
      <c r="CB100" s="153">
        <v>7</v>
      </c>
      <c r="CZ100" s="132">
        <v>0</v>
      </c>
    </row>
    <row r="101" spans="1:104" x14ac:dyDescent="0.25">
      <c r="A101" s="160"/>
      <c r="B101" s="163"/>
      <c r="C101" s="212" t="s">
        <v>262</v>
      </c>
      <c r="D101" s="213"/>
      <c r="E101" s="164"/>
      <c r="F101" s="165"/>
      <c r="G101" s="166"/>
      <c r="O101" s="153">
        <v>2</v>
      </c>
      <c r="AA101" s="132">
        <v>7</v>
      </c>
      <c r="AB101" s="132">
        <v>1002</v>
      </c>
      <c r="AC101" s="132">
        <v>5</v>
      </c>
      <c r="AZ101" s="132">
        <v>2</v>
      </c>
      <c r="BA101" s="132">
        <f>IF(AZ101=1,G104,0)</f>
        <v>0</v>
      </c>
      <c r="BB101" s="132">
        <f>IF(AZ101=2,G104,0)</f>
        <v>0</v>
      </c>
      <c r="BC101" s="132">
        <f>IF(AZ101=3,G104,0)</f>
        <v>0</v>
      </c>
      <c r="BD101" s="132">
        <f>IF(AZ101=4,G104,0)</f>
        <v>0</v>
      </c>
      <c r="BE101" s="132">
        <f>IF(AZ101=5,G104,0)</f>
        <v>0</v>
      </c>
      <c r="CA101" s="153">
        <v>7</v>
      </c>
      <c r="CB101" s="153">
        <v>1002</v>
      </c>
      <c r="CZ101" s="132">
        <v>0</v>
      </c>
    </row>
    <row r="102" spans="1:104" x14ac:dyDescent="0.25">
      <c r="A102" s="160"/>
      <c r="B102" s="163"/>
      <c r="C102" s="212" t="s">
        <v>263</v>
      </c>
      <c r="D102" s="213"/>
      <c r="E102" s="164"/>
      <c r="F102" s="165"/>
      <c r="G102" s="166"/>
      <c r="O102" s="153">
        <v>4</v>
      </c>
      <c r="BA102" s="174">
        <f>SUM(BA87:BA101)</f>
        <v>0</v>
      </c>
      <c r="BB102" s="174">
        <f>SUM(BB87:BB101)</f>
        <v>0</v>
      </c>
      <c r="BC102" s="174">
        <f>SUM(BC87:BC101)</f>
        <v>0</v>
      </c>
      <c r="BD102" s="174">
        <f>SUM(BD87:BD101)</f>
        <v>0</v>
      </c>
      <c r="BE102" s="174">
        <f>SUM(BE87:BE101)</f>
        <v>0</v>
      </c>
    </row>
    <row r="103" spans="1:104" x14ac:dyDescent="0.25">
      <c r="A103" s="154">
        <v>41</v>
      </c>
      <c r="B103" s="155" t="s">
        <v>188</v>
      </c>
      <c r="C103" s="156" t="s">
        <v>189</v>
      </c>
      <c r="D103" s="157" t="s">
        <v>185</v>
      </c>
      <c r="E103" s="158"/>
      <c r="F103" s="158"/>
      <c r="G103" s="159">
        <f>E103*F103</f>
        <v>0</v>
      </c>
      <c r="O103" s="153">
        <v>1</v>
      </c>
    </row>
    <row r="104" spans="1:104" x14ac:dyDescent="0.25">
      <c r="A104" s="154">
        <v>42</v>
      </c>
      <c r="B104" s="155" t="s">
        <v>190</v>
      </c>
      <c r="C104" s="156" t="s">
        <v>191</v>
      </c>
      <c r="D104" s="157" t="s">
        <v>62</v>
      </c>
      <c r="E104" s="158"/>
      <c r="F104" s="158"/>
      <c r="G104" s="159">
        <f>E104*F104</f>
        <v>0</v>
      </c>
      <c r="O104" s="153">
        <v>2</v>
      </c>
      <c r="AA104" s="132">
        <v>1</v>
      </c>
      <c r="AB104" s="132">
        <v>7</v>
      </c>
      <c r="AC104" s="132">
        <v>7</v>
      </c>
      <c r="AZ104" s="132">
        <v>2</v>
      </c>
      <c r="BA104" s="132">
        <f>IF(AZ104=1,G107,0)</f>
        <v>0</v>
      </c>
      <c r="BB104" s="132">
        <f>IF(AZ104=2,G107,0)</f>
        <v>0</v>
      </c>
      <c r="BC104" s="132">
        <f>IF(AZ104=3,G107,0)</f>
        <v>0</v>
      </c>
      <c r="BD104" s="132">
        <f>IF(AZ104=4,G107,0)</f>
        <v>0</v>
      </c>
      <c r="BE104" s="132">
        <f>IF(AZ104=5,G107,0)</f>
        <v>0</v>
      </c>
      <c r="CA104" s="153">
        <v>1</v>
      </c>
      <c r="CB104" s="153">
        <v>7</v>
      </c>
      <c r="CZ104" s="132">
        <v>5.4899999999999997E-2</v>
      </c>
    </row>
    <row r="105" spans="1:104" x14ac:dyDescent="0.25">
      <c r="A105" s="167"/>
      <c r="B105" s="168" t="s">
        <v>75</v>
      </c>
      <c r="C105" s="169" t="str">
        <f>CONCATENATE(B90," ",C90)</f>
        <v>733 Rozvod potrubí</v>
      </c>
      <c r="D105" s="170"/>
      <c r="E105" s="171"/>
      <c r="F105" s="172"/>
      <c r="G105" s="173">
        <f>SUM(G90:G104)</f>
        <v>0</v>
      </c>
      <c r="M105" s="162" t="s">
        <v>194</v>
      </c>
      <c r="O105" s="153"/>
    </row>
    <row r="106" spans="1:104" x14ac:dyDescent="0.25">
      <c r="A106" s="147" t="s">
        <v>74</v>
      </c>
      <c r="B106" s="148" t="s">
        <v>192</v>
      </c>
      <c r="C106" s="149" t="s">
        <v>264</v>
      </c>
      <c r="D106" s="150"/>
      <c r="E106" s="151"/>
      <c r="F106" s="151"/>
      <c r="G106" s="152"/>
      <c r="M106" s="162" t="s">
        <v>195</v>
      </c>
      <c r="O106" s="153"/>
    </row>
    <row r="107" spans="1:104" x14ac:dyDescent="0.25">
      <c r="A107" s="154">
        <v>43</v>
      </c>
      <c r="B107" s="155" t="s">
        <v>193</v>
      </c>
      <c r="C107" s="156" t="s">
        <v>265</v>
      </c>
      <c r="D107" s="157" t="s">
        <v>94</v>
      </c>
      <c r="E107" s="158"/>
      <c r="F107" s="158"/>
      <c r="G107" s="159">
        <f>E107*F107</f>
        <v>0</v>
      </c>
      <c r="M107" s="162" t="s">
        <v>196</v>
      </c>
      <c r="O107" s="153"/>
    </row>
    <row r="108" spans="1:104" x14ac:dyDescent="0.25">
      <c r="A108" s="160"/>
      <c r="B108" s="163"/>
      <c r="C108" s="212" t="s">
        <v>266</v>
      </c>
      <c r="D108" s="213"/>
      <c r="E108" s="164"/>
      <c r="F108" s="165"/>
      <c r="G108" s="166"/>
      <c r="M108" s="162" t="s">
        <v>197</v>
      </c>
      <c r="O108" s="153"/>
    </row>
    <row r="109" spans="1:104" x14ac:dyDescent="0.25">
      <c r="A109" s="160"/>
      <c r="B109" s="163"/>
      <c r="C109" s="212" t="s">
        <v>267</v>
      </c>
      <c r="D109" s="213"/>
      <c r="E109" s="164"/>
      <c r="F109" s="165"/>
      <c r="G109" s="166"/>
      <c r="M109" s="162" t="s">
        <v>198</v>
      </c>
      <c r="O109" s="153"/>
    </row>
    <row r="110" spans="1:104" x14ac:dyDescent="0.25">
      <c r="A110" s="160"/>
      <c r="B110" s="163"/>
      <c r="C110" s="212" t="s">
        <v>268</v>
      </c>
      <c r="D110" s="213"/>
      <c r="E110" s="164"/>
      <c r="F110" s="165"/>
      <c r="G110" s="166"/>
      <c r="O110" s="153">
        <v>2</v>
      </c>
      <c r="AA110" s="132">
        <v>1</v>
      </c>
      <c r="AB110" s="132">
        <v>7</v>
      </c>
      <c r="AC110" s="132">
        <v>7</v>
      </c>
      <c r="AZ110" s="132">
        <v>2</v>
      </c>
      <c r="BA110" s="132">
        <f>IF(AZ110=1,G113,0)</f>
        <v>0</v>
      </c>
      <c r="BB110" s="132">
        <f>IF(AZ110=2,G113,0)</f>
        <v>0</v>
      </c>
      <c r="BC110" s="132">
        <f>IF(AZ110=3,G113,0)</f>
        <v>0</v>
      </c>
      <c r="BD110" s="132">
        <f>IF(AZ110=4,G113,0)</f>
        <v>0</v>
      </c>
      <c r="BE110" s="132">
        <f>IF(AZ110=5,G113,0)</f>
        <v>0</v>
      </c>
      <c r="CA110" s="153">
        <v>1</v>
      </c>
      <c r="CB110" s="153">
        <v>7</v>
      </c>
      <c r="CZ110" s="132">
        <v>0</v>
      </c>
    </row>
    <row r="111" spans="1:104" x14ac:dyDescent="0.25">
      <c r="A111" s="160"/>
      <c r="B111" s="163"/>
      <c r="C111" s="212" t="s">
        <v>269</v>
      </c>
      <c r="D111" s="213"/>
      <c r="E111" s="164"/>
      <c r="F111" s="165"/>
      <c r="G111" s="166"/>
      <c r="O111" s="153">
        <v>2</v>
      </c>
      <c r="AA111" s="132">
        <v>7</v>
      </c>
      <c r="AB111" s="132">
        <v>1002</v>
      </c>
      <c r="AC111" s="132">
        <v>5</v>
      </c>
      <c r="AZ111" s="132">
        <v>2</v>
      </c>
      <c r="BA111" s="132">
        <f>IF(AZ111=1,G114,0)</f>
        <v>0</v>
      </c>
      <c r="BB111" s="132">
        <f>IF(AZ111=2,G114,0)</f>
        <v>0</v>
      </c>
      <c r="BC111" s="132">
        <f>IF(AZ111=3,G114,0)</f>
        <v>0</v>
      </c>
      <c r="BD111" s="132">
        <f>IF(AZ111=4,G114,0)</f>
        <v>0</v>
      </c>
      <c r="BE111" s="132">
        <f>IF(AZ111=5,G114,0)</f>
        <v>0</v>
      </c>
      <c r="CA111" s="153">
        <v>7</v>
      </c>
      <c r="CB111" s="153">
        <v>1002</v>
      </c>
      <c r="CZ111" s="132">
        <v>0</v>
      </c>
    </row>
    <row r="112" spans="1:104" x14ac:dyDescent="0.25">
      <c r="A112" s="160"/>
      <c r="B112" s="163"/>
      <c r="C112" s="212" t="s">
        <v>270</v>
      </c>
      <c r="D112" s="213"/>
      <c r="E112" s="164"/>
      <c r="F112" s="165"/>
      <c r="G112" s="166"/>
      <c r="O112" s="153">
        <v>2</v>
      </c>
      <c r="AA112" s="132">
        <v>10</v>
      </c>
      <c r="AB112" s="132">
        <v>0</v>
      </c>
      <c r="AC112" s="132">
        <v>8</v>
      </c>
      <c r="AZ112" s="132">
        <v>5</v>
      </c>
      <c r="BA112" s="132">
        <f>IF(AZ112=1,G115,0)</f>
        <v>0</v>
      </c>
      <c r="BB112" s="132">
        <f>IF(AZ112=2,G115,0)</f>
        <v>0</v>
      </c>
      <c r="BC112" s="132">
        <f>IF(AZ112=3,G115,0)</f>
        <v>0</v>
      </c>
      <c r="BD112" s="132">
        <f>IF(AZ112=4,G115,0)</f>
        <v>0</v>
      </c>
      <c r="BE112" s="132">
        <f>IF(AZ112=5,G115,0)</f>
        <v>0</v>
      </c>
      <c r="CA112" s="153">
        <v>10</v>
      </c>
      <c r="CB112" s="153">
        <v>0</v>
      </c>
      <c r="CZ112" s="132">
        <v>0</v>
      </c>
    </row>
    <row r="113" spans="1:104" x14ac:dyDescent="0.25">
      <c r="A113" s="154">
        <v>44</v>
      </c>
      <c r="B113" s="155" t="s">
        <v>199</v>
      </c>
      <c r="C113" s="156" t="s">
        <v>271</v>
      </c>
      <c r="D113" s="157" t="s">
        <v>94</v>
      </c>
      <c r="E113" s="158"/>
      <c r="F113" s="158"/>
      <c r="G113" s="159">
        <f>E113*F113</f>
        <v>0</v>
      </c>
      <c r="O113" s="153">
        <v>4</v>
      </c>
      <c r="BA113" s="174">
        <f>SUM(BA103:BA112)</f>
        <v>0</v>
      </c>
      <c r="BB113" s="174">
        <f>SUM(BB103:BB112)</f>
        <v>0</v>
      </c>
      <c r="BC113" s="174">
        <f>SUM(BC103:BC112)</f>
        <v>0</v>
      </c>
      <c r="BD113" s="174">
        <f>SUM(BD103:BD112)</f>
        <v>0</v>
      </c>
      <c r="BE113" s="174">
        <f>SUM(BE103:BE112)</f>
        <v>0</v>
      </c>
    </row>
    <row r="114" spans="1:104" x14ac:dyDescent="0.25">
      <c r="A114" s="154">
        <v>45</v>
      </c>
      <c r="B114" s="155" t="s">
        <v>200</v>
      </c>
      <c r="C114" s="156" t="s">
        <v>201</v>
      </c>
      <c r="D114" s="157" t="s">
        <v>62</v>
      </c>
      <c r="E114" s="158"/>
      <c r="F114" s="158"/>
      <c r="G114" s="159">
        <f>E114*F114</f>
        <v>0</v>
      </c>
      <c r="O114" s="153">
        <v>1</v>
      </c>
    </row>
    <row r="115" spans="1:104" x14ac:dyDescent="0.25">
      <c r="A115" s="154">
        <v>46</v>
      </c>
      <c r="B115" s="155" t="s">
        <v>202</v>
      </c>
      <c r="C115" s="156" t="s">
        <v>272</v>
      </c>
      <c r="D115" s="157" t="s">
        <v>127</v>
      </c>
      <c r="E115" s="158"/>
      <c r="F115" s="158"/>
      <c r="G115" s="159">
        <f>E115*F115</f>
        <v>0</v>
      </c>
      <c r="O115" s="153">
        <v>2</v>
      </c>
      <c r="AA115" s="132">
        <v>12</v>
      </c>
      <c r="AB115" s="132">
        <v>0</v>
      </c>
      <c r="AC115" s="132">
        <v>53</v>
      </c>
      <c r="AZ115" s="132">
        <v>2</v>
      </c>
      <c r="BA115" s="132">
        <f>IF(AZ115=1,#REF!,0)</f>
        <v>0</v>
      </c>
      <c r="BB115" s="132" t="e">
        <f>IF(AZ115=2,#REF!,0)</f>
        <v>#REF!</v>
      </c>
      <c r="BC115" s="132">
        <f>IF(AZ115=3,#REF!,0)</f>
        <v>0</v>
      </c>
      <c r="BD115" s="132">
        <f>IF(AZ115=4,#REF!,0)</f>
        <v>0</v>
      </c>
      <c r="BE115" s="132">
        <f>IF(AZ115=5,#REF!,0)</f>
        <v>0</v>
      </c>
      <c r="CA115" s="153">
        <v>12</v>
      </c>
      <c r="CB115" s="153">
        <v>0</v>
      </c>
      <c r="CZ115" s="132">
        <v>0</v>
      </c>
    </row>
    <row r="116" spans="1:104" x14ac:dyDescent="0.25">
      <c r="A116" s="167"/>
      <c r="B116" s="168" t="s">
        <v>75</v>
      </c>
      <c r="C116" s="169" t="str">
        <f>CONCATENATE(B106," ",C106)</f>
        <v>735 Fan coily</v>
      </c>
      <c r="D116" s="170"/>
      <c r="E116" s="171"/>
      <c r="F116" s="172"/>
      <c r="G116" s="173">
        <f>SUM(G106:G115)</f>
        <v>0</v>
      </c>
      <c r="M116" s="162" t="s">
        <v>204</v>
      </c>
      <c r="O116" s="153"/>
    </row>
    <row r="117" spans="1:104" x14ac:dyDescent="0.25">
      <c r="A117" s="147" t="s">
        <v>74</v>
      </c>
      <c r="B117" s="148" t="s">
        <v>205</v>
      </c>
      <c r="C117" s="149" t="s">
        <v>206</v>
      </c>
      <c r="D117" s="150"/>
      <c r="E117" s="151"/>
      <c r="F117" s="151"/>
      <c r="G117" s="152"/>
      <c r="O117" s="153">
        <v>2</v>
      </c>
      <c r="AA117" s="132">
        <v>1</v>
      </c>
      <c r="AB117" s="132">
        <v>7</v>
      </c>
      <c r="AC117" s="132">
        <v>7</v>
      </c>
      <c r="AZ117" s="132">
        <v>2</v>
      </c>
      <c r="BA117" s="132">
        <f>IF(AZ117=1,G120,0)</f>
        <v>0</v>
      </c>
      <c r="BB117" s="132">
        <f>IF(AZ117=2,G120,0)</f>
        <v>0</v>
      </c>
      <c r="BC117" s="132">
        <f>IF(AZ117=3,G120,0)</f>
        <v>0</v>
      </c>
      <c r="BD117" s="132">
        <f>IF(AZ117=4,G120,0)</f>
        <v>0</v>
      </c>
      <c r="BE117" s="132">
        <f>IF(AZ117=5,G120,0)</f>
        <v>0</v>
      </c>
      <c r="CA117" s="153">
        <v>1</v>
      </c>
      <c r="CB117" s="153">
        <v>7</v>
      </c>
      <c r="CZ117" s="132">
        <v>6.9999999999999994E-5</v>
      </c>
    </row>
    <row r="118" spans="1:104" x14ac:dyDescent="0.25">
      <c r="A118" s="154">
        <v>47</v>
      </c>
      <c r="B118" s="155" t="s">
        <v>207</v>
      </c>
      <c r="C118" s="156" t="s">
        <v>208</v>
      </c>
      <c r="D118" s="157" t="s">
        <v>209</v>
      </c>
      <c r="E118" s="158"/>
      <c r="F118" s="158"/>
      <c r="G118" s="159">
        <f>E118*F118</f>
        <v>0</v>
      </c>
      <c r="L118" s="162" t="s">
        <v>210</v>
      </c>
      <c r="O118" s="153">
        <v>3</v>
      </c>
    </row>
    <row r="119" spans="1:104" x14ac:dyDescent="0.25">
      <c r="A119" s="160"/>
      <c r="B119" s="161"/>
      <c r="C119" s="204" t="s">
        <v>210</v>
      </c>
      <c r="D119" s="205"/>
      <c r="E119" s="205"/>
      <c r="F119" s="205"/>
      <c r="G119" s="206"/>
      <c r="O119" s="153">
        <v>2</v>
      </c>
      <c r="AA119" s="132">
        <v>7</v>
      </c>
      <c r="AB119" s="132">
        <v>1002</v>
      </c>
      <c r="AC119" s="132">
        <v>5</v>
      </c>
      <c r="AZ119" s="132">
        <v>2</v>
      </c>
      <c r="BA119" s="132">
        <f>IF(AZ119=1,G122,0)</f>
        <v>0</v>
      </c>
      <c r="BB119" s="132">
        <f>IF(AZ119=2,G122,0)</f>
        <v>0</v>
      </c>
      <c r="BC119" s="132">
        <f>IF(AZ119=3,G122,0)</f>
        <v>0</v>
      </c>
      <c r="BD119" s="132">
        <f>IF(AZ119=4,G122,0)</f>
        <v>0</v>
      </c>
      <c r="BE119" s="132">
        <f>IF(AZ119=5,G122,0)</f>
        <v>0</v>
      </c>
      <c r="CA119" s="153">
        <v>7</v>
      </c>
      <c r="CB119" s="153">
        <v>1002</v>
      </c>
      <c r="CZ119" s="132">
        <v>0</v>
      </c>
    </row>
    <row r="120" spans="1:104" x14ac:dyDescent="0.25">
      <c r="A120" s="154">
        <v>48</v>
      </c>
      <c r="B120" s="155" t="s">
        <v>211</v>
      </c>
      <c r="C120" s="156" t="s">
        <v>212</v>
      </c>
      <c r="D120" s="157" t="s">
        <v>209</v>
      </c>
      <c r="E120" s="158"/>
      <c r="F120" s="158"/>
      <c r="G120" s="159">
        <f>E120*F120</f>
        <v>0</v>
      </c>
      <c r="O120" s="153">
        <v>4</v>
      </c>
      <c r="BA120" s="174">
        <f>SUM(BA117:BA119)</f>
        <v>0</v>
      </c>
      <c r="BB120" s="174">
        <f>SUM(BB117:BB119)</f>
        <v>0</v>
      </c>
      <c r="BC120" s="174">
        <f>SUM(BC117:BC119)</f>
        <v>0</v>
      </c>
      <c r="BD120" s="174">
        <f>SUM(BD117:BD119)</f>
        <v>0</v>
      </c>
      <c r="BE120" s="174">
        <f>SUM(BE117:BE119)</f>
        <v>0</v>
      </c>
    </row>
    <row r="121" spans="1:104" x14ac:dyDescent="0.25">
      <c r="A121" s="160"/>
      <c r="B121" s="161"/>
      <c r="C121" s="204" t="s">
        <v>210</v>
      </c>
      <c r="D121" s="205"/>
      <c r="E121" s="205"/>
      <c r="F121" s="205"/>
      <c r="G121" s="206"/>
      <c r="O121" s="153">
        <v>1</v>
      </c>
    </row>
    <row r="122" spans="1:104" x14ac:dyDescent="0.25">
      <c r="A122" s="154">
        <v>49</v>
      </c>
      <c r="B122" s="155" t="s">
        <v>213</v>
      </c>
      <c r="C122" s="156" t="s">
        <v>214</v>
      </c>
      <c r="D122" s="157" t="s">
        <v>62</v>
      </c>
      <c r="E122" s="158"/>
      <c r="F122" s="158"/>
      <c r="G122" s="159">
        <f>E122*F122</f>
        <v>0</v>
      </c>
      <c r="O122" s="153">
        <v>2</v>
      </c>
      <c r="AA122" s="132">
        <v>1</v>
      </c>
      <c r="AB122" s="132">
        <v>7</v>
      </c>
      <c r="AC122" s="132">
        <v>7</v>
      </c>
      <c r="AZ122" s="132">
        <v>2</v>
      </c>
      <c r="BA122" s="132">
        <f>IF(AZ122=1,G125,0)</f>
        <v>0</v>
      </c>
      <c r="BB122" s="132">
        <f>IF(AZ122=2,G125,0)</f>
        <v>0</v>
      </c>
      <c r="BC122" s="132">
        <f>IF(AZ122=3,G125,0)</f>
        <v>0</v>
      </c>
      <c r="BD122" s="132">
        <f>IF(AZ122=4,G125,0)</f>
        <v>0</v>
      </c>
      <c r="BE122" s="132">
        <f>IF(AZ122=5,G125,0)</f>
        <v>0</v>
      </c>
      <c r="CA122" s="153">
        <v>1</v>
      </c>
      <c r="CB122" s="153">
        <v>7</v>
      </c>
      <c r="CZ122" s="132">
        <v>4.6999999999999999E-4</v>
      </c>
    </row>
    <row r="123" spans="1:104" x14ac:dyDescent="0.25">
      <c r="A123" s="167"/>
      <c r="B123" s="168" t="s">
        <v>75</v>
      </c>
      <c r="C123" s="169" t="str">
        <f>CONCATENATE(B117," ",C117)</f>
        <v>767 Konstrukce zámečnické</v>
      </c>
      <c r="D123" s="170"/>
      <c r="E123" s="171"/>
      <c r="F123" s="172"/>
      <c r="G123" s="173">
        <f>SUM(G117:G122)</f>
        <v>0</v>
      </c>
      <c r="O123" s="153">
        <v>4</v>
      </c>
      <c r="BA123" s="174">
        <f>SUM(BA121:BA122)</f>
        <v>0</v>
      </c>
      <c r="BB123" s="174">
        <f>SUM(BB121:BB122)</f>
        <v>0</v>
      </c>
      <c r="BC123" s="174">
        <f>SUM(BC121:BC122)</f>
        <v>0</v>
      </c>
      <c r="BD123" s="174">
        <f>SUM(BD121:BD122)</f>
        <v>0</v>
      </c>
      <c r="BE123" s="174">
        <f>SUM(BE121:BE122)</f>
        <v>0</v>
      </c>
    </row>
    <row r="124" spans="1:104" x14ac:dyDescent="0.25">
      <c r="A124" s="147" t="s">
        <v>74</v>
      </c>
      <c r="B124" s="148" t="s">
        <v>215</v>
      </c>
      <c r="C124" s="149" t="s">
        <v>216</v>
      </c>
      <c r="D124" s="150"/>
      <c r="E124" s="151"/>
      <c r="F124" s="151"/>
      <c r="G124" s="152"/>
    </row>
    <row r="125" spans="1:104" x14ac:dyDescent="0.25">
      <c r="A125" s="154">
        <v>50</v>
      </c>
      <c r="B125" s="155" t="s">
        <v>217</v>
      </c>
      <c r="C125" s="156" t="s">
        <v>218</v>
      </c>
      <c r="D125" s="157" t="s">
        <v>203</v>
      </c>
      <c r="E125" s="158"/>
      <c r="F125" s="158"/>
      <c r="G125" s="159">
        <f>E125*F125</f>
        <v>0</v>
      </c>
    </row>
    <row r="126" spans="1:104" x14ac:dyDescent="0.25">
      <c r="A126" s="167"/>
      <c r="B126" s="168" t="s">
        <v>75</v>
      </c>
      <c r="C126" s="169" t="str">
        <f>CONCATENATE(B124," ",C124)</f>
        <v>783 Nátěry</v>
      </c>
      <c r="D126" s="170"/>
      <c r="E126" s="171"/>
      <c r="F126" s="172"/>
      <c r="G126" s="173">
        <f>SUM(G124:G125)</f>
        <v>0</v>
      </c>
    </row>
    <row r="127" spans="1:104" x14ac:dyDescent="0.25">
      <c r="E127" s="132"/>
    </row>
    <row r="128" spans="1:104" x14ac:dyDescent="0.25">
      <c r="E128" s="132"/>
    </row>
    <row r="129" spans="5:5" x14ac:dyDescent="0.25">
      <c r="E129" s="132"/>
    </row>
    <row r="130" spans="5:5" x14ac:dyDescent="0.25">
      <c r="E130" s="132"/>
    </row>
    <row r="131" spans="5:5" x14ac:dyDescent="0.25">
      <c r="E131" s="132"/>
    </row>
    <row r="132" spans="5:5" x14ac:dyDescent="0.25">
      <c r="E132" s="132"/>
    </row>
    <row r="133" spans="5:5" x14ac:dyDescent="0.25">
      <c r="E133" s="132"/>
    </row>
    <row r="134" spans="5:5" x14ac:dyDescent="0.25">
      <c r="E134" s="132"/>
    </row>
    <row r="135" spans="5:5" x14ac:dyDescent="0.25">
      <c r="E135" s="132"/>
    </row>
    <row r="136" spans="5:5" x14ac:dyDescent="0.25">
      <c r="E136" s="132"/>
    </row>
    <row r="137" spans="5:5" x14ac:dyDescent="0.25">
      <c r="E137" s="132"/>
    </row>
    <row r="138" spans="5:5" x14ac:dyDescent="0.25">
      <c r="E138" s="132"/>
    </row>
    <row r="139" spans="5:5" x14ac:dyDescent="0.25">
      <c r="E139" s="132"/>
    </row>
    <row r="140" spans="5:5" x14ac:dyDescent="0.25">
      <c r="E140" s="132"/>
    </row>
    <row r="141" spans="5:5" x14ac:dyDescent="0.25">
      <c r="E141" s="132"/>
    </row>
    <row r="142" spans="5:5" x14ac:dyDescent="0.25">
      <c r="E142" s="132"/>
    </row>
    <row r="143" spans="5:5" x14ac:dyDescent="0.25">
      <c r="E143" s="132"/>
    </row>
    <row r="144" spans="5:5" x14ac:dyDescent="0.25">
      <c r="E144" s="132"/>
    </row>
    <row r="145" spans="5:5" x14ac:dyDescent="0.25">
      <c r="E145" s="132"/>
    </row>
    <row r="146" spans="5:5" x14ac:dyDescent="0.25">
      <c r="E146" s="132"/>
    </row>
    <row r="147" spans="5:5" x14ac:dyDescent="0.25">
      <c r="E147" s="132"/>
    </row>
    <row r="148" spans="5:5" x14ac:dyDescent="0.25">
      <c r="E148" s="132"/>
    </row>
    <row r="149" spans="5:5" x14ac:dyDescent="0.25">
      <c r="E149" s="132"/>
    </row>
    <row r="150" spans="5:5" x14ac:dyDescent="0.25">
      <c r="E150" s="132"/>
    </row>
    <row r="151" spans="5:5" x14ac:dyDescent="0.25">
      <c r="E151" s="132"/>
    </row>
    <row r="152" spans="5:5" x14ac:dyDescent="0.25">
      <c r="E152" s="132"/>
    </row>
    <row r="153" spans="5:5" x14ac:dyDescent="0.25">
      <c r="E153" s="132"/>
    </row>
    <row r="154" spans="5:5" x14ac:dyDescent="0.25">
      <c r="E154" s="132"/>
    </row>
    <row r="155" spans="5:5" x14ac:dyDescent="0.25">
      <c r="E155" s="132"/>
    </row>
    <row r="156" spans="5:5" x14ac:dyDescent="0.25">
      <c r="E156" s="132"/>
    </row>
    <row r="157" spans="5:5" x14ac:dyDescent="0.25">
      <c r="E157" s="132"/>
    </row>
    <row r="158" spans="5:5" x14ac:dyDescent="0.25">
      <c r="E158" s="132"/>
    </row>
    <row r="159" spans="5:5" x14ac:dyDescent="0.25">
      <c r="E159" s="132"/>
    </row>
    <row r="160" spans="5:5" x14ac:dyDescent="0.25">
      <c r="E160" s="132"/>
    </row>
    <row r="161" spans="5:5" x14ac:dyDescent="0.25">
      <c r="E161" s="132"/>
    </row>
    <row r="162" spans="5:5" x14ac:dyDescent="0.25">
      <c r="E162" s="132"/>
    </row>
    <row r="163" spans="5:5" x14ac:dyDescent="0.25">
      <c r="E163" s="132"/>
    </row>
    <row r="164" spans="5:5" x14ac:dyDescent="0.25">
      <c r="E164" s="132"/>
    </row>
    <row r="165" spans="5:5" x14ac:dyDescent="0.25">
      <c r="E165" s="132"/>
    </row>
    <row r="166" spans="5:5" x14ac:dyDescent="0.25">
      <c r="E166" s="132"/>
    </row>
    <row r="167" spans="5:5" x14ac:dyDescent="0.25">
      <c r="E167" s="132"/>
    </row>
    <row r="168" spans="5:5" x14ac:dyDescent="0.25">
      <c r="E168" s="132"/>
    </row>
    <row r="169" spans="5:5" x14ac:dyDescent="0.25">
      <c r="E169" s="132"/>
    </row>
    <row r="170" spans="5:5" x14ac:dyDescent="0.25">
      <c r="E170" s="132"/>
    </row>
    <row r="171" spans="5:5" x14ac:dyDescent="0.25">
      <c r="E171" s="132"/>
    </row>
    <row r="172" spans="5:5" x14ac:dyDescent="0.25">
      <c r="E172" s="132"/>
    </row>
    <row r="173" spans="5:5" x14ac:dyDescent="0.25">
      <c r="E173" s="132"/>
    </row>
    <row r="174" spans="5:5" x14ac:dyDescent="0.25">
      <c r="E174" s="132"/>
    </row>
    <row r="175" spans="5:5" x14ac:dyDescent="0.25">
      <c r="E175" s="132"/>
    </row>
    <row r="176" spans="5:5" x14ac:dyDescent="0.25">
      <c r="E176" s="132"/>
    </row>
    <row r="177" spans="1:7" x14ac:dyDescent="0.25">
      <c r="E177" s="132"/>
    </row>
    <row r="178" spans="1:7" x14ac:dyDescent="0.25">
      <c r="E178" s="132"/>
    </row>
    <row r="179" spans="1:7" x14ac:dyDescent="0.25">
      <c r="E179" s="132"/>
    </row>
    <row r="180" spans="1:7" x14ac:dyDescent="0.25">
      <c r="E180" s="132"/>
    </row>
    <row r="181" spans="1:7" x14ac:dyDescent="0.25">
      <c r="E181" s="132"/>
    </row>
    <row r="182" spans="1:7" x14ac:dyDescent="0.25">
      <c r="E182" s="132"/>
    </row>
    <row r="183" spans="1:7" x14ac:dyDescent="0.25">
      <c r="E183" s="132"/>
    </row>
    <row r="184" spans="1:7" x14ac:dyDescent="0.25">
      <c r="E184" s="132"/>
    </row>
    <row r="185" spans="1:7" x14ac:dyDescent="0.25">
      <c r="A185" s="175"/>
      <c r="B185" s="175"/>
    </row>
    <row r="186" spans="1:7" x14ac:dyDescent="0.25">
      <c r="C186" s="177"/>
      <c r="D186" s="177"/>
      <c r="E186" s="178"/>
      <c r="F186" s="177"/>
      <c r="G186" s="179"/>
    </row>
    <row r="187" spans="1:7" x14ac:dyDescent="0.25">
      <c r="A187" s="175"/>
      <c r="B187" s="175"/>
    </row>
  </sheetData>
  <mergeCells count="59">
    <mergeCell ref="C112:D112"/>
    <mergeCell ref="C119:G119"/>
    <mergeCell ref="C121:G121"/>
    <mergeCell ref="C102:D102"/>
    <mergeCell ref="C108:D108"/>
    <mergeCell ref="C109:D109"/>
    <mergeCell ref="C110:D110"/>
    <mergeCell ref="C111:D111"/>
    <mergeCell ref="C96:D96"/>
    <mergeCell ref="C98:D98"/>
    <mergeCell ref="C99:D99"/>
    <mergeCell ref="C100:D100"/>
    <mergeCell ref="C101:D101"/>
    <mergeCell ref="C82:D82"/>
    <mergeCell ref="C92:D92"/>
    <mergeCell ref="C93:D93"/>
    <mergeCell ref="C94:D94"/>
    <mergeCell ref="C95:D95"/>
    <mergeCell ref="C71:G71"/>
    <mergeCell ref="C78:D78"/>
    <mergeCell ref="C79:D79"/>
    <mergeCell ref="C80:D80"/>
    <mergeCell ref="C81:D81"/>
    <mergeCell ref="C52:G52"/>
    <mergeCell ref="C53:G53"/>
    <mergeCell ref="C60:G60"/>
    <mergeCell ref="C61:G61"/>
    <mergeCell ref="C62:G62"/>
    <mergeCell ref="C67:G67"/>
    <mergeCell ref="C68:G68"/>
    <mergeCell ref="C69:G69"/>
    <mergeCell ref="C70:G70"/>
    <mergeCell ref="C37:G37"/>
    <mergeCell ref="C38:G38"/>
    <mergeCell ref="C39:G39"/>
    <mergeCell ref="C63:G63"/>
    <mergeCell ref="C64:G64"/>
    <mergeCell ref="C65:G65"/>
    <mergeCell ref="C66:G66"/>
    <mergeCell ref="C40:G40"/>
    <mergeCell ref="C41:G41"/>
    <mergeCell ref="C43:G43"/>
    <mergeCell ref="C44:G44"/>
    <mergeCell ref="C45:G45"/>
    <mergeCell ref="C25:G25"/>
    <mergeCell ref="C26:G26"/>
    <mergeCell ref="A1:G1"/>
    <mergeCell ref="A3:B3"/>
    <mergeCell ref="A4:B4"/>
    <mergeCell ref="E4:G4"/>
    <mergeCell ref="C10:G10"/>
    <mergeCell ref="C11:G11"/>
    <mergeCell ref="C12:D12"/>
    <mergeCell ref="C13:D13"/>
    <mergeCell ref="C14:D14"/>
    <mergeCell ref="C15:D15"/>
    <mergeCell ref="C16:D16"/>
    <mergeCell ref="C23:G23"/>
    <mergeCell ref="C24:G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08E6DF-425B-4A34-9686-E449FBF7A848}"/>
</file>

<file path=customXml/itemProps2.xml><?xml version="1.0" encoding="utf-8"?>
<ds:datastoreItem xmlns:ds="http://schemas.openxmlformats.org/officeDocument/2006/customXml" ds:itemID="{9D2EF360-E659-4FF3-A36C-C3FF7CA3EFDA}"/>
</file>

<file path=customXml/itemProps3.xml><?xml version="1.0" encoding="utf-8"?>
<ds:datastoreItem xmlns:ds="http://schemas.openxmlformats.org/officeDocument/2006/customXml" ds:itemID="{9F6632A6-EB2A-41F5-BB57-C79C3E37F8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Hynek Farka</dc:creator>
  <cp:lastModifiedBy>anonym</cp:lastModifiedBy>
  <dcterms:created xsi:type="dcterms:W3CDTF">2021-08-02T09:33:49Z</dcterms:created>
  <dcterms:modified xsi:type="dcterms:W3CDTF">2022-11-15T08:38:19Z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