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vakova.veronika\Desktop\stavby 2023\ostatní\Provoz\III-4242 Hrušky - Týnec\uprava vzorce DI\"/>
    </mc:Choice>
  </mc:AlternateContent>
  <bookViews>
    <workbookView xWindow="0" yWindow="0" windowWidth="27600" windowHeight="13410" activeTab="1"/>
  </bookViews>
  <sheets>
    <sheet name="Rekapitulace" sheetId="5" r:id="rId1"/>
    <sheet name="III_4242" sheetId="20" r:id="rId2"/>
    <sheet name="Nestavební náklady" sheetId="8" r:id="rId3"/>
  </sheets>
  <definedNames>
    <definedName name="_xlnm.Print_Area" localSheetId="0">Rekapitulace!$A$1:$B$15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9" i="20" l="1"/>
  <c r="I24" i="20" l="1"/>
  <c r="I18" i="20"/>
  <c r="I16" i="20"/>
  <c r="I26" i="20" s="1"/>
  <c r="I15" i="20"/>
  <c r="I14" i="20"/>
  <c r="I9" i="20"/>
  <c r="I17" i="20"/>
  <c r="L14" i="20" l="1"/>
  <c r="C5" i="8"/>
  <c r="L21" i="20" l="1"/>
  <c r="A6" i="5"/>
  <c r="L22" i="20" l="1"/>
  <c r="L16" i="20" l="1"/>
  <c r="I23" i="20" l="1"/>
  <c r="I25" i="20" s="1"/>
  <c r="L27" i="20" l="1"/>
  <c r="L18" i="20"/>
  <c r="L15" i="20" l="1"/>
  <c r="L9" i="20"/>
  <c r="L12" i="20" s="1"/>
  <c r="L23" i="20" l="1"/>
  <c r="L24" i="20" l="1"/>
  <c r="L25" i="20"/>
  <c r="L26" i="20"/>
  <c r="L28" i="20" l="1"/>
  <c r="A7" i="5"/>
  <c r="L9" i="8"/>
  <c r="L10" i="8" l="1"/>
  <c r="K13" i="8" s="1"/>
  <c r="B7" i="5" s="1"/>
  <c r="F15" i="8" l="1"/>
  <c r="K15" i="8" s="1"/>
  <c r="L17" i="20"/>
  <c r="K31" i="20" l="1"/>
  <c r="F33" i="20" l="1"/>
  <c r="K33" i="20" s="1"/>
  <c r="B6" i="5"/>
  <c r="B9" i="5" s="1"/>
  <c r="B11" i="5" s="1"/>
  <c r="B10" i="5" l="1"/>
</calcChain>
</file>

<file path=xl/sharedStrings.xml><?xml version="1.0" encoding="utf-8"?>
<sst xmlns="http://schemas.openxmlformats.org/spreadsheetml/2006/main" count="97" uniqueCount="73">
  <si>
    <t>Investor:</t>
  </si>
  <si>
    <t>Položka</t>
  </si>
  <si>
    <t>Text</t>
  </si>
  <si>
    <t>Množství</t>
  </si>
  <si>
    <t>m.j.</t>
  </si>
  <si>
    <t>Cena</t>
  </si>
  <si>
    <t>Celkem</t>
  </si>
  <si>
    <t>Zemní práce</t>
  </si>
  <si>
    <t xml:space="preserve">M2   </t>
  </si>
  <si>
    <t>_4KT0RMYH3</t>
  </si>
  <si>
    <t>Zemní práce Celkem :</t>
  </si>
  <si>
    <t>Komunikace</t>
  </si>
  <si>
    <t>573231111</t>
  </si>
  <si>
    <t xml:space="preserve">Postřik živičný spojovací ze silniční emulze v množství do 0,7 kg/m2                                </t>
  </si>
  <si>
    <t>_4KT0RS7IF</t>
  </si>
  <si>
    <t>_4KT0RSQVV</t>
  </si>
  <si>
    <t>Komunikace Celkem :</t>
  </si>
  <si>
    <t>Ostatní konstrukce a práce</t>
  </si>
  <si>
    <t>Ostatní konstrukce a práce Celkem :</t>
  </si>
  <si>
    <t xml:space="preserve">M    </t>
  </si>
  <si>
    <t>_4KT0RW5HX</t>
  </si>
  <si>
    <t>_4KT0SC7RX</t>
  </si>
  <si>
    <t>_4KT0RVQMB</t>
  </si>
  <si>
    <t>_4KT0RVFOW</t>
  </si>
  <si>
    <t>_4KT0ROSAA</t>
  </si>
  <si>
    <t>_4KT0RR0TJ</t>
  </si>
  <si>
    <t>STAVBA CELKEM</t>
  </si>
  <si>
    <t>Sazba DPH</t>
  </si>
  <si>
    <t>DPH celkem</t>
  </si>
  <si>
    <t>Celková cena bez DPH:</t>
  </si>
  <si>
    <t>Celková cena s DPH:</t>
  </si>
  <si>
    <t>VRN</t>
  </si>
  <si>
    <t>Přechodné dopravní značení</t>
  </si>
  <si>
    <t>kpl</t>
  </si>
  <si>
    <t xml:space="preserve">Zarovnání styčné plochy podkladu nebo krytu z betonu tl do 150 mm                                   </t>
  </si>
  <si>
    <t>919731112</t>
  </si>
  <si>
    <t>919735112</t>
  </si>
  <si>
    <t xml:space="preserve">Čištění vozovek metením podkladu nebo krytu betonového nebo živičného             </t>
  </si>
  <si>
    <t>Rekapitulace stavebních objektů</t>
  </si>
  <si>
    <t>Název objektu</t>
  </si>
  <si>
    <t>DPH 21%:</t>
  </si>
  <si>
    <t>Cena celkem bez DPH:</t>
  </si>
  <si>
    <t>Cena celkem vč. DPH 21%:</t>
  </si>
  <si>
    <t>Cena za objekt bez DPH v Kč</t>
  </si>
  <si>
    <t>Vedlejší náklady</t>
  </si>
  <si>
    <t>Vedlejší a ostatní náklady</t>
  </si>
  <si>
    <t>soubor</t>
  </si>
  <si>
    <t>VN a ON Celkem :</t>
  </si>
  <si>
    <t>Zajištění BOZP na staveništi</t>
  </si>
  <si>
    <t>113154124</t>
  </si>
  <si>
    <t>m</t>
  </si>
  <si>
    <t>915611111</t>
  </si>
  <si>
    <t xml:space="preserve">Předznačení vodorovného liniového značení  </t>
  </si>
  <si>
    <t>SUS JMK, p.o.k.</t>
  </si>
  <si>
    <t>572141111</t>
  </si>
  <si>
    <t>569951131</t>
  </si>
  <si>
    <t xml:space="preserve">599141111     </t>
  </si>
  <si>
    <t xml:space="preserve">Asfaltový beton vrstva obrusná ACO 11 (ABS) tř. I tl 50 mm š přes 3 m z nemodifikovaného asfaltu </t>
  </si>
  <si>
    <t xml:space="preserve">577144121     </t>
  </si>
  <si>
    <t>Týnec - Hrušky - III/4242</t>
  </si>
  <si>
    <t>silnice III/4242 - provedení napojení 2*25*5,5=275,00</t>
  </si>
  <si>
    <t>Odvoz a likvidace v režii zhotovitele</t>
  </si>
  <si>
    <t xml:space="preserve">Vyplnění spár mezi silničními dílci živičnou zálivkou                                                                     </t>
  </si>
  <si>
    <t>919112223</t>
  </si>
  <si>
    <t xml:space="preserve">Řezání spár pro vytvoření komůrky š 15 mm hl 30 mm pro těsnící zálivku v živičném krytu                                  </t>
  </si>
  <si>
    <t xml:space="preserve">Frézování živičného krytu tl do 100 mm pruh š přes 0,5 do 1 m pl do 500 m2 bez překážek v trase                       </t>
  </si>
  <si>
    <t xml:space="preserve">Zpevnění krajnic asfaltovým recyklátem tl do 130 mm                                </t>
  </si>
  <si>
    <t>Vyrovnání povrchu dosavadních krytů asfaltovým betonem ACO (AB) tl přes 20 do 40 mm</t>
  </si>
  <si>
    <t xml:space="preserve">Řezání stávajícího živičného krytu hl přes 50 do 100 mm                                             </t>
  </si>
  <si>
    <t>938909331</t>
  </si>
  <si>
    <t>915121112</t>
  </si>
  <si>
    <t xml:space="preserve">Vodorovné dopravní značení vodící čáry š 125 mm retroreflexní bílá barva      </t>
  </si>
  <si>
    <t>III/4242 Hrušky - Týnec (dokončení), úpr. po DI č.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</si>
</sst>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&quot;"/>
  </numFmts>
  <fonts count="1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b/>
      <i/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9"/>
      <color theme="1"/>
      <name val="Calibri"/>
      <family val="2"/>
      <charset val="238"/>
      <scheme val="minor"/>
    </font>
    <font>
      <b/>
      <sz val="20"/>
      <color theme="1"/>
      <name val="Times New Roman"/>
      <family val="1"/>
      <charset val="238"/>
    </font>
    <font>
      <sz val="20"/>
      <color theme="1"/>
      <name val="Calibri"/>
      <family val="2"/>
      <charset val="238"/>
      <scheme val="minor"/>
    </font>
    <font>
      <b/>
      <sz val="2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i/>
      <sz val="10"/>
      <color rgb="FF0070C0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sz val="10"/>
      <color rgb="FFFF000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0" borderId="0" xfId="0" applyFont="1"/>
    <xf numFmtId="0" fontId="4" fillId="0" borderId="1" xfId="0" applyFont="1" applyBorder="1" applyAlignment="1">
      <alignment horizontal="right"/>
    </xf>
    <xf numFmtId="0" fontId="3" fillId="3" borderId="0" xfId="0" applyFont="1" applyFill="1" applyAlignment="1">
      <alignment horizontal="center"/>
    </xf>
    <xf numFmtId="49" fontId="2" fillId="0" borderId="0" xfId="0" applyNumberFormat="1" applyFont="1" applyAlignment="1">
      <alignment horizontal="left"/>
    </xf>
    <xf numFmtId="4" fontId="2" fillId="0" borderId="0" xfId="0" applyNumberFormat="1" applyFont="1"/>
    <xf numFmtId="4" fontId="3" fillId="0" borderId="0" xfId="0" applyNumberFormat="1" applyFont="1"/>
    <xf numFmtId="4" fontId="3" fillId="3" borderId="0" xfId="0" applyNumberFormat="1" applyFont="1" applyFill="1"/>
    <xf numFmtId="0" fontId="6" fillId="4" borderId="0" xfId="0" applyFont="1" applyFill="1"/>
    <xf numFmtId="0" fontId="2" fillId="0" borderId="0" xfId="0" applyFont="1" applyAlignment="1">
      <alignment horizontal="left"/>
    </xf>
    <xf numFmtId="0" fontId="4" fillId="0" borderId="1" xfId="0" applyFont="1" applyBorder="1" applyAlignment="1">
      <alignment horizontal="center"/>
    </xf>
    <xf numFmtId="0" fontId="13" fillId="0" borderId="0" xfId="0" applyFont="1"/>
    <xf numFmtId="0" fontId="14" fillId="0" borderId="0" xfId="0" applyFont="1"/>
    <xf numFmtId="0" fontId="13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right"/>
    </xf>
    <xf numFmtId="0" fontId="3" fillId="3" borderId="0" xfId="0" applyFont="1" applyFill="1" applyAlignment="1">
      <alignment horizontal="center"/>
    </xf>
    <xf numFmtId="49" fontId="2" fillId="0" borderId="0" xfId="0" applyNumberFormat="1" applyFont="1" applyAlignment="1">
      <alignment horizontal="left"/>
    </xf>
    <xf numFmtId="4" fontId="2" fillId="0" borderId="0" xfId="0" applyNumberFormat="1" applyFont="1"/>
    <xf numFmtId="4" fontId="3" fillId="0" borderId="0" xfId="0" applyNumberFormat="1" applyFont="1"/>
    <xf numFmtId="4" fontId="3" fillId="3" borderId="0" xfId="0" applyNumberFormat="1" applyFont="1" applyFill="1"/>
    <xf numFmtId="4" fontId="2" fillId="0" borderId="0" xfId="0" applyNumberFormat="1" applyFont="1" applyFill="1"/>
    <xf numFmtId="0" fontId="2" fillId="0" borderId="0" xfId="0" applyFont="1" applyAlignment="1">
      <alignment horizontal="left"/>
    </xf>
    <xf numFmtId="0" fontId="4" fillId="0" borderId="1" xfId="0" applyFont="1" applyBorder="1" applyAlignment="1">
      <alignment horizontal="center"/>
    </xf>
    <xf numFmtId="0" fontId="2" fillId="0" borderId="0" xfId="0" applyFont="1"/>
    <xf numFmtId="0" fontId="0" fillId="0" borderId="0" xfId="0"/>
    <xf numFmtId="0" fontId="6" fillId="4" borderId="0" xfId="0" applyFont="1" applyFill="1"/>
    <xf numFmtId="0" fontId="0" fillId="0" borderId="0" xfId="0"/>
    <xf numFmtId="0" fontId="0" fillId="0" borderId="0" xfId="0" applyBorder="1"/>
    <xf numFmtId="0" fontId="13" fillId="0" borderId="3" xfId="0" applyFont="1" applyFill="1" applyBorder="1"/>
    <xf numFmtId="164" fontId="13" fillId="0" borderId="4" xfId="0" applyNumberFormat="1" applyFont="1" applyBorder="1"/>
    <xf numFmtId="0" fontId="13" fillId="0" borderId="3" xfId="0" applyFont="1" applyBorder="1"/>
    <xf numFmtId="0" fontId="13" fillId="0" borderId="5" xfId="0" applyFont="1" applyBorder="1"/>
    <xf numFmtId="0" fontId="13" fillId="0" borderId="6" xfId="0" applyFont="1" applyBorder="1"/>
    <xf numFmtId="0" fontId="13" fillId="0" borderId="7" xfId="0" applyFont="1" applyBorder="1"/>
    <xf numFmtId="164" fontId="13" fillId="0" borderId="8" xfId="0" applyNumberFormat="1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3" borderId="0" xfId="0" applyFont="1" applyFill="1" applyAlignment="1"/>
    <xf numFmtId="0" fontId="0" fillId="3" borderId="0" xfId="0" applyFill="1" applyAlignment="1"/>
    <xf numFmtId="4" fontId="6" fillId="4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center"/>
    </xf>
    <xf numFmtId="164" fontId="6" fillId="4" borderId="0" xfId="0" applyNumberFormat="1" applyFont="1" applyFill="1" applyAlignment="1">
      <alignment horizontal="right"/>
    </xf>
    <xf numFmtId="164" fontId="1" fillId="4" borderId="0" xfId="0" applyNumberFormat="1" applyFont="1" applyFill="1" applyAlignment="1">
      <alignment horizontal="right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2" fillId="0" borderId="0" xfId="0" applyFont="1" applyAlignment="1"/>
    <xf numFmtId="0" fontId="0" fillId="0" borderId="0" xfId="0" applyAlignment="1"/>
    <xf numFmtId="0" fontId="6" fillId="4" borderId="0" xfId="0" applyFont="1" applyFill="1" applyAlignment="1">
      <alignment horizontal="right"/>
    </xf>
    <xf numFmtId="0" fontId="1" fillId="4" borderId="0" xfId="0" applyFont="1" applyFill="1" applyAlignment="1">
      <alignment horizontal="right"/>
    </xf>
    <xf numFmtId="0" fontId="7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6" fillId="4" borderId="0" xfId="0" applyFont="1" applyFill="1" applyAlignment="1">
      <alignment horizontal="center"/>
    </xf>
    <xf numFmtId="0" fontId="6" fillId="4" borderId="0" xfId="0" applyFont="1" applyFill="1" applyAlignment="1"/>
    <xf numFmtId="0" fontId="1" fillId="4" borderId="0" xfId="0" applyFont="1" applyFill="1" applyAlignment="1"/>
    <xf numFmtId="0" fontId="6" fillId="3" borderId="0" xfId="0" applyFont="1" applyFill="1" applyAlignment="1">
      <alignment horizontal="right"/>
    </xf>
    <xf numFmtId="0" fontId="0" fillId="3" borderId="0" xfId="0" applyFill="1" applyAlignment="1">
      <alignment horizontal="right"/>
    </xf>
    <xf numFmtId="0" fontId="3" fillId="3" borderId="0" xfId="0" applyFont="1" applyFill="1" applyAlignment="1">
      <alignment horizontal="left"/>
    </xf>
    <xf numFmtId="0" fontId="1" fillId="3" borderId="0" xfId="0" applyFont="1" applyFill="1" applyAlignment="1">
      <alignment horizontal="left"/>
    </xf>
    <xf numFmtId="0" fontId="2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2" fillId="0" borderId="2" xfId="0" applyFont="1" applyBorder="1" applyAlignment="1"/>
    <xf numFmtId="0" fontId="0" fillId="0" borderId="2" xfId="0" applyBorder="1" applyAlignment="1"/>
    <xf numFmtId="0" fontId="15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2" fillId="2" borderId="0" xfId="0" applyFont="1" applyFill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L11"/>
  <sheetViews>
    <sheetView view="pageBreakPreview" zoomScale="115" zoomScaleNormal="100" zoomScaleSheetLayoutView="115" workbookViewId="0">
      <selection activeCell="A4" sqref="A4"/>
    </sheetView>
  </sheetViews>
  <sheetFormatPr defaultRowHeight="15" x14ac:dyDescent="0.25"/>
  <cols>
    <col min="1" max="1" width="92.85546875" customWidth="1"/>
    <col min="2" max="2" width="33" customWidth="1"/>
    <col min="3" max="272" width="8.85546875" style="28"/>
  </cols>
  <sheetData>
    <row r="1" spans="1:272" ht="23.25" x14ac:dyDescent="0.35">
      <c r="A1" s="12" t="s">
        <v>59</v>
      </c>
    </row>
    <row r="2" spans="1:272" ht="23.25" x14ac:dyDescent="0.35">
      <c r="A2" s="12" t="s">
        <v>38</v>
      </c>
    </row>
    <row r="4" spans="1:272" ht="18.75" x14ac:dyDescent="0.3">
      <c r="A4" s="11" t="s">
        <v>39</v>
      </c>
      <c r="B4" s="13" t="s">
        <v>43</v>
      </c>
    </row>
    <row r="5" spans="1:272" ht="18.75" x14ac:dyDescent="0.3">
      <c r="A5" s="11"/>
      <c r="B5" s="13"/>
    </row>
    <row r="6" spans="1:272" s="25" customFormat="1" ht="18.75" x14ac:dyDescent="0.3">
      <c r="A6" s="29" t="str">
        <f>A1</f>
        <v>Týnec - Hrušky - III/4242</v>
      </c>
      <c r="B6" s="30">
        <f>III_4242!K31</f>
        <v>0</v>
      </c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8"/>
      <c r="GL6" s="28"/>
      <c r="GM6" s="28"/>
      <c r="GN6" s="28"/>
      <c r="GO6" s="28"/>
      <c r="GP6" s="28"/>
      <c r="GQ6" s="28"/>
      <c r="GR6" s="28"/>
      <c r="GS6" s="28"/>
      <c r="GT6" s="28"/>
      <c r="GU6" s="28"/>
      <c r="GV6" s="28"/>
      <c r="GW6" s="28"/>
      <c r="GX6" s="28"/>
      <c r="GY6" s="28"/>
      <c r="GZ6" s="28"/>
      <c r="HA6" s="28"/>
      <c r="HB6" s="28"/>
      <c r="HC6" s="28"/>
      <c r="HD6" s="28"/>
      <c r="HE6" s="28"/>
      <c r="HF6" s="28"/>
      <c r="HG6" s="28"/>
      <c r="HH6" s="28"/>
      <c r="HI6" s="28"/>
      <c r="HJ6" s="28"/>
      <c r="HK6" s="28"/>
      <c r="HL6" s="28"/>
      <c r="HM6" s="28"/>
      <c r="HN6" s="28"/>
      <c r="HO6" s="28"/>
      <c r="HP6" s="28"/>
      <c r="HQ6" s="28"/>
      <c r="HR6" s="28"/>
      <c r="HS6" s="28"/>
      <c r="HT6" s="28"/>
      <c r="HU6" s="28"/>
      <c r="HV6" s="28"/>
      <c r="HW6" s="28"/>
      <c r="HX6" s="28"/>
      <c r="HY6" s="28"/>
      <c r="HZ6" s="28"/>
      <c r="IA6" s="28"/>
      <c r="IB6" s="28"/>
      <c r="IC6" s="28"/>
      <c r="ID6" s="28"/>
      <c r="IE6" s="28"/>
      <c r="IF6" s="28"/>
      <c r="IG6" s="28"/>
      <c r="IH6" s="28"/>
      <c r="II6" s="28"/>
      <c r="IJ6" s="28"/>
      <c r="IK6" s="28"/>
      <c r="IL6" s="28"/>
      <c r="IM6" s="28"/>
      <c r="IN6" s="28"/>
      <c r="IO6" s="28"/>
      <c r="IP6" s="28"/>
      <c r="IQ6" s="28"/>
      <c r="IR6" s="28"/>
      <c r="IS6" s="28"/>
      <c r="IT6" s="28"/>
      <c r="IU6" s="28"/>
      <c r="IV6" s="28"/>
      <c r="IW6" s="28"/>
      <c r="IX6" s="28"/>
      <c r="IY6" s="28"/>
      <c r="IZ6" s="28"/>
      <c r="JA6" s="28"/>
      <c r="JB6" s="28"/>
      <c r="JC6" s="28"/>
      <c r="JD6" s="28"/>
      <c r="JE6" s="28"/>
      <c r="JF6" s="28"/>
      <c r="JG6" s="28"/>
      <c r="JH6" s="28"/>
      <c r="JI6" s="28"/>
      <c r="JJ6" s="28"/>
      <c r="JK6" s="28"/>
      <c r="JL6" s="28"/>
    </row>
    <row r="7" spans="1:272" ht="18.75" x14ac:dyDescent="0.3">
      <c r="A7" s="31" t="str">
        <f>'Nestavební náklady'!A1</f>
        <v>Vedlejší a ostatní náklady</v>
      </c>
      <c r="B7" s="30">
        <f>'Nestavební náklady'!K13</f>
        <v>0</v>
      </c>
    </row>
    <row r="8" spans="1:272" ht="18.75" x14ac:dyDescent="0.3">
      <c r="A8" s="32"/>
      <c r="B8" s="33"/>
    </row>
    <row r="9" spans="1:272" ht="18.75" x14ac:dyDescent="0.3">
      <c r="A9" s="31" t="s">
        <v>41</v>
      </c>
      <c r="B9" s="30">
        <f>SUM(B6:B7)</f>
        <v>0</v>
      </c>
    </row>
    <row r="10" spans="1:272" ht="18.75" x14ac:dyDescent="0.3">
      <c r="A10" s="31" t="s">
        <v>40</v>
      </c>
      <c r="B10" s="30">
        <f>B9*0.21</f>
        <v>0</v>
      </c>
    </row>
    <row r="11" spans="1:272" ht="19.5" thickBot="1" x14ac:dyDescent="0.35">
      <c r="A11" s="34" t="s">
        <v>42</v>
      </c>
      <c r="B11" s="35">
        <f>B9*1.21</f>
        <v>0</v>
      </c>
    </row>
  </sheetData>
  <pageMargins left="0.7" right="0.7" top="0.78740157499999996" bottom="0.78740157499999996" header="0.3" footer="0.3"/>
  <pageSetup paperSize="9" scale="6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tabSelected="1" view="pageBreakPreview" zoomScaleNormal="100" zoomScaleSheetLayoutView="100" workbookViewId="0">
      <selection activeCell="K31" sqref="K31:L31"/>
    </sheetView>
  </sheetViews>
  <sheetFormatPr defaultColWidth="9.140625" defaultRowHeight="15" x14ac:dyDescent="0.25"/>
  <cols>
    <col min="1" max="1" width="5.5703125" style="24" customWidth="1"/>
    <col min="2" max="2" width="10.140625" style="24" customWidth="1"/>
    <col min="3" max="4" width="9.7109375" style="24" customWidth="1"/>
    <col min="5" max="7" width="9.140625" style="24"/>
    <col min="8" max="8" width="29.7109375" style="24" customWidth="1"/>
    <col min="9" max="9" width="11.7109375" style="24" customWidth="1"/>
    <col min="10" max="10" width="6.28515625" style="24" customWidth="1"/>
    <col min="11" max="11" width="12.7109375" style="24" customWidth="1"/>
    <col min="12" max="12" width="13.7109375" style="24" customWidth="1"/>
    <col min="13" max="13" width="16.7109375" style="25" hidden="1" customWidth="1"/>
    <col min="14" max="16384" width="9.140625" style="25"/>
  </cols>
  <sheetData>
    <row r="1" spans="1:13" ht="15" customHeight="1" x14ac:dyDescent="0.25">
      <c r="A1" s="66" t="s">
        <v>72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</row>
    <row r="2" spans="1:13" ht="15" customHeight="1" x14ac:dyDescent="0.25">
      <c r="A2" s="68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1:13" ht="15" customHeight="1" x14ac:dyDescent="0.25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</row>
    <row r="4" spans="1:13" ht="15" customHeight="1" x14ac:dyDescent="0.25">
      <c r="A4" s="67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</row>
    <row r="5" spans="1:13" x14ac:dyDescent="0.25">
      <c r="A5" s="24" t="s">
        <v>0</v>
      </c>
      <c r="B5" s="25"/>
      <c r="C5" s="24" t="s">
        <v>53</v>
      </c>
      <c r="D5" s="25"/>
      <c r="E5" s="25"/>
      <c r="F5" s="25"/>
      <c r="G5" s="25"/>
      <c r="H5" s="25"/>
      <c r="I5" s="25"/>
      <c r="J5" s="25"/>
      <c r="K5" s="25"/>
      <c r="L5" s="25"/>
    </row>
    <row r="6" spans="1:13" ht="15.75" thickBot="1" x14ac:dyDescent="0.3">
      <c r="A6" s="25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</row>
    <row r="7" spans="1:13" ht="15.75" thickBot="1" x14ac:dyDescent="0.3">
      <c r="A7" s="69" t="s">
        <v>1</v>
      </c>
      <c r="B7" s="70"/>
      <c r="C7" s="71" t="s">
        <v>2</v>
      </c>
      <c r="D7" s="72"/>
      <c r="E7" s="72"/>
      <c r="F7" s="72"/>
      <c r="G7" s="72"/>
      <c r="H7" s="72"/>
      <c r="I7" s="15" t="s">
        <v>3</v>
      </c>
      <c r="J7" s="23" t="s">
        <v>4</v>
      </c>
      <c r="K7" s="15" t="s">
        <v>5</v>
      </c>
      <c r="L7" s="15" t="s">
        <v>6</v>
      </c>
    </row>
    <row r="8" spans="1:13" x14ac:dyDescent="0.25">
      <c r="A8" s="16">
        <v>1</v>
      </c>
      <c r="B8" s="73" t="s">
        <v>7</v>
      </c>
      <c r="C8" s="74"/>
      <c r="D8" s="74"/>
      <c r="E8" s="74"/>
      <c r="F8" s="74"/>
      <c r="G8" s="75"/>
      <c r="H8" s="76"/>
      <c r="I8" s="76"/>
      <c r="J8" s="76"/>
      <c r="K8" s="76"/>
      <c r="L8" s="76"/>
    </row>
    <row r="9" spans="1:13" x14ac:dyDescent="0.25">
      <c r="A9" s="14">
        <v>1</v>
      </c>
      <c r="B9" s="17" t="s">
        <v>49</v>
      </c>
      <c r="C9" s="46" t="s">
        <v>65</v>
      </c>
      <c r="D9" s="47"/>
      <c r="E9" s="47"/>
      <c r="F9" s="47"/>
      <c r="G9" s="47"/>
      <c r="H9" s="47"/>
      <c r="I9" s="21">
        <f>2*25*5.5</f>
        <v>275</v>
      </c>
      <c r="J9" s="22" t="s">
        <v>8</v>
      </c>
      <c r="K9" s="18"/>
      <c r="L9" s="19">
        <f>ROUND(I9*K9,2)</f>
        <v>0</v>
      </c>
      <c r="M9" s="25" t="s">
        <v>9</v>
      </c>
    </row>
    <row r="10" spans="1:13" s="27" customFormat="1" x14ac:dyDescent="0.25">
      <c r="A10" s="14"/>
      <c r="B10" s="17"/>
      <c r="C10" s="78" t="s">
        <v>61</v>
      </c>
      <c r="D10" s="79"/>
      <c r="E10" s="79"/>
      <c r="F10" s="79"/>
      <c r="G10" s="79"/>
      <c r="H10" s="79"/>
      <c r="I10" s="21"/>
      <c r="J10" s="39"/>
      <c r="K10" s="18"/>
      <c r="L10" s="19"/>
    </row>
    <row r="11" spans="1:13" s="27" customFormat="1" x14ac:dyDescent="0.25">
      <c r="A11" s="14"/>
      <c r="B11" s="17"/>
      <c r="C11" s="77" t="s">
        <v>60</v>
      </c>
      <c r="D11" s="47"/>
      <c r="E11" s="47"/>
      <c r="F11" s="47"/>
      <c r="G11" s="47"/>
      <c r="H11" s="47"/>
      <c r="I11" s="21"/>
      <c r="J11" s="37"/>
      <c r="K11" s="18"/>
      <c r="L11" s="19"/>
    </row>
    <row r="12" spans="1:13" x14ac:dyDescent="0.25">
      <c r="A12" s="50"/>
      <c r="B12" s="51"/>
      <c r="C12" s="51"/>
      <c r="D12" s="51"/>
      <c r="E12" s="51"/>
      <c r="F12" s="51"/>
      <c r="G12" s="60" t="s">
        <v>10</v>
      </c>
      <c r="H12" s="61"/>
      <c r="I12" s="61"/>
      <c r="J12" s="61"/>
      <c r="K12" s="61"/>
      <c r="L12" s="20">
        <f>SUM(L9:L9)</f>
        <v>0</v>
      </c>
    </row>
    <row r="13" spans="1:13" x14ac:dyDescent="0.25">
      <c r="A13" s="16">
        <v>5</v>
      </c>
      <c r="B13" s="62" t="s">
        <v>11</v>
      </c>
      <c r="C13" s="63"/>
      <c r="D13" s="63"/>
      <c r="E13" s="63"/>
      <c r="F13" s="63"/>
      <c r="G13" s="50"/>
      <c r="H13" s="51"/>
      <c r="I13" s="51"/>
      <c r="J13" s="51"/>
      <c r="K13" s="51"/>
      <c r="L13" s="51"/>
    </row>
    <row r="14" spans="1:13" s="27" customFormat="1" x14ac:dyDescent="0.25">
      <c r="A14" s="14">
        <v>2</v>
      </c>
      <c r="B14" s="17" t="s">
        <v>55</v>
      </c>
      <c r="C14" s="46" t="s">
        <v>66</v>
      </c>
      <c r="D14" s="47"/>
      <c r="E14" s="47"/>
      <c r="F14" s="47"/>
      <c r="G14" s="47"/>
      <c r="H14" s="47"/>
      <c r="I14" s="21">
        <f>939*0.5*2</f>
        <v>939</v>
      </c>
      <c r="J14" s="38" t="s">
        <v>8</v>
      </c>
      <c r="K14" s="18"/>
      <c r="L14" s="19">
        <f>ROUND(I14*K14,2)</f>
        <v>0</v>
      </c>
      <c r="M14" s="27" t="s">
        <v>14</v>
      </c>
    </row>
    <row r="15" spans="1:13" x14ac:dyDescent="0.25">
      <c r="A15" s="14">
        <v>3</v>
      </c>
      <c r="B15" s="17" t="s">
        <v>12</v>
      </c>
      <c r="C15" s="46" t="s">
        <v>13</v>
      </c>
      <c r="D15" s="47"/>
      <c r="E15" s="47"/>
      <c r="F15" s="47"/>
      <c r="G15" s="47"/>
      <c r="H15" s="47"/>
      <c r="I15" s="21">
        <f>939*5.5*2</f>
        <v>10329</v>
      </c>
      <c r="J15" s="22" t="s">
        <v>8</v>
      </c>
      <c r="K15" s="18"/>
      <c r="L15" s="19">
        <f>ROUND(I15*K15,2)</f>
        <v>0</v>
      </c>
      <c r="M15" s="25" t="s">
        <v>14</v>
      </c>
    </row>
    <row r="16" spans="1:13" s="27" customFormat="1" x14ac:dyDescent="0.25">
      <c r="A16" s="14">
        <v>4</v>
      </c>
      <c r="B16" s="17" t="s">
        <v>54</v>
      </c>
      <c r="C16" s="46" t="s">
        <v>67</v>
      </c>
      <c r="D16" s="47"/>
      <c r="E16" s="47"/>
      <c r="F16" s="47"/>
      <c r="G16" s="47"/>
      <c r="H16" s="47"/>
      <c r="I16" s="21">
        <f>939*5.5</f>
        <v>5164.5</v>
      </c>
      <c r="J16" s="36" t="s">
        <v>8</v>
      </c>
      <c r="K16" s="18"/>
      <c r="L16" s="19">
        <f t="shared" ref="L16" si="0">ROUND(I16*K16,2)</f>
        <v>0</v>
      </c>
      <c r="M16" s="27" t="s">
        <v>15</v>
      </c>
    </row>
    <row r="17" spans="1:13" x14ac:dyDescent="0.25">
      <c r="A17" s="14">
        <v>5</v>
      </c>
      <c r="B17" s="17" t="s">
        <v>58</v>
      </c>
      <c r="C17" s="46" t="s">
        <v>57</v>
      </c>
      <c r="D17" s="47"/>
      <c r="E17" s="47"/>
      <c r="F17" s="47"/>
      <c r="G17" s="47"/>
      <c r="H17" s="47"/>
      <c r="I17" s="21">
        <f>I16</f>
        <v>5164.5</v>
      </c>
      <c r="J17" s="22" t="s">
        <v>8</v>
      </c>
      <c r="K17" s="18"/>
      <c r="L17" s="19">
        <f t="shared" ref="L17:L18" si="1">ROUND(I17*K17,2)</f>
        <v>0</v>
      </c>
      <c r="M17" s="25" t="s">
        <v>15</v>
      </c>
    </row>
    <row r="18" spans="1:13" x14ac:dyDescent="0.25">
      <c r="A18" s="14">
        <v>6</v>
      </c>
      <c r="B18" s="17" t="s">
        <v>56</v>
      </c>
      <c r="C18" s="46" t="s">
        <v>62</v>
      </c>
      <c r="D18" s="47"/>
      <c r="E18" s="47"/>
      <c r="F18" s="47"/>
      <c r="G18" s="47"/>
      <c r="H18" s="47"/>
      <c r="I18" s="21">
        <f>5.5+5.5+28</f>
        <v>39</v>
      </c>
      <c r="J18" s="22" t="s">
        <v>19</v>
      </c>
      <c r="K18" s="18"/>
      <c r="L18" s="19">
        <f t="shared" si="1"/>
        <v>0</v>
      </c>
      <c r="M18" s="25" t="s">
        <v>20</v>
      </c>
    </row>
    <row r="19" spans="1:13" x14ac:dyDescent="0.25">
      <c r="A19" s="50"/>
      <c r="B19" s="51"/>
      <c r="C19" s="51"/>
      <c r="D19" s="51"/>
      <c r="E19" s="51"/>
      <c r="F19" s="51"/>
      <c r="G19" s="60" t="s">
        <v>16</v>
      </c>
      <c r="H19" s="61"/>
      <c r="I19" s="61"/>
      <c r="J19" s="61"/>
      <c r="K19" s="61"/>
      <c r="L19" s="20">
        <f>SUM(L14:M18)</f>
        <v>0</v>
      </c>
    </row>
    <row r="20" spans="1:13" x14ac:dyDescent="0.25">
      <c r="A20" s="16">
        <v>9</v>
      </c>
      <c r="B20" s="62" t="s">
        <v>17</v>
      </c>
      <c r="C20" s="63"/>
      <c r="D20" s="63"/>
      <c r="E20" s="63"/>
      <c r="F20" s="63"/>
      <c r="G20" s="50"/>
      <c r="H20" s="51"/>
      <c r="I20" s="51"/>
      <c r="J20" s="51"/>
      <c r="K20" s="51"/>
      <c r="L20" s="51"/>
    </row>
    <row r="21" spans="1:13" s="27" customFormat="1" x14ac:dyDescent="0.25">
      <c r="A21" s="14">
        <v>7</v>
      </c>
      <c r="B21" s="17" t="s">
        <v>70</v>
      </c>
      <c r="C21" s="64" t="s">
        <v>71</v>
      </c>
      <c r="D21" s="65"/>
      <c r="E21" s="65"/>
      <c r="F21" s="65"/>
      <c r="G21" s="65"/>
      <c r="H21" s="65"/>
      <c r="I21" s="18">
        <v>1878</v>
      </c>
      <c r="J21" s="37" t="s">
        <v>50</v>
      </c>
      <c r="K21" s="18"/>
      <c r="L21" s="19">
        <f t="shared" ref="L21:L22" si="2">ROUND(I21*K21,2)</f>
        <v>0</v>
      </c>
    </row>
    <row r="22" spans="1:13" s="27" customFormat="1" x14ac:dyDescent="0.25">
      <c r="A22" s="14">
        <v>8</v>
      </c>
      <c r="B22" s="17" t="s">
        <v>51</v>
      </c>
      <c r="C22" s="46" t="s">
        <v>52</v>
      </c>
      <c r="D22" s="47"/>
      <c r="E22" s="47"/>
      <c r="F22" s="47"/>
      <c r="G22" s="47"/>
      <c r="H22" s="47"/>
      <c r="I22" s="18">
        <v>1878</v>
      </c>
      <c r="J22" s="37" t="s">
        <v>50</v>
      </c>
      <c r="K22" s="18"/>
      <c r="L22" s="19">
        <f t="shared" si="2"/>
        <v>0</v>
      </c>
    </row>
    <row r="23" spans="1:13" x14ac:dyDescent="0.25">
      <c r="A23" s="14">
        <v>9</v>
      </c>
      <c r="B23" s="17" t="s">
        <v>63</v>
      </c>
      <c r="C23" s="46" t="s">
        <v>64</v>
      </c>
      <c r="D23" s="47"/>
      <c r="E23" s="47"/>
      <c r="F23" s="47"/>
      <c r="G23" s="47"/>
      <c r="H23" s="47"/>
      <c r="I23" s="18">
        <f>I18</f>
        <v>39</v>
      </c>
      <c r="J23" s="22" t="s">
        <v>19</v>
      </c>
      <c r="K23" s="18"/>
      <c r="L23" s="19">
        <f t="shared" ref="L23:L26" si="3">ROUND(I23*K23,2)</f>
        <v>0</v>
      </c>
      <c r="M23" s="25" t="s">
        <v>22</v>
      </c>
    </row>
    <row r="24" spans="1:13" x14ac:dyDescent="0.25">
      <c r="A24" s="14">
        <v>10</v>
      </c>
      <c r="B24" s="17" t="s">
        <v>35</v>
      </c>
      <c r="C24" s="46" t="s">
        <v>34</v>
      </c>
      <c r="D24" s="47"/>
      <c r="E24" s="47"/>
      <c r="F24" s="47"/>
      <c r="G24" s="47"/>
      <c r="H24" s="47"/>
      <c r="I24" s="21">
        <f>5.5*2</f>
        <v>11</v>
      </c>
      <c r="J24" s="22" t="s">
        <v>19</v>
      </c>
      <c r="K24" s="18"/>
      <c r="L24" s="19">
        <f t="shared" si="3"/>
        <v>0</v>
      </c>
      <c r="M24" s="25" t="s">
        <v>22</v>
      </c>
    </row>
    <row r="25" spans="1:13" x14ac:dyDescent="0.25">
      <c r="A25" s="14">
        <v>11</v>
      </c>
      <c r="B25" s="17" t="s">
        <v>36</v>
      </c>
      <c r="C25" s="46" t="s">
        <v>68</v>
      </c>
      <c r="D25" s="47"/>
      <c r="E25" s="47"/>
      <c r="F25" s="47"/>
      <c r="G25" s="47"/>
      <c r="H25" s="47"/>
      <c r="I25" s="21">
        <f>I24</f>
        <v>11</v>
      </c>
      <c r="J25" s="22" t="s">
        <v>19</v>
      </c>
      <c r="K25" s="18"/>
      <c r="L25" s="19">
        <f t="shared" si="3"/>
        <v>0</v>
      </c>
      <c r="M25" s="25" t="s">
        <v>23</v>
      </c>
    </row>
    <row r="26" spans="1:13" x14ac:dyDescent="0.25">
      <c r="A26" s="14">
        <v>12</v>
      </c>
      <c r="B26" s="17" t="s">
        <v>69</v>
      </c>
      <c r="C26" s="46" t="s">
        <v>37</v>
      </c>
      <c r="D26" s="47"/>
      <c r="E26" s="47"/>
      <c r="F26" s="47"/>
      <c r="G26" s="47"/>
      <c r="H26" s="47"/>
      <c r="I26" s="21">
        <f>I16</f>
        <v>5164.5</v>
      </c>
      <c r="J26" s="22" t="s">
        <v>8</v>
      </c>
      <c r="K26" s="18"/>
      <c r="L26" s="19">
        <f t="shared" si="3"/>
        <v>0</v>
      </c>
      <c r="M26" s="25" t="s">
        <v>24</v>
      </c>
    </row>
    <row r="27" spans="1:13" x14ac:dyDescent="0.25">
      <c r="A27" s="14">
        <v>17</v>
      </c>
      <c r="B27" s="17" t="s">
        <v>31</v>
      </c>
      <c r="C27" s="46" t="s">
        <v>32</v>
      </c>
      <c r="D27" s="47"/>
      <c r="E27" s="47"/>
      <c r="F27" s="47"/>
      <c r="G27" s="47"/>
      <c r="H27" s="47"/>
      <c r="I27" s="21">
        <v>1</v>
      </c>
      <c r="J27" s="22" t="s">
        <v>33</v>
      </c>
      <c r="K27" s="18"/>
      <c r="L27" s="19">
        <f>ROUND(I27*K27,2)</f>
        <v>0</v>
      </c>
      <c r="M27" s="25" t="s">
        <v>25</v>
      </c>
    </row>
    <row r="28" spans="1:13" x14ac:dyDescent="0.25">
      <c r="A28" s="50"/>
      <c r="B28" s="51"/>
      <c r="C28" s="51"/>
      <c r="D28" s="51"/>
      <c r="E28" s="51"/>
      <c r="F28" s="51"/>
      <c r="G28" s="60" t="s">
        <v>18</v>
      </c>
      <c r="H28" s="61"/>
      <c r="I28" s="61"/>
      <c r="J28" s="61"/>
      <c r="K28" s="61"/>
      <c r="L28" s="20">
        <f>SUM(L21:M27)</f>
        <v>0</v>
      </c>
    </row>
    <row r="29" spans="1:13" x14ac:dyDescent="0.25">
      <c r="A29" s="50"/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</row>
    <row r="30" spans="1:13" x14ac:dyDescent="0.25">
      <c r="A30" s="40"/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</row>
    <row r="31" spans="1:13" x14ac:dyDescent="0.25">
      <c r="A31" s="54" t="s">
        <v>26</v>
      </c>
      <c r="B31" s="55"/>
      <c r="C31" s="55"/>
      <c r="D31" s="57" t="s">
        <v>27</v>
      </c>
      <c r="E31" s="43"/>
      <c r="F31" s="57" t="s">
        <v>28</v>
      </c>
      <c r="G31" s="43"/>
      <c r="H31" s="52" t="s">
        <v>29</v>
      </c>
      <c r="I31" s="53"/>
      <c r="J31" s="26"/>
      <c r="K31" s="44">
        <f>L28+L19+L12</f>
        <v>0</v>
      </c>
      <c r="L31" s="45"/>
    </row>
    <row r="32" spans="1:13" x14ac:dyDescent="0.25">
      <c r="A32" s="56"/>
      <c r="B32" s="56"/>
      <c r="C32" s="56"/>
      <c r="D32" s="58"/>
      <c r="E32" s="59"/>
      <c r="F32" s="58"/>
      <c r="G32" s="59"/>
      <c r="H32" s="58"/>
      <c r="I32" s="59"/>
      <c r="J32" s="59"/>
      <c r="K32" s="59"/>
      <c r="L32" s="59"/>
    </row>
    <row r="33" spans="1:12" x14ac:dyDescent="0.25">
      <c r="A33" s="56"/>
      <c r="B33" s="56"/>
      <c r="C33" s="56"/>
      <c r="D33" s="42">
        <v>21</v>
      </c>
      <c r="E33" s="43"/>
      <c r="F33" s="44">
        <f>ROUNDUP(K31*0.21,2)</f>
        <v>0</v>
      </c>
      <c r="G33" s="45"/>
      <c r="H33" s="52" t="s">
        <v>30</v>
      </c>
      <c r="I33" s="53"/>
      <c r="J33" s="26"/>
      <c r="K33" s="44">
        <f>K31+F33+F32</f>
        <v>0</v>
      </c>
      <c r="L33" s="45"/>
    </row>
    <row r="34" spans="1:12" x14ac:dyDescent="0.25">
      <c r="A34" s="40"/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</row>
    <row r="35" spans="1:12" x14ac:dyDescent="0.25">
      <c r="A35" s="50"/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</row>
    <row r="36" spans="1:12" x14ac:dyDescent="0.25">
      <c r="A36" s="48"/>
      <c r="B36" s="49"/>
      <c r="C36" s="48"/>
      <c r="D36" s="49"/>
      <c r="E36" s="49"/>
      <c r="F36" s="50"/>
      <c r="G36" s="51"/>
      <c r="H36" s="51"/>
      <c r="I36" s="51"/>
      <c r="J36" s="51"/>
      <c r="K36" s="51"/>
      <c r="L36" s="51"/>
    </row>
    <row r="37" spans="1:12" x14ac:dyDescent="0.25">
      <c r="A37" s="48"/>
      <c r="B37" s="49"/>
      <c r="C37" s="48"/>
      <c r="D37" s="49"/>
      <c r="E37" s="49"/>
      <c r="F37" s="50"/>
      <c r="G37" s="51"/>
      <c r="H37" s="51"/>
      <c r="I37" s="51"/>
      <c r="J37" s="51"/>
      <c r="K37" s="51"/>
      <c r="L37" s="51"/>
    </row>
  </sheetData>
  <mergeCells count="52">
    <mergeCell ref="A12:F12"/>
    <mergeCell ref="G12:K12"/>
    <mergeCell ref="B13:F13"/>
    <mergeCell ref="G13:L13"/>
    <mergeCell ref="A1:L4"/>
    <mergeCell ref="A7:B7"/>
    <mergeCell ref="C7:H7"/>
    <mergeCell ref="B8:F8"/>
    <mergeCell ref="G8:L8"/>
    <mergeCell ref="C9:H9"/>
    <mergeCell ref="C11:H11"/>
    <mergeCell ref="C10:H10"/>
    <mergeCell ref="B20:F20"/>
    <mergeCell ref="G20:L20"/>
    <mergeCell ref="C23:H23"/>
    <mergeCell ref="C24:H24"/>
    <mergeCell ref="C25:H25"/>
    <mergeCell ref="C21:H21"/>
    <mergeCell ref="C22:H22"/>
    <mergeCell ref="C15:H15"/>
    <mergeCell ref="C17:H17"/>
    <mergeCell ref="C18:H18"/>
    <mergeCell ref="A19:F19"/>
    <mergeCell ref="G19:K19"/>
    <mergeCell ref="C16:H16"/>
    <mergeCell ref="G28:K28"/>
    <mergeCell ref="C27:H27"/>
    <mergeCell ref="A28:F28"/>
    <mergeCell ref="C26:H26"/>
    <mergeCell ref="A29:L29"/>
    <mergeCell ref="D32:E32"/>
    <mergeCell ref="F32:G32"/>
    <mergeCell ref="H32:L32"/>
    <mergeCell ref="H31:I31"/>
    <mergeCell ref="K31:L31"/>
    <mergeCell ref="F31:G31"/>
    <mergeCell ref="A30:L30"/>
    <mergeCell ref="D33:E33"/>
    <mergeCell ref="F33:G33"/>
    <mergeCell ref="C14:H14"/>
    <mergeCell ref="A37:B37"/>
    <mergeCell ref="C37:E37"/>
    <mergeCell ref="F37:L37"/>
    <mergeCell ref="H33:I33"/>
    <mergeCell ref="K33:L33"/>
    <mergeCell ref="A34:L34"/>
    <mergeCell ref="A35:L35"/>
    <mergeCell ref="A36:B36"/>
    <mergeCell ref="C36:E36"/>
    <mergeCell ref="F36:L36"/>
    <mergeCell ref="A31:C33"/>
    <mergeCell ref="D31:E31"/>
  </mergeCells>
  <pageMargins left="0.19685039375000002" right="0.19685039375000002" top="0.78740157499999996" bottom="0.78740157499999996" header="0.3" footer="0.3"/>
  <pageSetup paperSize="9" scale="6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view="pageBreakPreview" zoomScale="80" zoomScaleNormal="100" zoomScaleSheetLayoutView="80" workbookViewId="0">
      <selection activeCell="K13" sqref="K13:L13"/>
    </sheetView>
  </sheetViews>
  <sheetFormatPr defaultRowHeight="15" x14ac:dyDescent="0.25"/>
  <cols>
    <col min="1" max="1" width="5.5703125" style="1" customWidth="1"/>
    <col min="2" max="2" width="10.140625" style="1" customWidth="1"/>
    <col min="3" max="4" width="9.7109375" style="1" customWidth="1"/>
    <col min="5" max="7" width="9.140625" style="1"/>
    <col min="8" max="8" width="29.7109375" style="1" customWidth="1"/>
    <col min="9" max="9" width="11.7109375" style="1" customWidth="1"/>
    <col min="10" max="10" width="6.28515625" style="1" customWidth="1"/>
    <col min="11" max="11" width="12.7109375" style="1" customWidth="1"/>
    <col min="12" max="12" width="13.7109375" style="1" customWidth="1"/>
    <col min="13" max="13" width="16.7109375" hidden="1" customWidth="1"/>
  </cols>
  <sheetData>
    <row r="1" spans="1:13" x14ac:dyDescent="0.25">
      <c r="A1" s="80" t="s">
        <v>45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</row>
    <row r="2" spans="1:13" x14ac:dyDescent="0.25">
      <c r="A2" s="82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</row>
    <row r="3" spans="1:13" x14ac:dyDescent="0.25">
      <c r="A3" s="81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</row>
    <row r="4" spans="1:13" x14ac:dyDescent="0.25">
      <c r="A4" s="81"/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</row>
    <row r="5" spans="1:13" x14ac:dyDescent="0.25">
      <c r="A5" s="1" t="s">
        <v>0</v>
      </c>
      <c r="C5" s="1" t="str">
        <f>III_4242!C5</f>
        <v>SUS JMK, p.o.k.</v>
      </c>
    </row>
    <row r="6" spans="1:13" ht="15.75" thickBot="1" x14ac:dyDescent="0.3"/>
    <row r="7" spans="1:13" ht="15.75" thickBot="1" x14ac:dyDescent="0.3">
      <c r="A7" s="69" t="s">
        <v>1</v>
      </c>
      <c r="B7" s="70"/>
      <c r="C7" s="71" t="s">
        <v>2</v>
      </c>
      <c r="D7" s="72"/>
      <c r="E7" s="72"/>
      <c r="F7" s="72"/>
      <c r="G7" s="72"/>
      <c r="H7" s="72"/>
      <c r="I7" s="2" t="s">
        <v>3</v>
      </c>
      <c r="J7" s="10" t="s">
        <v>4</v>
      </c>
      <c r="K7" s="2" t="s">
        <v>5</v>
      </c>
      <c r="L7" s="2" t="s">
        <v>6</v>
      </c>
    </row>
    <row r="8" spans="1:13" x14ac:dyDescent="0.25">
      <c r="A8" s="3"/>
      <c r="B8" s="62" t="s">
        <v>44</v>
      </c>
      <c r="C8" s="63"/>
      <c r="D8" s="63"/>
      <c r="E8" s="63"/>
      <c r="F8" s="63"/>
      <c r="G8" s="50"/>
      <c r="H8" s="51"/>
      <c r="I8" s="51"/>
      <c r="J8" s="51"/>
      <c r="K8" s="51"/>
      <c r="L8" s="51"/>
    </row>
    <row r="9" spans="1:13" x14ac:dyDescent="0.25">
      <c r="A9" s="14">
        <v>1</v>
      </c>
      <c r="B9" s="4"/>
      <c r="C9" s="46" t="s">
        <v>48</v>
      </c>
      <c r="D9" s="47"/>
      <c r="E9" s="47"/>
      <c r="F9" s="47"/>
      <c r="G9" s="47"/>
      <c r="H9" s="47"/>
      <c r="I9" s="5">
        <v>1</v>
      </c>
      <c r="J9" s="9" t="s">
        <v>46</v>
      </c>
      <c r="K9" s="5"/>
      <c r="L9" s="6">
        <f t="shared" ref="L9" si="0">ROUND(I9*K9,2)</f>
        <v>0</v>
      </c>
      <c r="M9" t="s">
        <v>21</v>
      </c>
    </row>
    <row r="10" spans="1:13" x14ac:dyDescent="0.25">
      <c r="A10" s="50"/>
      <c r="B10" s="51"/>
      <c r="C10" s="51"/>
      <c r="D10" s="51"/>
      <c r="E10" s="51"/>
      <c r="F10" s="51"/>
      <c r="G10" s="60" t="s">
        <v>47</v>
      </c>
      <c r="H10" s="61"/>
      <c r="I10" s="61"/>
      <c r="J10" s="61"/>
      <c r="K10" s="61"/>
      <c r="L10" s="7">
        <f>SUM(L9:M9)</f>
        <v>0</v>
      </c>
    </row>
    <row r="11" spans="1:13" x14ac:dyDescent="0.25">
      <c r="A11" s="50"/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</row>
    <row r="12" spans="1:13" x14ac:dyDescent="0.25">
      <c r="A12" s="40"/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</row>
    <row r="13" spans="1:13" x14ac:dyDescent="0.25">
      <c r="A13" s="54" t="s">
        <v>26</v>
      </c>
      <c r="B13" s="55"/>
      <c r="C13" s="55"/>
      <c r="D13" s="57" t="s">
        <v>27</v>
      </c>
      <c r="E13" s="43"/>
      <c r="F13" s="57" t="s">
        <v>28</v>
      </c>
      <c r="G13" s="43"/>
      <c r="H13" s="52" t="s">
        <v>29</v>
      </c>
      <c r="I13" s="53"/>
      <c r="J13" s="8"/>
      <c r="K13" s="44">
        <f>L10</f>
        <v>0</v>
      </c>
      <c r="L13" s="45"/>
    </row>
    <row r="14" spans="1:13" x14ac:dyDescent="0.25">
      <c r="A14" s="56"/>
      <c r="B14" s="56"/>
      <c r="C14" s="56"/>
      <c r="D14" s="58"/>
      <c r="E14" s="59"/>
      <c r="F14" s="58"/>
      <c r="G14" s="59"/>
      <c r="H14" s="58"/>
      <c r="I14" s="59"/>
      <c r="J14" s="59"/>
      <c r="K14" s="59"/>
      <c r="L14" s="59"/>
    </row>
    <row r="15" spans="1:13" x14ac:dyDescent="0.25">
      <c r="A15" s="56"/>
      <c r="B15" s="56"/>
      <c r="C15" s="56"/>
      <c r="D15" s="42">
        <v>21</v>
      </c>
      <c r="E15" s="43"/>
      <c r="F15" s="44">
        <f>ROUNDUP(K13*0.21,2)</f>
        <v>0</v>
      </c>
      <c r="G15" s="45"/>
      <c r="H15" s="52" t="s">
        <v>30</v>
      </c>
      <c r="I15" s="53"/>
      <c r="J15" s="8"/>
      <c r="K15" s="44">
        <f>K13+F15+F14</f>
        <v>0</v>
      </c>
      <c r="L15" s="45"/>
    </row>
    <row r="16" spans="1:13" x14ac:dyDescent="0.25">
      <c r="A16" s="40"/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</row>
    <row r="17" spans="1:12" x14ac:dyDescent="0.25">
      <c r="A17" s="50"/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</row>
    <row r="18" spans="1:12" x14ac:dyDescent="0.25">
      <c r="A18" s="48"/>
      <c r="B18" s="49"/>
      <c r="C18" s="48"/>
      <c r="D18" s="49"/>
      <c r="E18" s="49"/>
      <c r="F18" s="50"/>
      <c r="G18" s="51"/>
      <c r="H18" s="51"/>
      <c r="I18" s="51"/>
      <c r="J18" s="51"/>
      <c r="K18" s="51"/>
      <c r="L18" s="51"/>
    </row>
    <row r="19" spans="1:12" x14ac:dyDescent="0.25">
      <c r="A19" s="48"/>
      <c r="B19" s="49"/>
      <c r="C19" s="48"/>
      <c r="D19" s="49"/>
      <c r="E19" s="49"/>
      <c r="F19" s="50"/>
      <c r="G19" s="51"/>
      <c r="H19" s="51"/>
      <c r="I19" s="51"/>
      <c r="J19" s="51"/>
      <c r="K19" s="51"/>
      <c r="L19" s="51"/>
    </row>
  </sheetData>
  <mergeCells count="30">
    <mergeCell ref="A19:B19"/>
    <mergeCell ref="C19:E19"/>
    <mergeCell ref="F19:L19"/>
    <mergeCell ref="F15:G15"/>
    <mergeCell ref="H15:I15"/>
    <mergeCell ref="K15:L15"/>
    <mergeCell ref="A16:L16"/>
    <mergeCell ref="A17:L17"/>
    <mergeCell ref="A18:B18"/>
    <mergeCell ref="C18:E18"/>
    <mergeCell ref="F18:L18"/>
    <mergeCell ref="A13:C15"/>
    <mergeCell ref="D13:E13"/>
    <mergeCell ref="F13:G13"/>
    <mergeCell ref="H13:I13"/>
    <mergeCell ref="K13:L13"/>
    <mergeCell ref="D14:E14"/>
    <mergeCell ref="F14:G14"/>
    <mergeCell ref="H14:L14"/>
    <mergeCell ref="D15:E15"/>
    <mergeCell ref="A11:L11"/>
    <mergeCell ref="C9:H9"/>
    <mergeCell ref="A10:F10"/>
    <mergeCell ref="G10:K10"/>
    <mergeCell ref="A12:L12"/>
    <mergeCell ref="A1:L4"/>
    <mergeCell ref="A7:B7"/>
    <mergeCell ref="C7:H7"/>
    <mergeCell ref="B8:F8"/>
    <mergeCell ref="G8:L8"/>
  </mergeCells>
  <pageMargins left="0.19685039375000002" right="0.19685039375000002" top="0.78740157499999996" bottom="0.78740157499999996" header="0.3" footer="0.3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Rekapitulace</vt:lpstr>
      <vt:lpstr>III_4242</vt:lpstr>
      <vt:lpstr>Nestavební náklady</vt:lpstr>
      <vt:lpstr>Rekapitulace!Oblast_tisku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Štukavec Jiří</dc:creator>
  <cp:lastModifiedBy>Nováková Veronika</cp:lastModifiedBy>
  <cp:lastPrinted>2022-02-03T13:52:51Z</cp:lastPrinted>
  <dcterms:created xsi:type="dcterms:W3CDTF">2016-03-02T12:32:43Z</dcterms:created>
  <dcterms:modified xsi:type="dcterms:W3CDTF">2023-04-06T09:42:00Z</dcterms:modified>
</cp:coreProperties>
</file>