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Drobné akce\Brno-DD Dagmar\"/>
    </mc:Choice>
  </mc:AlternateContent>
  <xr:revisionPtr revIDLastSave="0" documentId="13_ncr:1_{4C1EB38D-EC48-40AA-8AE9-48E00894F72B}" xr6:coauthVersionLast="47" xr6:coauthVersionMax="47" xr10:uidLastSave="{00000000-0000-0000-0000-000000000000}"/>
  <bookViews>
    <workbookView xWindow="-28920" yWindow="-120" windowWidth="29040" windowHeight="17640" activeTab="5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D.1.4.1 Pol" sheetId="12" r:id="rId4"/>
    <sheet name="01 D.1.4.2 Pol" sheetId="13" r:id="rId5"/>
    <sheet name="01 D.1.4.3 Pol" sheetId="14" r:id="rId6"/>
    <sheet name="01 D.1.4.4 Pol" sheetId="15" r:id="rId7"/>
  </sheets>
  <externalReferences>
    <externalReference r:id="rId8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D.1.4.1 Pol'!$1:$7</definedName>
    <definedName name="_xlnm.Print_Titles" localSheetId="4">'01 D.1.4.2 Pol'!$1:$7</definedName>
    <definedName name="_xlnm.Print_Titles" localSheetId="5">'01 D.1.4.3 Pol'!$1:$7</definedName>
    <definedName name="_xlnm.Print_Titles" localSheetId="6">'01 D.1.4.4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D.1.4.1 Pol'!$A$1:$Y$59</definedName>
    <definedName name="_xlnm.Print_Area" localSheetId="4">'01 D.1.4.2 Pol'!$A$1:$Y$30</definedName>
    <definedName name="_xlnm.Print_Area" localSheetId="5">'01 D.1.4.3 Pol'!$A$1:$Y$166</definedName>
    <definedName name="_xlnm.Print_Area" localSheetId="6">'01 D.1.4.4 Pol'!$A$1:$Y$44</definedName>
    <definedName name="_xlnm.Print_Area" localSheetId="1">Stavba!$A$1:$J$73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2" l="1"/>
  <c r="G9" i="15"/>
  <c r="M9" i="15" s="1"/>
  <c r="I9" i="15"/>
  <c r="K9" i="15"/>
  <c r="O9" i="15"/>
  <c r="Q9" i="15"/>
  <c r="V9" i="15"/>
  <c r="G10" i="15"/>
  <c r="M10" i="15" s="1"/>
  <c r="I10" i="15"/>
  <c r="K10" i="15"/>
  <c r="O10" i="15"/>
  <c r="Q10" i="15"/>
  <c r="V10" i="15"/>
  <c r="G14" i="15"/>
  <c r="M14" i="15" s="1"/>
  <c r="I14" i="15"/>
  <c r="K14" i="15"/>
  <c r="O14" i="15"/>
  <c r="Q14" i="15"/>
  <c r="V14" i="15"/>
  <c r="G15" i="15"/>
  <c r="I15" i="15"/>
  <c r="K15" i="15"/>
  <c r="M15" i="15"/>
  <c r="O15" i="15"/>
  <c r="Q15" i="15"/>
  <c r="V15" i="15"/>
  <c r="G16" i="15"/>
  <c r="M16" i="15" s="1"/>
  <c r="I16" i="15"/>
  <c r="K16" i="15"/>
  <c r="O16" i="15"/>
  <c r="Q16" i="15"/>
  <c r="V16" i="15"/>
  <c r="G17" i="15"/>
  <c r="M17" i="15" s="1"/>
  <c r="I17" i="15"/>
  <c r="K17" i="15"/>
  <c r="O17" i="15"/>
  <c r="Q17" i="15"/>
  <c r="V17" i="15"/>
  <c r="G19" i="15"/>
  <c r="I19" i="15"/>
  <c r="K19" i="15"/>
  <c r="M19" i="15"/>
  <c r="O19" i="15"/>
  <c r="Q19" i="15"/>
  <c r="V19" i="15"/>
  <c r="G20" i="15"/>
  <c r="I20" i="15"/>
  <c r="K20" i="15"/>
  <c r="O20" i="15"/>
  <c r="Q20" i="15"/>
  <c r="V20" i="15"/>
  <c r="G21" i="15"/>
  <c r="M21" i="15" s="1"/>
  <c r="I21" i="15"/>
  <c r="K21" i="15"/>
  <c r="O21" i="15"/>
  <c r="Q21" i="15"/>
  <c r="V21" i="15"/>
  <c r="G22" i="15"/>
  <c r="M22" i="15" s="1"/>
  <c r="I22" i="15"/>
  <c r="K22" i="15"/>
  <c r="O22" i="15"/>
  <c r="Q22" i="15"/>
  <c r="V22" i="15"/>
  <c r="G23" i="15"/>
  <c r="M23" i="15" s="1"/>
  <c r="I23" i="15"/>
  <c r="K23" i="15"/>
  <c r="O23" i="15"/>
  <c r="Q23" i="15"/>
  <c r="V23" i="15"/>
  <c r="G24" i="15"/>
  <c r="I24" i="15"/>
  <c r="K24" i="15"/>
  <c r="M24" i="15"/>
  <c r="O24" i="15"/>
  <c r="Q24" i="15"/>
  <c r="V24" i="15"/>
  <c r="G25" i="15"/>
  <c r="M25" i="15" s="1"/>
  <c r="I25" i="15"/>
  <c r="K25" i="15"/>
  <c r="O25" i="15"/>
  <c r="Q25" i="15"/>
  <c r="V25" i="15"/>
  <c r="G26" i="15"/>
  <c r="M26" i="15" s="1"/>
  <c r="I26" i="15"/>
  <c r="K26" i="15"/>
  <c r="O26" i="15"/>
  <c r="Q26" i="15"/>
  <c r="V26" i="15"/>
  <c r="G27" i="15"/>
  <c r="I27" i="15"/>
  <c r="K27" i="15"/>
  <c r="M27" i="15"/>
  <c r="O27" i="15"/>
  <c r="Q27" i="15"/>
  <c r="V27" i="15"/>
  <c r="G28" i="15"/>
  <c r="M28" i="15" s="1"/>
  <c r="I28" i="15"/>
  <c r="K28" i="15"/>
  <c r="O28" i="15"/>
  <c r="Q28" i="15"/>
  <c r="V28" i="15"/>
  <c r="G29" i="15"/>
  <c r="M29" i="15" s="1"/>
  <c r="I29" i="15"/>
  <c r="K29" i="15"/>
  <c r="O29" i="15"/>
  <c r="Q29" i="15"/>
  <c r="V29" i="15"/>
  <c r="G31" i="15"/>
  <c r="M31" i="15" s="1"/>
  <c r="I31" i="15"/>
  <c r="K31" i="15"/>
  <c r="O31" i="15"/>
  <c r="Q31" i="15"/>
  <c r="V31" i="15"/>
  <c r="G33" i="15"/>
  <c r="G34" i="15"/>
  <c r="M34" i="15" s="1"/>
  <c r="M33" i="15" s="1"/>
  <c r="I34" i="15"/>
  <c r="I33" i="15" s="1"/>
  <c r="K34" i="15"/>
  <c r="K33" i="15" s="1"/>
  <c r="O34" i="15"/>
  <c r="O33" i="15" s="1"/>
  <c r="Q34" i="15"/>
  <c r="Q33" i="15" s="1"/>
  <c r="V34" i="15"/>
  <c r="V33" i="15" s="1"/>
  <c r="G35" i="15"/>
  <c r="I70" i="1" s="1"/>
  <c r="Q35" i="15"/>
  <c r="G36" i="15"/>
  <c r="I36" i="15"/>
  <c r="I35" i="15" s="1"/>
  <c r="K36" i="15"/>
  <c r="K35" i="15" s="1"/>
  <c r="M36" i="15"/>
  <c r="M35" i="15" s="1"/>
  <c r="O36" i="15"/>
  <c r="O35" i="15" s="1"/>
  <c r="Q36" i="15"/>
  <c r="V36" i="15"/>
  <c r="V35" i="15" s="1"/>
  <c r="G39" i="15"/>
  <c r="I39" i="15"/>
  <c r="K39" i="15"/>
  <c r="O39" i="15"/>
  <c r="Q39" i="15"/>
  <c r="Q38" i="15" s="1"/>
  <c r="V39" i="15"/>
  <c r="G40" i="15"/>
  <c r="M40" i="15" s="1"/>
  <c r="I40" i="15"/>
  <c r="K40" i="15"/>
  <c r="O40" i="15"/>
  <c r="Q40" i="15"/>
  <c r="V40" i="15"/>
  <c r="G41" i="15"/>
  <c r="M41" i="15" s="1"/>
  <c r="I41" i="15"/>
  <c r="K41" i="15"/>
  <c r="O41" i="15"/>
  <c r="Q41" i="15"/>
  <c r="V41" i="15"/>
  <c r="AE43" i="15"/>
  <c r="BA163" i="14"/>
  <c r="BA161" i="14"/>
  <c r="G9" i="14"/>
  <c r="M9" i="14" s="1"/>
  <c r="I9" i="14"/>
  <c r="K9" i="14"/>
  <c r="O9" i="14"/>
  <c r="Q9" i="14"/>
  <c r="V9" i="14"/>
  <c r="G10" i="14"/>
  <c r="M10" i="14" s="1"/>
  <c r="I10" i="14"/>
  <c r="K10" i="14"/>
  <c r="O10" i="14"/>
  <c r="Q10" i="14"/>
  <c r="V10" i="14"/>
  <c r="G11" i="14"/>
  <c r="M11" i="14" s="1"/>
  <c r="I11" i="14"/>
  <c r="K11" i="14"/>
  <c r="O11" i="14"/>
  <c r="Q11" i="14"/>
  <c r="V11" i="14"/>
  <c r="G12" i="14"/>
  <c r="M12" i="14" s="1"/>
  <c r="I12" i="14"/>
  <c r="K12" i="14"/>
  <c r="O12" i="14"/>
  <c r="Q12" i="14"/>
  <c r="V12" i="14"/>
  <c r="G13" i="14"/>
  <c r="M13" i="14" s="1"/>
  <c r="I13" i="14"/>
  <c r="K13" i="14"/>
  <c r="O13" i="14"/>
  <c r="Q13" i="14"/>
  <c r="V13" i="14"/>
  <c r="G14" i="14"/>
  <c r="M14" i="14" s="1"/>
  <c r="I14" i="14"/>
  <c r="K14" i="14"/>
  <c r="O14" i="14"/>
  <c r="Q14" i="14"/>
  <c r="V14" i="14"/>
  <c r="G15" i="14"/>
  <c r="M15" i="14" s="1"/>
  <c r="I15" i="14"/>
  <c r="K15" i="14"/>
  <c r="O15" i="14"/>
  <c r="Q15" i="14"/>
  <c r="V15" i="14"/>
  <c r="G16" i="14"/>
  <c r="I16" i="14"/>
  <c r="K16" i="14"/>
  <c r="O16" i="14"/>
  <c r="Q16" i="14"/>
  <c r="V16" i="14"/>
  <c r="G17" i="14"/>
  <c r="M17" i="14" s="1"/>
  <c r="I17" i="14"/>
  <c r="K17" i="14"/>
  <c r="O17" i="14"/>
  <c r="Q17" i="14"/>
  <c r="V17" i="14"/>
  <c r="G19" i="14"/>
  <c r="M19" i="14" s="1"/>
  <c r="I19" i="14"/>
  <c r="K19" i="14"/>
  <c r="O19" i="14"/>
  <c r="Q19" i="14"/>
  <c r="V19" i="14"/>
  <c r="G21" i="14"/>
  <c r="M21" i="14" s="1"/>
  <c r="I21" i="14"/>
  <c r="K21" i="14"/>
  <c r="O21" i="14"/>
  <c r="Q21" i="14"/>
  <c r="V21" i="14"/>
  <c r="G24" i="14"/>
  <c r="M24" i="14" s="1"/>
  <c r="I24" i="14"/>
  <c r="K24" i="14"/>
  <c r="O24" i="14"/>
  <c r="Q24" i="14"/>
  <c r="V24" i="14"/>
  <c r="G35" i="14"/>
  <c r="M35" i="14" s="1"/>
  <c r="I35" i="14"/>
  <c r="K35" i="14"/>
  <c r="O35" i="14"/>
  <c r="Q35" i="14"/>
  <c r="V35" i="14"/>
  <c r="G36" i="14"/>
  <c r="M36" i="14" s="1"/>
  <c r="I36" i="14"/>
  <c r="K36" i="14"/>
  <c r="O36" i="14"/>
  <c r="Q36" i="14"/>
  <c r="V36" i="14"/>
  <c r="G37" i="14"/>
  <c r="M37" i="14" s="1"/>
  <c r="I37" i="14"/>
  <c r="K37" i="14"/>
  <c r="O37" i="14"/>
  <c r="Q37" i="14"/>
  <c r="V37" i="14"/>
  <c r="G38" i="14"/>
  <c r="M38" i="14" s="1"/>
  <c r="I38" i="14"/>
  <c r="K38" i="14"/>
  <c r="O38" i="14"/>
  <c r="Q38" i="14"/>
  <c r="V38" i="14"/>
  <c r="G39" i="14"/>
  <c r="M39" i="14" s="1"/>
  <c r="I39" i="14"/>
  <c r="K39" i="14"/>
  <c r="O39" i="14"/>
  <c r="Q39" i="14"/>
  <c r="V39" i="14"/>
  <c r="G40" i="14"/>
  <c r="M40" i="14" s="1"/>
  <c r="I40" i="14"/>
  <c r="K40" i="14"/>
  <c r="O40" i="14"/>
  <c r="Q40" i="14"/>
  <c r="V40" i="14"/>
  <c r="G41" i="14"/>
  <c r="M41" i="14" s="1"/>
  <c r="I41" i="14"/>
  <c r="K41" i="14"/>
  <c r="O41" i="14"/>
  <c r="Q41" i="14"/>
  <c r="V41" i="14"/>
  <c r="G43" i="14"/>
  <c r="M43" i="14" s="1"/>
  <c r="I43" i="14"/>
  <c r="K43" i="14"/>
  <c r="O43" i="14"/>
  <c r="Q43" i="14"/>
  <c r="V43" i="14"/>
  <c r="G46" i="14"/>
  <c r="M46" i="14" s="1"/>
  <c r="I46" i="14"/>
  <c r="K46" i="14"/>
  <c r="O46" i="14"/>
  <c r="Q46" i="14"/>
  <c r="V46" i="14"/>
  <c r="G47" i="14"/>
  <c r="I47" i="14"/>
  <c r="K47" i="14"/>
  <c r="O47" i="14"/>
  <c r="Q47" i="14"/>
  <c r="V47" i="14"/>
  <c r="G48" i="14"/>
  <c r="M48" i="14" s="1"/>
  <c r="I48" i="14"/>
  <c r="K48" i="14"/>
  <c r="O48" i="14"/>
  <c r="Q48" i="14"/>
  <c r="V48" i="14"/>
  <c r="G49" i="14"/>
  <c r="M49" i="14" s="1"/>
  <c r="I49" i="14"/>
  <c r="K49" i="14"/>
  <c r="O49" i="14"/>
  <c r="Q49" i="14"/>
  <c r="V49" i="14"/>
  <c r="G56" i="14"/>
  <c r="M56" i="14" s="1"/>
  <c r="I56" i="14"/>
  <c r="K56" i="14"/>
  <c r="O56" i="14"/>
  <c r="Q56" i="14"/>
  <c r="V56" i="14"/>
  <c r="G57" i="14"/>
  <c r="M57" i="14" s="1"/>
  <c r="I57" i="14"/>
  <c r="K57" i="14"/>
  <c r="O57" i="14"/>
  <c r="Q57" i="14"/>
  <c r="V57" i="14"/>
  <c r="G58" i="14"/>
  <c r="M58" i="14" s="1"/>
  <c r="I58" i="14"/>
  <c r="K58" i="14"/>
  <c r="O58" i="14"/>
  <c r="Q58" i="14"/>
  <c r="V58" i="14"/>
  <c r="G59" i="14"/>
  <c r="M59" i="14" s="1"/>
  <c r="I59" i="14"/>
  <c r="K59" i="14"/>
  <c r="O59" i="14"/>
  <c r="Q59" i="14"/>
  <c r="V59" i="14"/>
  <c r="G60" i="14"/>
  <c r="M60" i="14" s="1"/>
  <c r="I60" i="14"/>
  <c r="K60" i="14"/>
  <c r="O60" i="14"/>
  <c r="Q60" i="14"/>
  <c r="V60" i="14"/>
  <c r="G61" i="14"/>
  <c r="M61" i="14" s="1"/>
  <c r="I61" i="14"/>
  <c r="K61" i="14"/>
  <c r="O61" i="14"/>
  <c r="Q61" i="14"/>
  <c r="V61" i="14"/>
  <c r="G62" i="14"/>
  <c r="M62" i="14" s="1"/>
  <c r="I62" i="14"/>
  <c r="K62" i="14"/>
  <c r="O62" i="14"/>
  <c r="Q62" i="14"/>
  <c r="V62" i="14"/>
  <c r="G63" i="14"/>
  <c r="M63" i="14" s="1"/>
  <c r="I63" i="14"/>
  <c r="K63" i="14"/>
  <c r="O63" i="14"/>
  <c r="Q63" i="14"/>
  <c r="V63" i="14"/>
  <c r="G64" i="14"/>
  <c r="M64" i="14" s="1"/>
  <c r="I64" i="14"/>
  <c r="K64" i="14"/>
  <c r="O64" i="14"/>
  <c r="Q64" i="14"/>
  <c r="V64" i="14"/>
  <c r="G65" i="14"/>
  <c r="M65" i="14" s="1"/>
  <c r="I65" i="14"/>
  <c r="K65" i="14"/>
  <c r="O65" i="14"/>
  <c r="Q65" i="14"/>
  <c r="V65" i="14"/>
  <c r="G66" i="14"/>
  <c r="M66" i="14" s="1"/>
  <c r="I66" i="14"/>
  <c r="K66" i="14"/>
  <c r="O66" i="14"/>
  <c r="Q66" i="14"/>
  <c r="V66" i="14"/>
  <c r="G67" i="14"/>
  <c r="M67" i="14" s="1"/>
  <c r="I67" i="14"/>
  <c r="K67" i="14"/>
  <c r="O67" i="14"/>
  <c r="Q67" i="14"/>
  <c r="V67" i="14"/>
  <c r="G68" i="14"/>
  <c r="M68" i="14" s="1"/>
  <c r="I68" i="14"/>
  <c r="K68" i="14"/>
  <c r="O68" i="14"/>
  <c r="Q68" i="14"/>
  <c r="V68" i="14"/>
  <c r="G70" i="14"/>
  <c r="M70" i="14" s="1"/>
  <c r="I70" i="14"/>
  <c r="K70" i="14"/>
  <c r="O70" i="14"/>
  <c r="Q70" i="14"/>
  <c r="V70" i="14"/>
  <c r="G71" i="14"/>
  <c r="M71" i="14" s="1"/>
  <c r="I71" i="14"/>
  <c r="K71" i="14"/>
  <c r="O71" i="14"/>
  <c r="Q71" i="14"/>
  <c r="V71" i="14"/>
  <c r="G72" i="14"/>
  <c r="M72" i="14" s="1"/>
  <c r="I72" i="14"/>
  <c r="K72" i="14"/>
  <c r="O72" i="14"/>
  <c r="Q72" i="14"/>
  <c r="V72" i="14"/>
  <c r="G73" i="14"/>
  <c r="M73" i="14" s="1"/>
  <c r="I73" i="14"/>
  <c r="K73" i="14"/>
  <c r="O73" i="14"/>
  <c r="Q73" i="14"/>
  <c r="V73" i="14"/>
  <c r="G74" i="14"/>
  <c r="M74" i="14" s="1"/>
  <c r="I74" i="14"/>
  <c r="K74" i="14"/>
  <c r="O74" i="14"/>
  <c r="Q74" i="14"/>
  <c r="V74" i="14"/>
  <c r="G75" i="14"/>
  <c r="M75" i="14" s="1"/>
  <c r="I75" i="14"/>
  <c r="K75" i="14"/>
  <c r="O75" i="14"/>
  <c r="Q75" i="14"/>
  <c r="V75" i="14"/>
  <c r="G76" i="14"/>
  <c r="M76" i="14" s="1"/>
  <c r="I76" i="14"/>
  <c r="K76" i="14"/>
  <c r="O76" i="14"/>
  <c r="Q76" i="14"/>
  <c r="V76" i="14"/>
  <c r="G77" i="14"/>
  <c r="M77" i="14" s="1"/>
  <c r="I77" i="14"/>
  <c r="K77" i="14"/>
  <c r="O77" i="14"/>
  <c r="Q77" i="14"/>
  <c r="V77" i="14"/>
  <c r="G79" i="14"/>
  <c r="M79" i="14" s="1"/>
  <c r="I79" i="14"/>
  <c r="K79" i="14"/>
  <c r="O79" i="14"/>
  <c r="Q79" i="14"/>
  <c r="V79" i="14"/>
  <c r="G80" i="14"/>
  <c r="M80" i="14" s="1"/>
  <c r="I80" i="14"/>
  <c r="K80" i="14"/>
  <c r="O80" i="14"/>
  <c r="Q80" i="14"/>
  <c r="V80" i="14"/>
  <c r="G82" i="14"/>
  <c r="M82" i="14" s="1"/>
  <c r="I82" i="14"/>
  <c r="K82" i="14"/>
  <c r="O82" i="14"/>
  <c r="Q82" i="14"/>
  <c r="V82" i="14"/>
  <c r="G83" i="14"/>
  <c r="M83" i="14" s="1"/>
  <c r="I83" i="14"/>
  <c r="K83" i="14"/>
  <c r="O83" i="14"/>
  <c r="Q83" i="14"/>
  <c r="V83" i="14"/>
  <c r="G84" i="14"/>
  <c r="M84" i="14" s="1"/>
  <c r="I84" i="14"/>
  <c r="K84" i="14"/>
  <c r="O84" i="14"/>
  <c r="Q84" i="14"/>
  <c r="V84" i="14"/>
  <c r="G87" i="14"/>
  <c r="M87" i="14" s="1"/>
  <c r="I87" i="14"/>
  <c r="K87" i="14"/>
  <c r="O87" i="14"/>
  <c r="Q87" i="14"/>
  <c r="V87" i="14"/>
  <c r="G90" i="14"/>
  <c r="M90" i="14" s="1"/>
  <c r="I90" i="14"/>
  <c r="K90" i="14"/>
  <c r="O90" i="14"/>
  <c r="Q90" i="14"/>
  <c r="V90" i="14"/>
  <c r="G93" i="14"/>
  <c r="I93" i="14"/>
  <c r="K93" i="14"/>
  <c r="O93" i="14"/>
  <c r="Q93" i="14"/>
  <c r="V93" i="14"/>
  <c r="G94" i="14"/>
  <c r="M94" i="14" s="1"/>
  <c r="I94" i="14"/>
  <c r="K94" i="14"/>
  <c r="O94" i="14"/>
  <c r="Q94" i="14"/>
  <c r="V94" i="14"/>
  <c r="G96" i="14"/>
  <c r="M96" i="14" s="1"/>
  <c r="I96" i="14"/>
  <c r="K96" i="14"/>
  <c r="O96" i="14"/>
  <c r="Q96" i="14"/>
  <c r="V96" i="14"/>
  <c r="G97" i="14"/>
  <c r="I97" i="14"/>
  <c r="K97" i="14"/>
  <c r="O97" i="14"/>
  <c r="Q97" i="14"/>
  <c r="V97" i="14"/>
  <c r="G98" i="14"/>
  <c r="M98" i="14" s="1"/>
  <c r="I98" i="14"/>
  <c r="K98" i="14"/>
  <c r="O98" i="14"/>
  <c r="Q98" i="14"/>
  <c r="V98" i="14"/>
  <c r="G99" i="14"/>
  <c r="M99" i="14" s="1"/>
  <c r="I99" i="14"/>
  <c r="K99" i="14"/>
  <c r="O99" i="14"/>
  <c r="Q99" i="14"/>
  <c r="V99" i="14"/>
  <c r="G100" i="14"/>
  <c r="M100" i="14" s="1"/>
  <c r="I100" i="14"/>
  <c r="K100" i="14"/>
  <c r="O100" i="14"/>
  <c r="Q100" i="14"/>
  <c r="V100" i="14"/>
  <c r="G101" i="14"/>
  <c r="M101" i="14" s="1"/>
  <c r="I101" i="14"/>
  <c r="K101" i="14"/>
  <c r="O101" i="14"/>
  <c r="Q101" i="14"/>
  <c r="V101" i="14"/>
  <c r="G102" i="14"/>
  <c r="M102" i="14" s="1"/>
  <c r="I102" i="14"/>
  <c r="K102" i="14"/>
  <c r="O102" i="14"/>
  <c r="Q102" i="14"/>
  <c r="V102" i="14"/>
  <c r="G103" i="14"/>
  <c r="M103" i="14" s="1"/>
  <c r="I103" i="14"/>
  <c r="K103" i="14"/>
  <c r="O103" i="14"/>
  <c r="Q103" i="14"/>
  <c r="V103" i="14"/>
  <c r="G104" i="14"/>
  <c r="M104" i="14" s="1"/>
  <c r="I104" i="14"/>
  <c r="K104" i="14"/>
  <c r="O104" i="14"/>
  <c r="Q104" i="14"/>
  <c r="V104" i="14"/>
  <c r="G105" i="14"/>
  <c r="M105" i="14" s="1"/>
  <c r="I105" i="14"/>
  <c r="K105" i="14"/>
  <c r="O105" i="14"/>
  <c r="Q105" i="14"/>
  <c r="V105" i="14"/>
  <c r="G106" i="14"/>
  <c r="M106" i="14" s="1"/>
  <c r="I106" i="14"/>
  <c r="K106" i="14"/>
  <c r="O106" i="14"/>
  <c r="Q106" i="14"/>
  <c r="V106" i="14"/>
  <c r="G107" i="14"/>
  <c r="M107" i="14" s="1"/>
  <c r="I107" i="14"/>
  <c r="K107" i="14"/>
  <c r="O107" i="14"/>
  <c r="Q107" i="14"/>
  <c r="V107" i="14"/>
  <c r="G108" i="14"/>
  <c r="M108" i="14" s="1"/>
  <c r="I108" i="14"/>
  <c r="K108" i="14"/>
  <c r="O108" i="14"/>
  <c r="Q108" i="14"/>
  <c r="V108" i="14"/>
  <c r="G109" i="14"/>
  <c r="M109" i="14" s="1"/>
  <c r="I109" i="14"/>
  <c r="K109" i="14"/>
  <c r="O109" i="14"/>
  <c r="Q109" i="14"/>
  <c r="V109" i="14"/>
  <c r="G110" i="14"/>
  <c r="M110" i="14" s="1"/>
  <c r="I110" i="14"/>
  <c r="K110" i="14"/>
  <c r="O110" i="14"/>
  <c r="Q110" i="14"/>
  <c r="V110" i="14"/>
  <c r="G111" i="14"/>
  <c r="M111" i="14" s="1"/>
  <c r="I111" i="14"/>
  <c r="K111" i="14"/>
  <c r="O111" i="14"/>
  <c r="Q111" i="14"/>
  <c r="V111" i="14"/>
  <c r="G112" i="14"/>
  <c r="M112" i="14" s="1"/>
  <c r="I112" i="14"/>
  <c r="K112" i="14"/>
  <c r="O112" i="14"/>
  <c r="Q112" i="14"/>
  <c r="V112" i="14"/>
  <c r="G113" i="14"/>
  <c r="M113" i="14" s="1"/>
  <c r="I113" i="14"/>
  <c r="K113" i="14"/>
  <c r="O113" i="14"/>
  <c r="Q113" i="14"/>
  <c r="V113" i="14"/>
  <c r="G114" i="14"/>
  <c r="M114" i="14" s="1"/>
  <c r="I114" i="14"/>
  <c r="K114" i="14"/>
  <c r="O114" i="14"/>
  <c r="Q114" i="14"/>
  <c r="V114" i="14"/>
  <c r="G115" i="14"/>
  <c r="M115" i="14" s="1"/>
  <c r="I115" i="14"/>
  <c r="K115" i="14"/>
  <c r="O115" i="14"/>
  <c r="Q115" i="14"/>
  <c r="V115" i="14"/>
  <c r="G116" i="14"/>
  <c r="M116" i="14" s="1"/>
  <c r="I116" i="14"/>
  <c r="K116" i="14"/>
  <c r="O116" i="14"/>
  <c r="Q116" i="14"/>
  <c r="V116" i="14"/>
  <c r="G117" i="14"/>
  <c r="M117" i="14" s="1"/>
  <c r="I117" i="14"/>
  <c r="K117" i="14"/>
  <c r="O117" i="14"/>
  <c r="Q117" i="14"/>
  <c r="V117" i="14"/>
  <c r="G118" i="14"/>
  <c r="M118" i="14" s="1"/>
  <c r="I118" i="14"/>
  <c r="K118" i="14"/>
  <c r="O118" i="14"/>
  <c r="Q118" i="14"/>
  <c r="V118" i="14"/>
  <c r="G119" i="14"/>
  <c r="M119" i="14" s="1"/>
  <c r="I119" i="14"/>
  <c r="K119" i="14"/>
  <c r="O119" i="14"/>
  <c r="Q119" i="14"/>
  <c r="V119" i="14"/>
  <c r="G120" i="14"/>
  <c r="M120" i="14" s="1"/>
  <c r="I120" i="14"/>
  <c r="K120" i="14"/>
  <c r="O120" i="14"/>
  <c r="Q120" i="14"/>
  <c r="V120" i="14"/>
  <c r="G121" i="14"/>
  <c r="M121" i="14" s="1"/>
  <c r="I121" i="14"/>
  <c r="K121" i="14"/>
  <c r="O121" i="14"/>
  <c r="Q121" i="14"/>
  <c r="V121" i="14"/>
  <c r="G122" i="14"/>
  <c r="M122" i="14" s="1"/>
  <c r="I122" i="14"/>
  <c r="K122" i="14"/>
  <c r="O122" i="14"/>
  <c r="Q122" i="14"/>
  <c r="V122" i="14"/>
  <c r="G123" i="14"/>
  <c r="M123" i="14" s="1"/>
  <c r="I123" i="14"/>
  <c r="K123" i="14"/>
  <c r="O123" i="14"/>
  <c r="Q123" i="14"/>
  <c r="V123" i="14"/>
  <c r="G124" i="14"/>
  <c r="M124" i="14" s="1"/>
  <c r="I124" i="14"/>
  <c r="K124" i="14"/>
  <c r="O124" i="14"/>
  <c r="Q124" i="14"/>
  <c r="V124" i="14"/>
  <c r="G125" i="14"/>
  <c r="M125" i="14" s="1"/>
  <c r="I125" i="14"/>
  <c r="K125" i="14"/>
  <c r="O125" i="14"/>
  <c r="Q125" i="14"/>
  <c r="V125" i="14"/>
  <c r="G126" i="14"/>
  <c r="M126" i="14" s="1"/>
  <c r="I126" i="14"/>
  <c r="K126" i="14"/>
  <c r="O126" i="14"/>
  <c r="Q126" i="14"/>
  <c r="V126" i="14"/>
  <c r="G127" i="14"/>
  <c r="M127" i="14" s="1"/>
  <c r="I127" i="14"/>
  <c r="K127" i="14"/>
  <c r="O127" i="14"/>
  <c r="Q127" i="14"/>
  <c r="V127" i="14"/>
  <c r="G128" i="14"/>
  <c r="M128" i="14" s="1"/>
  <c r="I128" i="14"/>
  <c r="K128" i="14"/>
  <c r="O128" i="14"/>
  <c r="Q128" i="14"/>
  <c r="V128" i="14"/>
  <c r="G129" i="14"/>
  <c r="M129" i="14" s="1"/>
  <c r="I129" i="14"/>
  <c r="K129" i="14"/>
  <c r="O129" i="14"/>
  <c r="Q129" i="14"/>
  <c r="V129" i="14"/>
  <c r="G130" i="14"/>
  <c r="I130" i="14"/>
  <c r="K130" i="14"/>
  <c r="M130" i="14"/>
  <c r="O130" i="14"/>
  <c r="Q130" i="14"/>
  <c r="V130" i="14"/>
  <c r="G131" i="14"/>
  <c r="M131" i="14" s="1"/>
  <c r="I131" i="14"/>
  <c r="K131" i="14"/>
  <c r="O131" i="14"/>
  <c r="Q131" i="14"/>
  <c r="V131" i="14"/>
  <c r="G133" i="14"/>
  <c r="I133" i="14"/>
  <c r="K133" i="14"/>
  <c r="O133" i="14"/>
  <c r="Q133" i="14"/>
  <c r="V133" i="14"/>
  <c r="G134" i="14"/>
  <c r="M134" i="14" s="1"/>
  <c r="I134" i="14"/>
  <c r="K134" i="14"/>
  <c r="O134" i="14"/>
  <c r="Q134" i="14"/>
  <c r="V134" i="14"/>
  <c r="G135" i="14"/>
  <c r="M135" i="14" s="1"/>
  <c r="I135" i="14"/>
  <c r="K135" i="14"/>
  <c r="O135" i="14"/>
  <c r="Q135" i="14"/>
  <c r="V135" i="14"/>
  <c r="G136" i="14"/>
  <c r="M136" i="14" s="1"/>
  <c r="I136" i="14"/>
  <c r="K136" i="14"/>
  <c r="O136" i="14"/>
  <c r="Q136" i="14"/>
  <c r="V136" i="14"/>
  <c r="G137" i="14"/>
  <c r="M137" i="14" s="1"/>
  <c r="I137" i="14"/>
  <c r="K137" i="14"/>
  <c r="O137" i="14"/>
  <c r="Q137" i="14"/>
  <c r="V137" i="14"/>
  <c r="G138" i="14"/>
  <c r="M138" i="14" s="1"/>
  <c r="I138" i="14"/>
  <c r="K138" i="14"/>
  <c r="O138" i="14"/>
  <c r="Q138" i="14"/>
  <c r="V138" i="14"/>
  <c r="G139" i="14"/>
  <c r="M139" i="14" s="1"/>
  <c r="I139" i="14"/>
  <c r="K139" i="14"/>
  <c r="O139" i="14"/>
  <c r="Q139" i="14"/>
  <c r="V139" i="14"/>
  <c r="G140" i="14"/>
  <c r="M140" i="14" s="1"/>
  <c r="I140" i="14"/>
  <c r="K140" i="14"/>
  <c r="O140" i="14"/>
  <c r="Q140" i="14"/>
  <c r="V140" i="14"/>
  <c r="G141" i="14"/>
  <c r="M141" i="14" s="1"/>
  <c r="I141" i="14"/>
  <c r="K141" i="14"/>
  <c r="O141" i="14"/>
  <c r="Q141" i="14"/>
  <c r="V141" i="14"/>
  <c r="G142" i="14"/>
  <c r="M142" i="14" s="1"/>
  <c r="I142" i="14"/>
  <c r="K142" i="14"/>
  <c r="O142" i="14"/>
  <c r="Q142" i="14"/>
  <c r="V142" i="14"/>
  <c r="G143" i="14"/>
  <c r="M143" i="14" s="1"/>
  <c r="I143" i="14"/>
  <c r="K143" i="14"/>
  <c r="O143" i="14"/>
  <c r="Q143" i="14"/>
  <c r="V143" i="14"/>
  <c r="G144" i="14"/>
  <c r="M144" i="14" s="1"/>
  <c r="I144" i="14"/>
  <c r="K144" i="14"/>
  <c r="O144" i="14"/>
  <c r="Q144" i="14"/>
  <c r="V144" i="14"/>
  <c r="G145" i="14"/>
  <c r="M145" i="14" s="1"/>
  <c r="I145" i="14"/>
  <c r="K145" i="14"/>
  <c r="O145" i="14"/>
  <c r="Q145" i="14"/>
  <c r="V145" i="14"/>
  <c r="G146" i="14"/>
  <c r="M146" i="14" s="1"/>
  <c r="I146" i="14"/>
  <c r="K146" i="14"/>
  <c r="O146" i="14"/>
  <c r="Q146" i="14"/>
  <c r="V146" i="14"/>
  <c r="G147" i="14"/>
  <c r="M147" i="14" s="1"/>
  <c r="I147" i="14"/>
  <c r="K147" i="14"/>
  <c r="O147" i="14"/>
  <c r="Q147" i="14"/>
  <c r="V147" i="14"/>
  <c r="G148" i="14"/>
  <c r="M148" i="14" s="1"/>
  <c r="I148" i="14"/>
  <c r="K148" i="14"/>
  <c r="O148" i="14"/>
  <c r="Q148" i="14"/>
  <c r="V148" i="14"/>
  <c r="G149" i="14"/>
  <c r="M149" i="14" s="1"/>
  <c r="I149" i="14"/>
  <c r="K149" i="14"/>
  <c r="O149" i="14"/>
  <c r="Q149" i="14"/>
  <c r="V149" i="14"/>
  <c r="G151" i="14"/>
  <c r="M151" i="14" s="1"/>
  <c r="I151" i="14"/>
  <c r="K151" i="14"/>
  <c r="O151" i="14"/>
  <c r="Q151" i="14"/>
  <c r="V151" i="14"/>
  <c r="G152" i="14"/>
  <c r="M152" i="14" s="1"/>
  <c r="I152" i="14"/>
  <c r="K152" i="14"/>
  <c r="O152" i="14"/>
  <c r="Q152" i="14"/>
  <c r="V152" i="14"/>
  <c r="G154" i="14"/>
  <c r="M154" i="14" s="1"/>
  <c r="I154" i="14"/>
  <c r="K154" i="14"/>
  <c r="O154" i="14"/>
  <c r="Q154" i="14"/>
  <c r="V154" i="14"/>
  <c r="G155" i="14"/>
  <c r="M155" i="14" s="1"/>
  <c r="I155" i="14"/>
  <c r="K155" i="14"/>
  <c r="O155" i="14"/>
  <c r="Q155" i="14"/>
  <c r="Q153" i="14" s="1"/>
  <c r="V155" i="14"/>
  <c r="G157" i="14"/>
  <c r="M157" i="14" s="1"/>
  <c r="I157" i="14"/>
  <c r="K157" i="14"/>
  <c r="O157" i="14"/>
  <c r="Q157" i="14"/>
  <c r="V157" i="14"/>
  <c r="G160" i="14"/>
  <c r="I160" i="14"/>
  <c r="K160" i="14"/>
  <c r="O160" i="14"/>
  <c r="Q160" i="14"/>
  <c r="V160" i="14"/>
  <c r="G162" i="14"/>
  <c r="M162" i="14" s="1"/>
  <c r="I162" i="14"/>
  <c r="K162" i="14"/>
  <c r="O162" i="14"/>
  <c r="Q162" i="14"/>
  <c r="V162" i="14"/>
  <c r="AE165" i="14"/>
  <c r="F44" i="1" s="1"/>
  <c r="G9" i="13"/>
  <c r="M9" i="13" s="1"/>
  <c r="I9" i="13"/>
  <c r="I8" i="13" s="1"/>
  <c r="K9" i="13"/>
  <c r="K8" i="13" s="1"/>
  <c r="O9" i="13"/>
  <c r="O8" i="13" s="1"/>
  <c r="Q9" i="13"/>
  <c r="V9" i="13"/>
  <c r="V8" i="13" s="1"/>
  <c r="G10" i="13"/>
  <c r="M10" i="13" s="1"/>
  <c r="I10" i="13"/>
  <c r="K10" i="13"/>
  <c r="O10" i="13"/>
  <c r="Q10" i="13"/>
  <c r="Q8" i="13" s="1"/>
  <c r="V10" i="13"/>
  <c r="G11" i="13"/>
  <c r="I11" i="13"/>
  <c r="K11" i="13"/>
  <c r="M11" i="13"/>
  <c r="O11" i="13"/>
  <c r="Q11" i="13"/>
  <c r="V11" i="13"/>
  <c r="G12" i="13"/>
  <c r="M12" i="13" s="1"/>
  <c r="I12" i="13"/>
  <c r="K12" i="13"/>
  <c r="O12" i="13"/>
  <c r="Q12" i="13"/>
  <c r="V12" i="13"/>
  <c r="G13" i="13"/>
  <c r="M13" i="13" s="1"/>
  <c r="I13" i="13"/>
  <c r="K13" i="13"/>
  <c r="O13" i="13"/>
  <c r="Q13" i="13"/>
  <c r="V13" i="13"/>
  <c r="G14" i="13"/>
  <c r="M14" i="13" s="1"/>
  <c r="I14" i="13"/>
  <c r="K14" i="13"/>
  <c r="O14" i="13"/>
  <c r="Q14" i="13"/>
  <c r="V14" i="13"/>
  <c r="G15" i="13"/>
  <c r="M15" i="13" s="1"/>
  <c r="I15" i="13"/>
  <c r="K15" i="13"/>
  <c r="O15" i="13"/>
  <c r="Q15" i="13"/>
  <c r="V15" i="13"/>
  <c r="G16" i="13"/>
  <c r="I16" i="13"/>
  <c r="K16" i="13"/>
  <c r="O16" i="13"/>
  <c r="Q16" i="13"/>
  <c r="V16" i="13"/>
  <c r="G17" i="13"/>
  <c r="M17" i="13" s="1"/>
  <c r="I17" i="13"/>
  <c r="K17" i="13"/>
  <c r="O17" i="13"/>
  <c r="Q17" i="13"/>
  <c r="V17" i="13"/>
  <c r="G18" i="13"/>
  <c r="M18" i="13" s="1"/>
  <c r="I18" i="13"/>
  <c r="K18" i="13"/>
  <c r="O18" i="13"/>
  <c r="Q18" i="13"/>
  <c r="V18" i="13"/>
  <c r="G19" i="13"/>
  <c r="I19" i="13"/>
  <c r="K19" i="13"/>
  <c r="M19" i="13"/>
  <c r="O19" i="13"/>
  <c r="Q19" i="13"/>
  <c r="V19" i="13"/>
  <c r="G20" i="13"/>
  <c r="M20" i="13" s="1"/>
  <c r="I20" i="13"/>
  <c r="K20" i="13"/>
  <c r="O20" i="13"/>
  <c r="Q20" i="13"/>
  <c r="V20" i="13"/>
  <c r="G21" i="13"/>
  <c r="I21" i="13"/>
  <c r="K21" i="13"/>
  <c r="M21" i="13"/>
  <c r="O21" i="13"/>
  <c r="Q21" i="13"/>
  <c r="V21" i="13"/>
  <c r="G22" i="13"/>
  <c r="M22" i="13" s="1"/>
  <c r="I22" i="13"/>
  <c r="K22" i="13"/>
  <c r="O22" i="13"/>
  <c r="Q22" i="13"/>
  <c r="V22" i="13"/>
  <c r="G23" i="13"/>
  <c r="M23" i="13" s="1"/>
  <c r="I23" i="13"/>
  <c r="K23" i="13"/>
  <c r="O23" i="13"/>
  <c r="Q23" i="13"/>
  <c r="V23" i="13"/>
  <c r="G24" i="13"/>
  <c r="M24" i="13" s="1"/>
  <c r="I24" i="13"/>
  <c r="K24" i="13"/>
  <c r="O24" i="13"/>
  <c r="Q24" i="13"/>
  <c r="V24" i="13"/>
  <c r="G25" i="13"/>
  <c r="M25" i="13" s="1"/>
  <c r="I25" i="13"/>
  <c r="K25" i="13"/>
  <c r="O25" i="13"/>
  <c r="Q25" i="13"/>
  <c r="V25" i="13"/>
  <c r="G26" i="13"/>
  <c r="M26" i="13" s="1"/>
  <c r="I26" i="13"/>
  <c r="K26" i="13"/>
  <c r="O26" i="13"/>
  <c r="Q26" i="13"/>
  <c r="V26" i="13"/>
  <c r="G27" i="13"/>
  <c r="M27" i="13" s="1"/>
  <c r="I27" i="13"/>
  <c r="K27" i="13"/>
  <c r="O27" i="13"/>
  <c r="Q27" i="13"/>
  <c r="V27" i="13"/>
  <c r="M9" i="12"/>
  <c r="I9" i="12"/>
  <c r="K9" i="12"/>
  <c r="O9" i="12"/>
  <c r="Q9" i="12"/>
  <c r="V9" i="12"/>
  <c r="G11" i="12"/>
  <c r="M11" i="12" s="1"/>
  <c r="I11" i="12"/>
  <c r="K11" i="12"/>
  <c r="O11" i="12"/>
  <c r="Q11" i="12"/>
  <c r="V11" i="12"/>
  <c r="G12" i="12"/>
  <c r="M12" i="12" s="1"/>
  <c r="I12" i="12"/>
  <c r="K12" i="12"/>
  <c r="O12" i="12"/>
  <c r="Q12" i="12"/>
  <c r="V12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G18" i="12"/>
  <c r="M18" i="12" s="1"/>
  <c r="I18" i="12"/>
  <c r="K18" i="12"/>
  <c r="O18" i="12"/>
  <c r="Q18" i="12"/>
  <c r="V18" i="12"/>
  <c r="G21" i="12"/>
  <c r="M21" i="12" s="1"/>
  <c r="I21" i="12"/>
  <c r="K21" i="12"/>
  <c r="O21" i="12"/>
  <c r="Q21" i="12"/>
  <c r="V21" i="12"/>
  <c r="G24" i="12"/>
  <c r="M24" i="12" s="1"/>
  <c r="I24" i="12"/>
  <c r="K24" i="12"/>
  <c r="O24" i="12"/>
  <c r="Q24" i="12"/>
  <c r="V24" i="12"/>
  <c r="G27" i="12"/>
  <c r="M27" i="12" s="1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G30" i="12"/>
  <c r="M30" i="12" s="1"/>
  <c r="I30" i="12"/>
  <c r="K30" i="12"/>
  <c r="O30" i="12"/>
  <c r="Q30" i="12"/>
  <c r="V30" i="12"/>
  <c r="G32" i="12"/>
  <c r="M32" i="12" s="1"/>
  <c r="I32" i="12"/>
  <c r="K32" i="12"/>
  <c r="O32" i="12"/>
  <c r="Q32" i="12"/>
  <c r="V32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M41" i="12" s="1"/>
  <c r="I41" i="12"/>
  <c r="K41" i="12"/>
  <c r="O41" i="12"/>
  <c r="Q41" i="12"/>
  <c r="V41" i="12"/>
  <c r="G42" i="12"/>
  <c r="M42" i="12" s="1"/>
  <c r="I42" i="12"/>
  <c r="K42" i="12"/>
  <c r="O42" i="12"/>
  <c r="Q42" i="12"/>
  <c r="V42" i="12"/>
  <c r="G43" i="12"/>
  <c r="M43" i="12" s="1"/>
  <c r="I43" i="12"/>
  <c r="K43" i="12"/>
  <c r="O43" i="12"/>
  <c r="Q43" i="12"/>
  <c r="V43" i="12"/>
  <c r="G44" i="12"/>
  <c r="M44" i="12" s="1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3" i="12"/>
  <c r="M53" i="12" s="1"/>
  <c r="I53" i="12"/>
  <c r="K53" i="12"/>
  <c r="O53" i="12"/>
  <c r="Q53" i="12"/>
  <c r="V53" i="12"/>
  <c r="G55" i="12"/>
  <c r="M55" i="12" s="1"/>
  <c r="I55" i="12"/>
  <c r="K55" i="12"/>
  <c r="O55" i="12"/>
  <c r="Q55" i="12"/>
  <c r="V55" i="12"/>
  <c r="AE58" i="12"/>
  <c r="F42" i="1" s="1"/>
  <c r="I20" i="1"/>
  <c r="I19" i="1"/>
  <c r="I18" i="1"/>
  <c r="H46" i="1"/>
  <c r="J28" i="1"/>
  <c r="J26" i="1"/>
  <c r="G38" i="1"/>
  <c r="F38" i="1"/>
  <c r="J23" i="1"/>
  <c r="J24" i="1"/>
  <c r="J25" i="1"/>
  <c r="J27" i="1"/>
  <c r="E24" i="1"/>
  <c r="E26" i="1"/>
  <c r="G38" i="15" l="1"/>
  <c r="I71" i="1" s="1"/>
  <c r="G8" i="15"/>
  <c r="I62" i="1" s="1"/>
  <c r="G8" i="13"/>
  <c r="I63" i="1" s="1"/>
  <c r="AF29" i="13"/>
  <c r="G43" i="1" s="1"/>
  <c r="V159" i="14"/>
  <c r="I153" i="14"/>
  <c r="I159" i="14"/>
  <c r="O159" i="14"/>
  <c r="Q159" i="14"/>
  <c r="K159" i="14"/>
  <c r="O153" i="14"/>
  <c r="K132" i="14"/>
  <c r="K95" i="14"/>
  <c r="Q45" i="14"/>
  <c r="Q8" i="14"/>
  <c r="G95" i="14"/>
  <c r="I67" i="1" s="1"/>
  <c r="K78" i="14"/>
  <c r="I78" i="14"/>
  <c r="I45" i="14"/>
  <c r="V8" i="14"/>
  <c r="O8" i="14"/>
  <c r="G132" i="14"/>
  <c r="I68" i="1" s="1"/>
  <c r="O95" i="14"/>
  <c r="V78" i="14"/>
  <c r="K23" i="14"/>
  <c r="Q23" i="14"/>
  <c r="K8" i="14"/>
  <c r="K45" i="14"/>
  <c r="O45" i="14"/>
  <c r="O23" i="14"/>
  <c r="K153" i="14"/>
  <c r="V132" i="14"/>
  <c r="G78" i="14"/>
  <c r="I66" i="1" s="1"/>
  <c r="Q78" i="14"/>
  <c r="V45" i="14"/>
  <c r="I23" i="14"/>
  <c r="V153" i="14"/>
  <c r="AF165" i="14"/>
  <c r="G44" i="1" s="1"/>
  <c r="I44" i="1" s="1"/>
  <c r="M153" i="14"/>
  <c r="Q132" i="14"/>
  <c r="I132" i="14"/>
  <c r="O132" i="14"/>
  <c r="V95" i="14"/>
  <c r="Q95" i="14"/>
  <c r="I95" i="14"/>
  <c r="O78" i="14"/>
  <c r="G45" i="14"/>
  <c r="I65" i="1" s="1"/>
  <c r="V23" i="14"/>
  <c r="G8" i="14"/>
  <c r="I8" i="14"/>
  <c r="G20" i="12"/>
  <c r="I61" i="1" s="1"/>
  <c r="AF58" i="12"/>
  <c r="G42" i="1" s="1"/>
  <c r="I42" i="1" s="1"/>
  <c r="O20" i="12"/>
  <c r="V8" i="12"/>
  <c r="K8" i="12"/>
  <c r="Q8" i="12"/>
  <c r="I8" i="12"/>
  <c r="V20" i="12"/>
  <c r="K20" i="12"/>
  <c r="Q20" i="12"/>
  <c r="I20" i="12"/>
  <c r="O8" i="12"/>
  <c r="G8" i="12"/>
  <c r="Q8" i="15"/>
  <c r="F45" i="1"/>
  <c r="K38" i="15"/>
  <c r="V8" i="15"/>
  <c r="I8" i="15"/>
  <c r="O38" i="15"/>
  <c r="V38" i="15"/>
  <c r="I38" i="15"/>
  <c r="O8" i="15"/>
  <c r="K8" i="15"/>
  <c r="AF43" i="15"/>
  <c r="M39" i="15"/>
  <c r="M38" i="15" s="1"/>
  <c r="M20" i="15"/>
  <c r="M8" i="15" s="1"/>
  <c r="M23" i="14"/>
  <c r="G153" i="14"/>
  <c r="I69" i="1" s="1"/>
  <c r="G23" i="14"/>
  <c r="I64" i="1" s="1"/>
  <c r="M160" i="14"/>
  <c r="M159" i="14" s="1"/>
  <c r="M133" i="14"/>
  <c r="M132" i="14" s="1"/>
  <c r="M93" i="14"/>
  <c r="M78" i="14" s="1"/>
  <c r="M47" i="14"/>
  <c r="M45" i="14" s="1"/>
  <c r="M16" i="14"/>
  <c r="M8" i="14" s="1"/>
  <c r="G159" i="14"/>
  <c r="I72" i="1" s="1"/>
  <c r="I16" i="1" s="1"/>
  <c r="M97" i="14"/>
  <c r="M95" i="14" s="1"/>
  <c r="M8" i="13"/>
  <c r="AE29" i="13"/>
  <c r="F43" i="1" s="1"/>
  <c r="M16" i="13"/>
  <c r="M8" i="12"/>
  <c r="M20" i="12"/>
  <c r="G43" i="15" l="1"/>
  <c r="G29" i="13"/>
  <c r="I43" i="1"/>
  <c r="F41" i="1"/>
  <c r="F39" i="1"/>
  <c r="F46" i="1" s="1"/>
  <c r="G23" i="1" s="1"/>
  <c r="G165" i="14"/>
  <c r="I59" i="1"/>
  <c r="I60" i="1"/>
  <c r="G58" i="12"/>
  <c r="G39" i="1"/>
  <c r="G45" i="1"/>
  <c r="I45" i="1" s="1"/>
  <c r="G41" i="1"/>
  <c r="I41" i="1" l="1"/>
  <c r="I17" i="1"/>
  <c r="I21" i="1" s="1"/>
  <c r="I73" i="1"/>
  <c r="G46" i="1"/>
  <c r="G25" i="1" s="1"/>
  <c r="A27" i="1" s="1"/>
  <c r="I39" i="1"/>
  <c r="I46" i="1" s="1"/>
  <c r="J72" i="1" l="1"/>
  <c r="J68" i="1"/>
  <c r="J62" i="1"/>
  <c r="J59" i="1"/>
  <c r="J69" i="1"/>
  <c r="J60" i="1"/>
  <c r="J71" i="1"/>
  <c r="J66" i="1"/>
  <c r="J61" i="1"/>
  <c r="J63" i="1"/>
  <c r="J70" i="1"/>
  <c r="J67" i="1"/>
  <c r="J65" i="1"/>
  <c r="J64" i="1"/>
  <c r="A28" i="1"/>
  <c r="G28" i="1"/>
  <c r="G27" i="1" s="1"/>
  <c r="G29" i="1" s="1"/>
  <c r="J41" i="1"/>
  <c r="J39" i="1"/>
  <c r="J46" i="1" s="1"/>
  <c r="J44" i="1"/>
  <c r="J45" i="1"/>
  <c r="J43" i="1"/>
  <c r="J42" i="1"/>
  <c r="J7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Projekce</author>
  </authors>
  <commentList>
    <comment ref="S6" authorId="0" shapeId="0" xr:uid="{BF10F3D1-FA30-4E58-9EC6-9312CC4F348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D62C7D9-F20A-45AA-AB3D-983084174D3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Projekce</author>
  </authors>
  <commentList>
    <comment ref="S6" authorId="0" shapeId="0" xr:uid="{0FFBBB64-4D77-47B3-A594-8A06D82EC27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814B4C3-29EE-4676-ACB3-C8C409AFCD8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Projekce</author>
  </authors>
  <commentList>
    <comment ref="S6" authorId="0" shapeId="0" xr:uid="{7CA1505B-EE1F-4DD1-A980-3C450C56BF6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56CC807-DFAF-4E6D-9989-AC0A082216B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Projekce</author>
  </authors>
  <commentList>
    <comment ref="S6" authorId="0" shapeId="0" xr:uid="{6693E21C-34F2-4EE4-B1E6-A138AB8AB15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D8C9479-5518-4BE1-B888-88AABCC6574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<sst xmlns="http://schemas.openxmlformats.org/spreadsheetml/2006/main" count="2114" uniqueCount="582">
  <si>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</si>
  <si>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</si>
  <si>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</si>
  <si>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</si>
  <si>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</si>
  <si>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</si>
  <si>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</si>
  <si>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</si>
  <si>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</si>
  <si>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</si>
  <si>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</si>
  <si>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</si>
  <si>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</si>
  <si>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</si>
  <si>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</si>
  <si>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</si>
  <si>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</si>
  <si>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</si>
  <si>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</si>
  <si>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</si>
  <si>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</si>
  <si>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</si>
  <si>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</si>
  <si>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</si>
  <si>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</si>
  <si>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</si>
  <si>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</si>
  <si>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</si>
  <si>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</si>
  <si>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</si>
  <si>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</si>
  <si>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</si>
  <si>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</si>
  <si>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</si>
  <si>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</si>
  <si>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</si>
  <si>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</si>
  <si>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</si>
  <si>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</si>
  <si>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</si>
  <si>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</si>
  <si>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</si>
  <si>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</si>
  <si>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2023001</t>
  </si>
  <si>
    <t>MODERNIZACE ZDROJE TEPLA A OTOPNÉ SOUSTAVY, D. D. DAGMAR</t>
  </si>
  <si>
    <t>Stavba</t>
  </si>
  <si>
    <t>Stavební objekt</t>
  </si>
  <si>
    <t>01</t>
  </si>
  <si>
    <t xml:space="preserve"> D. D. DAGMAR</t>
  </si>
  <si>
    <t>D.1.4.1</t>
  </si>
  <si>
    <t>Zdravotně-technické instalace</t>
  </si>
  <si>
    <t>D.1.4.2</t>
  </si>
  <si>
    <t>Vzduchotechnická zařízení</t>
  </si>
  <si>
    <t>D.1.4.3</t>
  </si>
  <si>
    <t>Zařízení pro vytápění staveb</t>
  </si>
  <si>
    <t>D.1.4.4</t>
  </si>
  <si>
    <t>Plynová odběrná zařízení</t>
  </si>
  <si>
    <t>Celkem za stavbu</t>
  </si>
  <si>
    <t>CZK</t>
  </si>
  <si>
    <t>#POPS</t>
  </si>
  <si>
    <t>Popis stavby: 2023001 - MODERNIZACE ZDROJE TEPLA A OTOPNÉ SOUSTAVY, D. D. DAGMAR</t>
  </si>
  <si>
    <t>#POPO</t>
  </si>
  <si>
    <t>Popis objektu: 01 -  D. D. DAGMAR</t>
  </si>
  <si>
    <t>#POPR</t>
  </si>
  <si>
    <t>Popis rozpočtu: D.1.4.1 - Zdravotně-technické instalace</t>
  </si>
  <si>
    <t>Popis rozpočtu: D.1.4.2 - Vzduchotechnická zařízení</t>
  </si>
  <si>
    <t>Popis rozpočtu: D.1.4.3 - Zařízení pro vytápění staveb</t>
  </si>
  <si>
    <t>Popis rozpočtu: D.1.4.4 - Plynová odběrná zařízení</t>
  </si>
  <si>
    <t>Rekapitulace dílů</t>
  </si>
  <si>
    <t>Typ dílu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</si>
  <si>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</si>
  <si>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</si>
  <si>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</si>
  <si>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</si>
  <si>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</si>
  <si>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</si>
  <si>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</si>
  <si>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</si>
  <si>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728</t>
  </si>
  <si>
    <t>Vzduchotechnika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</si>
  <si>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</si>
  <si>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</si>
  <si>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</si>
  <si>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</si>
  <si>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</si>
  <si>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</si>
  <si>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</si>
  <si>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</si>
  <si>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</si>
  <si>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</si>
  <si>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767</t>
  </si>
  <si>
    <t>Konstrukce zámečnické</t>
  </si>
  <si>
    <t>783</t>
  </si>
  <si>
    <t>Nátěry</t>
  </si>
  <si>
    <t>799</t>
  </si>
  <si>
    <t>Hodinové zůčtovací sazby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</si>
  <si>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</si>
  <si>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</si>
  <si>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</si>
  <si>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</si>
  <si>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</si>
  <si>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</si>
  <si>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</si>
  <si>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</si>
  <si>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</si>
  <si>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</si>
  <si>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</si>
  <si>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</si>
  <si>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</si>
  <si>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</si>
  <si>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</si>
  <si>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</si>
  <si>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</si>
  <si>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</si>
  <si>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</si>
  <si>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</si>
  <si>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</si>
  <si>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</si>
  <si>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</si>
  <si>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</si>
  <si>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</si>
  <si>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</si>
  <si>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</si>
  <si>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</si>
  <si>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</si>
  <si>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</si>
  <si>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</si>
  <si>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</si>
  <si>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</si>
  <si>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</si>
  <si>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721176103R00</t>
  </si>
  <si>
    <t>Potrubí z plastových trub polypropylenové potrubí PP, připojovací, D 50 mm, s 1,8 mm, DN 50</t>
  </si>
  <si>
    <t>m</t>
  </si>
  <si>
    <t>800-721</t>
  </si>
  <si>
    <t>RTS 22/ I</t>
  </si>
  <si>
    <t>Kalkul</t>
  </si>
  <si>
    <t>Práce</t>
  </si>
  <si>
    <t>Běžná</t>
  </si>
  <si>
    <t>POL1_</t>
  </si>
  <si>
    <t>Potrubí včetně tvarovek. Bez zednických výpomocí.</t>
  </si>
  <si>
    <t>POP</t>
  </si>
  <si>
    <t>28615109R</t>
  </si>
  <si>
    <t>trubka plastová vodovodní hladká; PPR; SDR 11,0; PN 10; D = 32,0 mm; s = 2,90 mm; l = 4000,0 mm</t>
  </si>
  <si>
    <t>SPCM</t>
  </si>
  <si>
    <t>Specifikace</t>
  </si>
  <si>
    <t>POL3_</t>
  </si>
  <si>
    <t>721194105R00</t>
  </si>
  <si>
    <t>Zřízení přípojek na potrubí D 50 mm, materiál ve specifikaci</t>
  </si>
  <si>
    <t>kus</t>
  </si>
  <si>
    <t>vyvedení a upevnění odpadních výpustek,</t>
  </si>
  <si>
    <t>SPI</t>
  </si>
  <si>
    <t>721290111R00</t>
  </si>
  <si>
    <t>Zkouška těsnosti kanalizace v objektech vodou, DN 125</t>
  </si>
  <si>
    <t>998721102R00</t>
  </si>
  <si>
    <t>Přesun hmot pro vnitřní kanalizaci v objektech výšky do 12 m</t>
  </si>
  <si>
    <t>t</t>
  </si>
  <si>
    <t>Přesun hmot</t>
  </si>
  <si>
    <t>POL7_</t>
  </si>
  <si>
    <t>50 m vodorovně, měřeno od těžiště půdorysné plochy skládky do těžiště půdorysné plochy objektu</t>
  </si>
  <si>
    <t>998721193R00</t>
  </si>
  <si>
    <t>Přesun hmot pro vnitřní kanalizaci příplatek k ceně za zvětšený přesun přes vymezenou největší dopravní vzdálenost do 500 m</t>
  </si>
  <si>
    <t>722178314RT1</t>
  </si>
  <si>
    <t>Potrubí vícevrstvé z polyetylénu, hliníkové vrstvy a polyetylénu PE-RT/AL/PE-RT, D 25 mm, s 2,5 mm, PN 10, lisovaný spoj s mosaznými tvarovkami</t>
  </si>
  <si>
    <t>včetně tvarovek, bez zednických výpomocí,</t>
  </si>
  <si>
    <t>Včetně pomocného lešení o výšce podlahy do 1900 mm a pro zatížení do 1,5 kPa.</t>
  </si>
  <si>
    <t>722178315RT1</t>
  </si>
  <si>
    <t>Potrubí vícevrstvé z polyetylénu, hliníkové vrstvy a polyetylénu PE-RT/AL/PE-RT, D 32 mm, s 3,0 mm, PN 10, lisovaný spoj s mosaznými tvarovkami</t>
  </si>
  <si>
    <t>722182001RT1</t>
  </si>
  <si>
    <t>Montáž tepelné izolace potrubí samolepicí spoj nebo rychlouzávěr, do DN 25</t>
  </si>
  <si>
    <t>722181212RT9</t>
  </si>
  <si>
    <t>Izolace vodovodního potrubí návleková z trubic z pěnového polyetylenu, tloušťka stěny 9 mm, d 28 mm</t>
  </si>
  <si>
    <t>V položce je kalkulována dodávka izolační trubice, spon a lepicí pásky.</t>
  </si>
  <si>
    <t>722181215RU1</t>
  </si>
  <si>
    <t>Izolace vodovodního potrubí návleková z trubic z pěnového polyetylenu, tloušťka stěny 25 mm, d 32 mm</t>
  </si>
  <si>
    <t>722181214RT8</t>
  </si>
  <si>
    <t>Izolace vodovodního potrubí návleková z trubic z pěnového polyetylenu, tloušťka stěny 20 mm, d 25 mm</t>
  </si>
  <si>
    <t>722237324R00</t>
  </si>
  <si>
    <t>Armatury závitové se dvěma závity včetně dodávky materiálu kulový, mosazný, vnitřní-vnitřní závit, DN 25, PN 35, včetně dodávky materiálu</t>
  </si>
  <si>
    <t>722221112R00</t>
  </si>
  <si>
    <t>Kohout kulový, vypouštěcí a napouštěcí, vnější závit, mosazný, DN 15, PN 10, včetně dodávky materiálu</t>
  </si>
  <si>
    <t>722235522R00</t>
  </si>
  <si>
    <t>Filtr vodovodní, mosazný, vnitřní-vnitřní závit , DN 20, PN 20, včetně dodávky materiálu</t>
  </si>
  <si>
    <t>7222312803T00</t>
  </si>
  <si>
    <t>Redukční ventil s vyváženou regulační kuželkou a se stupnicí nastavení DN32</t>
  </si>
  <si>
    <t xml:space="preserve">ks    </t>
  </si>
  <si>
    <t>Vlastní</t>
  </si>
  <si>
    <t>VL2018</t>
  </si>
  <si>
    <t>722237323R00</t>
  </si>
  <si>
    <t>Kohout kulový, mosazný, vnitřní-vnitřní závit, DN 20, PN 42, včetně dodávky materiálu</t>
  </si>
  <si>
    <t>722237623R00</t>
  </si>
  <si>
    <t>Ventil zpětný ventil, vnitřní-vnitřní závit, DN 25, PN 16, mosaz</t>
  </si>
  <si>
    <t>722237622R00</t>
  </si>
  <si>
    <t>Ventil zpětný ventil, vnitřní-vnitřní závit, DN 20, PN 16, mosaz</t>
  </si>
  <si>
    <t>724231173R00</t>
  </si>
  <si>
    <t>Příslušenství domovních vodáren měřící teploměr s pevným stonkem a jímkou  DTR (rovný), o délce stonku 160 mm</t>
  </si>
  <si>
    <t>soubor</t>
  </si>
  <si>
    <t>734421160R00</t>
  </si>
  <si>
    <t>Tlakoměr deformační 0-10 MPa č. 03322, D 100, včetně dodávky materiálu</t>
  </si>
  <si>
    <t>800-731</t>
  </si>
  <si>
    <t>732429112R00</t>
  </si>
  <si>
    <t>Čerpadla teplovodní Montáž čerpadel teplovodních oběhových spirálních DN 40</t>
  </si>
  <si>
    <t>72230051T00</t>
  </si>
  <si>
    <t>Indiv</t>
  </si>
  <si>
    <t>722239103R00</t>
  </si>
  <si>
    <t>Montáž armatury závitové se dvěma závity G 1"</t>
  </si>
  <si>
    <t>722239102R00</t>
  </si>
  <si>
    <t>Montáž armatury závitové se dvěma závity G 3/4"</t>
  </si>
  <si>
    <t>722229101R00</t>
  </si>
  <si>
    <t>Montáž armatury závitové s jedním závitem G 1/2"</t>
  </si>
  <si>
    <t>732339104R00</t>
  </si>
  <si>
    <t>Nádoby expanzní tlakové Montáž nádob expanzních tlakových o obsahu 50 l</t>
  </si>
  <si>
    <t>722.01</t>
  </si>
  <si>
    <t>722231161R00</t>
  </si>
  <si>
    <t>Ventil vodovodní, pojistný, pružinový, litinový,  , DN 15, PN 16, včetně dodávky materiálu</t>
  </si>
  <si>
    <t>722280106R00</t>
  </si>
  <si>
    <t>Tlakové zkoušky vodovodního potrubí do DN 32</t>
  </si>
  <si>
    <t>Včetně dodávky vody, uzavření a zabezpečení konců potrubí.</t>
  </si>
  <si>
    <t>998722102R00</t>
  </si>
  <si>
    <t>Přesun hmot pro vnitřní vodovod v objektech výšky do 12 m</t>
  </si>
  <si>
    <t>vodorovně do 50 m</t>
  </si>
  <si>
    <t>998722193R00</t>
  </si>
  <si>
    <t>Přesun hmot pro vnitřní vodovod příplatek k ceně za zvětšený přesun přes vymezenou největší dopravní vzdálenost do 500 m</t>
  </si>
  <si>
    <t>SUM</t>
  </si>
  <si>
    <t>END</t>
  </si>
  <si>
    <t>728.03</t>
  </si>
  <si>
    <t>Spojovací manžeta pro ventilátory do kruhového potrubí DN100</t>
  </si>
  <si>
    <t>ks</t>
  </si>
  <si>
    <t>728.01</t>
  </si>
  <si>
    <t>Diagonální ventilátor do kruhového potrubí DN100, 190m3/h, -20-40°C, 9W, 230V, 0,1A</t>
  </si>
  <si>
    <t>728.04</t>
  </si>
  <si>
    <t>Zpětná klapka do kruhového potrubí, DN 100, provedení motýlová, galvanizovaná ocel</t>
  </si>
  <si>
    <t>POL1_7</t>
  </si>
  <si>
    <t>728.05</t>
  </si>
  <si>
    <t>Krycí mřížka. DN 100</t>
  </si>
  <si>
    <t>728.06</t>
  </si>
  <si>
    <t>Krycí mřížka. DN 160</t>
  </si>
  <si>
    <t>728.07</t>
  </si>
  <si>
    <t>Sítka do kruhového potrubí proti pronikání hmyzu a drobného ptactva, pro DN 200</t>
  </si>
  <si>
    <t>728.02</t>
  </si>
  <si>
    <t>Fasádní mřížka, DN100</t>
  </si>
  <si>
    <t>728.02b</t>
  </si>
  <si>
    <t>Fasádní mřížka, DN160</t>
  </si>
  <si>
    <t>728.08</t>
  </si>
  <si>
    <t>SPIRO potrubí skupiny I. Těsnost třídy A dle DIN EN 1507. Tloušťka plechu 0,6 mm. Délka vč.,, tvarovek. DN 100</t>
  </si>
  <si>
    <t>bm</t>
  </si>
  <si>
    <t>728.09</t>
  </si>
  <si>
    <t>SPIRO potrubí skupiny I. Těsnost třídy A dle DIN EN 1507. Tloušťka plechu 0,6 mm. Délka vč.,, tvarovek. DN 160</t>
  </si>
  <si>
    <t>728.10</t>
  </si>
  <si>
    <t>Kaučuková izolace samolepící. Tloušťka izolace 25mm.</t>
  </si>
  <si>
    <t>m2</t>
  </si>
  <si>
    <t>728.11</t>
  </si>
  <si>
    <t>Materiál nutný pro montáž vč. těsnícího materiálu</t>
  </si>
  <si>
    <t>728.12</t>
  </si>
  <si>
    <t>Montáž kaučukové samolepící izolace tl.25 mm</t>
  </si>
  <si>
    <t>728616212R00</t>
  </si>
  <si>
    <t>Montáž diagonálního nízkotlakého ventilátoru potrubního do kruhového potrubí, do průměru d 200 mm</t>
  </si>
  <si>
    <t>728415113R00</t>
  </si>
  <si>
    <t xml:space="preserve">Mřížky, regulátory montáž čtyřhranné větrací nebo ventilační mřížky, do průřezu 0,15 m2,  </t>
  </si>
  <si>
    <t>728112112R00</t>
  </si>
  <si>
    <t>Montáž kruhového plechového potrubí do průměru d 200 mm</t>
  </si>
  <si>
    <t>728212713R00</t>
  </si>
  <si>
    <t>Montáž tvarovky pro kruhové plechové potrubí do průměru d 300 mm, - protidešťové střišky nebo výfukové hlavice do kruhového plechového potrubí</t>
  </si>
  <si>
    <t>998728103R00</t>
  </si>
  <si>
    <t>Přesun hmot pro vzduchotechniku v objektech výšky do 24 m</t>
  </si>
  <si>
    <t>998728194R00</t>
  </si>
  <si>
    <t>Přesun hmot pro vzduchotechniku - příplatek k ceně za zvětšený přesun přes vymezenou největší dopravní vzdálenost do 1000 m</t>
  </si>
  <si>
    <t>283773007R</t>
  </si>
  <si>
    <t>pouzdro potrubní tvarovatelné; pěnový polyetylén; vnitřní průměr 15,0 mm; tl. izolace 13,0 mm; provozní teplota  -50 až 100 °C; tepelná vodivost (10°C) 0,0380 W/mK</t>
  </si>
  <si>
    <t>283773026R</t>
  </si>
  <si>
    <t>pouzdro potrubní tvarovatelné; pěnový polyetylén; vnitřní průměr 22,0 mm; tl. izolace 20,0 mm; provozní teplota  -50 až 100 °C; tepelná vodivost (10°C) 0,0380 W/mK</t>
  </si>
  <si>
    <t>283773051R</t>
  </si>
  <si>
    <t>pouzdro potrubní tvarovatelné; pěnový polyetylén; vnitřní průměr 35,0 mm; tl. izolace 25,0 mm; provozní teplota  -50 až 100 °C; tepelná vodivost (10°C) 0,0380 W/mK</t>
  </si>
  <si>
    <t>63154126.AR</t>
  </si>
  <si>
    <t>rohož, pas izolační skružovatelný lamelový, pro tech. zařízení; minerální vlákno; tl. 50,0 mm; kašírování Al fólie vyztužená mřížkou; obj. hmotnost 40,00 kg/m3; hydrofobizováno</t>
  </si>
  <si>
    <t>713.01</t>
  </si>
  <si>
    <t>Demontáž a likvidace izolace potrubí</t>
  </si>
  <si>
    <t>VL2021/2</t>
  </si>
  <si>
    <t>71340190T00</t>
  </si>
  <si>
    <t>Montáž izolačních trubic z polyethylenu</t>
  </si>
  <si>
    <t xml:space="preserve">m     </t>
  </si>
  <si>
    <t>VL2022/2</t>
  </si>
  <si>
    <t>71340193T00</t>
  </si>
  <si>
    <t>Lepidlo pro izolace na bázi syntetického kaučuku a polyethylenu, použití od -200 do +125 °C; 2,5 kg</t>
  </si>
  <si>
    <t>VL2021/1</t>
  </si>
  <si>
    <t>71340194T00</t>
  </si>
  <si>
    <t>Speciální čistidlo pro znečištěné povrchy pro lepidlo, objem 1 l</t>
  </si>
  <si>
    <t>71340200T00</t>
  </si>
  <si>
    <t>Montáž tepelné izolace potrubí pásy nebo rohožemi</t>
  </si>
  <si>
    <t xml:space="preserve">m2    </t>
  </si>
  <si>
    <t>998713103R00</t>
  </si>
  <si>
    <t>Přesun hmot pro izolace tepelné v objektech výšky do 24 m</t>
  </si>
  <si>
    <t>800-713</t>
  </si>
  <si>
    <t>50 m vodorovně</t>
  </si>
  <si>
    <t>998713193R00</t>
  </si>
  <si>
    <t>Přesun hmot pro izolace tepelné příplatek k ceně za zvětšený přesun přes vymezenou největší dopravní vzdálenost za vzdálenost do 500 m</t>
  </si>
  <si>
    <t>731.01</t>
  </si>
  <si>
    <t>topný výkon: 					1,3-32,5 kW (80/60°C)</t>
  </si>
  <si>
    <t>plynový spotřebič typu:				"C33"</t>
  </si>
  <si>
    <t>731.02</t>
  </si>
  <si>
    <t>731.03</t>
  </si>
  <si>
    <t>731.04</t>
  </si>
  <si>
    <t>731200001T00</t>
  </si>
  <si>
    <t>Demontáž stávajícího odkouření do D350</t>
  </si>
  <si>
    <t>731200825R00</t>
  </si>
  <si>
    <t>Demontáž kotlů ocelových na kapalná a plynná paliva o výkonu přes 25 do 40 kW</t>
  </si>
  <si>
    <t>731249311R00</t>
  </si>
  <si>
    <t>Montáž ocelových kotlů do 50 kW (100 kW) závěsných  bez TUV, odtah do komína</t>
  </si>
  <si>
    <t>998731101R00</t>
  </si>
  <si>
    <t>Přesun hmot pro kotelny umístěné ve výšce (hloubce) do 6 m</t>
  </si>
  <si>
    <t>998731193R00</t>
  </si>
  <si>
    <t>Přesun hmot pro kotelny příplatek k ceně za zvětšený přesun přes vymezenou největší dopravní vzdálenost do 500 m</t>
  </si>
  <si>
    <t>388214410R</t>
  </si>
  <si>
    <t>vodoměr domovní teplota vody 30 °C; závitový; vícevtokový, mokroběžný; montážní poloha vodorovná; DN 20; jmen. průtok 2,50 m3/hod; stavební délka 190 mm; PN 16; závit na vodom. G 1"</t>
  </si>
  <si>
    <t>48466204R</t>
  </si>
  <si>
    <t>nádrž tlaková expanzní membránová; pro topné a chladící soustavy; objem 35 l; d nádrže 354 mm; uložení: stojatý; max. přetlak do 6 bar; přetlak plynu 1,5 bar; prac. látka plyn; membrána vyměnitelná; prac. teplota do 70 °C; připojení R 3/4"; barva bílá, červená, šedá</t>
  </si>
  <si>
    <t>5511001846R</t>
  </si>
  <si>
    <t>ventil redukční  pro sanitu, před bytové jednotky; s manometrem a šroubením, tlakový; DN 20 mm; závit vnější - vnější; PN 25 bar; rozsah nastavení 0,5 až 6,0 bar; pracovní teplota do 80 ° C</t>
  </si>
  <si>
    <t>732.01</t>
  </si>
  <si>
    <t>objem: 					296 litrů</t>
  </si>
  <si>
    <t>plocha výměníku:				1,5 m2</t>
  </si>
  <si>
    <t>732.02</t>
  </si>
  <si>
    <t>NOVÝ neutralizační box pro kotelny do 500kW</t>
  </si>
  <si>
    <t>732.03</t>
  </si>
  <si>
    <t>732.04</t>
  </si>
  <si>
    <t>Montáž spalinové cesty</t>
  </si>
  <si>
    <t>732.05</t>
  </si>
  <si>
    <t>Demontáž expanzní nádoby</t>
  </si>
  <si>
    <t>732.06</t>
  </si>
  <si>
    <t>732.08</t>
  </si>
  <si>
    <t>Montáž seperátoru kalu a magnetitu</t>
  </si>
  <si>
    <t>732.09</t>
  </si>
  <si>
    <t>732.10</t>
  </si>
  <si>
    <t>732.11</t>
  </si>
  <si>
    <t>sada</t>
  </si>
  <si>
    <t>732.12</t>
  </si>
  <si>
    <t>732.13</t>
  </si>
  <si>
    <t>732110811R00</t>
  </si>
  <si>
    <t>Demontáž rozdělovačů a sběračů do DN 100</t>
  </si>
  <si>
    <t>7321111251T00</t>
  </si>
  <si>
    <t>Tělesa rozdělovačů a sběračů DN 50 dl 1m</t>
  </si>
  <si>
    <t>VL2019/1</t>
  </si>
  <si>
    <t>Včetně tělesa základní délky 1 m, dna a odvodňovacího hrdla.</t>
  </si>
  <si>
    <t>732119299T00</t>
  </si>
  <si>
    <t>Stavitelný stojan k trubkovým rozdělovačům (DN65-80)</t>
  </si>
  <si>
    <t>Soubor</t>
  </si>
  <si>
    <t>VL2019/2</t>
  </si>
  <si>
    <t>732212815R00</t>
  </si>
  <si>
    <t>Demontáž ohříváků zásobníkových stojatých o obsahu do 1 600 l</t>
  </si>
  <si>
    <t>732219315R00</t>
  </si>
  <si>
    <t>Montáž ohříváků vody zásobníkových stojatých, PN 0,6/0,6, do 1000 l</t>
  </si>
  <si>
    <t>732339103R00</t>
  </si>
  <si>
    <t>Nádoby expanzní tlakové Montáž nádob expanzních tlakových o obsahu 35 l</t>
  </si>
  <si>
    <t>998732193R00</t>
  </si>
  <si>
    <t>Přesun hmot pro strojovny příplatek k ceně za zvětšený přesun přes vymezenou největší dopravní vzdálenost do 500 m</t>
  </si>
  <si>
    <t>733.01</t>
  </si>
  <si>
    <t>Úprava přípojek otopných těles v nutném rozsahu, potrubí z měděných trubek vytápění D15x1,0</t>
  </si>
  <si>
    <t>733.02</t>
  </si>
  <si>
    <t>733160801R00</t>
  </si>
  <si>
    <t>Demontáž potrubí z měděných trubek do D 28 mm</t>
  </si>
  <si>
    <t>733160804R00</t>
  </si>
  <si>
    <t>Demontáž potrubí z měděných trubek přes D 28 mm do D 54 mm</t>
  </si>
  <si>
    <t>733163102R00</t>
  </si>
  <si>
    <t>Potrubí z měděných trubek měděné potrubí, D 15 mm, s 1,0 mm, pájení pomocí kapilárních pájecích tvarovek</t>
  </si>
  <si>
    <t>včetně tvarovek, bez zednických výpomocí</t>
  </si>
  <si>
    <t>733163104R00</t>
  </si>
  <si>
    <t>Potrubí z měděných trubek měděné potrubí, D 22 mm, s 1,0 mm, pájení pomocí kapilárních pájecích tvarovek</t>
  </si>
  <si>
    <t>733163106R00</t>
  </si>
  <si>
    <t>Potrubí z měděných trubek měděné potrubí, D 35 mm, s 1,5 mm, pájení pomocí kapilárních pájecích tvarovek</t>
  </si>
  <si>
    <t>998733101R00</t>
  </si>
  <si>
    <t>Přesun hmot pro rozvody potrubí v objektech výšky do 6 m</t>
  </si>
  <si>
    <t>998733193R00</t>
  </si>
  <si>
    <t>Přesun hmot pro rozvody potrubí příplatek k ceně za zvětšený přesun přes vymezenou největší dopravní vzdálenost do 500 m</t>
  </si>
  <si>
    <t>38832813R</t>
  </si>
  <si>
    <t>teploměr dvojkovový rovný; hlavice plastová; mat.stonku nerez; délka stonku 160 mm; rozsah stupnice 0 až 200 °C; měřicí rozsah  20 až 180 °C; dělení stupnice 5 °C; použití přímé měření v prům.odvětvích</t>
  </si>
  <si>
    <t>42233580R</t>
  </si>
  <si>
    <t>kohout tlakoměrový M 20x1,5 mm</t>
  </si>
  <si>
    <t>55113524.AR</t>
  </si>
  <si>
    <t>kohout kulový redukovaný nátrubkový; PN 42; 1/2 "; ovládání páčka</t>
  </si>
  <si>
    <t>55113525.AR</t>
  </si>
  <si>
    <t>kohout kulový redukovaný nátrubkový; PN 42; 3/4 "; ovládání páčka</t>
  </si>
  <si>
    <t>55113527.AR</t>
  </si>
  <si>
    <t>kohout kulový redukovaný nátrubkový; PN 35; 1 1/4 "; ovládání páčka</t>
  </si>
  <si>
    <t>551135722R</t>
  </si>
  <si>
    <t>ventil zpětný pro rozvod vytápění a sanity; PN 16; DN 20 mm</t>
  </si>
  <si>
    <t>551135724R</t>
  </si>
  <si>
    <t>ventil zpětný pro rozvod vytápění a sanity; PN 10; DN 32 mm</t>
  </si>
  <si>
    <t>5511361550R</t>
  </si>
  <si>
    <t>filtr závitový pro topné systémy; 3/4"; PN 30; závit vnitřní - vnitřní</t>
  </si>
  <si>
    <t>5511361552R</t>
  </si>
  <si>
    <t>filtr závitový pro topné systémy; 1 1/4"; PN 30; závit vnitřní - vnitřní</t>
  </si>
  <si>
    <t>551272710R</t>
  </si>
  <si>
    <t>šroubení radiátorové, pro dvoutrubk. soustavy; uzavíratelné, s vypouštěním, s napouštěním; bronz; povrch nikl; 1/2"; PN do 10 bar; teplota do 120 °C; typ závit R; tvar přímé</t>
  </si>
  <si>
    <t>55137306.AR</t>
  </si>
  <si>
    <t>hlavice termostatická teplota prostoru 6 až 28 °C; ovládání ruční; provedení kapalinová</t>
  </si>
  <si>
    <t>733141102R00</t>
  </si>
  <si>
    <t>Odvzdušňovací nádoby a stříšky včetně dodávky materiálu odvzdušňovací nádobky z trub.ocelových do DN 50</t>
  </si>
  <si>
    <t>734.01</t>
  </si>
  <si>
    <t>Demontáž termostatického ventilu nebo termostatické vložky otopného tělesa</t>
  </si>
  <si>
    <t>734.02</t>
  </si>
  <si>
    <t>734.03</t>
  </si>
  <si>
    <t>734.04</t>
  </si>
  <si>
    <t>734.06</t>
  </si>
  <si>
    <t>734.07</t>
  </si>
  <si>
    <t>734.08</t>
  </si>
  <si>
    <t>734.09</t>
  </si>
  <si>
    <t>734.10</t>
  </si>
  <si>
    <t>734.12</t>
  </si>
  <si>
    <t>734209103T01</t>
  </si>
  <si>
    <t>Montáž armatur závitových,s 1závitem, G 1/2 s kulovým kohoutem vypouštěcím KVK15</t>
  </si>
  <si>
    <t>734209113R00</t>
  </si>
  <si>
    <t>Montáž závitové armatury se dvěma závity, G 1/2", bez dodávky materiálu</t>
  </si>
  <si>
    <t>734209114R00</t>
  </si>
  <si>
    <t>Montáž závitové armatury se dvěma závity, G 3/4", bez dodávky materiálu</t>
  </si>
  <si>
    <t>734209116R00</t>
  </si>
  <si>
    <t>Montáž závitové armatury se dvěma závity, G 5/4", bez dodávky materiálu</t>
  </si>
  <si>
    <t>734209123R00</t>
  </si>
  <si>
    <t>Montáž závitové armatury se třemi závity, G 1/2", bez dodávky materiálu</t>
  </si>
  <si>
    <t>734391124R00</t>
  </si>
  <si>
    <t>Kondenzační smyčka k přivaření stočená, včetně dodávky materiálu</t>
  </si>
  <si>
    <t>734429101R00</t>
  </si>
  <si>
    <t>Montáž tlakoměru deformačního 0-10 MPa, bez dodávky materiálu</t>
  </si>
  <si>
    <t>734494213R00</t>
  </si>
  <si>
    <t>Návarek s trubkovým závitem G 1/2", včetně dodávky materiálu</t>
  </si>
  <si>
    <t>R-položka</t>
  </si>
  <si>
    <t>POL12_1</t>
  </si>
  <si>
    <t>734494214R00</t>
  </si>
  <si>
    <t>Návarek s trubkovým závitem G 3/4", včetně dodávky materiálu</t>
  </si>
  <si>
    <t>734494216R00</t>
  </si>
  <si>
    <t>Návarek s trubkovým závitem G 5/4", včetně dodávky materiálu</t>
  </si>
  <si>
    <t>998734101R00</t>
  </si>
  <si>
    <t>Přesun hmot pro armatury v objektech výšky do 6 m</t>
  </si>
  <si>
    <t>998734193R00</t>
  </si>
  <si>
    <t>Přesun hmot pro armatury příplatek k ceně za zvětšený přesun přes vymezenou největší dopravní vzdálenost do 500 m</t>
  </si>
  <si>
    <t>484518231R</t>
  </si>
  <si>
    <t>těleso otopné trubkové koupelnové; zapojení na teplovodnou otopnou soustavu; mat. ocel.trubky pr.20mm, ocel.profil 40x30 mm; v = 1 500 mm; l = 600 mm; šířka 30 mm; povrch barva bílá; rovné; d trubky 20,0 mm; umístit na zeď</t>
  </si>
  <si>
    <t>48454510124R</t>
  </si>
  <si>
    <t>stěna otopná ocelová; orientace otopných profilů svisle; počet profilů 7; výška 2000 mm; délka 514 mm; tepelný výkon Q 1 374 W; hloubka 72 mm; připojovací rozteč 1 950 mm; připojení boční shora dolů; základní barva bílá RAL 9010</t>
  </si>
  <si>
    <t>48457509.AR</t>
  </si>
  <si>
    <t>těleso otopné deskové ocelové; čelní deska profilovaná; v = 600 mm; l = 1 200 mm; hloubka tělesa 66 mm; způsob připojení pravé spodní; ventil kompakt; počet desek 2; počet přídavných přestupných ploch 1; připojovací rozteč 50 mm; tepel.výkon 1 546 W</t>
  </si>
  <si>
    <t>48457512.AR</t>
  </si>
  <si>
    <t>těleso otopné deskové ocelové; čelní deska profilovaná; v = 600 mm; l = 1 800 mm; hloubka tělesa 66 mm; způsob připojení pravé spodní; ventil kompakt; počet desek 2; počet přídavných přestupných ploch 1; připojovací rozteč 50 mm; tepel.výkon 2 318 W</t>
  </si>
  <si>
    <t>48457577.AR</t>
  </si>
  <si>
    <t>těleso otopné deskové ocelové; čelní deska profilovaná; v = 600 mm; l = 600 mm; hloubka tělesa 100 mm; způsob připojení pravé spodní; ventil kompakt; počet desek 2; počet přídavných přestupných ploch 2; připojovací rozteč 50 mm; tepel.výkon 1 007 W</t>
  </si>
  <si>
    <t>48457581.AR</t>
  </si>
  <si>
    <t>těleso otopné deskové ocelové; čelní deska profilovaná; v = 600 mm; l = 1 000 mm; hloubka tělesa 100 mm; způsob připojení pravé spodní; ventil kompakt; počet desek 2; počet přídavných přestupných ploch 2; připojovací rozteč 50 mm; tepel.výkon 1 679 W</t>
  </si>
  <si>
    <t>48457584.AR</t>
  </si>
  <si>
    <t>těleso otopné deskové ocelové; čelní deska profilovaná; v = 600 mm; l = 1 400 mm; hloubka tělesa 100 mm; způsob připojení pravé spodní; ventil kompakt; počet desek 2; počet přídavných přestupných ploch 2; připojovací rozteč 50 mm; tepel.výkon 2 351 W</t>
  </si>
  <si>
    <t>735.01</t>
  </si>
  <si>
    <t>Demontáž otopných těles trubkových</t>
  </si>
  <si>
    <t>735.02</t>
  </si>
  <si>
    <t>Tlakové zkoušky trubkových těles koupelnových</t>
  </si>
  <si>
    <t>RTS 20/ II</t>
  </si>
  <si>
    <t>735148003R00</t>
  </si>
  <si>
    <t>Otopné těleso designové doplňkové práce tlakové zkoušky, těles dvouřadých</t>
  </si>
  <si>
    <t>735149026R00</t>
  </si>
  <si>
    <t>Otopné těleso designové montáž dvouřadých, do výšky 2000 mm, bez dodávky materiálu</t>
  </si>
  <si>
    <t>735151821R00</t>
  </si>
  <si>
    <t>Demontáž otopných těles panelových dvouřadých, stavební délky do 1500 mm</t>
  </si>
  <si>
    <t>735156920R00</t>
  </si>
  <si>
    <t>Otopná tělesa panelová doplňkové práce tlakové zkoušky , těles dvouřadých</t>
  </si>
  <si>
    <t>735159111R00</t>
  </si>
  <si>
    <t>Otopná tělesa panelová montáž bez ohledu na počet desek, délky do 1600 mm, bez dodávky materiálu</t>
  </si>
  <si>
    <t>735159121R00</t>
  </si>
  <si>
    <t>Otopná tělesa panelová montáž bez ohledu na počet desek, délky nad 1600 mm, bez dodávky materiálu</t>
  </si>
  <si>
    <t>735179110R00</t>
  </si>
  <si>
    <t>Otopná tělesa koupelnová montáž topných žebříků, bez dodávky materiálu</t>
  </si>
  <si>
    <t>735291800R00</t>
  </si>
  <si>
    <t>Demontáž konzol nebo držáků otopných těles, registrů, konvektorů do odpadu</t>
  </si>
  <si>
    <t>otopných těles, registrů, konvektorů do odpadu</t>
  </si>
  <si>
    <t>998735102R00</t>
  </si>
  <si>
    <t>Přesun hmot pro otopná tělesa v objektech výšky do 12 m</t>
  </si>
  <si>
    <t>998735193R00</t>
  </si>
  <si>
    <t>Přesun hmot pro otopná tělesa příplatek k ceně za zvětšený přesun přes vymezenou největší dopravní vzdálenost do 500 m</t>
  </si>
  <si>
    <t>76793001T00</t>
  </si>
  <si>
    <t>Uchycení potrubí (závěsy+montážní materiál) - potrubí DN15 až DN40</t>
  </si>
  <si>
    <t>998767101R00</t>
  </si>
  <si>
    <t>Přesun hmot pro kovové stavební doplňk. konstrukce v objektech výšky do 6 m</t>
  </si>
  <si>
    <t>800-767</t>
  </si>
  <si>
    <t>998767193R00</t>
  </si>
  <si>
    <t>Přesun hmot pro kovové stavební doplňk. konstrukce příplatek k ceně za zvětšený přesun přes vymezenou největší dopravní vzdálenost do 500 m</t>
  </si>
  <si>
    <t>979013319R00</t>
  </si>
  <si>
    <t>Svislá doprava vybouraných hmot svislá doprava vybouráním s naložením do doprav. zařízení a svyprázdněním dopravního prostředku na hromadu nebo do dopr. prostředku na výšku do 3,5 m, příplatek za každé další i započaté 3,5 m výšky</t>
  </si>
  <si>
    <t>831-2</t>
  </si>
  <si>
    <t>Přesun suti</t>
  </si>
  <si>
    <t>POL8_</t>
  </si>
  <si>
    <t>s naložením do dopravního zařízení s vyprázdněním dopravního zařízení na hromadu nebo do dopravního prostředku</t>
  </si>
  <si>
    <t>979082119R00</t>
  </si>
  <si>
    <t>Vodorovná doprava suti a vybouraných hmot vodorovná doprava suti po suchu do 1000 m, příplatek za dalších i započatých 1000 m přes 1000 m</t>
  </si>
  <si>
    <t>821-1</t>
  </si>
  <si>
    <t>se složením a hrubým urovnáním nebo s přeložením na jiný dopravní prostředek kromě lodi, vč. příplatku za každých dalších i započatých 1000 m přes 1000 m,</t>
  </si>
  <si>
    <t>722220862R00</t>
  </si>
  <si>
    <t>Demontáž armatur závitových se dvěma závity, G 5/4"</t>
  </si>
  <si>
    <t>723120204R00</t>
  </si>
  <si>
    <t>Potrubí z trubek černých závitových svařovaných DN 25</t>
  </si>
  <si>
    <t>bezešvých ČSN 42 0250 a běžných ČSN 42 5710 - jakost 11353.0,</t>
  </si>
  <si>
    <t>Potrubí včetně tvarovek a zednických výpomocí.</t>
  </si>
  <si>
    <t>723120805R00</t>
  </si>
  <si>
    <t>Demontáž potrubí svařovaného z trubek závitových přes 25 do DN 50</t>
  </si>
  <si>
    <t>723150306R00</t>
  </si>
  <si>
    <t>Potrubí ocelové hladké černé svařované D 44,5 mm, s 2,6 mm</t>
  </si>
  <si>
    <t>723150342R00</t>
  </si>
  <si>
    <t>Zhotovení redukce kováním 1DN, DN 40/25</t>
  </si>
  <si>
    <t>RTS 20/ I</t>
  </si>
  <si>
    <t>723185113R00</t>
  </si>
  <si>
    <t xml:space="preserve">Potrubí ohebné vlnovcové  nerezové, DN 15, spojované šroubením se svěracím kroužkem </t>
  </si>
  <si>
    <t>723150351R00.1</t>
  </si>
  <si>
    <t>Zhotovení redukce kováním přes 2 DN, DN 40/15</t>
  </si>
  <si>
    <t>723190251R00</t>
  </si>
  <si>
    <t>Vyvedení a upevnění plynovodních výpustek nástěnka na, DN 15</t>
  </si>
  <si>
    <t>723190907R00</t>
  </si>
  <si>
    <t>Opravy plynovodního potrubí doplňkové práce odvzdušnění a napuštění plynového potrubí</t>
  </si>
  <si>
    <t>723190909R00</t>
  </si>
  <si>
    <t>Opravy plynovodního potrubí doplňkové práce neúřední tlaková zkouška dosavadního potrubí</t>
  </si>
  <si>
    <t>723225113R00</t>
  </si>
  <si>
    <t>Ventil vzorkovací přímý, mosazný, vnitřní závit, DN 15, včetně dodávky materiálu</t>
  </si>
  <si>
    <t>723235111R00</t>
  </si>
  <si>
    <t>Kohout kulový  , mosazný, závit vnitřní-vnitřní, DN 15, PN 8, včetně dodávky materiálu</t>
  </si>
  <si>
    <t>723239101R00</t>
  </si>
  <si>
    <t>Montáž plynovodních armatur se dvěma závity  , G 1/2"</t>
  </si>
  <si>
    <t>210230132R00</t>
  </si>
  <si>
    <t xml:space="preserve">Rozvod stlačeného vzduchu kohout manometrový, zkušební JT 25,  </t>
  </si>
  <si>
    <t>M21</t>
  </si>
  <si>
    <t>998723101R00</t>
  </si>
  <si>
    <t>Přesun hmot pro vnitřní plynovod v objektech výšky do 6 m</t>
  </si>
  <si>
    <t>998723193R00</t>
  </si>
  <si>
    <t>Přesun hmot pro vnitřní plynovod příplatek k ceně za zvětšený přesun přes vymezenou největší dopravní vzdálenost do 500 m</t>
  </si>
  <si>
    <t>76793002T00</t>
  </si>
  <si>
    <t>Uchycení potrubí (závěsy+montážní materiál) - potrubí DN50, DN65</t>
  </si>
  <si>
    <t>783424340R00</t>
  </si>
  <si>
    <t>Nátěry potrubí a armatur syntetické potrubí, do DN 50 mm, dvojnásobné s 1x emailováním a základním nátěrem</t>
  </si>
  <si>
    <t>800-783</t>
  </si>
  <si>
    <t>na vzduchu schnoucí</t>
  </si>
  <si>
    <t>901      R00</t>
  </si>
  <si>
    <t>h</t>
  </si>
  <si>
    <t>Prav.M</t>
  </si>
  <si>
    <t>HZS</t>
  </si>
  <si>
    <t>POL10_</t>
  </si>
  <si>
    <t>904      R00</t>
  </si>
  <si>
    <t>Hzs-zkousky v ramci montaz.praci</t>
  </si>
  <si>
    <t>905      R00</t>
  </si>
  <si>
    <t>Hzs-revize provoz.souboru a st.obj.</t>
  </si>
  <si>
    <t xml:space="preserve">Hzs-předběžná obhlídka </t>
  </si>
  <si>
    <t>NOVÉ cirkulační nerezové čerpadlo; připojení G11/2/"; PN10; délka 180mm; Hmax = 6,0m; Pe=34W; I=0,32A; 230V
s integrovaným časovým spínačem, termostatem a programem pro identifikaci a podporu termického spínání dezinfekce na straně kotle.</t>
  </si>
  <si>
    <t>725334301R00.1</t>
  </si>
  <si>
    <t>Kalich pro úkapy, DN32 
- s mechanickým zápachovým uzávěrem, 
- pro odvod úkapu pojistného ventilu od kotle a zásoníku TV a kondenzátu z odkouření kotle</t>
  </si>
  <si>
    <t>NOVÁ tlaková membránová expanzní nádoba na pitnou vodu
25 litrů/10bar, vč. průtočné armatury</t>
  </si>
  <si>
    <t xml:space="preserve">NOVÝ plynový závěsný kondenzační kotel </t>
  </si>
  <si>
    <t>membránová tlaková expanzní nádoba: 10 litrů</t>
  </si>
  <si>
    <r>
      <t xml:space="preserve">koaxiální odvod spalin a přívod vzduchu: </t>
    </r>
    <r>
      <rPr>
        <sz val="8"/>
        <color indexed="17"/>
        <rFont val="Arial"/>
        <family val="2"/>
        <charset val="238"/>
      </rPr>
      <t>Ø</t>
    </r>
    <r>
      <rPr>
        <sz val="8"/>
        <color indexed="17"/>
        <rFont val="Arial CE"/>
        <charset val="238"/>
      </rPr>
      <t>60/100mm</t>
    </r>
  </si>
  <si>
    <t>max.	provozní teplota topné vody:  74°C</t>
  </si>
  <si>
    <t>max.	provozní přetlak: 3,0 bar</t>
  </si>
  <si>
    <t>spotřeba plynu: 4,06 m3/hod</t>
  </si>
  <si>
    <t>elektrické připojení:	 				230V/50Hz</t>
  </si>
  <si>
    <t>max. elektrický příkon: 				73W</t>
  </si>
  <si>
    <t>hmotnost:	 				47 kg</t>
  </si>
  <si>
    <t>Rozšíření kaskádové regulace</t>
  </si>
  <si>
    <t>HVDT - 4,0 m3/h, vč. izolačního pouzdra</t>
  </si>
  <si>
    <t xml:space="preserve">NOVÝ nepřímotopný zásobníkový nepřímotopný ohřívač </t>
  </si>
  <si>
    <t>max. provozní teplota výměníku: 110°C</t>
  </si>
  <si>
    <t>max. provozní přetlak výměníku: 10bar</t>
  </si>
  <si>
    <t>max.	provozní teplota nádoby:		 80°C</t>
  </si>
  <si>
    <t>max. provozní přetlak nádoby: 		10bar</t>
  </si>
  <si>
    <t xml:space="preserve">Spalinová cesta </t>
  </si>
  <si>
    <t>O.Č.1,2,3,4 - oběhové mokroběžné čerpadlo; připojení G11/2", Pe=50W; I=0,44A; 230V</t>
  </si>
  <si>
    <t>Kulový kohout se zajištěním pro okruhy expanzních nádob, DN20</t>
  </si>
  <si>
    <t>Systémový potrubní oddělovač pro kapaliny riz. tř. 3, typ BA, DN20</t>
  </si>
  <si>
    <t>Seprátor kalu a magnetitu DN32</t>
  </si>
  <si>
    <t xml:space="preserve">Změkčovací patrona </t>
  </si>
  <si>
    <t>Ochranný předfiltr mech. nečistot, DN20</t>
  </si>
  <si>
    <t>Montáž HVDT, včetně izolace</t>
  </si>
  <si>
    <t>732349101T00.1</t>
  </si>
  <si>
    <t>Potrubí vícevrstvé vodovod.25x2,5 mm, lisovaný spoj, mosazné lisovací tvarovky</t>
  </si>
  <si>
    <t>Vyvažovací ventil, DN15</t>
  </si>
  <si>
    <t>Vyvažovací ventil, DN25</t>
  </si>
  <si>
    <t>Trojcestný směšovací ventil, DN15, kv=2,5m3/h</t>
  </si>
  <si>
    <t>Servopohon; 230V; 3-bodové; 120s/90°</t>
  </si>
  <si>
    <t xml:space="preserve">Připojovací armatura s dvoubodovým připojením, s automatickým omezením průtoku, rohová, pro otopná tělesa s integ. ventily a koupel. žebříky, </t>
  </si>
  <si>
    <t xml:space="preserve">Připojovací armatura s dvoubodovým připojením, s automatickým omezením průtoku, přímá, pro otopná tělesa s integ. ventily a koupel. žebříky, </t>
  </si>
  <si>
    <t>Integrovaná ventilová vložka s automatickým omezením průtoku</t>
  </si>
  <si>
    <t>Termostatický radiátorový ventil s automatickým omezením průtoku, DN15, přímý</t>
  </si>
  <si>
    <t>Termostatický radiátorový ventil s automatickým omezením průtoku, DN15, úhlový</t>
  </si>
  <si>
    <t>Systémová regulace kotle pro řízení kaskády kotlů, 3 topné okruhy se směšováním a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</si>
</sst>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6" xfId="0" applyNumberFormat="1" applyFont="1" applyFill="1" applyBorder="1" applyAlignment="1">
      <alignment vertical="center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3" borderId="36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0" borderId="0" xfId="0" applyFont="1" applyAlignment="1">
      <alignment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J11" sqref="J11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0" t="s">
        <v>39</v>
      </c>
      <c r="B2" s="190"/>
      <c r="C2" s="190"/>
      <c r="D2" s="190"/>
      <c r="E2" s="190"/>
      <c r="F2" s="190"/>
      <c r="G2" s="190"/>
    </row>
  </sheetData>
  <sheetProtection algorithmName="SHA-512" hashValue="/iwDgszO+tIEI6G/RIine25tfU7Rt5jTIIp6KW3zrfKlRYNiRCMZcpCueFT0sxXBYfSXIIsBxS4+bMEck6secw==" saltValue="QqYrsb7JUTgkSEDApu6Ci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6"/>
  <sheetViews>
    <sheetView showGridLines="0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4" t="s">
        <v>41</v>
      </c>
      <c r="C1" s="225"/>
      <c r="D1" s="225"/>
      <c r="E1" s="225"/>
      <c r="F1" s="225"/>
      <c r="G1" s="225"/>
      <c r="H1" s="225"/>
      <c r="I1" s="225"/>
      <c r="J1" s="226"/>
    </row>
    <row r="2" spans="1:15" ht="36" customHeight="1" x14ac:dyDescent="0.2">
      <c r="A2" s="2"/>
      <c r="B2" s="76" t="s">
        <v>22</v>
      </c>
      <c r="C2" s="77"/>
      <c r="D2" s="78" t="s">
        <v>43</v>
      </c>
      <c r="E2" s="230" t="s">
        <v>44</v>
      </c>
      <c r="F2" s="231"/>
      <c r="G2" s="231"/>
      <c r="H2" s="231"/>
      <c r="I2" s="231"/>
      <c r="J2" s="232"/>
      <c r="O2" s="1"/>
    </row>
    <row r="3" spans="1:15" ht="27" hidden="1" customHeight="1" x14ac:dyDescent="0.2">
      <c r="A3" s="2"/>
      <c r="B3" s="79"/>
      <c r="C3" s="77"/>
      <c r="D3" s="80"/>
      <c r="E3" s="233"/>
      <c r="F3" s="234"/>
      <c r="G3" s="234"/>
      <c r="H3" s="234"/>
      <c r="I3" s="234"/>
      <c r="J3" s="235"/>
    </row>
    <row r="4" spans="1:15" ht="23.25" customHeight="1" x14ac:dyDescent="0.2">
      <c r="A4" s="2"/>
      <c r="B4" s="81"/>
      <c r="C4" s="82"/>
      <c r="D4" s="83"/>
      <c r="E4" s="214"/>
      <c r="F4" s="214"/>
      <c r="G4" s="214"/>
      <c r="H4" s="214"/>
      <c r="I4" s="214"/>
      <c r="J4" s="215"/>
    </row>
    <row r="5" spans="1:15" ht="24" customHeight="1" x14ac:dyDescent="0.2">
      <c r="A5" s="2"/>
      <c r="B5" s="31" t="s">
        <v>42</v>
      </c>
      <c r="D5" s="218"/>
      <c r="E5" s="219"/>
      <c r="F5" s="219"/>
      <c r="G5" s="219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0"/>
      <c r="E6" s="221"/>
      <c r="F6" s="221"/>
      <c r="G6" s="221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2"/>
      <c r="F7" s="223"/>
      <c r="G7" s="22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37"/>
      <c r="E11" s="237"/>
      <c r="F11" s="237"/>
      <c r="G11" s="237"/>
      <c r="H11" s="18" t="s">
        <v>40</v>
      </c>
      <c r="I11" s="84"/>
      <c r="J11" s="8"/>
    </row>
    <row r="12" spans="1:15" ht="15.75" customHeight="1" x14ac:dyDescent="0.2">
      <c r="A12" s="2"/>
      <c r="B12" s="28"/>
      <c r="C12" s="55"/>
      <c r="D12" s="213"/>
      <c r="E12" s="213"/>
      <c r="F12" s="213"/>
      <c r="G12" s="213"/>
      <c r="H12" s="18" t="s">
        <v>34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216"/>
      <c r="F13" s="217"/>
      <c r="G13" s="217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36"/>
      <c r="F15" s="236"/>
      <c r="G15" s="238"/>
      <c r="H15" s="238"/>
      <c r="I15" s="238" t="s">
        <v>29</v>
      </c>
      <c r="J15" s="239"/>
    </row>
    <row r="16" spans="1:15" ht="23.25" customHeight="1" x14ac:dyDescent="0.2">
      <c r="A16" s="142" t="s">
        <v>24</v>
      </c>
      <c r="B16" s="38" t="s">
        <v>24</v>
      </c>
      <c r="C16" s="62"/>
      <c r="D16" s="63"/>
      <c r="E16" s="202"/>
      <c r="F16" s="203"/>
      <c r="G16" s="202"/>
      <c r="H16" s="203"/>
      <c r="I16" s="202">
        <f>SUMIF(F59:F72,A16,I59:I72)+SUMIF(F59:F72,"PSU",I59:I72)</f>
        <v>0</v>
      </c>
      <c r="J16" s="204"/>
    </row>
    <row r="17" spans="1:10" ht="23.25" customHeight="1" x14ac:dyDescent="0.2">
      <c r="A17" s="142" t="s">
        <v>25</v>
      </c>
      <c r="B17" s="38" t="s">
        <v>25</v>
      </c>
      <c r="C17" s="62"/>
      <c r="D17" s="63"/>
      <c r="E17" s="202"/>
      <c r="F17" s="203"/>
      <c r="G17" s="202"/>
      <c r="H17" s="203"/>
      <c r="I17" s="202">
        <f>SUMIF(F59:F72,A17,I59:I72)</f>
        <v>0</v>
      </c>
      <c r="J17" s="204"/>
    </row>
    <row r="18" spans="1:10" ht="23.25" customHeight="1" x14ac:dyDescent="0.2">
      <c r="A18" s="142" t="s">
        <v>26</v>
      </c>
      <c r="B18" s="38" t="s">
        <v>26</v>
      </c>
      <c r="C18" s="62"/>
      <c r="D18" s="63"/>
      <c r="E18" s="202"/>
      <c r="F18" s="203"/>
      <c r="G18" s="202"/>
      <c r="H18" s="203"/>
      <c r="I18" s="202">
        <f>SUMIF(F59:F72,A18,I59:I72)</f>
        <v>0</v>
      </c>
      <c r="J18" s="204"/>
    </row>
    <row r="19" spans="1:10" ht="23.25" customHeight="1" x14ac:dyDescent="0.2">
      <c r="A19" s="142" t="s">
        <v>99</v>
      </c>
      <c r="B19" s="38" t="s">
        <v>27</v>
      </c>
      <c r="C19" s="62"/>
      <c r="D19" s="63"/>
      <c r="E19" s="202"/>
      <c r="F19" s="203"/>
      <c r="G19" s="202"/>
      <c r="H19" s="203"/>
      <c r="I19" s="202">
        <f>SUMIF(F59:F72,A19,I59:I72)</f>
        <v>0</v>
      </c>
      <c r="J19" s="204"/>
    </row>
    <row r="20" spans="1:10" ht="23.25" customHeight="1" x14ac:dyDescent="0.2">
      <c r="A20" s="142" t="s">
        <v>100</v>
      </c>
      <c r="B20" s="38" t="s">
        <v>28</v>
      </c>
      <c r="C20" s="62"/>
      <c r="D20" s="63"/>
      <c r="E20" s="202"/>
      <c r="F20" s="203"/>
      <c r="G20" s="202"/>
      <c r="H20" s="203"/>
      <c r="I20" s="202">
        <f>SUMIF(F59:F72,A20,I59:I72)</f>
        <v>0</v>
      </c>
      <c r="J20" s="204"/>
    </row>
    <row r="21" spans="1:10" ht="23.25" customHeight="1" x14ac:dyDescent="0.2">
      <c r="A21" s="2"/>
      <c r="B21" s="48" t="s">
        <v>29</v>
      </c>
      <c r="C21" s="64"/>
      <c r="D21" s="65"/>
      <c r="E21" s="205"/>
      <c r="F21" s="240"/>
      <c r="G21" s="205"/>
      <c r="H21" s="240"/>
      <c r="I21" s="205">
        <f>SUM(I16:J20)</f>
        <v>0</v>
      </c>
      <c r="J21" s="206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200">
        <f>ZakladDPHSniVypocet</f>
        <v>0</v>
      </c>
      <c r="H23" s="201"/>
      <c r="I23" s="2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198">
        <v>2168.5100000000002</v>
      </c>
      <c r="H24" s="199"/>
      <c r="I24" s="1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00">
        <f>ZakladDPHZaklVypocet</f>
        <v>0</v>
      </c>
      <c r="H25" s="201"/>
      <c r="I25" s="2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27">
        <v>176310.52</v>
      </c>
      <c r="H26" s="228"/>
      <c r="I26" s="228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29">
        <f>CenaCelkemBezDPH-(ZakladDPHSni+ZakladDPHZakl)</f>
        <v>0</v>
      </c>
      <c r="H27" s="229"/>
      <c r="I27" s="229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5" t="s">
        <v>23</v>
      </c>
      <c r="C28" s="116"/>
      <c r="D28" s="116"/>
      <c r="E28" s="117"/>
      <c r="F28" s="118"/>
      <c r="G28" s="207">
        <f>A27</f>
        <v>0</v>
      </c>
      <c r="H28" s="208"/>
      <c r="I28" s="208"/>
      <c r="J28" s="119" t="str">
        <f t="shared" si="0"/>
        <v>CZK</v>
      </c>
    </row>
    <row r="29" spans="1:10" ht="27.75" hidden="1" customHeight="1" thickBot="1" x14ac:dyDescent="0.25">
      <c r="A29" s="2"/>
      <c r="B29" s="115" t="s">
        <v>35</v>
      </c>
      <c r="C29" s="120"/>
      <c r="D29" s="120"/>
      <c r="E29" s="120"/>
      <c r="F29" s="121"/>
      <c r="G29" s="207">
        <f>ZakladDPHSni+DPHSni+ZakladDPHZakl+DPHZakl+Zaokrouhleni</f>
        <v>178479.03</v>
      </c>
      <c r="H29" s="207"/>
      <c r="I29" s="207"/>
      <c r="J29" s="122" t="s">
        <v>58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09"/>
      <c r="E34" s="210"/>
      <c r="G34" s="211"/>
      <c r="H34" s="212"/>
      <c r="I34" s="212"/>
      <c r="J34" s="25"/>
    </row>
    <row r="35" spans="1:10" ht="12.75" customHeight="1" x14ac:dyDescent="0.2">
      <c r="A35" s="2"/>
      <c r="B35" s="2"/>
      <c r="D35" s="197" t="s">
        <v>2</v>
      </c>
      <c r="E35" s="1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37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6" t="s">
        <v>1</v>
      </c>
      <c r="J38" s="97" t="s">
        <v>0</v>
      </c>
    </row>
    <row r="39" spans="1:10" ht="25.5" hidden="1" customHeight="1" x14ac:dyDescent="0.2">
      <c r="A39" s="87">
        <v>1</v>
      </c>
      <c r="B39" s="98" t="s">
        <v>45</v>
      </c>
      <c r="C39" s="193"/>
      <c r="D39" s="193"/>
      <c r="E39" s="193"/>
      <c r="F39" s="99">
        <f>'01 D.1.4.1 Pol'!AE58+'01 D.1.4.2 Pol'!AE29+'01 D.1.4.3 Pol'!AE165+'01 D.1.4.4 Pol'!AE43</f>
        <v>0</v>
      </c>
      <c r="G39" s="100">
        <f>'01 D.1.4.1 Pol'!AF58+'01 D.1.4.2 Pol'!AF29+'01 D.1.4.3 Pol'!AF165+'01 D.1.4.4 Pol'!AF43</f>
        <v>0</v>
      </c>
      <c r="H39" s="101"/>
      <c r="I39" s="102">
        <f>F39+G39+H39</f>
        <v>0</v>
      </c>
      <c r="J39" s="103" t="str">
        <f>IF(_xlfn.SINGLE(CenaCelkemVypocet)=0,"",I39/_xlfn.SINGLE(CenaCelkemVypocet)*100)</f>
        <v/>
      </c>
    </row>
    <row r="40" spans="1:10" ht="25.5" customHeight="1" x14ac:dyDescent="0.2">
      <c r="A40" s="87">
        <v>2</v>
      </c>
      <c r="B40" s="104"/>
      <c r="C40" s="196" t="s">
        <v>46</v>
      </c>
      <c r="D40" s="196"/>
      <c r="E40" s="196"/>
      <c r="F40" s="105"/>
      <c r="G40" s="106"/>
      <c r="H40" s="106"/>
      <c r="I40" s="107"/>
      <c r="J40" s="108"/>
    </row>
    <row r="41" spans="1:10" ht="25.5" customHeight="1" x14ac:dyDescent="0.2">
      <c r="A41" s="87">
        <v>2</v>
      </c>
      <c r="B41" s="104" t="s">
        <v>47</v>
      </c>
      <c r="C41" s="196" t="s">
        <v>48</v>
      </c>
      <c r="D41" s="196"/>
      <c r="E41" s="196"/>
      <c r="F41" s="105">
        <f>'01 D.1.4.1 Pol'!AE58+'01 D.1.4.2 Pol'!AE29+'01 D.1.4.3 Pol'!AE165+'01 D.1.4.4 Pol'!AE43</f>
        <v>0</v>
      </c>
      <c r="G41" s="106">
        <f>'01 D.1.4.1 Pol'!AF58+'01 D.1.4.2 Pol'!AF29+'01 D.1.4.3 Pol'!AF165+'01 D.1.4.4 Pol'!AF43</f>
        <v>0</v>
      </c>
      <c r="H41" s="106"/>
      <c r="I41" s="107">
        <f>F41+G41+H41</f>
        <v>0</v>
      </c>
      <c r="J41" s="108" t="str">
        <f>IF(_xlfn.SINGLE(CenaCelkemVypocet)=0,"",I41/_xlfn.SINGLE(CenaCelkemVypocet)*100)</f>
        <v/>
      </c>
    </row>
    <row r="42" spans="1:10" ht="25.5" customHeight="1" x14ac:dyDescent="0.2">
      <c r="A42" s="87">
        <v>3</v>
      </c>
      <c r="B42" s="109" t="s">
        <v>49</v>
      </c>
      <c r="C42" s="193" t="s">
        <v>50</v>
      </c>
      <c r="D42" s="193"/>
      <c r="E42" s="193"/>
      <c r="F42" s="110">
        <f>'01 D.1.4.1 Pol'!AE58</f>
        <v>0</v>
      </c>
      <c r="G42" s="101">
        <f>'01 D.1.4.1 Pol'!AF58</f>
        <v>0</v>
      </c>
      <c r="H42" s="101"/>
      <c r="I42" s="102">
        <f>F42+G42+H42</f>
        <v>0</v>
      </c>
      <c r="J42" s="103" t="str">
        <f>IF(_xlfn.SINGLE(CenaCelkemVypocet)=0,"",I42/_xlfn.SINGLE(CenaCelkemVypocet)*100)</f>
        <v/>
      </c>
    </row>
    <row r="43" spans="1:10" ht="25.5" customHeight="1" x14ac:dyDescent="0.2">
      <c r="A43" s="87">
        <v>3</v>
      </c>
      <c r="B43" s="109" t="s">
        <v>51</v>
      </c>
      <c r="C43" s="193" t="s">
        <v>52</v>
      </c>
      <c r="D43" s="193"/>
      <c r="E43" s="193"/>
      <c r="F43" s="110">
        <f>'01 D.1.4.2 Pol'!AE29</f>
        <v>0</v>
      </c>
      <c r="G43" s="101">
        <f>'01 D.1.4.2 Pol'!AF29</f>
        <v>0</v>
      </c>
      <c r="H43" s="101"/>
      <c r="I43" s="102">
        <f>F43+G43+H43</f>
        <v>0</v>
      </c>
      <c r="J43" s="103" t="str">
        <f>IF(_xlfn.SINGLE(CenaCelkemVypocet)=0,"",I43/_xlfn.SINGLE(CenaCelkemVypocet)*100)</f>
        <v/>
      </c>
    </row>
    <row r="44" spans="1:10" ht="25.5" customHeight="1" x14ac:dyDescent="0.2">
      <c r="A44" s="87">
        <v>3</v>
      </c>
      <c r="B44" s="109" t="s">
        <v>53</v>
      </c>
      <c r="C44" s="193" t="s">
        <v>54</v>
      </c>
      <c r="D44" s="193"/>
      <c r="E44" s="193"/>
      <c r="F44" s="110">
        <f>'01 D.1.4.3 Pol'!AE165</f>
        <v>0</v>
      </c>
      <c r="G44" s="101">
        <f>'01 D.1.4.3 Pol'!AF165</f>
        <v>0</v>
      </c>
      <c r="H44" s="101"/>
      <c r="I44" s="102">
        <f>F44+G44+H44</f>
        <v>0</v>
      </c>
      <c r="J44" s="103" t="str">
        <f>IF(_xlfn.SINGLE(CenaCelkemVypocet)=0,"",I44/_xlfn.SINGLE(CenaCelkemVypocet)*100)</f>
        <v/>
      </c>
    </row>
    <row r="45" spans="1:10" ht="25.5" customHeight="1" x14ac:dyDescent="0.2">
      <c r="A45" s="87">
        <v>3</v>
      </c>
      <c r="B45" s="109" t="s">
        <v>55</v>
      </c>
      <c r="C45" s="193" t="s">
        <v>56</v>
      </c>
      <c r="D45" s="193"/>
      <c r="E45" s="193"/>
      <c r="F45" s="110">
        <f>'01 D.1.4.4 Pol'!AE43</f>
        <v>0</v>
      </c>
      <c r="G45" s="101">
        <f>'01 D.1.4.4 Pol'!AF43</f>
        <v>0</v>
      </c>
      <c r="H45" s="101"/>
      <c r="I45" s="102">
        <f>F45+G45+H45</f>
        <v>0</v>
      </c>
      <c r="J45" s="103" t="str">
        <f>IF(_xlfn.SINGLE(CenaCelkemVypocet)=0,"",I45/_xlfn.SINGLE(CenaCelkemVypocet)*100)</f>
        <v/>
      </c>
    </row>
    <row r="46" spans="1:10" ht="25.5" customHeight="1" x14ac:dyDescent="0.2">
      <c r="A46" s="87"/>
      <c r="B46" s="194" t="s">
        <v>57</v>
      </c>
      <c r="C46" s="195"/>
      <c r="D46" s="195"/>
      <c r="E46" s="195"/>
      <c r="F46" s="111">
        <f>SUMIF(A39:A45,"=1",F39:F45)</f>
        <v>0</v>
      </c>
      <c r="G46" s="112">
        <f>SUMIF(A39:A45,"=1",G39:G45)</f>
        <v>0</v>
      </c>
      <c r="H46" s="112">
        <f>SUMIF(A39:A45,"=1",H39:H45)</f>
        <v>0</v>
      </c>
      <c r="I46" s="113">
        <f>SUMIF(A39:A45,"=1",I39:I45)</f>
        <v>0</v>
      </c>
      <c r="J46" s="114">
        <f>SUMIF(A39:A45,"=1",J39:J45)</f>
        <v>0</v>
      </c>
    </row>
    <row r="48" spans="1:10" x14ac:dyDescent="0.2">
      <c r="A48" t="s">
        <v>59</v>
      </c>
      <c r="B48" t="s">
        <v>60</v>
      </c>
    </row>
    <row r="49" spans="1:10" x14ac:dyDescent="0.2">
      <c r="A49" t="s">
        <v>61</v>
      </c>
      <c r="B49" t="s">
        <v>62</v>
      </c>
    </row>
    <row r="50" spans="1:10" x14ac:dyDescent="0.2">
      <c r="A50" t="s">
        <v>63</v>
      </c>
      <c r="B50" t="s">
        <v>64</v>
      </c>
    </row>
    <row r="51" spans="1:10" x14ac:dyDescent="0.2">
      <c r="A51" t="s">
        <v>63</v>
      </c>
      <c r="B51" t="s">
        <v>65</v>
      </c>
    </row>
    <row r="52" spans="1:10" x14ac:dyDescent="0.2">
      <c r="A52" t="s">
        <v>63</v>
      </c>
      <c r="B52" t="s">
        <v>66</v>
      </c>
    </row>
    <row r="53" spans="1:10" x14ac:dyDescent="0.2">
      <c r="A53" t="s">
        <v>63</v>
      </c>
      <c r="B53" t="s">
        <v>67</v>
      </c>
    </row>
    <row r="56" spans="1:10" ht="15.75" x14ac:dyDescent="0.25">
      <c r="B56" s="123" t="s">
        <v>68</v>
      </c>
    </row>
    <row r="58" spans="1:10" ht="25.5" customHeight="1" x14ac:dyDescent="0.2">
      <c r="A58" s="125"/>
      <c r="B58" s="128" t="s">
        <v>17</v>
      </c>
      <c r="C58" s="128" t="s">
        <v>5</v>
      </c>
      <c r="D58" s="129"/>
      <c r="E58" s="129"/>
      <c r="F58" s="130" t="s">
        <v>69</v>
      </c>
      <c r="G58" s="130"/>
      <c r="H58" s="130"/>
      <c r="I58" s="130" t="s">
        <v>29</v>
      </c>
      <c r="J58" s="130" t="s">
        <v>0</v>
      </c>
    </row>
    <row r="59" spans="1:10" ht="36.75" customHeight="1" x14ac:dyDescent="0.2">
      <c r="A59" s="126"/>
      <c r="B59" s="131" t="s">
        <v>70</v>
      </c>
      <c r="C59" s="191" t="s">
        <v>71</v>
      </c>
      <c r="D59" s="192"/>
      <c r="E59" s="192"/>
      <c r="F59" s="140" t="s">
        <v>25</v>
      </c>
      <c r="G59" s="132"/>
      <c r="H59" s="132"/>
      <c r="I59" s="132">
        <f>'01 D.1.4.3 Pol'!G8</f>
        <v>0</v>
      </c>
      <c r="J59" s="137" t="str">
        <f>IF(I73=0,"",I59/I73*100)</f>
        <v/>
      </c>
    </row>
    <row r="60" spans="1:10" ht="36.75" customHeight="1" x14ac:dyDescent="0.2">
      <c r="A60" s="126"/>
      <c r="B60" s="131" t="s">
        <v>72</v>
      </c>
      <c r="C60" s="191" t="s">
        <v>73</v>
      </c>
      <c r="D60" s="192"/>
      <c r="E60" s="192"/>
      <c r="F60" s="140" t="s">
        <v>25</v>
      </c>
      <c r="G60" s="132"/>
      <c r="H60" s="132"/>
      <c r="I60" s="132">
        <f>'01 D.1.4.1 Pol'!G8</f>
        <v>0</v>
      </c>
      <c r="J60" s="137" t="str">
        <f>IF(I73=0,"",I60/I73*100)</f>
        <v/>
      </c>
    </row>
    <row r="61" spans="1:10" ht="36.75" customHeight="1" x14ac:dyDescent="0.2">
      <c r="A61" s="126"/>
      <c r="B61" s="131" t="s">
        <v>74</v>
      </c>
      <c r="C61" s="191" t="s">
        <v>75</v>
      </c>
      <c r="D61" s="192"/>
      <c r="E61" s="192"/>
      <c r="F61" s="140" t="s">
        <v>25</v>
      </c>
      <c r="G61" s="132"/>
      <c r="H61" s="132"/>
      <c r="I61" s="132">
        <f>'01 D.1.4.1 Pol'!G20</f>
        <v>0</v>
      </c>
      <c r="J61" s="137" t="str">
        <f>IF(I73=0,"",I61/I73*100)</f>
        <v/>
      </c>
    </row>
    <row r="62" spans="1:10" ht="36.75" customHeight="1" x14ac:dyDescent="0.2">
      <c r="A62" s="126"/>
      <c r="B62" s="131" t="s">
        <v>76</v>
      </c>
      <c r="C62" s="191" t="s">
        <v>77</v>
      </c>
      <c r="D62" s="192"/>
      <c r="E62" s="192"/>
      <c r="F62" s="140" t="s">
        <v>25</v>
      </c>
      <c r="G62" s="132"/>
      <c r="H62" s="132"/>
      <c r="I62" s="132">
        <f>'01 D.1.4.4 Pol'!G8</f>
        <v>0</v>
      </c>
      <c r="J62" s="137" t="str">
        <f>IF(I73=0,"",I62/I73*100)</f>
        <v/>
      </c>
    </row>
    <row r="63" spans="1:10" ht="36.75" customHeight="1" x14ac:dyDescent="0.2">
      <c r="A63" s="126"/>
      <c r="B63" s="131" t="s">
        <v>78</v>
      </c>
      <c r="C63" s="191" t="s">
        <v>79</v>
      </c>
      <c r="D63" s="192"/>
      <c r="E63" s="192"/>
      <c r="F63" s="140" t="s">
        <v>25</v>
      </c>
      <c r="G63" s="132"/>
      <c r="H63" s="132"/>
      <c r="I63" s="132">
        <f>'01 D.1.4.2 Pol'!G8</f>
        <v>0</v>
      </c>
      <c r="J63" s="137" t="str">
        <f>IF(I73=0,"",I63/I73*100)</f>
        <v/>
      </c>
    </row>
    <row r="64" spans="1:10" ht="36.75" customHeight="1" x14ac:dyDescent="0.2">
      <c r="A64" s="126"/>
      <c r="B64" s="131" t="s">
        <v>80</v>
      </c>
      <c r="C64" s="191" t="s">
        <v>81</v>
      </c>
      <c r="D64" s="192"/>
      <c r="E64" s="192"/>
      <c r="F64" s="140" t="s">
        <v>25</v>
      </c>
      <c r="G64" s="132"/>
      <c r="H64" s="132"/>
      <c r="I64" s="132">
        <f>'01 D.1.4.3 Pol'!G23</f>
        <v>0</v>
      </c>
      <c r="J64" s="137" t="str">
        <f>IF(I73=0,"",I64/I73*100)</f>
        <v/>
      </c>
    </row>
    <row r="65" spans="1:10" ht="36.75" customHeight="1" x14ac:dyDescent="0.2">
      <c r="A65" s="126"/>
      <c r="B65" s="131" t="s">
        <v>82</v>
      </c>
      <c r="C65" s="191" t="s">
        <v>83</v>
      </c>
      <c r="D65" s="192"/>
      <c r="E65" s="192"/>
      <c r="F65" s="140" t="s">
        <v>25</v>
      </c>
      <c r="G65" s="132"/>
      <c r="H65" s="132"/>
      <c r="I65" s="132">
        <f>'01 D.1.4.3 Pol'!G45</f>
        <v>0</v>
      </c>
      <c r="J65" s="137" t="str">
        <f>IF(I73=0,"",I65/I73*100)</f>
        <v/>
      </c>
    </row>
    <row r="66" spans="1:10" ht="36.75" customHeight="1" x14ac:dyDescent="0.2">
      <c r="A66" s="126"/>
      <c r="B66" s="131" t="s">
        <v>84</v>
      </c>
      <c r="C66" s="191" t="s">
        <v>85</v>
      </c>
      <c r="D66" s="192"/>
      <c r="E66" s="192"/>
      <c r="F66" s="140" t="s">
        <v>25</v>
      </c>
      <c r="G66" s="132"/>
      <c r="H66" s="132"/>
      <c r="I66" s="132">
        <f>'01 D.1.4.3 Pol'!G78</f>
        <v>0</v>
      </c>
      <c r="J66" s="137" t="str">
        <f>IF(I73=0,"",I66/I73*100)</f>
        <v/>
      </c>
    </row>
    <row r="67" spans="1:10" ht="36.75" customHeight="1" x14ac:dyDescent="0.2">
      <c r="A67" s="126"/>
      <c r="B67" s="131" t="s">
        <v>86</v>
      </c>
      <c r="C67" s="191" t="s">
        <v>87</v>
      </c>
      <c r="D67" s="192"/>
      <c r="E67" s="192"/>
      <c r="F67" s="140" t="s">
        <v>25</v>
      </c>
      <c r="G67" s="132"/>
      <c r="H67" s="132"/>
      <c r="I67" s="132">
        <f>'01 D.1.4.3 Pol'!G95</f>
        <v>0</v>
      </c>
      <c r="J67" s="137" t="str">
        <f>IF(I73=0,"",I67/I73*100)</f>
        <v/>
      </c>
    </row>
    <row r="68" spans="1:10" ht="36.75" customHeight="1" x14ac:dyDescent="0.2">
      <c r="A68" s="126"/>
      <c r="B68" s="131" t="s">
        <v>88</v>
      </c>
      <c r="C68" s="191" t="s">
        <v>89</v>
      </c>
      <c r="D68" s="192"/>
      <c r="E68" s="192"/>
      <c r="F68" s="140" t="s">
        <v>25</v>
      </c>
      <c r="G68" s="132"/>
      <c r="H68" s="132"/>
      <c r="I68" s="132">
        <f>'01 D.1.4.3 Pol'!G132</f>
        <v>0</v>
      </c>
      <c r="J68" s="137" t="str">
        <f>IF(I73=0,"",I68/I73*100)</f>
        <v/>
      </c>
    </row>
    <row r="69" spans="1:10" ht="36.75" customHeight="1" x14ac:dyDescent="0.2">
      <c r="A69" s="126"/>
      <c r="B69" s="131" t="s">
        <v>90</v>
      </c>
      <c r="C69" s="191" t="s">
        <v>91</v>
      </c>
      <c r="D69" s="192"/>
      <c r="E69" s="192"/>
      <c r="F69" s="140" t="s">
        <v>25</v>
      </c>
      <c r="G69" s="132"/>
      <c r="H69" s="132"/>
      <c r="I69" s="132">
        <f>'01 D.1.4.3 Pol'!G153+'01 D.1.4.4 Pol'!G33</f>
        <v>0</v>
      </c>
      <c r="J69" s="137" t="str">
        <f>IF(I73=0,"",I69/I73*100)</f>
        <v/>
      </c>
    </row>
    <row r="70" spans="1:10" ht="36.75" customHeight="1" x14ac:dyDescent="0.2">
      <c r="A70" s="126"/>
      <c r="B70" s="131" t="s">
        <v>92</v>
      </c>
      <c r="C70" s="191" t="s">
        <v>93</v>
      </c>
      <c r="D70" s="192"/>
      <c r="E70" s="192"/>
      <c r="F70" s="140" t="s">
        <v>25</v>
      </c>
      <c r="G70" s="132"/>
      <c r="H70" s="132"/>
      <c r="I70" s="132">
        <f>'01 D.1.4.4 Pol'!G35</f>
        <v>0</v>
      </c>
      <c r="J70" s="137" t="str">
        <f>IF(I73=0,"",I70/I73*100)</f>
        <v/>
      </c>
    </row>
    <row r="71" spans="1:10" ht="36.75" customHeight="1" x14ac:dyDescent="0.2">
      <c r="A71" s="126"/>
      <c r="B71" s="131" t="s">
        <v>94</v>
      </c>
      <c r="C71" s="191" t="s">
        <v>95</v>
      </c>
      <c r="D71" s="192"/>
      <c r="E71" s="192"/>
      <c r="F71" s="140" t="s">
        <v>25</v>
      </c>
      <c r="G71" s="132"/>
      <c r="H71" s="132"/>
      <c r="I71" s="132">
        <f>'01 D.1.4.4 Pol'!G38</f>
        <v>0</v>
      </c>
      <c r="J71" s="137" t="str">
        <f>IF(I73=0,"",I71/I73*100)</f>
        <v/>
      </c>
    </row>
    <row r="72" spans="1:10" ht="36.75" customHeight="1" x14ac:dyDescent="0.2">
      <c r="A72" s="126"/>
      <c r="B72" s="131" t="s">
        <v>96</v>
      </c>
      <c r="C72" s="191" t="s">
        <v>97</v>
      </c>
      <c r="D72" s="192"/>
      <c r="E72" s="192"/>
      <c r="F72" s="140" t="s">
        <v>98</v>
      </c>
      <c r="G72" s="132"/>
      <c r="H72" s="132"/>
      <c r="I72" s="132">
        <f>'01 D.1.4.3 Pol'!G159</f>
        <v>0</v>
      </c>
      <c r="J72" s="137" t="str">
        <f>IF(I73=0,"",I72/I73*100)</f>
        <v/>
      </c>
    </row>
    <row r="73" spans="1:10" ht="25.5" customHeight="1" x14ac:dyDescent="0.2">
      <c r="A73" s="127"/>
      <c r="B73" s="133" t="s">
        <v>1</v>
      </c>
      <c r="C73" s="134"/>
      <c r="D73" s="135"/>
      <c r="E73" s="135"/>
      <c r="F73" s="141"/>
      <c r="G73" s="136"/>
      <c r="H73" s="136"/>
      <c r="I73" s="136">
        <f>SUM(I59:I72)</f>
        <v>0</v>
      </c>
      <c r="J73" s="138">
        <f>SUM(J59:J72)</f>
        <v>0</v>
      </c>
    </row>
    <row r="74" spans="1:10" x14ac:dyDescent="0.2">
      <c r="F74" s="86"/>
      <c r="G74" s="86"/>
      <c r="H74" s="86"/>
      <c r="I74" s="86"/>
      <c r="J74" s="139"/>
    </row>
    <row r="75" spans="1:10" x14ac:dyDescent="0.2">
      <c r="F75" s="86"/>
      <c r="G75" s="86"/>
      <c r="H75" s="86"/>
      <c r="I75" s="86"/>
      <c r="J75" s="139"/>
    </row>
    <row r="76" spans="1:10" x14ac:dyDescent="0.2">
      <c r="F76" s="86"/>
      <c r="G76" s="86"/>
      <c r="H76" s="86"/>
      <c r="I76" s="86"/>
      <c r="J76" s="139"/>
    </row>
  </sheetData>
  <sheetProtection algorithmName="SHA-512" hashValue="wBoCLYOxc18Z4eco5mUfsjQ7EyrPyktxMQ1xeQqITIbLOVReQcVkC1NETvLQTJez9arBZzVQ58fI7vPz4G3NTw==" saltValue="S1ffHN6rbdXPRIGLe2wgt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B46:E46"/>
    <mergeCell ref="C59:E59"/>
    <mergeCell ref="C60:E60"/>
    <mergeCell ref="C61:E61"/>
    <mergeCell ref="C62:E62"/>
    <mergeCell ref="C63:E63"/>
    <mergeCell ref="C64:E64"/>
    <mergeCell ref="C65:E65"/>
    <mergeCell ref="C71:E71"/>
    <mergeCell ref="C72:E72"/>
    <mergeCell ref="C66:E66"/>
    <mergeCell ref="C67:E67"/>
    <mergeCell ref="C68:E68"/>
    <mergeCell ref="C69:E69"/>
    <mergeCell ref="C70:E7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1" t="s">
        <v>6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50" t="s">
        <v>7</v>
      </c>
      <c r="B2" s="49"/>
      <c r="C2" s="243"/>
      <c r="D2" s="243"/>
      <c r="E2" s="243"/>
      <c r="F2" s="243"/>
      <c r="G2" s="244"/>
    </row>
    <row r="3" spans="1:7" ht="24.95" customHeight="1" x14ac:dyDescent="0.2">
      <c r="A3" s="50" t="s">
        <v>8</v>
      </c>
      <c r="B3" s="49"/>
      <c r="C3" s="243"/>
      <c r="D3" s="243"/>
      <c r="E3" s="243"/>
      <c r="F3" s="243"/>
      <c r="G3" s="244"/>
    </row>
    <row r="4" spans="1:7" ht="24.95" customHeight="1" x14ac:dyDescent="0.2">
      <c r="A4" s="50" t="s">
        <v>9</v>
      </c>
      <c r="B4" s="49"/>
      <c r="C4" s="243"/>
      <c r="D4" s="243"/>
      <c r="E4" s="243"/>
      <c r="F4" s="243"/>
      <c r="G4" s="244"/>
    </row>
    <row r="5" spans="1:7" x14ac:dyDescent="0.2">
      <c r="B5" s="4"/>
      <c r="C5" s="5"/>
      <c r="D5" s="6"/>
    </row>
  </sheetData>
  <sheetProtection algorithmName="SHA-512" hashValue="/eykPWmUpkZLGc2LBICLGHaJHefbk4h7DmPxaWgwtDNKKreNbDHAHiz5MEFescSd/H11Vn0ZyKcjMxRbbjCHIQ==" saltValue="i8EhG9H7OYMmKt1yHdfIX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7A501-5C50-448D-97C8-B88254955ED5}">
  <sheetPr>
    <outlinePr summaryBelow="0"/>
  </sheetPr>
  <dimension ref="A1:BH4981"/>
  <sheetViews>
    <sheetView workbookViewId="0">
      <pane ySplit="7" topLeftCell="A8" activePane="bottomLeft" state="frozen"/>
      <selection pane="bottomLeft" activeCell="C23" sqref="C23:G23"/>
    </sheetView>
  </sheetViews>
  <sheetFormatPr defaultRowHeight="12.75" outlineLevelRow="2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hidden="1" customWidth="1"/>
    <col min="19" max="19" width="0" hidden="1" customWidth="1"/>
    <col min="20" max="20" width="8.42578125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101</v>
      </c>
      <c r="B1" s="251"/>
      <c r="C1" s="251"/>
      <c r="D1" s="251"/>
      <c r="E1" s="251"/>
      <c r="F1" s="251"/>
      <c r="G1" s="251"/>
      <c r="AG1" t="s">
        <v>102</v>
      </c>
    </row>
    <row r="2" spans="1:60" ht="24.95" customHeight="1" x14ac:dyDescent="0.2">
      <c r="A2" s="50" t="s">
        <v>7</v>
      </c>
      <c r="B2" s="49" t="s">
        <v>43</v>
      </c>
      <c r="C2" s="252" t="s">
        <v>44</v>
      </c>
      <c r="D2" s="253"/>
      <c r="E2" s="253"/>
      <c r="F2" s="253"/>
      <c r="G2" s="254"/>
      <c r="AG2" t="s">
        <v>103</v>
      </c>
    </row>
    <row r="3" spans="1:60" ht="24.95" customHeight="1" x14ac:dyDescent="0.2">
      <c r="A3" s="50" t="s">
        <v>8</v>
      </c>
      <c r="B3" s="49" t="s">
        <v>47</v>
      </c>
      <c r="C3" s="252" t="s">
        <v>48</v>
      </c>
      <c r="D3" s="253"/>
      <c r="E3" s="253"/>
      <c r="F3" s="253"/>
      <c r="G3" s="254"/>
      <c r="AC3" s="124" t="s">
        <v>103</v>
      </c>
      <c r="AG3" t="s">
        <v>104</v>
      </c>
    </row>
    <row r="4" spans="1:60" ht="24.95" customHeight="1" x14ac:dyDescent="0.2">
      <c r="A4" s="143" t="s">
        <v>9</v>
      </c>
      <c r="B4" s="144" t="s">
        <v>49</v>
      </c>
      <c r="C4" s="255" t="s">
        <v>50</v>
      </c>
      <c r="D4" s="256"/>
      <c r="E4" s="256"/>
      <c r="F4" s="256"/>
      <c r="G4" s="257"/>
      <c r="AG4" t="s">
        <v>105</v>
      </c>
    </row>
    <row r="5" spans="1:60" x14ac:dyDescent="0.2">
      <c r="D5" s="10"/>
    </row>
    <row r="6" spans="1:60" ht="38.25" x14ac:dyDescent="0.2">
      <c r="A6" s="146" t="s">
        <v>106</v>
      </c>
      <c r="B6" s="148" t="s">
        <v>107</v>
      </c>
      <c r="C6" s="148" t="s">
        <v>108</v>
      </c>
      <c r="D6" s="147" t="s">
        <v>109</v>
      </c>
      <c r="E6" s="146" t="s">
        <v>110</v>
      </c>
      <c r="F6" s="145" t="s">
        <v>111</v>
      </c>
      <c r="G6" s="146" t="s">
        <v>29</v>
      </c>
      <c r="H6" s="149" t="s">
        <v>30</v>
      </c>
      <c r="I6" s="149" t="s">
        <v>112</v>
      </c>
      <c r="J6" s="149" t="s">
        <v>31</v>
      </c>
      <c r="K6" s="149" t="s">
        <v>113</v>
      </c>
      <c r="L6" s="149" t="s">
        <v>114</v>
      </c>
      <c r="M6" s="149" t="s">
        <v>115</v>
      </c>
      <c r="N6" s="149" t="s">
        <v>116</v>
      </c>
      <c r="O6" s="149" t="s">
        <v>117</v>
      </c>
      <c r="P6" s="149" t="s">
        <v>118</v>
      </c>
      <c r="Q6" s="149" t="s">
        <v>119</v>
      </c>
      <c r="R6" s="149" t="s">
        <v>120</v>
      </c>
      <c r="S6" s="149" t="s">
        <v>121</v>
      </c>
      <c r="T6" s="149" t="s">
        <v>122</v>
      </c>
      <c r="U6" s="149" t="s">
        <v>123</v>
      </c>
      <c r="V6" s="149" t="s">
        <v>124</v>
      </c>
      <c r="W6" s="149" t="s">
        <v>125</v>
      </c>
      <c r="X6" s="149" t="s">
        <v>126</v>
      </c>
      <c r="Y6" s="149" t="s">
        <v>127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2" t="s">
        <v>128</v>
      </c>
      <c r="B8" s="163" t="s">
        <v>72</v>
      </c>
      <c r="C8" s="183" t="s">
        <v>73</v>
      </c>
      <c r="D8" s="164"/>
      <c r="E8" s="165"/>
      <c r="F8" s="166"/>
      <c r="G8" s="166">
        <f>SUMIF(AG9:AG19,"&lt;&gt;NOR",G9:G19)</f>
        <v>0</v>
      </c>
      <c r="H8" s="166"/>
      <c r="I8" s="166">
        <f>SUM(I9:I19)</f>
        <v>2064.7199999999998</v>
      </c>
      <c r="J8" s="166"/>
      <c r="K8" s="166">
        <f>SUM(K9:K19)</f>
        <v>1733.26</v>
      </c>
      <c r="L8" s="166"/>
      <c r="M8" s="166">
        <f>SUM(M9:M19)</f>
        <v>0</v>
      </c>
      <c r="N8" s="165"/>
      <c r="O8" s="165">
        <f>SUM(O9:O19)</f>
        <v>0</v>
      </c>
      <c r="P8" s="165"/>
      <c r="Q8" s="165">
        <f>SUM(Q9:Q19)</f>
        <v>0</v>
      </c>
      <c r="R8" s="166"/>
      <c r="S8" s="166"/>
      <c r="T8" s="167"/>
      <c r="U8" s="161"/>
      <c r="V8" s="161">
        <f>SUM(V9:V19)</f>
        <v>4.32</v>
      </c>
      <c r="W8" s="161"/>
      <c r="X8" s="161"/>
      <c r="Y8" s="161"/>
      <c r="AG8" t="s">
        <v>129</v>
      </c>
    </row>
    <row r="9" spans="1:60" ht="22.5" outlineLevel="1" x14ac:dyDescent="0.2">
      <c r="A9" s="169">
        <v>1</v>
      </c>
      <c r="B9" s="170" t="s">
        <v>130</v>
      </c>
      <c r="C9" s="184" t="s">
        <v>131</v>
      </c>
      <c r="D9" s="171" t="s">
        <v>132</v>
      </c>
      <c r="E9" s="172">
        <v>8</v>
      </c>
      <c r="F9" s="173"/>
      <c r="G9" s="174">
        <f>ROUND(E9*F9,2)</f>
        <v>0</v>
      </c>
      <c r="H9" s="173">
        <v>68.98</v>
      </c>
      <c r="I9" s="174">
        <f>ROUND(E9*H9,2)</f>
        <v>551.84</v>
      </c>
      <c r="J9" s="173">
        <v>139.88</v>
      </c>
      <c r="K9" s="174">
        <f>ROUND(E9*J9,2)</f>
        <v>1119.04</v>
      </c>
      <c r="L9" s="174">
        <v>21</v>
      </c>
      <c r="M9" s="174">
        <f>G9*(1+L9/100)</f>
        <v>0</v>
      </c>
      <c r="N9" s="172">
        <v>4.6999999999999999E-4</v>
      </c>
      <c r="O9" s="172">
        <f>ROUND(E9*N9,2)</f>
        <v>0</v>
      </c>
      <c r="P9" s="172">
        <v>0</v>
      </c>
      <c r="Q9" s="172">
        <f>ROUND(E9*P9,2)</f>
        <v>0</v>
      </c>
      <c r="R9" s="174" t="s">
        <v>133</v>
      </c>
      <c r="S9" s="174" t="s">
        <v>134</v>
      </c>
      <c r="T9" s="175" t="s">
        <v>135</v>
      </c>
      <c r="U9" s="160">
        <v>0.35899999999999999</v>
      </c>
      <c r="V9" s="160">
        <f>ROUND(E9*U9,2)</f>
        <v>2.87</v>
      </c>
      <c r="W9" s="160"/>
      <c r="X9" s="160" t="s">
        <v>136</v>
      </c>
      <c r="Y9" s="160" t="s">
        <v>137</v>
      </c>
      <c r="Z9" s="150"/>
      <c r="AA9" s="150"/>
      <c r="AB9" s="150"/>
      <c r="AC9" s="150"/>
      <c r="AD9" s="150"/>
      <c r="AE9" s="150"/>
      <c r="AF9" s="150"/>
      <c r="AG9" s="150" t="s">
        <v>138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2" x14ac:dyDescent="0.2">
      <c r="A10" s="157"/>
      <c r="B10" s="158"/>
      <c r="C10" s="247" t="s">
        <v>139</v>
      </c>
      <c r="D10" s="248"/>
      <c r="E10" s="248"/>
      <c r="F10" s="248"/>
      <c r="G10" s="248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50"/>
      <c r="AA10" s="150"/>
      <c r="AB10" s="150"/>
      <c r="AC10" s="150"/>
      <c r="AD10" s="150"/>
      <c r="AE10" s="150"/>
      <c r="AF10" s="150"/>
      <c r="AG10" s="150" t="s">
        <v>140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ht="22.5" outlineLevel="1" x14ac:dyDescent="0.2">
      <c r="A11" s="176">
        <v>2</v>
      </c>
      <c r="B11" s="177" t="s">
        <v>141</v>
      </c>
      <c r="C11" s="185" t="s">
        <v>142</v>
      </c>
      <c r="D11" s="178" t="s">
        <v>132</v>
      </c>
      <c r="E11" s="179">
        <v>1</v>
      </c>
      <c r="F11" s="180"/>
      <c r="G11" s="181">
        <f>ROUND(E11*F11,2)</f>
        <v>0</v>
      </c>
      <c r="H11" s="180">
        <v>75.599999999999994</v>
      </c>
      <c r="I11" s="181">
        <f>ROUND(E11*H11,2)</f>
        <v>75.599999999999994</v>
      </c>
      <c r="J11" s="180">
        <v>0</v>
      </c>
      <c r="K11" s="181">
        <f>ROUND(E11*J11,2)</f>
        <v>0</v>
      </c>
      <c r="L11" s="181">
        <v>21</v>
      </c>
      <c r="M11" s="181">
        <f>G11*(1+L11/100)</f>
        <v>0</v>
      </c>
      <c r="N11" s="179">
        <v>2.5999999999999998E-4</v>
      </c>
      <c r="O11" s="179">
        <f>ROUND(E11*N11,2)</f>
        <v>0</v>
      </c>
      <c r="P11" s="179">
        <v>0</v>
      </c>
      <c r="Q11" s="179">
        <f>ROUND(E11*P11,2)</f>
        <v>0</v>
      </c>
      <c r="R11" s="181" t="s">
        <v>143</v>
      </c>
      <c r="S11" s="181" t="s">
        <v>134</v>
      </c>
      <c r="T11" s="182" t="s">
        <v>134</v>
      </c>
      <c r="U11" s="160">
        <v>0</v>
      </c>
      <c r="V11" s="160">
        <f>ROUND(E11*U11,2)</f>
        <v>0</v>
      </c>
      <c r="W11" s="160"/>
      <c r="X11" s="160" t="s">
        <v>144</v>
      </c>
      <c r="Y11" s="160" t="s">
        <v>137</v>
      </c>
      <c r="Z11" s="150"/>
      <c r="AA11" s="150"/>
      <c r="AB11" s="150"/>
      <c r="AC11" s="150"/>
      <c r="AD11" s="150"/>
      <c r="AE11" s="150"/>
      <c r="AF11" s="150"/>
      <c r="AG11" s="150" t="s">
        <v>145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69">
        <v>3</v>
      </c>
      <c r="B12" s="170" t="s">
        <v>146</v>
      </c>
      <c r="C12" s="184" t="s">
        <v>147</v>
      </c>
      <c r="D12" s="171" t="s">
        <v>148</v>
      </c>
      <c r="E12" s="172">
        <v>3</v>
      </c>
      <c r="F12" s="173"/>
      <c r="G12" s="174">
        <f>ROUND(E12*F12,2)</f>
        <v>0</v>
      </c>
      <c r="H12" s="173">
        <v>0</v>
      </c>
      <c r="I12" s="174">
        <f>ROUND(E12*H12,2)</f>
        <v>0</v>
      </c>
      <c r="J12" s="173">
        <v>67.8</v>
      </c>
      <c r="K12" s="174">
        <f>ROUND(E12*J12,2)</f>
        <v>203.4</v>
      </c>
      <c r="L12" s="174">
        <v>21</v>
      </c>
      <c r="M12" s="174">
        <f>G12*(1+L12/100)</f>
        <v>0</v>
      </c>
      <c r="N12" s="172">
        <v>0</v>
      </c>
      <c r="O12" s="172">
        <f>ROUND(E12*N12,2)</f>
        <v>0</v>
      </c>
      <c r="P12" s="172">
        <v>0</v>
      </c>
      <c r="Q12" s="172">
        <f>ROUND(E12*P12,2)</f>
        <v>0</v>
      </c>
      <c r="R12" s="174" t="s">
        <v>133</v>
      </c>
      <c r="S12" s="174" t="s">
        <v>134</v>
      </c>
      <c r="T12" s="175" t="s">
        <v>135</v>
      </c>
      <c r="U12" s="160">
        <v>0.17399999999999999</v>
      </c>
      <c r="V12" s="160">
        <f>ROUND(E12*U12,2)</f>
        <v>0.52</v>
      </c>
      <c r="W12" s="160"/>
      <c r="X12" s="160" t="s">
        <v>136</v>
      </c>
      <c r="Y12" s="160" t="s">
        <v>137</v>
      </c>
      <c r="Z12" s="150"/>
      <c r="AA12" s="150"/>
      <c r="AB12" s="150"/>
      <c r="AC12" s="150"/>
      <c r="AD12" s="150"/>
      <c r="AE12" s="150"/>
      <c r="AF12" s="150"/>
      <c r="AG12" s="150" t="s">
        <v>138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2" x14ac:dyDescent="0.2">
      <c r="A13" s="157"/>
      <c r="B13" s="158"/>
      <c r="C13" s="249" t="s">
        <v>149</v>
      </c>
      <c r="D13" s="250"/>
      <c r="E13" s="250"/>
      <c r="F13" s="250"/>
      <c r="G13" s="250"/>
      <c r="H13" s="160"/>
      <c r="I13" s="160"/>
      <c r="J13" s="160"/>
      <c r="K13" s="160"/>
      <c r="L13" s="160"/>
      <c r="M13" s="160"/>
      <c r="N13" s="159"/>
      <c r="O13" s="159"/>
      <c r="P13" s="159"/>
      <c r="Q13" s="159"/>
      <c r="R13" s="160"/>
      <c r="S13" s="160"/>
      <c r="T13" s="160"/>
      <c r="U13" s="160"/>
      <c r="V13" s="160"/>
      <c r="W13" s="160"/>
      <c r="X13" s="160"/>
      <c r="Y13" s="160"/>
      <c r="Z13" s="150"/>
      <c r="AA13" s="150"/>
      <c r="AB13" s="150"/>
      <c r="AC13" s="150"/>
      <c r="AD13" s="150"/>
      <c r="AE13" s="150"/>
      <c r="AF13" s="150"/>
      <c r="AG13" s="150" t="s">
        <v>150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ht="34.5" customHeight="1" outlineLevel="1" x14ac:dyDescent="0.2">
      <c r="A14" s="169">
        <v>4</v>
      </c>
      <c r="B14" s="170" t="s">
        <v>543</v>
      </c>
      <c r="C14" s="184" t="s">
        <v>544</v>
      </c>
      <c r="D14" s="171" t="s">
        <v>148</v>
      </c>
      <c r="E14" s="172">
        <v>3</v>
      </c>
      <c r="F14" s="173"/>
      <c r="G14" s="174">
        <f>ROUND(E14*F14,2)</f>
        <v>0</v>
      </c>
      <c r="H14" s="173">
        <v>477.6</v>
      </c>
      <c r="I14" s="174">
        <f>ROUND(E14*H14,2)</f>
        <v>1432.8</v>
      </c>
      <c r="J14" s="173">
        <v>85.4</v>
      </c>
      <c r="K14" s="174">
        <f>ROUND(E14*J14,2)</f>
        <v>256.2</v>
      </c>
      <c r="L14" s="174">
        <v>21</v>
      </c>
      <c r="M14" s="174">
        <f>G14*(1+L14/100)</f>
        <v>0</v>
      </c>
      <c r="N14" s="172">
        <v>9.0000000000000006E-5</v>
      </c>
      <c r="O14" s="172">
        <f>ROUND(E14*N14,2)</f>
        <v>0</v>
      </c>
      <c r="P14" s="172">
        <v>0</v>
      </c>
      <c r="Q14" s="172">
        <f>ROUND(E14*P14,2)</f>
        <v>0</v>
      </c>
      <c r="R14" s="174" t="s">
        <v>133</v>
      </c>
      <c r="S14" s="174" t="s">
        <v>134</v>
      </c>
      <c r="T14" s="175" t="s">
        <v>134</v>
      </c>
      <c r="U14" s="160">
        <v>0.18</v>
      </c>
      <c r="V14" s="160">
        <f>ROUND(E14*U14,2)</f>
        <v>0.54</v>
      </c>
      <c r="W14" s="160"/>
      <c r="X14" s="160" t="s">
        <v>136</v>
      </c>
      <c r="Y14" s="160" t="s">
        <v>137</v>
      </c>
      <c r="Z14" s="150"/>
      <c r="AA14" s="150"/>
      <c r="AB14" s="150"/>
      <c r="AC14" s="150"/>
      <c r="AD14" s="150"/>
      <c r="AE14" s="150"/>
      <c r="AF14" s="150"/>
      <c r="AG14" s="150" t="s">
        <v>138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6">
        <v>5</v>
      </c>
      <c r="B15" s="177" t="s">
        <v>151</v>
      </c>
      <c r="C15" s="185" t="s">
        <v>152</v>
      </c>
      <c r="D15" s="178" t="s">
        <v>132</v>
      </c>
      <c r="E15" s="179">
        <v>8</v>
      </c>
      <c r="F15" s="180"/>
      <c r="G15" s="181">
        <f>ROUND(E15*F15,2)</f>
        <v>0</v>
      </c>
      <c r="H15" s="180">
        <v>0.56000000000000005</v>
      </c>
      <c r="I15" s="181">
        <f>ROUND(E15*H15,2)</f>
        <v>4.4800000000000004</v>
      </c>
      <c r="J15" s="180">
        <v>18.7</v>
      </c>
      <c r="K15" s="181">
        <f>ROUND(E15*J15,2)</f>
        <v>149.6</v>
      </c>
      <c r="L15" s="181">
        <v>21</v>
      </c>
      <c r="M15" s="181">
        <f>G15*(1+L15/100)</f>
        <v>0</v>
      </c>
      <c r="N15" s="179">
        <v>0</v>
      </c>
      <c r="O15" s="179">
        <f>ROUND(E15*N15,2)</f>
        <v>0</v>
      </c>
      <c r="P15" s="179">
        <v>0</v>
      </c>
      <c r="Q15" s="179">
        <f>ROUND(E15*P15,2)</f>
        <v>0</v>
      </c>
      <c r="R15" s="181" t="s">
        <v>133</v>
      </c>
      <c r="S15" s="181" t="s">
        <v>134</v>
      </c>
      <c r="T15" s="182" t="s">
        <v>135</v>
      </c>
      <c r="U15" s="160">
        <v>4.8000000000000001E-2</v>
      </c>
      <c r="V15" s="160">
        <f>ROUND(E15*U15,2)</f>
        <v>0.38</v>
      </c>
      <c r="W15" s="160"/>
      <c r="X15" s="160" t="s">
        <v>136</v>
      </c>
      <c r="Y15" s="160" t="s">
        <v>137</v>
      </c>
      <c r="Z15" s="150"/>
      <c r="AA15" s="150"/>
      <c r="AB15" s="150"/>
      <c r="AC15" s="150"/>
      <c r="AD15" s="150"/>
      <c r="AE15" s="150"/>
      <c r="AF15" s="150"/>
      <c r="AG15" s="150" t="s">
        <v>138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69">
        <v>6</v>
      </c>
      <c r="B16" s="170" t="s">
        <v>153</v>
      </c>
      <c r="C16" s="184" t="s">
        <v>154</v>
      </c>
      <c r="D16" s="171" t="s">
        <v>155</v>
      </c>
      <c r="E16" s="172">
        <v>4.2900000000000004E-3</v>
      </c>
      <c r="F16" s="173"/>
      <c r="G16" s="174">
        <f>ROUND(E16*F16,2)</f>
        <v>0</v>
      </c>
      <c r="H16" s="173">
        <v>0</v>
      </c>
      <c r="I16" s="174">
        <f>ROUND(E16*H16,2)</f>
        <v>0</v>
      </c>
      <c r="J16" s="173">
        <v>601.88</v>
      </c>
      <c r="K16" s="174">
        <f>ROUND(E16*J16,2)</f>
        <v>2.58</v>
      </c>
      <c r="L16" s="174">
        <v>21</v>
      </c>
      <c r="M16" s="174">
        <f>G16*(1+L16/100)</f>
        <v>0</v>
      </c>
      <c r="N16" s="172">
        <v>0</v>
      </c>
      <c r="O16" s="172">
        <f>ROUND(E16*N16,2)</f>
        <v>0</v>
      </c>
      <c r="P16" s="172">
        <v>0</v>
      </c>
      <c r="Q16" s="172">
        <f>ROUND(E16*P16,2)</f>
        <v>0</v>
      </c>
      <c r="R16" s="174" t="s">
        <v>133</v>
      </c>
      <c r="S16" s="174" t="s">
        <v>134</v>
      </c>
      <c r="T16" s="175" t="s">
        <v>135</v>
      </c>
      <c r="U16" s="160">
        <v>1.5229999999999999</v>
      </c>
      <c r="V16" s="160">
        <f>ROUND(E16*U16,2)</f>
        <v>0.01</v>
      </c>
      <c r="W16" s="160"/>
      <c r="X16" s="160" t="s">
        <v>156</v>
      </c>
      <c r="Y16" s="160" t="s">
        <v>137</v>
      </c>
      <c r="Z16" s="150"/>
      <c r="AA16" s="150"/>
      <c r="AB16" s="150"/>
      <c r="AC16" s="150"/>
      <c r="AD16" s="150"/>
      <c r="AE16" s="150"/>
      <c r="AF16" s="150"/>
      <c r="AG16" s="150" t="s">
        <v>157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2" x14ac:dyDescent="0.2">
      <c r="A17" s="157"/>
      <c r="B17" s="158"/>
      <c r="C17" s="249" t="s">
        <v>158</v>
      </c>
      <c r="D17" s="250"/>
      <c r="E17" s="250"/>
      <c r="F17" s="250"/>
      <c r="G17" s="250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60"/>
      <c r="Z17" s="150"/>
      <c r="AA17" s="150"/>
      <c r="AB17" s="150"/>
      <c r="AC17" s="150"/>
      <c r="AD17" s="150"/>
      <c r="AE17" s="150"/>
      <c r="AF17" s="150"/>
      <c r="AG17" s="150" t="s">
        <v>150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ht="22.5" outlineLevel="1" x14ac:dyDescent="0.2">
      <c r="A18" s="169">
        <v>7</v>
      </c>
      <c r="B18" s="170" t="s">
        <v>159</v>
      </c>
      <c r="C18" s="184" t="s">
        <v>160</v>
      </c>
      <c r="D18" s="171" t="s">
        <v>155</v>
      </c>
      <c r="E18" s="172">
        <v>4.2900000000000004E-3</v>
      </c>
      <c r="F18" s="173"/>
      <c r="G18" s="174">
        <f>ROUND(E18*F18,2)</f>
        <v>0</v>
      </c>
      <c r="H18" s="173">
        <v>0</v>
      </c>
      <c r="I18" s="174">
        <f>ROUND(E18*H18,2)</f>
        <v>0</v>
      </c>
      <c r="J18" s="173">
        <v>569.39</v>
      </c>
      <c r="K18" s="174">
        <f>ROUND(E18*J18,2)</f>
        <v>2.44</v>
      </c>
      <c r="L18" s="174">
        <v>21</v>
      </c>
      <c r="M18" s="174">
        <f>G18*(1+L18/100)</f>
        <v>0</v>
      </c>
      <c r="N18" s="172">
        <v>0</v>
      </c>
      <c r="O18" s="172">
        <f>ROUND(E18*N18,2)</f>
        <v>0</v>
      </c>
      <c r="P18" s="172">
        <v>0</v>
      </c>
      <c r="Q18" s="172">
        <f>ROUND(E18*P18,2)</f>
        <v>0</v>
      </c>
      <c r="R18" s="174" t="s">
        <v>133</v>
      </c>
      <c r="S18" s="174" t="s">
        <v>134</v>
      </c>
      <c r="T18" s="175" t="s">
        <v>135</v>
      </c>
      <c r="U18" s="160">
        <v>0.81100000000000005</v>
      </c>
      <c r="V18" s="160">
        <f>ROUND(E18*U18,2)</f>
        <v>0</v>
      </c>
      <c r="W18" s="160"/>
      <c r="X18" s="160" t="s">
        <v>156</v>
      </c>
      <c r="Y18" s="160" t="s">
        <v>137</v>
      </c>
      <c r="Z18" s="150"/>
      <c r="AA18" s="150"/>
      <c r="AB18" s="150"/>
      <c r="AC18" s="150"/>
      <c r="AD18" s="150"/>
      <c r="AE18" s="150"/>
      <c r="AF18" s="150"/>
      <c r="AG18" s="150" t="s">
        <v>157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2" x14ac:dyDescent="0.2">
      <c r="A19" s="157"/>
      <c r="B19" s="158"/>
      <c r="C19" s="249" t="s">
        <v>158</v>
      </c>
      <c r="D19" s="250"/>
      <c r="E19" s="250"/>
      <c r="F19" s="250"/>
      <c r="G19" s="250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60"/>
      <c r="Z19" s="150"/>
      <c r="AA19" s="150"/>
      <c r="AB19" s="150"/>
      <c r="AC19" s="150"/>
      <c r="AD19" s="150"/>
      <c r="AE19" s="150"/>
      <c r="AF19" s="150"/>
      <c r="AG19" s="150" t="s">
        <v>150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x14ac:dyDescent="0.2">
      <c r="A20" s="162" t="s">
        <v>128</v>
      </c>
      <c r="B20" s="163" t="s">
        <v>74</v>
      </c>
      <c r="C20" s="183" t="s">
        <v>75</v>
      </c>
      <c r="D20" s="164"/>
      <c r="E20" s="165"/>
      <c r="F20" s="166"/>
      <c r="G20" s="166">
        <f>SUMIF(AG21:AG56,"&lt;&gt;NOR",G21:G56)</f>
        <v>0</v>
      </c>
      <c r="H20" s="166"/>
      <c r="I20" s="166">
        <f>SUM(I21:I56)</f>
        <v>32861.65</v>
      </c>
      <c r="J20" s="166"/>
      <c r="K20" s="166">
        <f>SUM(K21:K56)</f>
        <v>5125.9899999999989</v>
      </c>
      <c r="L20" s="166"/>
      <c r="M20" s="166">
        <f>SUM(M21:M56)</f>
        <v>0</v>
      </c>
      <c r="N20" s="165"/>
      <c r="O20" s="165">
        <f>SUM(O21:O56)</f>
        <v>0.01</v>
      </c>
      <c r="P20" s="165"/>
      <c r="Q20" s="165">
        <f>SUM(Q21:Q56)</f>
        <v>0</v>
      </c>
      <c r="R20" s="166"/>
      <c r="S20" s="166"/>
      <c r="T20" s="167"/>
      <c r="U20" s="161"/>
      <c r="V20" s="161">
        <f>SUM(V21:V56)</f>
        <v>10.14</v>
      </c>
      <c r="W20" s="161"/>
      <c r="X20" s="161"/>
      <c r="Y20" s="161"/>
      <c r="AG20" t="s">
        <v>129</v>
      </c>
    </row>
    <row r="21" spans="1:60" ht="22.5" outlineLevel="1" x14ac:dyDescent="0.2">
      <c r="A21" s="169">
        <v>8</v>
      </c>
      <c r="B21" s="170" t="s">
        <v>161</v>
      </c>
      <c r="C21" s="184" t="s">
        <v>162</v>
      </c>
      <c r="D21" s="171" t="s">
        <v>132</v>
      </c>
      <c r="E21" s="172">
        <v>5</v>
      </c>
      <c r="F21" s="173"/>
      <c r="G21" s="174">
        <f>ROUND(E21*F21,2)</f>
        <v>0</v>
      </c>
      <c r="H21" s="173">
        <v>438.05</v>
      </c>
      <c r="I21" s="174">
        <f>ROUND(E21*H21,2)</f>
        <v>2190.25</v>
      </c>
      <c r="J21" s="173">
        <v>160.94999999999999</v>
      </c>
      <c r="K21" s="174">
        <f>ROUND(E21*J21,2)</f>
        <v>804.75</v>
      </c>
      <c r="L21" s="174">
        <v>21</v>
      </c>
      <c r="M21" s="174">
        <f>G21*(1+L21/100)</f>
        <v>0</v>
      </c>
      <c r="N21" s="172">
        <v>6.4999999999999997E-4</v>
      </c>
      <c r="O21" s="172">
        <f>ROUND(E21*N21,2)</f>
        <v>0</v>
      </c>
      <c r="P21" s="172">
        <v>0</v>
      </c>
      <c r="Q21" s="172">
        <f>ROUND(E21*P21,2)</f>
        <v>0</v>
      </c>
      <c r="R21" s="174" t="s">
        <v>133</v>
      </c>
      <c r="S21" s="174" t="s">
        <v>134</v>
      </c>
      <c r="T21" s="175" t="s">
        <v>134</v>
      </c>
      <c r="U21" s="160">
        <v>0.28999999999999998</v>
      </c>
      <c r="V21" s="160">
        <f>ROUND(E21*U21,2)</f>
        <v>1.45</v>
      </c>
      <c r="W21" s="160"/>
      <c r="X21" s="160" t="s">
        <v>136</v>
      </c>
      <c r="Y21" s="160" t="s">
        <v>137</v>
      </c>
      <c r="Z21" s="150"/>
      <c r="AA21" s="150"/>
      <c r="AB21" s="150"/>
      <c r="AC21" s="150"/>
      <c r="AD21" s="150"/>
      <c r="AE21" s="150"/>
      <c r="AF21" s="150"/>
      <c r="AG21" s="150" t="s">
        <v>138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2" x14ac:dyDescent="0.2">
      <c r="A22" s="157"/>
      <c r="B22" s="158"/>
      <c r="C22" s="249" t="s">
        <v>163</v>
      </c>
      <c r="D22" s="250"/>
      <c r="E22" s="250"/>
      <c r="F22" s="250"/>
      <c r="G22" s="25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50"/>
      <c r="AA22" s="150"/>
      <c r="AB22" s="150"/>
      <c r="AC22" s="150"/>
      <c r="AD22" s="150"/>
      <c r="AE22" s="150"/>
      <c r="AF22" s="150"/>
      <c r="AG22" s="150" t="s">
        <v>150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2" x14ac:dyDescent="0.2">
      <c r="A23" s="157"/>
      <c r="B23" s="158"/>
      <c r="C23" s="245" t="s">
        <v>164</v>
      </c>
      <c r="D23" s="246"/>
      <c r="E23" s="246"/>
      <c r="F23" s="246"/>
      <c r="G23" s="246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60"/>
      <c r="Z23" s="150"/>
      <c r="AA23" s="150"/>
      <c r="AB23" s="150"/>
      <c r="AC23" s="150"/>
      <c r="AD23" s="150"/>
      <c r="AE23" s="150"/>
      <c r="AF23" s="150"/>
      <c r="AG23" s="150" t="s">
        <v>140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ht="22.5" outlineLevel="1" x14ac:dyDescent="0.2">
      <c r="A24" s="169">
        <v>9</v>
      </c>
      <c r="B24" s="170" t="s">
        <v>165</v>
      </c>
      <c r="C24" s="184" t="s">
        <v>166</v>
      </c>
      <c r="D24" s="171" t="s">
        <v>132</v>
      </c>
      <c r="E24" s="172">
        <v>4</v>
      </c>
      <c r="F24" s="173"/>
      <c r="G24" s="174">
        <f>ROUND(E24*F24,2)</f>
        <v>0</v>
      </c>
      <c r="H24" s="173">
        <v>650.85</v>
      </c>
      <c r="I24" s="174">
        <f>ROUND(E24*H24,2)</f>
        <v>2603.4</v>
      </c>
      <c r="J24" s="173">
        <v>192.15</v>
      </c>
      <c r="K24" s="174">
        <f>ROUND(E24*J24,2)</f>
        <v>768.6</v>
      </c>
      <c r="L24" s="174">
        <v>21</v>
      </c>
      <c r="M24" s="174">
        <f>G24*(1+L24/100)</f>
        <v>0</v>
      </c>
      <c r="N24" s="172">
        <v>8.7000000000000001E-4</v>
      </c>
      <c r="O24" s="172">
        <f>ROUND(E24*N24,2)</f>
        <v>0</v>
      </c>
      <c r="P24" s="172">
        <v>0</v>
      </c>
      <c r="Q24" s="172">
        <f>ROUND(E24*P24,2)</f>
        <v>0</v>
      </c>
      <c r="R24" s="174" t="s">
        <v>133</v>
      </c>
      <c r="S24" s="174" t="s">
        <v>134</v>
      </c>
      <c r="T24" s="175" t="s">
        <v>134</v>
      </c>
      <c r="U24" s="160">
        <v>0.34626000000000001</v>
      </c>
      <c r="V24" s="160">
        <f>ROUND(E24*U24,2)</f>
        <v>1.39</v>
      </c>
      <c r="W24" s="160"/>
      <c r="X24" s="160" t="s">
        <v>136</v>
      </c>
      <c r="Y24" s="160" t="s">
        <v>137</v>
      </c>
      <c r="Z24" s="150"/>
      <c r="AA24" s="150"/>
      <c r="AB24" s="150"/>
      <c r="AC24" s="150"/>
      <c r="AD24" s="150"/>
      <c r="AE24" s="150"/>
      <c r="AF24" s="150"/>
      <c r="AG24" s="150" t="s">
        <v>138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2" x14ac:dyDescent="0.2">
      <c r="A25" s="157"/>
      <c r="B25" s="158"/>
      <c r="C25" s="249" t="s">
        <v>163</v>
      </c>
      <c r="D25" s="250"/>
      <c r="E25" s="250"/>
      <c r="F25" s="250"/>
      <c r="G25" s="250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60"/>
      <c r="Z25" s="150"/>
      <c r="AA25" s="150"/>
      <c r="AB25" s="150"/>
      <c r="AC25" s="150"/>
      <c r="AD25" s="150"/>
      <c r="AE25" s="150"/>
      <c r="AF25" s="150"/>
      <c r="AG25" s="150" t="s">
        <v>150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2" x14ac:dyDescent="0.2">
      <c r="A26" s="157"/>
      <c r="B26" s="158"/>
      <c r="C26" s="245" t="s">
        <v>164</v>
      </c>
      <c r="D26" s="246"/>
      <c r="E26" s="246"/>
      <c r="F26" s="246"/>
      <c r="G26" s="246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60"/>
      <c r="Z26" s="150"/>
      <c r="AA26" s="150"/>
      <c r="AB26" s="150"/>
      <c r="AC26" s="150"/>
      <c r="AD26" s="150"/>
      <c r="AE26" s="150"/>
      <c r="AF26" s="150"/>
      <c r="AG26" s="150" t="s">
        <v>140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76">
        <v>10</v>
      </c>
      <c r="B27" s="177" t="s">
        <v>167</v>
      </c>
      <c r="C27" s="185" t="s">
        <v>168</v>
      </c>
      <c r="D27" s="178" t="s">
        <v>132</v>
      </c>
      <c r="E27" s="179">
        <v>9</v>
      </c>
      <c r="F27" s="180"/>
      <c r="G27" s="181">
        <f>ROUND(E27*F27,2)</f>
        <v>0</v>
      </c>
      <c r="H27" s="180">
        <v>0</v>
      </c>
      <c r="I27" s="181">
        <f>ROUND(E27*H27,2)</f>
        <v>0</v>
      </c>
      <c r="J27" s="180">
        <v>28.59</v>
      </c>
      <c r="K27" s="181">
        <f>ROUND(E27*J27,2)</f>
        <v>257.31</v>
      </c>
      <c r="L27" s="181">
        <v>21</v>
      </c>
      <c r="M27" s="181">
        <f>G27*(1+L27/100)</f>
        <v>0</v>
      </c>
      <c r="N27" s="179">
        <v>0</v>
      </c>
      <c r="O27" s="179">
        <f>ROUND(E27*N27,2)</f>
        <v>0</v>
      </c>
      <c r="P27" s="179">
        <v>0</v>
      </c>
      <c r="Q27" s="179">
        <f>ROUND(E27*P27,2)</f>
        <v>0</v>
      </c>
      <c r="R27" s="181" t="s">
        <v>133</v>
      </c>
      <c r="S27" s="181" t="s">
        <v>134</v>
      </c>
      <c r="T27" s="182" t="s">
        <v>135</v>
      </c>
      <c r="U27" s="160">
        <v>8.2000000000000003E-2</v>
      </c>
      <c r="V27" s="160">
        <f>ROUND(E27*U27,2)</f>
        <v>0.74</v>
      </c>
      <c r="W27" s="160"/>
      <c r="X27" s="160" t="s">
        <v>136</v>
      </c>
      <c r="Y27" s="160" t="s">
        <v>137</v>
      </c>
      <c r="Z27" s="150"/>
      <c r="AA27" s="150"/>
      <c r="AB27" s="150"/>
      <c r="AC27" s="150"/>
      <c r="AD27" s="150"/>
      <c r="AE27" s="150"/>
      <c r="AF27" s="150"/>
      <c r="AG27" s="150" t="s">
        <v>138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ht="22.5" outlineLevel="1" x14ac:dyDescent="0.2">
      <c r="A28" s="169">
        <v>11</v>
      </c>
      <c r="B28" s="170" t="s">
        <v>169</v>
      </c>
      <c r="C28" s="184" t="s">
        <v>170</v>
      </c>
      <c r="D28" s="171" t="s">
        <v>132</v>
      </c>
      <c r="E28" s="172">
        <v>3</v>
      </c>
      <c r="F28" s="173"/>
      <c r="G28" s="174">
        <f>ROUND(E28*F28,2)</f>
        <v>0</v>
      </c>
      <c r="H28" s="173">
        <v>24.16</v>
      </c>
      <c r="I28" s="174">
        <f>ROUND(E28*H28,2)</f>
        <v>72.48</v>
      </c>
      <c r="J28" s="173">
        <v>61.24</v>
      </c>
      <c r="K28" s="174">
        <f>ROUND(E28*J28,2)</f>
        <v>183.72</v>
      </c>
      <c r="L28" s="174">
        <v>21</v>
      </c>
      <c r="M28" s="174">
        <f>G28*(1+L28/100)</f>
        <v>0</v>
      </c>
      <c r="N28" s="172">
        <v>6.0000000000000002E-5</v>
      </c>
      <c r="O28" s="172">
        <f>ROUND(E28*N28,2)</f>
        <v>0</v>
      </c>
      <c r="P28" s="172">
        <v>0</v>
      </c>
      <c r="Q28" s="172">
        <f>ROUND(E28*P28,2)</f>
        <v>0</v>
      </c>
      <c r="R28" s="174" t="s">
        <v>133</v>
      </c>
      <c r="S28" s="174" t="s">
        <v>134</v>
      </c>
      <c r="T28" s="175" t="s">
        <v>134</v>
      </c>
      <c r="U28" s="160">
        <v>0.129</v>
      </c>
      <c r="V28" s="160">
        <f>ROUND(E28*U28,2)</f>
        <v>0.39</v>
      </c>
      <c r="W28" s="160"/>
      <c r="X28" s="160" t="s">
        <v>136</v>
      </c>
      <c r="Y28" s="160" t="s">
        <v>137</v>
      </c>
      <c r="Z28" s="150"/>
      <c r="AA28" s="150"/>
      <c r="AB28" s="150"/>
      <c r="AC28" s="150"/>
      <c r="AD28" s="150"/>
      <c r="AE28" s="150"/>
      <c r="AF28" s="150"/>
      <c r="AG28" s="150" t="s">
        <v>138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2" x14ac:dyDescent="0.2">
      <c r="A29" s="157"/>
      <c r="B29" s="158"/>
      <c r="C29" s="247" t="s">
        <v>171</v>
      </c>
      <c r="D29" s="248"/>
      <c r="E29" s="248"/>
      <c r="F29" s="248"/>
      <c r="G29" s="248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50"/>
      <c r="AA29" s="150"/>
      <c r="AB29" s="150"/>
      <c r="AC29" s="150"/>
      <c r="AD29" s="150"/>
      <c r="AE29" s="150"/>
      <c r="AF29" s="150"/>
      <c r="AG29" s="150" t="s">
        <v>140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ht="22.5" outlineLevel="1" x14ac:dyDescent="0.2">
      <c r="A30" s="169">
        <v>12</v>
      </c>
      <c r="B30" s="170" t="s">
        <v>172</v>
      </c>
      <c r="C30" s="184" t="s">
        <v>173</v>
      </c>
      <c r="D30" s="171" t="s">
        <v>132</v>
      </c>
      <c r="E30" s="172">
        <v>4</v>
      </c>
      <c r="F30" s="173"/>
      <c r="G30" s="174">
        <f>ROUND(E30*F30,2)</f>
        <v>0</v>
      </c>
      <c r="H30" s="173">
        <v>81.12</v>
      </c>
      <c r="I30" s="174">
        <f>ROUND(E30*H30,2)</f>
        <v>324.48</v>
      </c>
      <c r="J30" s="173">
        <v>67.38</v>
      </c>
      <c r="K30" s="174">
        <f>ROUND(E30*J30,2)</f>
        <v>269.52</v>
      </c>
      <c r="L30" s="174">
        <v>21</v>
      </c>
      <c r="M30" s="174">
        <f>G30*(1+L30/100)</f>
        <v>0</v>
      </c>
      <c r="N30" s="172">
        <v>8.0000000000000007E-5</v>
      </c>
      <c r="O30" s="172">
        <f>ROUND(E30*N30,2)</f>
        <v>0</v>
      </c>
      <c r="P30" s="172">
        <v>0</v>
      </c>
      <c r="Q30" s="172">
        <f>ROUND(E30*P30,2)</f>
        <v>0</v>
      </c>
      <c r="R30" s="174" t="s">
        <v>133</v>
      </c>
      <c r="S30" s="174" t="s">
        <v>134</v>
      </c>
      <c r="T30" s="175" t="s">
        <v>134</v>
      </c>
      <c r="U30" s="160">
        <v>0.14199999999999999</v>
      </c>
      <c r="V30" s="160">
        <f>ROUND(E30*U30,2)</f>
        <v>0.56999999999999995</v>
      </c>
      <c r="W30" s="160"/>
      <c r="X30" s="160" t="s">
        <v>136</v>
      </c>
      <c r="Y30" s="160" t="s">
        <v>137</v>
      </c>
      <c r="Z30" s="150"/>
      <c r="AA30" s="150"/>
      <c r="AB30" s="150"/>
      <c r="AC30" s="150"/>
      <c r="AD30" s="150"/>
      <c r="AE30" s="150"/>
      <c r="AF30" s="150"/>
      <c r="AG30" s="150" t="s">
        <v>138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2" x14ac:dyDescent="0.2">
      <c r="A31" s="157"/>
      <c r="B31" s="158"/>
      <c r="C31" s="247" t="s">
        <v>171</v>
      </c>
      <c r="D31" s="248"/>
      <c r="E31" s="248"/>
      <c r="F31" s="248"/>
      <c r="G31" s="248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60"/>
      <c r="Z31" s="150"/>
      <c r="AA31" s="150"/>
      <c r="AB31" s="150"/>
      <c r="AC31" s="150"/>
      <c r="AD31" s="150"/>
      <c r="AE31" s="150"/>
      <c r="AF31" s="150"/>
      <c r="AG31" s="150" t="s">
        <v>140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ht="22.5" outlineLevel="1" x14ac:dyDescent="0.2">
      <c r="A32" s="169">
        <v>13</v>
      </c>
      <c r="B32" s="170" t="s">
        <v>174</v>
      </c>
      <c r="C32" s="184" t="s">
        <v>175</v>
      </c>
      <c r="D32" s="171" t="s">
        <v>132</v>
      </c>
      <c r="E32" s="172">
        <v>2</v>
      </c>
      <c r="F32" s="173"/>
      <c r="G32" s="174">
        <f>ROUND(E32*F32,2)</f>
        <v>0</v>
      </c>
      <c r="H32" s="173">
        <v>49.79</v>
      </c>
      <c r="I32" s="174">
        <f>ROUND(E32*H32,2)</f>
        <v>99.58</v>
      </c>
      <c r="J32" s="173">
        <v>61.21</v>
      </c>
      <c r="K32" s="174">
        <f>ROUND(E32*J32,2)</f>
        <v>122.42</v>
      </c>
      <c r="L32" s="174">
        <v>21</v>
      </c>
      <c r="M32" s="174">
        <f>G32*(1+L32/100)</f>
        <v>0</v>
      </c>
      <c r="N32" s="172">
        <v>6.9999999999999994E-5</v>
      </c>
      <c r="O32" s="172">
        <f>ROUND(E32*N32,2)</f>
        <v>0</v>
      </c>
      <c r="P32" s="172">
        <v>0</v>
      </c>
      <c r="Q32" s="172">
        <f>ROUND(E32*P32,2)</f>
        <v>0</v>
      </c>
      <c r="R32" s="174" t="s">
        <v>133</v>
      </c>
      <c r="S32" s="174" t="s">
        <v>134</v>
      </c>
      <c r="T32" s="175" t="s">
        <v>134</v>
      </c>
      <c r="U32" s="160">
        <v>0.129</v>
      </c>
      <c r="V32" s="160">
        <f>ROUND(E32*U32,2)</f>
        <v>0.26</v>
      </c>
      <c r="W32" s="160"/>
      <c r="X32" s="160" t="s">
        <v>136</v>
      </c>
      <c r="Y32" s="160" t="s">
        <v>137</v>
      </c>
      <c r="Z32" s="150"/>
      <c r="AA32" s="150"/>
      <c r="AB32" s="150"/>
      <c r="AC32" s="150"/>
      <c r="AD32" s="150"/>
      <c r="AE32" s="150"/>
      <c r="AF32" s="150"/>
      <c r="AG32" s="150" t="s">
        <v>138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2" x14ac:dyDescent="0.2">
      <c r="A33" s="157"/>
      <c r="B33" s="158"/>
      <c r="C33" s="247" t="s">
        <v>171</v>
      </c>
      <c r="D33" s="248"/>
      <c r="E33" s="248"/>
      <c r="F33" s="248"/>
      <c r="G33" s="248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60"/>
      <c r="Z33" s="150"/>
      <c r="AA33" s="150"/>
      <c r="AB33" s="150"/>
      <c r="AC33" s="150"/>
      <c r="AD33" s="150"/>
      <c r="AE33" s="150"/>
      <c r="AF33" s="150"/>
      <c r="AG33" s="150" t="s">
        <v>140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ht="22.5" outlineLevel="1" x14ac:dyDescent="0.2">
      <c r="A34" s="176">
        <v>14</v>
      </c>
      <c r="B34" s="177" t="s">
        <v>176</v>
      </c>
      <c r="C34" s="185" t="s">
        <v>177</v>
      </c>
      <c r="D34" s="178" t="s">
        <v>148</v>
      </c>
      <c r="E34" s="179">
        <v>2</v>
      </c>
      <c r="F34" s="180"/>
      <c r="G34" s="181">
        <f>ROUND(E34*F34,2)</f>
        <v>0</v>
      </c>
      <c r="H34" s="180">
        <v>483.19</v>
      </c>
      <c r="I34" s="181">
        <f>ROUND(E34*H34,2)</f>
        <v>966.38</v>
      </c>
      <c r="J34" s="180">
        <v>117.81</v>
      </c>
      <c r="K34" s="181">
        <f>ROUND(E34*J34,2)</f>
        <v>235.62</v>
      </c>
      <c r="L34" s="181">
        <v>21</v>
      </c>
      <c r="M34" s="181">
        <f>G34*(1+L34/100)</f>
        <v>0</v>
      </c>
      <c r="N34" s="179">
        <v>4.8000000000000001E-4</v>
      </c>
      <c r="O34" s="179">
        <f>ROUND(E34*N34,2)</f>
        <v>0</v>
      </c>
      <c r="P34" s="179">
        <v>0</v>
      </c>
      <c r="Q34" s="179">
        <f>ROUND(E34*P34,2)</f>
        <v>0</v>
      </c>
      <c r="R34" s="181" t="s">
        <v>133</v>
      </c>
      <c r="S34" s="181" t="s">
        <v>134</v>
      </c>
      <c r="T34" s="182" t="s">
        <v>134</v>
      </c>
      <c r="U34" s="160">
        <v>0.22700000000000001</v>
      </c>
      <c r="V34" s="160">
        <f>ROUND(E34*U34,2)</f>
        <v>0.45</v>
      </c>
      <c r="W34" s="160"/>
      <c r="X34" s="160" t="s">
        <v>136</v>
      </c>
      <c r="Y34" s="160" t="s">
        <v>137</v>
      </c>
      <c r="Z34" s="150"/>
      <c r="AA34" s="150"/>
      <c r="AB34" s="150"/>
      <c r="AC34" s="150"/>
      <c r="AD34" s="150"/>
      <c r="AE34" s="150"/>
      <c r="AF34" s="150"/>
      <c r="AG34" s="150" t="s">
        <v>138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ht="22.5" outlineLevel="1" x14ac:dyDescent="0.2">
      <c r="A35" s="176">
        <v>15</v>
      </c>
      <c r="B35" s="177" t="s">
        <v>178</v>
      </c>
      <c r="C35" s="185" t="s">
        <v>179</v>
      </c>
      <c r="D35" s="178" t="s">
        <v>148</v>
      </c>
      <c r="E35" s="179">
        <v>2</v>
      </c>
      <c r="F35" s="180"/>
      <c r="G35" s="181">
        <f>ROUND(E35*F35,2)</f>
        <v>0</v>
      </c>
      <c r="H35" s="180">
        <v>148.41999999999999</v>
      </c>
      <c r="I35" s="181">
        <f>ROUND(E35*H35,2)</f>
        <v>296.83999999999997</v>
      </c>
      <c r="J35" s="180">
        <v>43.08</v>
      </c>
      <c r="K35" s="181">
        <f>ROUND(E35*J35,2)</f>
        <v>86.16</v>
      </c>
      <c r="L35" s="181">
        <v>21</v>
      </c>
      <c r="M35" s="181">
        <f>G35*(1+L35/100)</f>
        <v>0</v>
      </c>
      <c r="N35" s="179">
        <v>2.9999999999999997E-4</v>
      </c>
      <c r="O35" s="179">
        <f>ROUND(E35*N35,2)</f>
        <v>0</v>
      </c>
      <c r="P35" s="179">
        <v>0</v>
      </c>
      <c r="Q35" s="179">
        <f>ROUND(E35*P35,2)</f>
        <v>0</v>
      </c>
      <c r="R35" s="181" t="s">
        <v>133</v>
      </c>
      <c r="S35" s="181" t="s">
        <v>134</v>
      </c>
      <c r="T35" s="182" t="s">
        <v>134</v>
      </c>
      <c r="U35" s="160">
        <v>8.3000000000000004E-2</v>
      </c>
      <c r="V35" s="160">
        <f>ROUND(E35*U35,2)</f>
        <v>0.17</v>
      </c>
      <c r="W35" s="160"/>
      <c r="X35" s="160" t="s">
        <v>136</v>
      </c>
      <c r="Y35" s="160" t="s">
        <v>137</v>
      </c>
      <c r="Z35" s="150"/>
      <c r="AA35" s="150"/>
      <c r="AB35" s="150"/>
      <c r="AC35" s="150"/>
      <c r="AD35" s="150"/>
      <c r="AE35" s="150"/>
      <c r="AF35" s="150"/>
      <c r="AG35" s="150" t="s">
        <v>138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76">
        <v>16</v>
      </c>
      <c r="B36" s="177" t="s">
        <v>180</v>
      </c>
      <c r="C36" s="185" t="s">
        <v>181</v>
      </c>
      <c r="D36" s="178" t="s">
        <v>148</v>
      </c>
      <c r="E36" s="179">
        <v>1</v>
      </c>
      <c r="F36" s="180"/>
      <c r="G36" s="181">
        <f>ROUND(E36*F36,2)</f>
        <v>0</v>
      </c>
      <c r="H36" s="180">
        <v>260.57</v>
      </c>
      <c r="I36" s="181">
        <f>ROUND(E36*H36,2)</f>
        <v>260.57</v>
      </c>
      <c r="J36" s="180">
        <v>107.43</v>
      </c>
      <c r="K36" s="181">
        <f>ROUND(E36*J36,2)</f>
        <v>107.43</v>
      </c>
      <c r="L36" s="181">
        <v>21</v>
      </c>
      <c r="M36" s="181">
        <f>G36*(1+L36/100)</f>
        <v>0</v>
      </c>
      <c r="N36" s="179">
        <v>4.0000000000000002E-4</v>
      </c>
      <c r="O36" s="179">
        <f>ROUND(E36*N36,2)</f>
        <v>0</v>
      </c>
      <c r="P36" s="179">
        <v>0</v>
      </c>
      <c r="Q36" s="179">
        <f>ROUND(E36*P36,2)</f>
        <v>0</v>
      </c>
      <c r="R36" s="181" t="s">
        <v>133</v>
      </c>
      <c r="S36" s="181" t="s">
        <v>134</v>
      </c>
      <c r="T36" s="182" t="s">
        <v>134</v>
      </c>
      <c r="U36" s="160">
        <v>0.20699999999999999</v>
      </c>
      <c r="V36" s="160">
        <f>ROUND(E36*U36,2)</f>
        <v>0.21</v>
      </c>
      <c r="W36" s="160"/>
      <c r="X36" s="160" t="s">
        <v>136</v>
      </c>
      <c r="Y36" s="160" t="s">
        <v>137</v>
      </c>
      <c r="Z36" s="150"/>
      <c r="AA36" s="150"/>
      <c r="AB36" s="150"/>
      <c r="AC36" s="150"/>
      <c r="AD36" s="150"/>
      <c r="AE36" s="150"/>
      <c r="AF36" s="150"/>
      <c r="AG36" s="150" t="s">
        <v>138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69">
        <v>17</v>
      </c>
      <c r="B37" s="170" t="s">
        <v>182</v>
      </c>
      <c r="C37" s="184" t="s">
        <v>183</v>
      </c>
      <c r="D37" s="171" t="s">
        <v>184</v>
      </c>
      <c r="E37" s="172">
        <v>1</v>
      </c>
      <c r="F37" s="173"/>
      <c r="G37" s="174">
        <f>ROUND(E37*F37,2)</f>
        <v>0</v>
      </c>
      <c r="H37" s="173">
        <v>4362</v>
      </c>
      <c r="I37" s="174">
        <f>ROUND(E37*H37,2)</f>
        <v>4362</v>
      </c>
      <c r="J37" s="173">
        <v>0</v>
      </c>
      <c r="K37" s="174">
        <f>ROUND(E37*J37,2)</f>
        <v>0</v>
      </c>
      <c r="L37" s="174">
        <v>21</v>
      </c>
      <c r="M37" s="174">
        <f>G37*(1+L37/100)</f>
        <v>0</v>
      </c>
      <c r="N37" s="172">
        <v>1.1000000000000001E-3</v>
      </c>
      <c r="O37" s="172">
        <f>ROUND(E37*N37,2)</f>
        <v>0</v>
      </c>
      <c r="P37" s="172">
        <v>0</v>
      </c>
      <c r="Q37" s="172">
        <f>ROUND(E37*P37,2)</f>
        <v>0</v>
      </c>
      <c r="R37" s="174"/>
      <c r="S37" s="174" t="s">
        <v>185</v>
      </c>
      <c r="T37" s="175" t="s">
        <v>186</v>
      </c>
      <c r="U37" s="160">
        <v>0</v>
      </c>
      <c r="V37" s="160">
        <f>ROUND(E37*U37,2)</f>
        <v>0</v>
      </c>
      <c r="W37" s="160"/>
      <c r="X37" s="160" t="s">
        <v>144</v>
      </c>
      <c r="Y37" s="160" t="s">
        <v>137</v>
      </c>
      <c r="Z37" s="150"/>
      <c r="AA37" s="150"/>
      <c r="AB37" s="150"/>
      <c r="AC37" s="150"/>
      <c r="AD37" s="150"/>
      <c r="AE37" s="150"/>
      <c r="AF37" s="150"/>
      <c r="AG37" s="150" t="s">
        <v>145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76">
        <v>18</v>
      </c>
      <c r="B38" s="177" t="s">
        <v>187</v>
      </c>
      <c r="C38" s="185" t="s">
        <v>188</v>
      </c>
      <c r="D38" s="178" t="s">
        <v>148</v>
      </c>
      <c r="E38" s="179">
        <v>2</v>
      </c>
      <c r="F38" s="180"/>
      <c r="G38" s="181">
        <f t="shared" ref="G38:G51" si="0">ROUND(E38*F38,2)</f>
        <v>0</v>
      </c>
      <c r="H38" s="180">
        <v>325.57</v>
      </c>
      <c r="I38" s="181">
        <f t="shared" ref="I38:I51" si="1">ROUND(E38*H38,2)</f>
        <v>651.14</v>
      </c>
      <c r="J38" s="180">
        <v>107.43</v>
      </c>
      <c r="K38" s="181">
        <f t="shared" ref="K38:K51" si="2">ROUND(E38*J38,2)</f>
        <v>214.86</v>
      </c>
      <c r="L38" s="181">
        <v>21</v>
      </c>
      <c r="M38" s="181">
        <f t="shared" ref="M38:M51" si="3">G38*(1+L38/100)</f>
        <v>0</v>
      </c>
      <c r="N38" s="179">
        <v>3.1E-4</v>
      </c>
      <c r="O38" s="179">
        <f t="shared" ref="O38:O51" si="4">ROUND(E38*N38,2)</f>
        <v>0</v>
      </c>
      <c r="P38" s="179">
        <v>0</v>
      </c>
      <c r="Q38" s="179">
        <f t="shared" ref="Q38:Q51" si="5">ROUND(E38*P38,2)</f>
        <v>0</v>
      </c>
      <c r="R38" s="181" t="s">
        <v>133</v>
      </c>
      <c r="S38" s="181" t="s">
        <v>134</v>
      </c>
      <c r="T38" s="182" t="s">
        <v>134</v>
      </c>
      <c r="U38" s="160">
        <v>0.20699999999999999</v>
      </c>
      <c r="V38" s="160">
        <f t="shared" ref="V38:V51" si="6">ROUND(E38*U38,2)</f>
        <v>0.41</v>
      </c>
      <c r="W38" s="160"/>
      <c r="X38" s="160" t="s">
        <v>136</v>
      </c>
      <c r="Y38" s="160" t="s">
        <v>137</v>
      </c>
      <c r="Z38" s="150"/>
      <c r="AA38" s="150"/>
      <c r="AB38" s="150"/>
      <c r="AC38" s="150"/>
      <c r="AD38" s="150"/>
      <c r="AE38" s="150"/>
      <c r="AF38" s="150"/>
      <c r="AG38" s="150" t="s">
        <v>138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76">
        <v>19</v>
      </c>
      <c r="B39" s="177" t="s">
        <v>189</v>
      </c>
      <c r="C39" s="185" t="s">
        <v>190</v>
      </c>
      <c r="D39" s="178" t="s">
        <v>148</v>
      </c>
      <c r="E39" s="179">
        <v>1</v>
      </c>
      <c r="F39" s="180"/>
      <c r="G39" s="181">
        <f t="shared" si="0"/>
        <v>0</v>
      </c>
      <c r="H39" s="180">
        <v>350.69</v>
      </c>
      <c r="I39" s="181">
        <f t="shared" si="1"/>
        <v>350.69</v>
      </c>
      <c r="J39" s="180">
        <v>117.81</v>
      </c>
      <c r="K39" s="181">
        <f t="shared" si="2"/>
        <v>117.81</v>
      </c>
      <c r="L39" s="181">
        <v>21</v>
      </c>
      <c r="M39" s="181">
        <f t="shared" si="3"/>
        <v>0</v>
      </c>
      <c r="N39" s="179">
        <v>2.7E-4</v>
      </c>
      <c r="O39" s="179">
        <f t="shared" si="4"/>
        <v>0</v>
      </c>
      <c r="P39" s="179">
        <v>0</v>
      </c>
      <c r="Q39" s="179">
        <f t="shared" si="5"/>
        <v>0</v>
      </c>
      <c r="R39" s="181" t="s">
        <v>133</v>
      </c>
      <c r="S39" s="181" t="s">
        <v>134</v>
      </c>
      <c r="T39" s="182" t="s">
        <v>134</v>
      </c>
      <c r="U39" s="160">
        <v>0.22700000000000001</v>
      </c>
      <c r="V39" s="160">
        <f t="shared" si="6"/>
        <v>0.23</v>
      </c>
      <c r="W39" s="160"/>
      <c r="X39" s="160" t="s">
        <v>136</v>
      </c>
      <c r="Y39" s="160" t="s">
        <v>137</v>
      </c>
      <c r="Z39" s="150"/>
      <c r="AA39" s="150"/>
      <c r="AB39" s="150"/>
      <c r="AC39" s="150"/>
      <c r="AD39" s="150"/>
      <c r="AE39" s="150"/>
      <c r="AF39" s="150"/>
      <c r="AG39" s="150" t="s">
        <v>138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76">
        <v>20</v>
      </c>
      <c r="B40" s="177" t="s">
        <v>191</v>
      </c>
      <c r="C40" s="185" t="s">
        <v>192</v>
      </c>
      <c r="D40" s="178" t="s">
        <v>148</v>
      </c>
      <c r="E40" s="179">
        <v>1</v>
      </c>
      <c r="F40" s="180"/>
      <c r="G40" s="181">
        <f t="shared" si="0"/>
        <v>0</v>
      </c>
      <c r="H40" s="180">
        <v>279.57</v>
      </c>
      <c r="I40" s="181">
        <f t="shared" si="1"/>
        <v>279.57</v>
      </c>
      <c r="J40" s="180">
        <v>107.43</v>
      </c>
      <c r="K40" s="181">
        <f t="shared" si="2"/>
        <v>107.43</v>
      </c>
      <c r="L40" s="181">
        <v>21</v>
      </c>
      <c r="M40" s="181">
        <f t="shared" si="3"/>
        <v>0</v>
      </c>
      <c r="N40" s="179">
        <v>2.0000000000000001E-4</v>
      </c>
      <c r="O40" s="179">
        <f t="shared" si="4"/>
        <v>0</v>
      </c>
      <c r="P40" s="179">
        <v>0</v>
      </c>
      <c r="Q40" s="179">
        <f t="shared" si="5"/>
        <v>0</v>
      </c>
      <c r="R40" s="181" t="s">
        <v>133</v>
      </c>
      <c r="S40" s="181" t="s">
        <v>134</v>
      </c>
      <c r="T40" s="182" t="s">
        <v>134</v>
      </c>
      <c r="U40" s="160">
        <v>0.20699999999999999</v>
      </c>
      <c r="V40" s="160">
        <f t="shared" si="6"/>
        <v>0.21</v>
      </c>
      <c r="W40" s="160"/>
      <c r="X40" s="160" t="s">
        <v>136</v>
      </c>
      <c r="Y40" s="160" t="s">
        <v>137</v>
      </c>
      <c r="Z40" s="150"/>
      <c r="AA40" s="150"/>
      <c r="AB40" s="150"/>
      <c r="AC40" s="150"/>
      <c r="AD40" s="150"/>
      <c r="AE40" s="150"/>
      <c r="AF40" s="150"/>
      <c r="AG40" s="150" t="s">
        <v>138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ht="22.5" outlineLevel="1" x14ac:dyDescent="0.2">
      <c r="A41" s="176">
        <v>21</v>
      </c>
      <c r="B41" s="177" t="s">
        <v>193</v>
      </c>
      <c r="C41" s="185" t="s">
        <v>194</v>
      </c>
      <c r="D41" s="178" t="s">
        <v>195</v>
      </c>
      <c r="E41" s="179">
        <v>1</v>
      </c>
      <c r="F41" s="180"/>
      <c r="G41" s="181">
        <f t="shared" si="0"/>
        <v>0</v>
      </c>
      <c r="H41" s="180">
        <v>552.74</v>
      </c>
      <c r="I41" s="181">
        <f t="shared" si="1"/>
        <v>552.74</v>
      </c>
      <c r="J41" s="180">
        <v>322.26</v>
      </c>
      <c r="K41" s="181">
        <f t="shared" si="2"/>
        <v>322.26</v>
      </c>
      <c r="L41" s="181">
        <v>21</v>
      </c>
      <c r="M41" s="181">
        <f t="shared" si="3"/>
        <v>0</v>
      </c>
      <c r="N41" s="179">
        <v>9.6000000000000002E-4</v>
      </c>
      <c r="O41" s="179">
        <f t="shared" si="4"/>
        <v>0</v>
      </c>
      <c r="P41" s="179">
        <v>0</v>
      </c>
      <c r="Q41" s="179">
        <f t="shared" si="5"/>
        <v>0</v>
      </c>
      <c r="R41" s="181" t="s">
        <v>133</v>
      </c>
      <c r="S41" s="181" t="s">
        <v>134</v>
      </c>
      <c r="T41" s="182" t="s">
        <v>134</v>
      </c>
      <c r="U41" s="160">
        <v>0.62</v>
      </c>
      <c r="V41" s="160">
        <f t="shared" si="6"/>
        <v>0.62</v>
      </c>
      <c r="W41" s="160"/>
      <c r="X41" s="160" t="s">
        <v>136</v>
      </c>
      <c r="Y41" s="160" t="s">
        <v>137</v>
      </c>
      <c r="Z41" s="150"/>
      <c r="AA41" s="150"/>
      <c r="AB41" s="150"/>
      <c r="AC41" s="150"/>
      <c r="AD41" s="150"/>
      <c r="AE41" s="150"/>
      <c r="AF41" s="150"/>
      <c r="AG41" s="150" t="s">
        <v>138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76">
        <v>22</v>
      </c>
      <c r="B42" s="177" t="s">
        <v>196</v>
      </c>
      <c r="C42" s="185" t="s">
        <v>197</v>
      </c>
      <c r="D42" s="178" t="s">
        <v>148</v>
      </c>
      <c r="E42" s="179">
        <v>1</v>
      </c>
      <c r="F42" s="180"/>
      <c r="G42" s="181">
        <f t="shared" si="0"/>
        <v>0</v>
      </c>
      <c r="H42" s="180">
        <v>1753.29</v>
      </c>
      <c r="I42" s="181">
        <f t="shared" si="1"/>
        <v>1753.29</v>
      </c>
      <c r="J42" s="180">
        <v>224.71</v>
      </c>
      <c r="K42" s="181">
        <f t="shared" si="2"/>
        <v>224.71</v>
      </c>
      <c r="L42" s="181">
        <v>21</v>
      </c>
      <c r="M42" s="181">
        <f t="shared" si="3"/>
        <v>0</v>
      </c>
      <c r="N42" s="179">
        <v>2.5699999999999998E-3</v>
      </c>
      <c r="O42" s="179">
        <f t="shared" si="4"/>
        <v>0</v>
      </c>
      <c r="P42" s="179">
        <v>0</v>
      </c>
      <c r="Q42" s="179">
        <f t="shared" si="5"/>
        <v>0</v>
      </c>
      <c r="R42" s="181" t="s">
        <v>198</v>
      </c>
      <c r="S42" s="181" t="s">
        <v>134</v>
      </c>
      <c r="T42" s="182" t="s">
        <v>134</v>
      </c>
      <c r="U42" s="160">
        <v>0.43</v>
      </c>
      <c r="V42" s="160">
        <f t="shared" si="6"/>
        <v>0.43</v>
      </c>
      <c r="W42" s="160"/>
      <c r="X42" s="160" t="s">
        <v>136</v>
      </c>
      <c r="Y42" s="160" t="s">
        <v>137</v>
      </c>
      <c r="Z42" s="150"/>
      <c r="AA42" s="150"/>
      <c r="AB42" s="150"/>
      <c r="AC42" s="150"/>
      <c r="AD42" s="150"/>
      <c r="AE42" s="150"/>
      <c r="AF42" s="150"/>
      <c r="AG42" s="150" t="s">
        <v>138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76">
        <v>23</v>
      </c>
      <c r="B43" s="177" t="s">
        <v>199</v>
      </c>
      <c r="C43" s="185" t="s">
        <v>200</v>
      </c>
      <c r="D43" s="178" t="s">
        <v>195</v>
      </c>
      <c r="E43" s="179">
        <v>1</v>
      </c>
      <c r="F43" s="180"/>
      <c r="G43" s="181">
        <f t="shared" si="0"/>
        <v>0</v>
      </c>
      <c r="H43" s="180">
        <v>119.09</v>
      </c>
      <c r="I43" s="181">
        <f t="shared" si="1"/>
        <v>119.09</v>
      </c>
      <c r="J43" s="180">
        <v>274.91000000000003</v>
      </c>
      <c r="K43" s="181">
        <f t="shared" si="2"/>
        <v>274.91000000000003</v>
      </c>
      <c r="L43" s="181">
        <v>21</v>
      </c>
      <c r="M43" s="181">
        <f t="shared" si="3"/>
        <v>0</v>
      </c>
      <c r="N43" s="179">
        <v>5.9000000000000003E-4</v>
      </c>
      <c r="O43" s="179">
        <f t="shared" si="4"/>
        <v>0</v>
      </c>
      <c r="P43" s="179">
        <v>0</v>
      </c>
      <c r="Q43" s="179">
        <f t="shared" si="5"/>
        <v>0</v>
      </c>
      <c r="R43" s="181" t="s">
        <v>198</v>
      </c>
      <c r="S43" s="181" t="s">
        <v>134</v>
      </c>
      <c r="T43" s="182" t="s">
        <v>134</v>
      </c>
      <c r="U43" s="160">
        <v>0.53</v>
      </c>
      <c r="V43" s="160">
        <f t="shared" si="6"/>
        <v>0.53</v>
      </c>
      <c r="W43" s="160"/>
      <c r="X43" s="160" t="s">
        <v>136</v>
      </c>
      <c r="Y43" s="160" t="s">
        <v>137</v>
      </c>
      <c r="Z43" s="150"/>
      <c r="AA43" s="150"/>
      <c r="AB43" s="150"/>
      <c r="AC43" s="150"/>
      <c r="AD43" s="150"/>
      <c r="AE43" s="150"/>
      <c r="AF43" s="150"/>
      <c r="AG43" s="150" t="s">
        <v>138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ht="45" outlineLevel="1" x14ac:dyDescent="0.2">
      <c r="A44" s="176">
        <v>24</v>
      </c>
      <c r="B44" s="177" t="s">
        <v>201</v>
      </c>
      <c r="C44" s="185" t="s">
        <v>542</v>
      </c>
      <c r="D44" s="178" t="s">
        <v>184</v>
      </c>
      <c r="E44" s="179">
        <v>1</v>
      </c>
      <c r="F44" s="180"/>
      <c r="G44" s="181">
        <f t="shared" si="0"/>
        <v>0</v>
      </c>
      <c r="H44" s="180">
        <v>13818</v>
      </c>
      <c r="I44" s="181">
        <f t="shared" si="1"/>
        <v>13818</v>
      </c>
      <c r="J44" s="180">
        <v>0</v>
      </c>
      <c r="K44" s="181">
        <f t="shared" si="2"/>
        <v>0</v>
      </c>
      <c r="L44" s="181">
        <v>21</v>
      </c>
      <c r="M44" s="181">
        <f t="shared" si="3"/>
        <v>0</v>
      </c>
      <c r="N44" s="179">
        <v>2E-3</v>
      </c>
      <c r="O44" s="179">
        <f t="shared" si="4"/>
        <v>0</v>
      </c>
      <c r="P44" s="179">
        <v>0</v>
      </c>
      <c r="Q44" s="179">
        <f t="shared" si="5"/>
        <v>0</v>
      </c>
      <c r="R44" s="181"/>
      <c r="S44" s="181" t="s">
        <v>185</v>
      </c>
      <c r="T44" s="182" t="s">
        <v>202</v>
      </c>
      <c r="U44" s="160">
        <v>0</v>
      </c>
      <c r="V44" s="160">
        <f t="shared" si="6"/>
        <v>0</v>
      </c>
      <c r="W44" s="160"/>
      <c r="X44" s="160" t="s">
        <v>144</v>
      </c>
      <c r="Y44" s="160" t="s">
        <v>137</v>
      </c>
      <c r="Z44" s="150"/>
      <c r="AA44" s="150"/>
      <c r="AB44" s="150"/>
      <c r="AC44" s="150"/>
      <c r="AD44" s="150"/>
      <c r="AE44" s="150"/>
      <c r="AF44" s="150"/>
      <c r="AG44" s="150" t="s">
        <v>145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76">
        <v>25</v>
      </c>
      <c r="B45" s="177" t="s">
        <v>203</v>
      </c>
      <c r="C45" s="185" t="s">
        <v>204</v>
      </c>
      <c r="D45" s="178" t="s">
        <v>148</v>
      </c>
      <c r="E45" s="179">
        <v>2</v>
      </c>
      <c r="F45" s="180"/>
      <c r="G45" s="181">
        <f t="shared" si="0"/>
        <v>0</v>
      </c>
      <c r="H45" s="180">
        <v>7.43</v>
      </c>
      <c r="I45" s="181">
        <f t="shared" si="1"/>
        <v>14.86</v>
      </c>
      <c r="J45" s="180">
        <v>117.57</v>
      </c>
      <c r="K45" s="181">
        <f t="shared" si="2"/>
        <v>235.14</v>
      </c>
      <c r="L45" s="181">
        <v>21</v>
      </c>
      <c r="M45" s="181">
        <f t="shared" si="3"/>
        <v>0</v>
      </c>
      <c r="N45" s="179">
        <v>0</v>
      </c>
      <c r="O45" s="179">
        <f t="shared" si="4"/>
        <v>0</v>
      </c>
      <c r="P45" s="179">
        <v>0</v>
      </c>
      <c r="Q45" s="179">
        <f t="shared" si="5"/>
        <v>0</v>
      </c>
      <c r="R45" s="181" t="s">
        <v>133</v>
      </c>
      <c r="S45" s="181" t="s">
        <v>134</v>
      </c>
      <c r="T45" s="182" t="s">
        <v>134</v>
      </c>
      <c r="U45" s="160">
        <v>0.23</v>
      </c>
      <c r="V45" s="160">
        <f t="shared" si="6"/>
        <v>0.46</v>
      </c>
      <c r="W45" s="160"/>
      <c r="X45" s="160" t="s">
        <v>136</v>
      </c>
      <c r="Y45" s="160" t="s">
        <v>137</v>
      </c>
      <c r="Z45" s="150"/>
      <c r="AA45" s="150"/>
      <c r="AB45" s="150"/>
      <c r="AC45" s="150"/>
      <c r="AD45" s="150"/>
      <c r="AE45" s="150"/>
      <c r="AF45" s="150"/>
      <c r="AG45" s="150" t="s">
        <v>138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76">
        <v>26</v>
      </c>
      <c r="B46" s="177" t="s">
        <v>205</v>
      </c>
      <c r="C46" s="185" t="s">
        <v>206</v>
      </c>
      <c r="D46" s="178" t="s">
        <v>148</v>
      </c>
      <c r="E46" s="179">
        <v>4</v>
      </c>
      <c r="F46" s="180"/>
      <c r="G46" s="181">
        <f t="shared" si="0"/>
        <v>0</v>
      </c>
      <c r="H46" s="180">
        <v>4.95</v>
      </c>
      <c r="I46" s="181">
        <f t="shared" si="1"/>
        <v>19.8</v>
      </c>
      <c r="J46" s="180">
        <v>107.55</v>
      </c>
      <c r="K46" s="181">
        <f t="shared" si="2"/>
        <v>430.2</v>
      </c>
      <c r="L46" s="181">
        <v>21</v>
      </c>
      <c r="M46" s="181">
        <f t="shared" si="3"/>
        <v>0</v>
      </c>
      <c r="N46" s="179">
        <v>0</v>
      </c>
      <c r="O46" s="179">
        <f t="shared" si="4"/>
        <v>0</v>
      </c>
      <c r="P46" s="179">
        <v>0</v>
      </c>
      <c r="Q46" s="179">
        <f t="shared" si="5"/>
        <v>0</v>
      </c>
      <c r="R46" s="181" t="s">
        <v>133</v>
      </c>
      <c r="S46" s="181" t="s">
        <v>134</v>
      </c>
      <c r="T46" s="182" t="s">
        <v>134</v>
      </c>
      <c r="U46" s="160">
        <v>0.21</v>
      </c>
      <c r="V46" s="160">
        <f t="shared" si="6"/>
        <v>0.84</v>
      </c>
      <c r="W46" s="160"/>
      <c r="X46" s="160" t="s">
        <v>136</v>
      </c>
      <c r="Y46" s="160" t="s">
        <v>137</v>
      </c>
      <c r="Z46" s="150"/>
      <c r="AA46" s="150"/>
      <c r="AB46" s="150"/>
      <c r="AC46" s="150"/>
      <c r="AD46" s="150"/>
      <c r="AE46" s="150"/>
      <c r="AF46" s="150"/>
      <c r="AG46" s="150" t="s">
        <v>138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76">
        <v>27</v>
      </c>
      <c r="B47" s="177" t="s">
        <v>207</v>
      </c>
      <c r="C47" s="185" t="s">
        <v>208</v>
      </c>
      <c r="D47" s="178" t="s">
        <v>148</v>
      </c>
      <c r="E47" s="179">
        <v>2</v>
      </c>
      <c r="F47" s="180"/>
      <c r="G47" s="181">
        <f t="shared" si="0"/>
        <v>0</v>
      </c>
      <c r="H47" s="180">
        <v>38.75</v>
      </c>
      <c r="I47" s="181">
        <f t="shared" si="1"/>
        <v>77.5</v>
      </c>
      <c r="J47" s="180">
        <v>75.25</v>
      </c>
      <c r="K47" s="181">
        <f t="shared" si="2"/>
        <v>150.5</v>
      </c>
      <c r="L47" s="181">
        <v>21</v>
      </c>
      <c r="M47" s="181">
        <f t="shared" si="3"/>
        <v>0</v>
      </c>
      <c r="N47" s="179">
        <v>4.0000000000000003E-5</v>
      </c>
      <c r="O47" s="179">
        <f t="shared" si="4"/>
        <v>0</v>
      </c>
      <c r="P47" s="179">
        <v>0</v>
      </c>
      <c r="Q47" s="179">
        <f t="shared" si="5"/>
        <v>0</v>
      </c>
      <c r="R47" s="181" t="s">
        <v>133</v>
      </c>
      <c r="S47" s="181" t="s">
        <v>134</v>
      </c>
      <c r="T47" s="182" t="s">
        <v>134</v>
      </c>
      <c r="U47" s="160">
        <v>0.15</v>
      </c>
      <c r="V47" s="160">
        <f t="shared" si="6"/>
        <v>0.3</v>
      </c>
      <c r="W47" s="160"/>
      <c r="X47" s="160" t="s">
        <v>136</v>
      </c>
      <c r="Y47" s="160" t="s">
        <v>137</v>
      </c>
      <c r="Z47" s="150"/>
      <c r="AA47" s="150"/>
      <c r="AB47" s="150"/>
      <c r="AC47" s="150"/>
      <c r="AD47" s="150"/>
      <c r="AE47" s="150"/>
      <c r="AF47" s="150"/>
      <c r="AG47" s="150" t="s">
        <v>138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76">
        <v>28</v>
      </c>
      <c r="B48" s="177" t="s">
        <v>209</v>
      </c>
      <c r="C48" s="185" t="s">
        <v>210</v>
      </c>
      <c r="D48" s="178" t="s">
        <v>195</v>
      </c>
      <c r="E48" s="179">
        <v>0</v>
      </c>
      <c r="F48" s="180"/>
      <c r="G48" s="181">
        <f t="shared" si="0"/>
        <v>0</v>
      </c>
      <c r="H48" s="180">
        <v>147.84</v>
      </c>
      <c r="I48" s="181">
        <f t="shared" si="1"/>
        <v>0</v>
      </c>
      <c r="J48" s="180">
        <v>375.16</v>
      </c>
      <c r="K48" s="181">
        <f t="shared" si="2"/>
        <v>0</v>
      </c>
      <c r="L48" s="181">
        <v>21</v>
      </c>
      <c r="M48" s="181">
        <f t="shared" si="3"/>
        <v>0</v>
      </c>
      <c r="N48" s="179">
        <v>4.7600000000000003E-3</v>
      </c>
      <c r="O48" s="179">
        <f t="shared" si="4"/>
        <v>0</v>
      </c>
      <c r="P48" s="179">
        <v>0</v>
      </c>
      <c r="Q48" s="179">
        <f t="shared" si="5"/>
        <v>0</v>
      </c>
      <c r="R48" s="181" t="s">
        <v>198</v>
      </c>
      <c r="S48" s="181" t="s">
        <v>134</v>
      </c>
      <c r="T48" s="182" t="s">
        <v>134</v>
      </c>
      <c r="U48" s="160">
        <v>0.81</v>
      </c>
      <c r="V48" s="160">
        <f t="shared" si="6"/>
        <v>0</v>
      </c>
      <c r="W48" s="160"/>
      <c r="X48" s="160" t="s">
        <v>136</v>
      </c>
      <c r="Y48" s="160" t="s">
        <v>137</v>
      </c>
      <c r="Z48" s="150"/>
      <c r="AA48" s="150"/>
      <c r="AB48" s="150"/>
      <c r="AC48" s="150"/>
      <c r="AD48" s="150"/>
      <c r="AE48" s="150"/>
      <c r="AF48" s="150"/>
      <c r="AG48" s="150" t="s">
        <v>138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ht="22.5" outlineLevel="1" x14ac:dyDescent="0.2">
      <c r="A49" s="176">
        <v>29</v>
      </c>
      <c r="B49" s="177" t="s">
        <v>211</v>
      </c>
      <c r="C49" s="185" t="s">
        <v>545</v>
      </c>
      <c r="D49" s="178" t="s">
        <v>195</v>
      </c>
      <c r="E49" s="179">
        <v>1</v>
      </c>
      <c r="F49" s="180"/>
      <c r="G49" s="181">
        <f t="shared" si="0"/>
        <v>0</v>
      </c>
      <c r="H49" s="180">
        <v>1833</v>
      </c>
      <c r="I49" s="181">
        <f t="shared" si="1"/>
        <v>1833</v>
      </c>
      <c r="J49" s="180">
        <v>0</v>
      </c>
      <c r="K49" s="181">
        <f t="shared" si="2"/>
        <v>0</v>
      </c>
      <c r="L49" s="181">
        <v>21</v>
      </c>
      <c r="M49" s="181">
        <f t="shared" si="3"/>
        <v>0</v>
      </c>
      <c r="N49" s="179">
        <v>5.0000000000000001E-3</v>
      </c>
      <c r="O49" s="179">
        <f t="shared" si="4"/>
        <v>0.01</v>
      </c>
      <c r="P49" s="179">
        <v>0</v>
      </c>
      <c r="Q49" s="179">
        <f t="shared" si="5"/>
        <v>0</v>
      </c>
      <c r="R49" s="181"/>
      <c r="S49" s="181" t="s">
        <v>185</v>
      </c>
      <c r="T49" s="182" t="s">
        <v>202</v>
      </c>
      <c r="U49" s="160">
        <v>0</v>
      </c>
      <c r="V49" s="160">
        <f t="shared" si="6"/>
        <v>0</v>
      </c>
      <c r="W49" s="160"/>
      <c r="X49" s="160" t="s">
        <v>144</v>
      </c>
      <c r="Y49" s="160" t="s">
        <v>137</v>
      </c>
      <c r="Z49" s="150"/>
      <c r="AA49" s="150"/>
      <c r="AB49" s="150"/>
      <c r="AC49" s="150"/>
      <c r="AD49" s="150"/>
      <c r="AE49" s="150"/>
      <c r="AF49" s="150"/>
      <c r="AG49" s="150" t="s">
        <v>145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76">
        <v>30</v>
      </c>
      <c r="B50" s="177" t="s">
        <v>212</v>
      </c>
      <c r="C50" s="185" t="s">
        <v>213</v>
      </c>
      <c r="D50" s="178" t="s">
        <v>148</v>
      </c>
      <c r="E50" s="179">
        <v>1</v>
      </c>
      <c r="F50" s="180"/>
      <c r="G50" s="181">
        <f t="shared" si="0"/>
        <v>0</v>
      </c>
      <c r="H50" s="180">
        <v>2214.37</v>
      </c>
      <c r="I50" s="181">
        <f t="shared" si="1"/>
        <v>2214.37</v>
      </c>
      <c r="J50" s="180">
        <v>85.63</v>
      </c>
      <c r="K50" s="181">
        <f t="shared" si="2"/>
        <v>85.63</v>
      </c>
      <c r="L50" s="181">
        <v>21</v>
      </c>
      <c r="M50" s="181">
        <f t="shared" si="3"/>
        <v>0</v>
      </c>
      <c r="N50" s="179">
        <v>1.5E-3</v>
      </c>
      <c r="O50" s="179">
        <f t="shared" si="4"/>
        <v>0</v>
      </c>
      <c r="P50" s="179">
        <v>0</v>
      </c>
      <c r="Q50" s="179">
        <f t="shared" si="5"/>
        <v>0</v>
      </c>
      <c r="R50" s="181" t="s">
        <v>133</v>
      </c>
      <c r="S50" s="181" t="s">
        <v>134</v>
      </c>
      <c r="T50" s="182" t="s">
        <v>134</v>
      </c>
      <c r="U50" s="160">
        <v>0.16500000000000001</v>
      </c>
      <c r="V50" s="160">
        <f t="shared" si="6"/>
        <v>0.17</v>
      </c>
      <c r="W50" s="160"/>
      <c r="X50" s="160" t="s">
        <v>136</v>
      </c>
      <c r="Y50" s="160" t="s">
        <v>137</v>
      </c>
      <c r="Z50" s="150"/>
      <c r="AA50" s="150"/>
      <c r="AB50" s="150"/>
      <c r="AC50" s="150"/>
      <c r="AD50" s="150"/>
      <c r="AE50" s="150"/>
      <c r="AF50" s="150"/>
      <c r="AG50" s="150" t="s">
        <v>138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69">
        <v>31</v>
      </c>
      <c r="B51" s="170" t="s">
        <v>214</v>
      </c>
      <c r="C51" s="184" t="s">
        <v>215</v>
      </c>
      <c r="D51" s="171" t="s">
        <v>132</v>
      </c>
      <c r="E51" s="172">
        <v>9</v>
      </c>
      <c r="F51" s="173"/>
      <c r="G51" s="174">
        <f t="shared" si="0"/>
        <v>0</v>
      </c>
      <c r="H51" s="173">
        <v>0.18</v>
      </c>
      <c r="I51" s="174">
        <f t="shared" si="1"/>
        <v>1.62</v>
      </c>
      <c r="J51" s="173">
        <v>11.3</v>
      </c>
      <c r="K51" s="174">
        <f t="shared" si="2"/>
        <v>101.7</v>
      </c>
      <c r="L51" s="174">
        <v>21</v>
      </c>
      <c r="M51" s="174">
        <f t="shared" si="3"/>
        <v>0</v>
      </c>
      <c r="N51" s="172">
        <v>0</v>
      </c>
      <c r="O51" s="172">
        <f t="shared" si="4"/>
        <v>0</v>
      </c>
      <c r="P51" s="172">
        <v>0</v>
      </c>
      <c r="Q51" s="172">
        <f t="shared" si="5"/>
        <v>0</v>
      </c>
      <c r="R51" s="174" t="s">
        <v>133</v>
      </c>
      <c r="S51" s="174" t="s">
        <v>134</v>
      </c>
      <c r="T51" s="175" t="s">
        <v>135</v>
      </c>
      <c r="U51" s="160">
        <v>2.9000000000000001E-2</v>
      </c>
      <c r="V51" s="160">
        <f t="shared" si="6"/>
        <v>0.26</v>
      </c>
      <c r="W51" s="160"/>
      <c r="X51" s="160" t="s">
        <v>136</v>
      </c>
      <c r="Y51" s="160" t="s">
        <v>137</v>
      </c>
      <c r="Z51" s="150"/>
      <c r="AA51" s="150"/>
      <c r="AB51" s="150"/>
      <c r="AC51" s="150"/>
      <c r="AD51" s="150"/>
      <c r="AE51" s="150"/>
      <c r="AF51" s="150"/>
      <c r="AG51" s="150" t="s">
        <v>138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2" x14ac:dyDescent="0.2">
      <c r="A52" s="157"/>
      <c r="B52" s="158"/>
      <c r="C52" s="247" t="s">
        <v>216</v>
      </c>
      <c r="D52" s="248"/>
      <c r="E52" s="248"/>
      <c r="F52" s="248"/>
      <c r="G52" s="248"/>
      <c r="H52" s="160"/>
      <c r="I52" s="160"/>
      <c r="J52" s="160"/>
      <c r="K52" s="160"/>
      <c r="L52" s="160"/>
      <c r="M52" s="160"/>
      <c r="N52" s="159"/>
      <c r="O52" s="159"/>
      <c r="P52" s="159"/>
      <c r="Q52" s="159"/>
      <c r="R52" s="160"/>
      <c r="S52" s="160"/>
      <c r="T52" s="160"/>
      <c r="U52" s="160"/>
      <c r="V52" s="160"/>
      <c r="W52" s="160"/>
      <c r="X52" s="160"/>
      <c r="Y52" s="160"/>
      <c r="Z52" s="150"/>
      <c r="AA52" s="150"/>
      <c r="AB52" s="150"/>
      <c r="AC52" s="150"/>
      <c r="AD52" s="150"/>
      <c r="AE52" s="150"/>
      <c r="AF52" s="150"/>
      <c r="AG52" s="150" t="s">
        <v>140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69">
        <v>32</v>
      </c>
      <c r="B53" s="170" t="s">
        <v>217</v>
      </c>
      <c r="C53" s="184" t="s">
        <v>218</v>
      </c>
      <c r="D53" s="171" t="s">
        <v>155</v>
      </c>
      <c r="E53" s="172">
        <v>2.4219999999999998E-2</v>
      </c>
      <c r="F53" s="173"/>
      <c r="G53" s="174">
        <f>ROUND(E53*F53,2)</f>
        <v>0</v>
      </c>
      <c r="H53" s="173">
        <v>0</v>
      </c>
      <c r="I53" s="174">
        <f>ROUND(E53*H53,2)</f>
        <v>0</v>
      </c>
      <c r="J53" s="173">
        <v>548.13</v>
      </c>
      <c r="K53" s="174">
        <f>ROUND(E53*J53,2)</f>
        <v>13.28</v>
      </c>
      <c r="L53" s="174">
        <v>21</v>
      </c>
      <c r="M53" s="174">
        <f>G53*(1+L53/100)</f>
        <v>0</v>
      </c>
      <c r="N53" s="172">
        <v>0</v>
      </c>
      <c r="O53" s="172">
        <f>ROUND(E53*N53,2)</f>
        <v>0</v>
      </c>
      <c r="P53" s="172">
        <v>0</v>
      </c>
      <c r="Q53" s="172">
        <f>ROUND(E53*P53,2)</f>
        <v>0</v>
      </c>
      <c r="R53" s="174" t="s">
        <v>133</v>
      </c>
      <c r="S53" s="174" t="s">
        <v>134</v>
      </c>
      <c r="T53" s="175" t="s">
        <v>135</v>
      </c>
      <c r="U53" s="160">
        <v>1.3740000000000001</v>
      </c>
      <c r="V53" s="160">
        <f>ROUND(E53*U53,2)</f>
        <v>0.03</v>
      </c>
      <c r="W53" s="160"/>
      <c r="X53" s="160" t="s">
        <v>156</v>
      </c>
      <c r="Y53" s="160" t="s">
        <v>137</v>
      </c>
      <c r="Z53" s="150"/>
      <c r="AA53" s="150"/>
      <c r="AB53" s="150"/>
      <c r="AC53" s="150"/>
      <c r="AD53" s="150"/>
      <c r="AE53" s="150"/>
      <c r="AF53" s="150"/>
      <c r="AG53" s="150" t="s">
        <v>157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2" x14ac:dyDescent="0.2">
      <c r="A54" s="157"/>
      <c r="B54" s="158"/>
      <c r="C54" s="249" t="s">
        <v>219</v>
      </c>
      <c r="D54" s="250"/>
      <c r="E54" s="250"/>
      <c r="F54" s="250"/>
      <c r="G54" s="250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60"/>
      <c r="Z54" s="150"/>
      <c r="AA54" s="150"/>
      <c r="AB54" s="150"/>
      <c r="AC54" s="150"/>
      <c r="AD54" s="150"/>
      <c r="AE54" s="150"/>
      <c r="AF54" s="150"/>
      <c r="AG54" s="150" t="s">
        <v>150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ht="22.5" outlineLevel="1" x14ac:dyDescent="0.2">
      <c r="A55" s="169">
        <v>33</v>
      </c>
      <c r="B55" s="170" t="s">
        <v>220</v>
      </c>
      <c r="C55" s="184" t="s">
        <v>221</v>
      </c>
      <c r="D55" s="171" t="s">
        <v>155</v>
      </c>
      <c r="E55" s="172">
        <v>2.4219999999999998E-2</v>
      </c>
      <c r="F55" s="173"/>
      <c r="G55" s="174">
        <f>ROUND(E55*F55,2)</f>
        <v>0</v>
      </c>
      <c r="H55" s="173">
        <v>0</v>
      </c>
      <c r="I55" s="174">
        <f>ROUND(E55*H55,2)</f>
        <v>0</v>
      </c>
      <c r="J55" s="173">
        <v>496.77</v>
      </c>
      <c r="K55" s="174">
        <f>ROUND(E55*J55,2)</f>
        <v>12.03</v>
      </c>
      <c r="L55" s="174">
        <v>21</v>
      </c>
      <c r="M55" s="174">
        <f>G55*(1+L55/100)</f>
        <v>0</v>
      </c>
      <c r="N55" s="172">
        <v>0</v>
      </c>
      <c r="O55" s="172">
        <f>ROUND(E55*N55,2)</f>
        <v>0</v>
      </c>
      <c r="P55" s="172">
        <v>0</v>
      </c>
      <c r="Q55" s="172">
        <f>ROUND(E55*P55,2)</f>
        <v>0</v>
      </c>
      <c r="R55" s="174" t="s">
        <v>133</v>
      </c>
      <c r="S55" s="174" t="s">
        <v>134</v>
      </c>
      <c r="T55" s="175" t="s">
        <v>135</v>
      </c>
      <c r="U55" s="160">
        <v>0.72499999999999998</v>
      </c>
      <c r="V55" s="160">
        <f>ROUND(E55*U55,2)</f>
        <v>0.02</v>
      </c>
      <c r="W55" s="160"/>
      <c r="X55" s="160" t="s">
        <v>156</v>
      </c>
      <c r="Y55" s="160" t="s">
        <v>137</v>
      </c>
      <c r="Z55" s="150"/>
      <c r="AA55" s="150"/>
      <c r="AB55" s="150"/>
      <c r="AC55" s="150"/>
      <c r="AD55" s="150"/>
      <c r="AE55" s="150"/>
      <c r="AF55" s="150"/>
      <c r="AG55" s="150" t="s">
        <v>157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2" x14ac:dyDescent="0.2">
      <c r="A56" s="157"/>
      <c r="B56" s="158"/>
      <c r="C56" s="249" t="s">
        <v>219</v>
      </c>
      <c r="D56" s="250"/>
      <c r="E56" s="250"/>
      <c r="F56" s="250"/>
      <c r="G56" s="250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60"/>
      <c r="Z56" s="150"/>
      <c r="AA56" s="150"/>
      <c r="AB56" s="150"/>
      <c r="AC56" s="150"/>
      <c r="AD56" s="150"/>
      <c r="AE56" s="150"/>
      <c r="AF56" s="150"/>
      <c r="AG56" s="150" t="s">
        <v>150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x14ac:dyDescent="0.2">
      <c r="A57" s="3"/>
      <c r="B57" s="4"/>
      <c r="C57" s="186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AE57">
        <v>15</v>
      </c>
      <c r="AF57">
        <v>21</v>
      </c>
      <c r="AG57" t="s">
        <v>114</v>
      </c>
    </row>
    <row r="58" spans="1:60" x14ac:dyDescent="0.2">
      <c r="A58" s="153"/>
      <c r="B58" s="154" t="s">
        <v>29</v>
      </c>
      <c r="C58" s="187"/>
      <c r="D58" s="155"/>
      <c r="E58" s="156"/>
      <c r="F58" s="156"/>
      <c r="G58" s="168">
        <f>G8+G20</f>
        <v>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AE58">
        <f>SUMIF(L7:L56,AE57,G7:G56)</f>
        <v>0</v>
      </c>
      <c r="AF58">
        <f>SUMIF(L7:L56,AF57,G7:G56)</f>
        <v>0</v>
      </c>
      <c r="AG58" t="s">
        <v>222</v>
      </c>
    </row>
    <row r="59" spans="1:60" x14ac:dyDescent="0.2">
      <c r="C59" s="188"/>
      <c r="D59" s="10"/>
      <c r="AG59" t="s">
        <v>223</v>
      </c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</sheetData>
  <sheetProtection algorithmName="SHA-512" hashValue="1LxFWs0/9TrwNRaWuElY8HBGoRuGoeK++PYgHpcQ6RSudVrUT22ogC//QfNoNa6Hgdq69G3RubviHplduKnfVA==" saltValue="ANOOlcO63iBubiqvpVRRwg==" spinCount="100000" sheet="1" formatRows="0"/>
  <mergeCells count="18">
    <mergeCell ref="C25:G25"/>
    <mergeCell ref="A1:G1"/>
    <mergeCell ref="C2:G2"/>
    <mergeCell ref="C3:G3"/>
    <mergeCell ref="C4:G4"/>
    <mergeCell ref="C10:G10"/>
    <mergeCell ref="C13:G13"/>
    <mergeCell ref="C17:G17"/>
    <mergeCell ref="C19:G19"/>
    <mergeCell ref="C22:G22"/>
    <mergeCell ref="C23:G23"/>
    <mergeCell ref="C26:G26"/>
    <mergeCell ref="C29:G29"/>
    <mergeCell ref="C31:G31"/>
    <mergeCell ref="C33:G33"/>
    <mergeCell ref="C56:G56"/>
    <mergeCell ref="C52:G52"/>
    <mergeCell ref="C54:G5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A6EA5-C61B-448F-B255-7CFB8585F92B}">
  <sheetPr>
    <outlinePr summaryBelow="0"/>
  </sheetPr>
  <dimension ref="A1:BH5000"/>
  <sheetViews>
    <sheetView workbookViewId="0">
      <pane ySplit="7" topLeftCell="A8" activePane="bottomLeft" state="frozen"/>
      <selection pane="bottomLeft" activeCell="E22" sqref="E22"/>
    </sheetView>
  </sheetViews>
  <sheetFormatPr defaultRowHeight="12.75" outlineLevelRow="1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hidden="1" customWidth="1"/>
    <col min="19" max="19" width="0" hidden="1" customWidth="1"/>
    <col min="20" max="20" width="8.42578125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101</v>
      </c>
      <c r="B1" s="251"/>
      <c r="C1" s="251"/>
      <c r="D1" s="251"/>
      <c r="E1" s="251"/>
      <c r="F1" s="251"/>
      <c r="G1" s="251"/>
      <c r="AG1" t="s">
        <v>102</v>
      </c>
    </row>
    <row r="2" spans="1:60" ht="24.95" customHeight="1" x14ac:dyDescent="0.2">
      <c r="A2" s="50" t="s">
        <v>7</v>
      </c>
      <c r="B2" s="49" t="s">
        <v>43</v>
      </c>
      <c r="C2" s="252" t="s">
        <v>44</v>
      </c>
      <c r="D2" s="253"/>
      <c r="E2" s="253"/>
      <c r="F2" s="253"/>
      <c r="G2" s="254"/>
      <c r="AG2" t="s">
        <v>103</v>
      </c>
    </row>
    <row r="3" spans="1:60" ht="24.95" customHeight="1" x14ac:dyDescent="0.2">
      <c r="A3" s="50" t="s">
        <v>8</v>
      </c>
      <c r="B3" s="49" t="s">
        <v>47</v>
      </c>
      <c r="C3" s="252" t="s">
        <v>48</v>
      </c>
      <c r="D3" s="253"/>
      <c r="E3" s="253"/>
      <c r="F3" s="253"/>
      <c r="G3" s="254"/>
      <c r="AC3" s="124" t="s">
        <v>103</v>
      </c>
      <c r="AG3" t="s">
        <v>104</v>
      </c>
    </row>
    <row r="4" spans="1:60" ht="24.95" customHeight="1" x14ac:dyDescent="0.2">
      <c r="A4" s="143" t="s">
        <v>9</v>
      </c>
      <c r="B4" s="144" t="s">
        <v>51</v>
      </c>
      <c r="C4" s="255" t="s">
        <v>52</v>
      </c>
      <c r="D4" s="256"/>
      <c r="E4" s="256"/>
      <c r="F4" s="256"/>
      <c r="G4" s="257"/>
      <c r="AG4" t="s">
        <v>105</v>
      </c>
    </row>
    <row r="5" spans="1:60" x14ac:dyDescent="0.2">
      <c r="D5" s="10"/>
    </row>
    <row r="6" spans="1:60" ht="38.25" x14ac:dyDescent="0.2">
      <c r="A6" s="146" t="s">
        <v>106</v>
      </c>
      <c r="B6" s="148" t="s">
        <v>107</v>
      </c>
      <c r="C6" s="148" t="s">
        <v>108</v>
      </c>
      <c r="D6" s="147" t="s">
        <v>109</v>
      </c>
      <c r="E6" s="146" t="s">
        <v>110</v>
      </c>
      <c r="F6" s="145" t="s">
        <v>111</v>
      </c>
      <c r="G6" s="146" t="s">
        <v>29</v>
      </c>
      <c r="H6" s="149" t="s">
        <v>30</v>
      </c>
      <c r="I6" s="149" t="s">
        <v>112</v>
      </c>
      <c r="J6" s="149" t="s">
        <v>31</v>
      </c>
      <c r="K6" s="149" t="s">
        <v>113</v>
      </c>
      <c r="L6" s="149" t="s">
        <v>114</v>
      </c>
      <c r="M6" s="149" t="s">
        <v>115</v>
      </c>
      <c r="N6" s="149" t="s">
        <v>116</v>
      </c>
      <c r="O6" s="149" t="s">
        <v>117</v>
      </c>
      <c r="P6" s="149" t="s">
        <v>118</v>
      </c>
      <c r="Q6" s="149" t="s">
        <v>119</v>
      </c>
      <c r="R6" s="149" t="s">
        <v>120</v>
      </c>
      <c r="S6" s="149" t="s">
        <v>121</v>
      </c>
      <c r="T6" s="149" t="s">
        <v>122</v>
      </c>
      <c r="U6" s="149" t="s">
        <v>123</v>
      </c>
      <c r="V6" s="149" t="s">
        <v>124</v>
      </c>
      <c r="W6" s="149" t="s">
        <v>125</v>
      </c>
      <c r="X6" s="149" t="s">
        <v>126</v>
      </c>
      <c r="Y6" s="149" t="s">
        <v>127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2" t="s">
        <v>128</v>
      </c>
      <c r="B8" s="163" t="s">
        <v>78</v>
      </c>
      <c r="C8" s="183" t="s">
        <v>79</v>
      </c>
      <c r="D8" s="164"/>
      <c r="E8" s="165"/>
      <c r="F8" s="166"/>
      <c r="G8" s="166">
        <f>SUMIF(AG9:AG27,"&lt;&gt;NOR",G9:G27)</f>
        <v>0</v>
      </c>
      <c r="H8" s="166"/>
      <c r="I8" s="166">
        <f>SUM(I9:I27)</f>
        <v>12022</v>
      </c>
      <c r="J8" s="166"/>
      <c r="K8" s="166">
        <f>SUM(K9:K27)</f>
        <v>14456.7</v>
      </c>
      <c r="L8" s="166"/>
      <c r="M8" s="166">
        <f>SUM(M9:M27)</f>
        <v>0</v>
      </c>
      <c r="N8" s="165"/>
      <c r="O8" s="165">
        <f>SUM(O9:O27)</f>
        <v>0.01</v>
      </c>
      <c r="P8" s="165"/>
      <c r="Q8" s="165">
        <f>SUM(Q9:Q27)</f>
        <v>0</v>
      </c>
      <c r="R8" s="166"/>
      <c r="S8" s="166"/>
      <c r="T8" s="167"/>
      <c r="U8" s="161"/>
      <c r="V8" s="161">
        <f>SUM(V9:V27)</f>
        <v>10.73</v>
      </c>
      <c r="W8" s="161"/>
      <c r="X8" s="161"/>
      <c r="Y8" s="161"/>
      <c r="AG8" t="s">
        <v>129</v>
      </c>
    </row>
    <row r="9" spans="1:60" outlineLevel="1" x14ac:dyDescent="0.2">
      <c r="A9" s="176">
        <v>1</v>
      </c>
      <c r="B9" s="177" t="s">
        <v>224</v>
      </c>
      <c r="C9" s="185" t="s">
        <v>225</v>
      </c>
      <c r="D9" s="178" t="s">
        <v>226</v>
      </c>
      <c r="E9" s="179">
        <v>2</v>
      </c>
      <c r="F9" s="180"/>
      <c r="G9" s="181">
        <f t="shared" ref="G9:G27" si="0">ROUND(E9*F9,2)</f>
        <v>0</v>
      </c>
      <c r="H9" s="180">
        <v>0</v>
      </c>
      <c r="I9" s="181">
        <f t="shared" ref="I9:I27" si="1">ROUND(E9*H9,2)</f>
        <v>0</v>
      </c>
      <c r="J9" s="180">
        <v>126</v>
      </c>
      <c r="K9" s="181">
        <f t="shared" ref="K9:K27" si="2">ROUND(E9*J9,2)</f>
        <v>252</v>
      </c>
      <c r="L9" s="181">
        <v>15</v>
      </c>
      <c r="M9" s="181">
        <f t="shared" ref="M9:M27" si="3">G9*(1+L9/100)</f>
        <v>0</v>
      </c>
      <c r="N9" s="179">
        <v>0</v>
      </c>
      <c r="O9" s="179">
        <f t="shared" ref="O9:O27" si="4">ROUND(E9*N9,2)</f>
        <v>0</v>
      </c>
      <c r="P9" s="179">
        <v>0</v>
      </c>
      <c r="Q9" s="179">
        <f t="shared" ref="Q9:Q27" si="5">ROUND(E9*P9,2)</f>
        <v>0</v>
      </c>
      <c r="R9" s="181"/>
      <c r="S9" s="181" t="s">
        <v>185</v>
      </c>
      <c r="T9" s="182" t="s">
        <v>202</v>
      </c>
      <c r="U9" s="160">
        <v>0</v>
      </c>
      <c r="V9" s="160">
        <f t="shared" ref="V9:V27" si="6">ROUND(E9*U9,2)</f>
        <v>0</v>
      </c>
      <c r="W9" s="160"/>
      <c r="X9" s="160" t="s">
        <v>136</v>
      </c>
      <c r="Y9" s="160" t="s">
        <v>137</v>
      </c>
      <c r="Z9" s="150"/>
      <c r="AA9" s="150"/>
      <c r="AB9" s="150"/>
      <c r="AC9" s="150"/>
      <c r="AD9" s="150"/>
      <c r="AE9" s="150"/>
      <c r="AF9" s="150"/>
      <c r="AG9" s="150" t="s">
        <v>138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6">
        <v>2</v>
      </c>
      <c r="B10" s="177" t="s">
        <v>227</v>
      </c>
      <c r="C10" s="185" t="s">
        <v>228</v>
      </c>
      <c r="D10" s="178" t="s">
        <v>148</v>
      </c>
      <c r="E10" s="179">
        <v>1</v>
      </c>
      <c r="F10" s="180"/>
      <c r="G10" s="181">
        <f t="shared" si="0"/>
        <v>0</v>
      </c>
      <c r="H10" s="180">
        <v>11052</v>
      </c>
      <c r="I10" s="181">
        <f t="shared" si="1"/>
        <v>11052</v>
      </c>
      <c r="J10" s="180">
        <v>0</v>
      </c>
      <c r="K10" s="181">
        <f t="shared" si="2"/>
        <v>0</v>
      </c>
      <c r="L10" s="181">
        <v>21</v>
      </c>
      <c r="M10" s="181">
        <f t="shared" si="3"/>
        <v>0</v>
      </c>
      <c r="N10" s="179">
        <v>5.0000000000000001E-3</v>
      </c>
      <c r="O10" s="179">
        <f t="shared" si="4"/>
        <v>0.01</v>
      </c>
      <c r="P10" s="179">
        <v>0</v>
      </c>
      <c r="Q10" s="179">
        <f t="shared" si="5"/>
        <v>0</v>
      </c>
      <c r="R10" s="181"/>
      <c r="S10" s="181" t="s">
        <v>185</v>
      </c>
      <c r="T10" s="182" t="s">
        <v>202</v>
      </c>
      <c r="U10" s="160">
        <v>0</v>
      </c>
      <c r="V10" s="160">
        <f t="shared" si="6"/>
        <v>0</v>
      </c>
      <c r="W10" s="160"/>
      <c r="X10" s="160" t="s">
        <v>144</v>
      </c>
      <c r="Y10" s="160" t="s">
        <v>137</v>
      </c>
      <c r="Z10" s="150"/>
      <c r="AA10" s="150"/>
      <c r="AB10" s="150"/>
      <c r="AC10" s="150"/>
      <c r="AD10" s="150"/>
      <c r="AE10" s="150"/>
      <c r="AF10" s="150"/>
      <c r="AG10" s="150" t="s">
        <v>145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6">
        <v>3</v>
      </c>
      <c r="B11" s="177" t="s">
        <v>229</v>
      </c>
      <c r="C11" s="185" t="s">
        <v>230</v>
      </c>
      <c r="D11" s="178" t="s">
        <v>226</v>
      </c>
      <c r="E11" s="179">
        <v>1</v>
      </c>
      <c r="F11" s="180"/>
      <c r="G11" s="181">
        <f t="shared" si="0"/>
        <v>0</v>
      </c>
      <c r="H11" s="180">
        <v>0</v>
      </c>
      <c r="I11" s="181">
        <f t="shared" si="1"/>
        <v>0</v>
      </c>
      <c r="J11" s="180">
        <v>230</v>
      </c>
      <c r="K11" s="181">
        <f t="shared" si="2"/>
        <v>230</v>
      </c>
      <c r="L11" s="181">
        <v>15</v>
      </c>
      <c r="M11" s="181">
        <f t="shared" si="3"/>
        <v>0</v>
      </c>
      <c r="N11" s="179">
        <v>0</v>
      </c>
      <c r="O11" s="179">
        <f t="shared" si="4"/>
        <v>0</v>
      </c>
      <c r="P11" s="179">
        <v>0</v>
      </c>
      <c r="Q11" s="179">
        <f t="shared" si="5"/>
        <v>0</v>
      </c>
      <c r="R11" s="181"/>
      <c r="S11" s="181" t="s">
        <v>185</v>
      </c>
      <c r="T11" s="182" t="s">
        <v>202</v>
      </c>
      <c r="U11" s="160">
        <v>0</v>
      </c>
      <c r="V11" s="160">
        <f t="shared" si="6"/>
        <v>0</v>
      </c>
      <c r="W11" s="160"/>
      <c r="X11" s="160" t="s">
        <v>136</v>
      </c>
      <c r="Y11" s="160" t="s">
        <v>137</v>
      </c>
      <c r="Z11" s="150"/>
      <c r="AA11" s="150"/>
      <c r="AB11" s="150"/>
      <c r="AC11" s="150"/>
      <c r="AD11" s="150"/>
      <c r="AE11" s="150"/>
      <c r="AF11" s="150"/>
      <c r="AG11" s="150" t="s">
        <v>231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76">
        <v>4</v>
      </c>
      <c r="B12" s="177" t="s">
        <v>232</v>
      </c>
      <c r="C12" s="185" t="s">
        <v>233</v>
      </c>
      <c r="D12" s="178" t="s">
        <v>226</v>
      </c>
      <c r="E12" s="179">
        <v>1</v>
      </c>
      <c r="F12" s="180"/>
      <c r="G12" s="181">
        <f t="shared" si="0"/>
        <v>0</v>
      </c>
      <c r="H12" s="180">
        <v>0</v>
      </c>
      <c r="I12" s="181">
        <f t="shared" si="1"/>
        <v>0</v>
      </c>
      <c r="J12" s="180">
        <v>568</v>
      </c>
      <c r="K12" s="181">
        <f t="shared" si="2"/>
        <v>568</v>
      </c>
      <c r="L12" s="181">
        <v>15</v>
      </c>
      <c r="M12" s="181">
        <f t="shared" si="3"/>
        <v>0</v>
      </c>
      <c r="N12" s="179">
        <v>0</v>
      </c>
      <c r="O12" s="179">
        <f t="shared" si="4"/>
        <v>0</v>
      </c>
      <c r="P12" s="179">
        <v>0</v>
      </c>
      <c r="Q12" s="179">
        <f t="shared" si="5"/>
        <v>0</v>
      </c>
      <c r="R12" s="181"/>
      <c r="S12" s="181" t="s">
        <v>185</v>
      </c>
      <c r="T12" s="182" t="s">
        <v>202</v>
      </c>
      <c r="U12" s="160">
        <v>0</v>
      </c>
      <c r="V12" s="160">
        <f t="shared" si="6"/>
        <v>0</v>
      </c>
      <c r="W12" s="160"/>
      <c r="X12" s="160" t="s">
        <v>136</v>
      </c>
      <c r="Y12" s="160" t="s">
        <v>137</v>
      </c>
      <c r="Z12" s="150"/>
      <c r="AA12" s="150"/>
      <c r="AB12" s="150"/>
      <c r="AC12" s="150"/>
      <c r="AD12" s="150"/>
      <c r="AE12" s="150"/>
      <c r="AF12" s="150"/>
      <c r="AG12" s="150" t="s">
        <v>231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6">
        <v>5</v>
      </c>
      <c r="B13" s="177" t="s">
        <v>234</v>
      </c>
      <c r="C13" s="185" t="s">
        <v>235</v>
      </c>
      <c r="D13" s="178" t="s">
        <v>226</v>
      </c>
      <c r="E13" s="179">
        <v>1</v>
      </c>
      <c r="F13" s="180"/>
      <c r="G13" s="181">
        <f t="shared" si="0"/>
        <v>0</v>
      </c>
      <c r="H13" s="180">
        <v>0</v>
      </c>
      <c r="I13" s="181">
        <f t="shared" si="1"/>
        <v>0</v>
      </c>
      <c r="J13" s="180">
        <v>664</v>
      </c>
      <c r="K13" s="181">
        <f t="shared" si="2"/>
        <v>664</v>
      </c>
      <c r="L13" s="181">
        <v>15</v>
      </c>
      <c r="M13" s="181">
        <f t="shared" si="3"/>
        <v>0</v>
      </c>
      <c r="N13" s="179">
        <v>0</v>
      </c>
      <c r="O13" s="179">
        <f t="shared" si="4"/>
        <v>0</v>
      </c>
      <c r="P13" s="179">
        <v>0</v>
      </c>
      <c r="Q13" s="179">
        <f t="shared" si="5"/>
        <v>0</v>
      </c>
      <c r="R13" s="181"/>
      <c r="S13" s="181" t="s">
        <v>185</v>
      </c>
      <c r="T13" s="182" t="s">
        <v>202</v>
      </c>
      <c r="U13" s="160">
        <v>0</v>
      </c>
      <c r="V13" s="160">
        <f t="shared" si="6"/>
        <v>0</v>
      </c>
      <c r="W13" s="160"/>
      <c r="X13" s="160" t="s">
        <v>136</v>
      </c>
      <c r="Y13" s="160" t="s">
        <v>137</v>
      </c>
      <c r="Z13" s="150"/>
      <c r="AA13" s="150"/>
      <c r="AB13" s="150"/>
      <c r="AC13" s="150"/>
      <c r="AD13" s="150"/>
      <c r="AE13" s="150"/>
      <c r="AF13" s="150"/>
      <c r="AG13" s="150" t="s">
        <v>231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6">
        <v>6</v>
      </c>
      <c r="B14" s="177" t="s">
        <v>236</v>
      </c>
      <c r="C14" s="185" t="s">
        <v>237</v>
      </c>
      <c r="D14" s="178" t="s">
        <v>226</v>
      </c>
      <c r="E14" s="179">
        <v>1</v>
      </c>
      <c r="F14" s="180"/>
      <c r="G14" s="181">
        <f t="shared" si="0"/>
        <v>0</v>
      </c>
      <c r="H14" s="180">
        <v>0</v>
      </c>
      <c r="I14" s="181">
        <f t="shared" si="1"/>
        <v>0</v>
      </c>
      <c r="J14" s="180">
        <v>169</v>
      </c>
      <c r="K14" s="181">
        <f t="shared" si="2"/>
        <v>169</v>
      </c>
      <c r="L14" s="181">
        <v>15</v>
      </c>
      <c r="M14" s="181">
        <f t="shared" si="3"/>
        <v>0</v>
      </c>
      <c r="N14" s="179">
        <v>0</v>
      </c>
      <c r="O14" s="179">
        <f t="shared" si="4"/>
        <v>0</v>
      </c>
      <c r="P14" s="179">
        <v>0</v>
      </c>
      <c r="Q14" s="179">
        <f t="shared" si="5"/>
        <v>0</v>
      </c>
      <c r="R14" s="181"/>
      <c r="S14" s="181" t="s">
        <v>185</v>
      </c>
      <c r="T14" s="182" t="s">
        <v>202</v>
      </c>
      <c r="U14" s="160">
        <v>0</v>
      </c>
      <c r="V14" s="160">
        <f t="shared" si="6"/>
        <v>0</v>
      </c>
      <c r="W14" s="160"/>
      <c r="X14" s="160" t="s">
        <v>136</v>
      </c>
      <c r="Y14" s="160" t="s">
        <v>137</v>
      </c>
      <c r="Z14" s="150"/>
      <c r="AA14" s="150"/>
      <c r="AB14" s="150"/>
      <c r="AC14" s="150"/>
      <c r="AD14" s="150"/>
      <c r="AE14" s="150"/>
      <c r="AF14" s="150"/>
      <c r="AG14" s="150" t="s">
        <v>138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6">
        <v>7</v>
      </c>
      <c r="B15" s="177" t="s">
        <v>238</v>
      </c>
      <c r="C15" s="185" t="s">
        <v>239</v>
      </c>
      <c r="D15" s="178" t="s">
        <v>148</v>
      </c>
      <c r="E15" s="179">
        <v>1</v>
      </c>
      <c r="F15" s="180"/>
      <c r="G15" s="181">
        <f t="shared" si="0"/>
        <v>0</v>
      </c>
      <c r="H15" s="180">
        <v>420</v>
      </c>
      <c r="I15" s="181">
        <f t="shared" si="1"/>
        <v>420</v>
      </c>
      <c r="J15" s="180">
        <v>0</v>
      </c>
      <c r="K15" s="181">
        <f t="shared" si="2"/>
        <v>0</v>
      </c>
      <c r="L15" s="181">
        <v>21</v>
      </c>
      <c r="M15" s="181">
        <f t="shared" si="3"/>
        <v>0</v>
      </c>
      <c r="N15" s="179">
        <v>0</v>
      </c>
      <c r="O15" s="179">
        <f t="shared" si="4"/>
        <v>0</v>
      </c>
      <c r="P15" s="179">
        <v>0</v>
      </c>
      <c r="Q15" s="179">
        <f t="shared" si="5"/>
        <v>0</v>
      </c>
      <c r="R15" s="181"/>
      <c r="S15" s="181" t="s">
        <v>185</v>
      </c>
      <c r="T15" s="182" t="s">
        <v>202</v>
      </c>
      <c r="U15" s="160">
        <v>0</v>
      </c>
      <c r="V15" s="160">
        <f t="shared" si="6"/>
        <v>0</v>
      </c>
      <c r="W15" s="160"/>
      <c r="X15" s="160" t="s">
        <v>144</v>
      </c>
      <c r="Y15" s="160" t="s">
        <v>137</v>
      </c>
      <c r="Z15" s="150"/>
      <c r="AA15" s="150"/>
      <c r="AB15" s="150"/>
      <c r="AC15" s="150"/>
      <c r="AD15" s="150"/>
      <c r="AE15" s="150"/>
      <c r="AF15" s="150"/>
      <c r="AG15" s="150" t="s">
        <v>145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6">
        <v>8</v>
      </c>
      <c r="B16" s="177" t="s">
        <v>240</v>
      </c>
      <c r="C16" s="185" t="s">
        <v>241</v>
      </c>
      <c r="D16" s="178" t="s">
        <v>148</v>
      </c>
      <c r="E16" s="179">
        <v>1</v>
      </c>
      <c r="F16" s="180"/>
      <c r="G16" s="181">
        <f t="shared" si="0"/>
        <v>0</v>
      </c>
      <c r="H16" s="180">
        <v>550</v>
      </c>
      <c r="I16" s="181">
        <f t="shared" si="1"/>
        <v>550</v>
      </c>
      <c r="J16" s="180">
        <v>0</v>
      </c>
      <c r="K16" s="181">
        <f t="shared" si="2"/>
        <v>0</v>
      </c>
      <c r="L16" s="181">
        <v>21</v>
      </c>
      <c r="M16" s="181">
        <f t="shared" si="3"/>
        <v>0</v>
      </c>
      <c r="N16" s="179">
        <v>0</v>
      </c>
      <c r="O16" s="179">
        <f t="shared" si="4"/>
        <v>0</v>
      </c>
      <c r="P16" s="179">
        <v>0</v>
      </c>
      <c r="Q16" s="179">
        <f t="shared" si="5"/>
        <v>0</v>
      </c>
      <c r="R16" s="181"/>
      <c r="S16" s="181" t="s">
        <v>185</v>
      </c>
      <c r="T16" s="182" t="s">
        <v>202</v>
      </c>
      <c r="U16" s="160">
        <v>0</v>
      </c>
      <c r="V16" s="160">
        <f t="shared" si="6"/>
        <v>0</v>
      </c>
      <c r="W16" s="160"/>
      <c r="X16" s="160" t="s">
        <v>144</v>
      </c>
      <c r="Y16" s="160" t="s">
        <v>137</v>
      </c>
      <c r="Z16" s="150"/>
      <c r="AA16" s="150"/>
      <c r="AB16" s="150"/>
      <c r="AC16" s="150"/>
      <c r="AD16" s="150"/>
      <c r="AE16" s="150"/>
      <c r="AF16" s="150"/>
      <c r="AG16" s="150" t="s">
        <v>145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ht="22.5" outlineLevel="1" x14ac:dyDescent="0.2">
      <c r="A17" s="176">
        <v>9</v>
      </c>
      <c r="B17" s="177" t="s">
        <v>242</v>
      </c>
      <c r="C17" s="185" t="s">
        <v>243</v>
      </c>
      <c r="D17" s="178" t="s">
        <v>244</v>
      </c>
      <c r="E17" s="179">
        <v>8.5</v>
      </c>
      <c r="F17" s="180"/>
      <c r="G17" s="181">
        <f t="shared" si="0"/>
        <v>0</v>
      </c>
      <c r="H17" s="180">
        <v>0</v>
      </c>
      <c r="I17" s="181">
        <f t="shared" si="1"/>
        <v>0</v>
      </c>
      <c r="J17" s="180">
        <v>189</v>
      </c>
      <c r="K17" s="181">
        <f t="shared" si="2"/>
        <v>1606.5</v>
      </c>
      <c r="L17" s="181">
        <v>15</v>
      </c>
      <c r="M17" s="181">
        <f t="shared" si="3"/>
        <v>0</v>
      </c>
      <c r="N17" s="179">
        <v>0</v>
      </c>
      <c r="O17" s="179">
        <f t="shared" si="4"/>
        <v>0</v>
      </c>
      <c r="P17" s="179">
        <v>0</v>
      </c>
      <c r="Q17" s="179">
        <f t="shared" si="5"/>
        <v>0</v>
      </c>
      <c r="R17" s="181"/>
      <c r="S17" s="181" t="s">
        <v>185</v>
      </c>
      <c r="T17" s="182" t="s">
        <v>202</v>
      </c>
      <c r="U17" s="160">
        <v>0</v>
      </c>
      <c r="V17" s="160">
        <f t="shared" si="6"/>
        <v>0</v>
      </c>
      <c r="W17" s="160"/>
      <c r="X17" s="160" t="s">
        <v>136</v>
      </c>
      <c r="Y17" s="160" t="s">
        <v>137</v>
      </c>
      <c r="Z17" s="150"/>
      <c r="AA17" s="150"/>
      <c r="AB17" s="150"/>
      <c r="AC17" s="150"/>
      <c r="AD17" s="150"/>
      <c r="AE17" s="150"/>
      <c r="AF17" s="150"/>
      <c r="AG17" s="150" t="s">
        <v>138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ht="22.5" outlineLevel="1" x14ac:dyDescent="0.2">
      <c r="A18" s="176">
        <v>10</v>
      </c>
      <c r="B18" s="177" t="s">
        <v>245</v>
      </c>
      <c r="C18" s="185" t="s">
        <v>246</v>
      </c>
      <c r="D18" s="178" t="s">
        <v>244</v>
      </c>
      <c r="E18" s="179">
        <v>1</v>
      </c>
      <c r="F18" s="180"/>
      <c r="G18" s="181">
        <f t="shared" si="0"/>
        <v>0</v>
      </c>
      <c r="H18" s="180">
        <v>0</v>
      </c>
      <c r="I18" s="181">
        <f t="shared" si="1"/>
        <v>0</v>
      </c>
      <c r="J18" s="180">
        <v>273</v>
      </c>
      <c r="K18" s="181">
        <f t="shared" si="2"/>
        <v>273</v>
      </c>
      <c r="L18" s="181">
        <v>15</v>
      </c>
      <c r="M18" s="181">
        <f t="shared" si="3"/>
        <v>0</v>
      </c>
      <c r="N18" s="179">
        <v>0</v>
      </c>
      <c r="O18" s="179">
        <f t="shared" si="4"/>
        <v>0</v>
      </c>
      <c r="P18" s="179">
        <v>0</v>
      </c>
      <c r="Q18" s="179">
        <f t="shared" si="5"/>
        <v>0</v>
      </c>
      <c r="R18" s="181"/>
      <c r="S18" s="181" t="s">
        <v>185</v>
      </c>
      <c r="T18" s="182" t="s">
        <v>202</v>
      </c>
      <c r="U18" s="160">
        <v>0</v>
      </c>
      <c r="V18" s="160">
        <f t="shared" si="6"/>
        <v>0</v>
      </c>
      <c r="W18" s="160"/>
      <c r="X18" s="160" t="s">
        <v>136</v>
      </c>
      <c r="Y18" s="160" t="s">
        <v>137</v>
      </c>
      <c r="Z18" s="150"/>
      <c r="AA18" s="150"/>
      <c r="AB18" s="150"/>
      <c r="AC18" s="150"/>
      <c r="AD18" s="150"/>
      <c r="AE18" s="150"/>
      <c r="AF18" s="150"/>
      <c r="AG18" s="150" t="s">
        <v>138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6">
        <v>11</v>
      </c>
      <c r="B19" s="177" t="s">
        <v>247</v>
      </c>
      <c r="C19" s="185" t="s">
        <v>248</v>
      </c>
      <c r="D19" s="178" t="s">
        <v>249</v>
      </c>
      <c r="E19" s="179">
        <v>3</v>
      </c>
      <c r="F19" s="180"/>
      <c r="G19" s="181">
        <f t="shared" si="0"/>
        <v>0</v>
      </c>
      <c r="H19" s="180">
        <v>0</v>
      </c>
      <c r="I19" s="181">
        <f t="shared" si="1"/>
        <v>0</v>
      </c>
      <c r="J19" s="180">
        <v>820</v>
      </c>
      <c r="K19" s="181">
        <f t="shared" si="2"/>
        <v>2460</v>
      </c>
      <c r="L19" s="181">
        <v>15</v>
      </c>
      <c r="M19" s="181">
        <f t="shared" si="3"/>
        <v>0</v>
      </c>
      <c r="N19" s="179">
        <v>0</v>
      </c>
      <c r="O19" s="179">
        <f t="shared" si="4"/>
        <v>0</v>
      </c>
      <c r="P19" s="179">
        <v>0</v>
      </c>
      <c r="Q19" s="179">
        <f t="shared" si="5"/>
        <v>0</v>
      </c>
      <c r="R19" s="181"/>
      <c r="S19" s="181" t="s">
        <v>185</v>
      </c>
      <c r="T19" s="182" t="s">
        <v>202</v>
      </c>
      <c r="U19" s="160">
        <v>0</v>
      </c>
      <c r="V19" s="160">
        <f t="shared" si="6"/>
        <v>0</v>
      </c>
      <c r="W19" s="160"/>
      <c r="X19" s="160" t="s">
        <v>136</v>
      </c>
      <c r="Y19" s="160" t="s">
        <v>137</v>
      </c>
      <c r="Z19" s="150"/>
      <c r="AA19" s="150"/>
      <c r="AB19" s="150"/>
      <c r="AC19" s="150"/>
      <c r="AD19" s="150"/>
      <c r="AE19" s="150"/>
      <c r="AF19" s="150"/>
      <c r="AG19" s="150" t="s">
        <v>138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76">
        <v>12</v>
      </c>
      <c r="B20" s="177" t="s">
        <v>250</v>
      </c>
      <c r="C20" s="185" t="s">
        <v>251</v>
      </c>
      <c r="D20" s="178" t="s">
        <v>195</v>
      </c>
      <c r="E20" s="179">
        <v>1</v>
      </c>
      <c r="F20" s="180"/>
      <c r="G20" s="181">
        <f t="shared" si="0"/>
        <v>0</v>
      </c>
      <c r="H20" s="180">
        <v>0</v>
      </c>
      <c r="I20" s="181">
        <f t="shared" si="1"/>
        <v>0</v>
      </c>
      <c r="J20" s="180">
        <v>1012</v>
      </c>
      <c r="K20" s="181">
        <f t="shared" si="2"/>
        <v>1012</v>
      </c>
      <c r="L20" s="181">
        <v>15</v>
      </c>
      <c r="M20" s="181">
        <f t="shared" si="3"/>
        <v>0</v>
      </c>
      <c r="N20" s="179">
        <v>0</v>
      </c>
      <c r="O20" s="179">
        <f t="shared" si="4"/>
        <v>0</v>
      </c>
      <c r="P20" s="179">
        <v>0</v>
      </c>
      <c r="Q20" s="179">
        <f t="shared" si="5"/>
        <v>0</v>
      </c>
      <c r="R20" s="181"/>
      <c r="S20" s="181" t="s">
        <v>185</v>
      </c>
      <c r="T20" s="182" t="s">
        <v>202</v>
      </c>
      <c r="U20" s="160">
        <v>0</v>
      </c>
      <c r="V20" s="160">
        <f t="shared" si="6"/>
        <v>0</v>
      </c>
      <c r="W20" s="160"/>
      <c r="X20" s="160" t="s">
        <v>136</v>
      </c>
      <c r="Y20" s="160" t="s">
        <v>137</v>
      </c>
      <c r="Z20" s="150"/>
      <c r="AA20" s="150"/>
      <c r="AB20" s="150"/>
      <c r="AC20" s="150"/>
      <c r="AD20" s="150"/>
      <c r="AE20" s="150"/>
      <c r="AF20" s="150"/>
      <c r="AG20" s="150" t="s">
        <v>231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6">
        <v>13</v>
      </c>
      <c r="B21" s="177" t="s">
        <v>252</v>
      </c>
      <c r="C21" s="185" t="s">
        <v>253</v>
      </c>
      <c r="D21" s="178" t="s">
        <v>249</v>
      </c>
      <c r="E21" s="179">
        <v>3</v>
      </c>
      <c r="F21" s="180"/>
      <c r="G21" s="181">
        <f t="shared" si="0"/>
        <v>0</v>
      </c>
      <c r="H21" s="180">
        <v>0</v>
      </c>
      <c r="I21" s="181">
        <f t="shared" si="1"/>
        <v>0</v>
      </c>
      <c r="J21" s="180">
        <v>156</v>
      </c>
      <c r="K21" s="181">
        <f t="shared" si="2"/>
        <v>468</v>
      </c>
      <c r="L21" s="181">
        <v>15</v>
      </c>
      <c r="M21" s="181">
        <f t="shared" si="3"/>
        <v>0</v>
      </c>
      <c r="N21" s="179">
        <v>0</v>
      </c>
      <c r="O21" s="179">
        <f t="shared" si="4"/>
        <v>0</v>
      </c>
      <c r="P21" s="179">
        <v>0</v>
      </c>
      <c r="Q21" s="179">
        <f t="shared" si="5"/>
        <v>0</v>
      </c>
      <c r="R21" s="181"/>
      <c r="S21" s="181" t="s">
        <v>185</v>
      </c>
      <c r="T21" s="182" t="s">
        <v>202</v>
      </c>
      <c r="U21" s="160">
        <v>0</v>
      </c>
      <c r="V21" s="160">
        <f t="shared" si="6"/>
        <v>0</v>
      </c>
      <c r="W21" s="160"/>
      <c r="X21" s="160" t="s">
        <v>136</v>
      </c>
      <c r="Y21" s="160" t="s">
        <v>137</v>
      </c>
      <c r="Z21" s="150"/>
      <c r="AA21" s="150"/>
      <c r="AB21" s="150"/>
      <c r="AC21" s="150"/>
      <c r="AD21" s="150"/>
      <c r="AE21" s="150"/>
      <c r="AF21" s="150"/>
      <c r="AG21" s="150" t="s">
        <v>231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ht="22.5" outlineLevel="1" x14ac:dyDescent="0.2">
      <c r="A22" s="176">
        <v>14</v>
      </c>
      <c r="B22" s="177" t="s">
        <v>254</v>
      </c>
      <c r="C22" s="185" t="s">
        <v>255</v>
      </c>
      <c r="D22" s="178" t="s">
        <v>148</v>
      </c>
      <c r="E22" s="179">
        <v>1</v>
      </c>
      <c r="F22" s="180"/>
      <c r="G22" s="181">
        <f t="shared" si="0"/>
        <v>0</v>
      </c>
      <c r="H22" s="180">
        <v>0</v>
      </c>
      <c r="I22" s="181">
        <f t="shared" si="1"/>
        <v>0</v>
      </c>
      <c r="J22" s="180">
        <v>1610</v>
      </c>
      <c r="K22" s="181">
        <f t="shared" si="2"/>
        <v>1610</v>
      </c>
      <c r="L22" s="181">
        <v>15</v>
      </c>
      <c r="M22" s="181">
        <f t="shared" si="3"/>
        <v>0</v>
      </c>
      <c r="N22" s="179">
        <v>0</v>
      </c>
      <c r="O22" s="179">
        <f t="shared" si="4"/>
        <v>0</v>
      </c>
      <c r="P22" s="179">
        <v>0</v>
      </c>
      <c r="Q22" s="179">
        <f t="shared" si="5"/>
        <v>0</v>
      </c>
      <c r="R22" s="181"/>
      <c r="S22" s="181" t="s">
        <v>185</v>
      </c>
      <c r="T22" s="182" t="s">
        <v>202</v>
      </c>
      <c r="U22" s="160">
        <v>0</v>
      </c>
      <c r="V22" s="160">
        <f t="shared" si="6"/>
        <v>0</v>
      </c>
      <c r="W22" s="160"/>
      <c r="X22" s="160" t="s">
        <v>136</v>
      </c>
      <c r="Y22" s="160" t="s">
        <v>137</v>
      </c>
      <c r="Z22" s="150"/>
      <c r="AA22" s="150"/>
      <c r="AB22" s="150"/>
      <c r="AC22" s="150"/>
      <c r="AD22" s="150"/>
      <c r="AE22" s="150"/>
      <c r="AF22" s="150"/>
      <c r="AG22" s="150" t="s">
        <v>231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ht="22.5" outlineLevel="1" x14ac:dyDescent="0.2">
      <c r="A23" s="176">
        <v>15</v>
      </c>
      <c r="B23" s="177" t="s">
        <v>256</v>
      </c>
      <c r="C23" s="185" t="s">
        <v>257</v>
      </c>
      <c r="D23" s="178" t="s">
        <v>148</v>
      </c>
      <c r="E23" s="179">
        <v>4</v>
      </c>
      <c r="F23" s="180"/>
      <c r="G23" s="181">
        <f t="shared" si="0"/>
        <v>0</v>
      </c>
      <c r="H23" s="180">
        <v>0</v>
      </c>
      <c r="I23" s="181">
        <f t="shared" si="1"/>
        <v>0</v>
      </c>
      <c r="J23" s="180">
        <v>471</v>
      </c>
      <c r="K23" s="181">
        <f t="shared" si="2"/>
        <v>1884</v>
      </c>
      <c r="L23" s="181">
        <v>15</v>
      </c>
      <c r="M23" s="181">
        <f t="shared" si="3"/>
        <v>0</v>
      </c>
      <c r="N23" s="179">
        <v>0</v>
      </c>
      <c r="O23" s="179">
        <f t="shared" si="4"/>
        <v>0</v>
      </c>
      <c r="P23" s="179">
        <v>0</v>
      </c>
      <c r="Q23" s="179">
        <f t="shared" si="5"/>
        <v>0</v>
      </c>
      <c r="R23" s="181"/>
      <c r="S23" s="181" t="s">
        <v>134</v>
      </c>
      <c r="T23" s="182" t="s">
        <v>202</v>
      </c>
      <c r="U23" s="160">
        <v>1.05</v>
      </c>
      <c r="V23" s="160">
        <f t="shared" si="6"/>
        <v>4.2</v>
      </c>
      <c r="W23" s="160"/>
      <c r="X23" s="160" t="s">
        <v>136</v>
      </c>
      <c r="Y23" s="160" t="s">
        <v>137</v>
      </c>
      <c r="Z23" s="150"/>
      <c r="AA23" s="150"/>
      <c r="AB23" s="150"/>
      <c r="AC23" s="150"/>
      <c r="AD23" s="150"/>
      <c r="AE23" s="150"/>
      <c r="AF23" s="150"/>
      <c r="AG23" s="150" t="s">
        <v>231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76">
        <v>16</v>
      </c>
      <c r="B24" s="177" t="s">
        <v>258</v>
      </c>
      <c r="C24" s="185" t="s">
        <v>259</v>
      </c>
      <c r="D24" s="178" t="s">
        <v>132</v>
      </c>
      <c r="E24" s="179">
        <v>9.5</v>
      </c>
      <c r="F24" s="180"/>
      <c r="G24" s="181">
        <f t="shared" si="0"/>
        <v>0</v>
      </c>
      <c r="H24" s="180">
        <v>0</v>
      </c>
      <c r="I24" s="181">
        <f t="shared" si="1"/>
        <v>0</v>
      </c>
      <c r="J24" s="180">
        <v>166</v>
      </c>
      <c r="K24" s="181">
        <f t="shared" si="2"/>
        <v>1577</v>
      </c>
      <c r="L24" s="181">
        <v>15</v>
      </c>
      <c r="M24" s="181">
        <f t="shared" si="3"/>
        <v>0</v>
      </c>
      <c r="N24" s="179">
        <v>0</v>
      </c>
      <c r="O24" s="179">
        <f t="shared" si="4"/>
        <v>0</v>
      </c>
      <c r="P24" s="179">
        <v>0</v>
      </c>
      <c r="Q24" s="179">
        <f t="shared" si="5"/>
        <v>0</v>
      </c>
      <c r="R24" s="181"/>
      <c r="S24" s="181" t="s">
        <v>134</v>
      </c>
      <c r="T24" s="182" t="s">
        <v>202</v>
      </c>
      <c r="U24" s="160">
        <v>0.37</v>
      </c>
      <c r="V24" s="160">
        <f t="shared" si="6"/>
        <v>3.52</v>
      </c>
      <c r="W24" s="160"/>
      <c r="X24" s="160" t="s">
        <v>136</v>
      </c>
      <c r="Y24" s="160" t="s">
        <v>137</v>
      </c>
      <c r="Z24" s="150"/>
      <c r="AA24" s="150"/>
      <c r="AB24" s="150"/>
      <c r="AC24" s="150"/>
      <c r="AD24" s="150"/>
      <c r="AE24" s="150"/>
      <c r="AF24" s="150"/>
      <c r="AG24" s="150" t="s">
        <v>231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ht="22.5" outlineLevel="1" x14ac:dyDescent="0.2">
      <c r="A25" s="176">
        <v>17</v>
      </c>
      <c r="B25" s="177" t="s">
        <v>260</v>
      </c>
      <c r="C25" s="185" t="s">
        <v>261</v>
      </c>
      <c r="D25" s="178" t="s">
        <v>148</v>
      </c>
      <c r="E25" s="179">
        <v>2</v>
      </c>
      <c r="F25" s="180"/>
      <c r="G25" s="181">
        <f t="shared" si="0"/>
        <v>0</v>
      </c>
      <c r="H25" s="180">
        <v>0</v>
      </c>
      <c r="I25" s="181">
        <f t="shared" si="1"/>
        <v>0</v>
      </c>
      <c r="J25" s="180">
        <v>336.5</v>
      </c>
      <c r="K25" s="181">
        <f t="shared" si="2"/>
        <v>673</v>
      </c>
      <c r="L25" s="181">
        <v>15</v>
      </c>
      <c r="M25" s="181">
        <f t="shared" si="3"/>
        <v>0</v>
      </c>
      <c r="N25" s="179">
        <v>0</v>
      </c>
      <c r="O25" s="179">
        <f t="shared" si="4"/>
        <v>0</v>
      </c>
      <c r="P25" s="179">
        <v>0</v>
      </c>
      <c r="Q25" s="179">
        <f t="shared" si="5"/>
        <v>0</v>
      </c>
      <c r="R25" s="181"/>
      <c r="S25" s="181" t="s">
        <v>134</v>
      </c>
      <c r="T25" s="182" t="s">
        <v>202</v>
      </c>
      <c r="U25" s="160">
        <v>0.75</v>
      </c>
      <c r="V25" s="160">
        <f t="shared" si="6"/>
        <v>1.5</v>
      </c>
      <c r="W25" s="160"/>
      <c r="X25" s="160" t="s">
        <v>136</v>
      </c>
      <c r="Y25" s="160" t="s">
        <v>137</v>
      </c>
      <c r="Z25" s="150"/>
      <c r="AA25" s="150"/>
      <c r="AB25" s="150"/>
      <c r="AC25" s="150"/>
      <c r="AD25" s="150"/>
      <c r="AE25" s="150"/>
      <c r="AF25" s="150"/>
      <c r="AG25" s="150" t="s">
        <v>231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76">
        <v>18</v>
      </c>
      <c r="B26" s="177" t="s">
        <v>262</v>
      </c>
      <c r="C26" s="185" t="s">
        <v>263</v>
      </c>
      <c r="D26" s="178" t="s">
        <v>155</v>
      </c>
      <c r="E26" s="179">
        <v>0.2</v>
      </c>
      <c r="F26" s="180"/>
      <c r="G26" s="181">
        <f t="shared" si="0"/>
        <v>0</v>
      </c>
      <c r="H26" s="180">
        <v>0</v>
      </c>
      <c r="I26" s="181">
        <f t="shared" si="1"/>
        <v>0</v>
      </c>
      <c r="J26" s="180">
        <v>3460</v>
      </c>
      <c r="K26" s="181">
        <f t="shared" si="2"/>
        <v>692</v>
      </c>
      <c r="L26" s="181">
        <v>15</v>
      </c>
      <c r="M26" s="181">
        <f t="shared" si="3"/>
        <v>0</v>
      </c>
      <c r="N26" s="179">
        <v>0</v>
      </c>
      <c r="O26" s="179">
        <f t="shared" si="4"/>
        <v>0</v>
      </c>
      <c r="P26" s="179">
        <v>0</v>
      </c>
      <c r="Q26" s="179">
        <f t="shared" si="5"/>
        <v>0</v>
      </c>
      <c r="R26" s="181"/>
      <c r="S26" s="181" t="s">
        <v>134</v>
      </c>
      <c r="T26" s="182" t="s">
        <v>202</v>
      </c>
      <c r="U26" s="160">
        <v>5.4</v>
      </c>
      <c r="V26" s="160">
        <f t="shared" si="6"/>
        <v>1.08</v>
      </c>
      <c r="W26" s="160"/>
      <c r="X26" s="160" t="s">
        <v>136</v>
      </c>
      <c r="Y26" s="160" t="s">
        <v>137</v>
      </c>
      <c r="Z26" s="150"/>
      <c r="AA26" s="150"/>
      <c r="AB26" s="150"/>
      <c r="AC26" s="150"/>
      <c r="AD26" s="150"/>
      <c r="AE26" s="150"/>
      <c r="AF26" s="150"/>
      <c r="AG26" s="150" t="s">
        <v>138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ht="22.5" outlineLevel="1" x14ac:dyDescent="0.2">
      <c r="A27" s="169">
        <v>19</v>
      </c>
      <c r="B27" s="170" t="s">
        <v>264</v>
      </c>
      <c r="C27" s="184" t="s">
        <v>265</v>
      </c>
      <c r="D27" s="171" t="s">
        <v>155</v>
      </c>
      <c r="E27" s="172">
        <v>0.2</v>
      </c>
      <c r="F27" s="173"/>
      <c r="G27" s="174">
        <f t="shared" si="0"/>
        <v>0</v>
      </c>
      <c r="H27" s="173">
        <v>0</v>
      </c>
      <c r="I27" s="174">
        <f t="shared" si="1"/>
        <v>0</v>
      </c>
      <c r="J27" s="173">
        <v>1591</v>
      </c>
      <c r="K27" s="174">
        <f t="shared" si="2"/>
        <v>318.2</v>
      </c>
      <c r="L27" s="174">
        <v>15</v>
      </c>
      <c r="M27" s="174">
        <f t="shared" si="3"/>
        <v>0</v>
      </c>
      <c r="N27" s="172">
        <v>0</v>
      </c>
      <c r="O27" s="172">
        <f t="shared" si="4"/>
        <v>0</v>
      </c>
      <c r="P27" s="172">
        <v>0</v>
      </c>
      <c r="Q27" s="172">
        <f t="shared" si="5"/>
        <v>0</v>
      </c>
      <c r="R27" s="174"/>
      <c r="S27" s="174" t="s">
        <v>185</v>
      </c>
      <c r="T27" s="175" t="s">
        <v>202</v>
      </c>
      <c r="U27" s="160">
        <v>2.14</v>
      </c>
      <c r="V27" s="160">
        <f t="shared" si="6"/>
        <v>0.43</v>
      </c>
      <c r="W27" s="160"/>
      <c r="X27" s="160" t="s">
        <v>136</v>
      </c>
      <c r="Y27" s="160" t="s">
        <v>137</v>
      </c>
      <c r="Z27" s="150"/>
      <c r="AA27" s="150"/>
      <c r="AB27" s="150"/>
      <c r="AC27" s="150"/>
      <c r="AD27" s="150"/>
      <c r="AE27" s="150"/>
      <c r="AF27" s="150"/>
      <c r="AG27" s="150" t="s">
        <v>138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x14ac:dyDescent="0.2">
      <c r="A28" s="3"/>
      <c r="B28" s="4"/>
      <c r="C28" s="186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E28">
        <v>15</v>
      </c>
      <c r="AF28">
        <v>21</v>
      </c>
      <c r="AG28" t="s">
        <v>114</v>
      </c>
    </row>
    <row r="29" spans="1:60" x14ac:dyDescent="0.2">
      <c r="A29" s="153"/>
      <c r="B29" s="154" t="s">
        <v>29</v>
      </c>
      <c r="C29" s="187"/>
      <c r="D29" s="155"/>
      <c r="E29" s="156"/>
      <c r="F29" s="156"/>
      <c r="G29" s="168">
        <f>G8</f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E29">
        <f>SUMIF(L7:L27,AE28,G7:G27)</f>
        <v>0</v>
      </c>
      <c r="AF29">
        <f>SUMIF(L7:L27,AF28,G7:G27)</f>
        <v>0</v>
      </c>
      <c r="AG29" t="s">
        <v>222</v>
      </c>
    </row>
    <row r="30" spans="1:60" x14ac:dyDescent="0.2">
      <c r="C30" s="188"/>
      <c r="D30" s="10"/>
      <c r="AG30" t="s">
        <v>223</v>
      </c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b3QQz09ryt0y4Jw7AC/+vcnIuPGVbmy9ZupvDw32ySYRfo4o1JZwvL+/34XzSlR/gU4aHs6Kd9vY9aXp8wTpg==" saltValue="nERYqA35DO7IF7Bi+iFTng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D7A6B-0579-4E8C-988E-ED19B6D635A0}">
  <sheetPr>
    <outlinePr summaryBelow="0"/>
  </sheetPr>
  <dimension ref="A1:BH4997"/>
  <sheetViews>
    <sheetView tabSelected="1" workbookViewId="0">
      <pane ySplit="7" topLeftCell="A17" activePane="bottomLeft" state="frozen"/>
      <selection pane="bottomLeft" activeCell="C20" sqref="C20:G20"/>
    </sheetView>
  </sheetViews>
  <sheetFormatPr defaultRowHeight="12.75" outlineLevelRow="3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hidden="1" customWidth="1"/>
    <col min="19" max="19" width="0" hidden="1" customWidth="1"/>
    <col min="20" max="20" width="8.42578125" hidden="1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1" t="s">
        <v>101</v>
      </c>
      <c r="B1" s="251"/>
      <c r="C1" s="251"/>
      <c r="D1" s="251"/>
      <c r="E1" s="251"/>
      <c r="F1" s="251"/>
      <c r="G1" s="251"/>
      <c r="AG1" t="s">
        <v>102</v>
      </c>
    </row>
    <row r="2" spans="1:60" ht="24.95" customHeight="1" x14ac:dyDescent="0.2">
      <c r="A2" s="50" t="s">
        <v>7</v>
      </c>
      <c r="B2" s="49" t="s">
        <v>43</v>
      </c>
      <c r="C2" s="252" t="s">
        <v>44</v>
      </c>
      <c r="D2" s="253"/>
      <c r="E2" s="253"/>
      <c r="F2" s="253"/>
      <c r="G2" s="254"/>
      <c r="AG2" t="s">
        <v>103</v>
      </c>
    </row>
    <row r="3" spans="1:60" ht="24.95" customHeight="1" x14ac:dyDescent="0.2">
      <c r="A3" s="50" t="s">
        <v>8</v>
      </c>
      <c r="B3" s="49" t="s">
        <v>47</v>
      </c>
      <c r="C3" s="252" t="s">
        <v>48</v>
      </c>
      <c r="D3" s="253"/>
      <c r="E3" s="253"/>
      <c r="F3" s="253"/>
      <c r="G3" s="254"/>
      <c r="AC3" s="124" t="s">
        <v>103</v>
      </c>
      <c r="AG3" t="s">
        <v>104</v>
      </c>
    </row>
    <row r="4" spans="1:60" ht="24.95" customHeight="1" x14ac:dyDescent="0.2">
      <c r="A4" s="143" t="s">
        <v>9</v>
      </c>
      <c r="B4" s="144" t="s">
        <v>53</v>
      </c>
      <c r="C4" s="255" t="s">
        <v>54</v>
      </c>
      <c r="D4" s="256"/>
      <c r="E4" s="256"/>
      <c r="F4" s="256"/>
      <c r="G4" s="257"/>
      <c r="AG4" t="s">
        <v>105</v>
      </c>
    </row>
    <row r="5" spans="1:60" x14ac:dyDescent="0.2">
      <c r="D5" s="10"/>
    </row>
    <row r="6" spans="1:60" ht="38.25" x14ac:dyDescent="0.2">
      <c r="A6" s="146" t="s">
        <v>106</v>
      </c>
      <c r="B6" s="148" t="s">
        <v>107</v>
      </c>
      <c r="C6" s="148" t="s">
        <v>108</v>
      </c>
      <c r="D6" s="147" t="s">
        <v>109</v>
      </c>
      <c r="E6" s="146" t="s">
        <v>110</v>
      </c>
      <c r="F6" s="145" t="s">
        <v>111</v>
      </c>
      <c r="G6" s="146" t="s">
        <v>29</v>
      </c>
      <c r="H6" s="149" t="s">
        <v>30</v>
      </c>
      <c r="I6" s="149" t="s">
        <v>112</v>
      </c>
      <c r="J6" s="149" t="s">
        <v>31</v>
      </c>
      <c r="K6" s="149" t="s">
        <v>113</v>
      </c>
      <c r="L6" s="149" t="s">
        <v>114</v>
      </c>
      <c r="M6" s="149" t="s">
        <v>115</v>
      </c>
      <c r="N6" s="149" t="s">
        <v>116</v>
      </c>
      <c r="O6" s="149" t="s">
        <v>117</v>
      </c>
      <c r="P6" s="149" t="s">
        <v>118</v>
      </c>
      <c r="Q6" s="149" t="s">
        <v>119</v>
      </c>
      <c r="R6" s="149" t="s">
        <v>120</v>
      </c>
      <c r="S6" s="149" t="s">
        <v>121</v>
      </c>
      <c r="T6" s="149" t="s">
        <v>122</v>
      </c>
      <c r="U6" s="149" t="s">
        <v>123</v>
      </c>
      <c r="V6" s="149" t="s">
        <v>124</v>
      </c>
      <c r="W6" s="149" t="s">
        <v>125</v>
      </c>
      <c r="X6" s="149" t="s">
        <v>126</v>
      </c>
      <c r="Y6" s="149" t="s">
        <v>127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2" t="s">
        <v>128</v>
      </c>
      <c r="B8" s="163" t="s">
        <v>70</v>
      </c>
      <c r="C8" s="183" t="s">
        <v>71</v>
      </c>
      <c r="D8" s="164"/>
      <c r="E8" s="165"/>
      <c r="F8" s="166"/>
      <c r="G8" s="166">
        <f>SUMIF(AG9:AG22,"&lt;&gt;NOR",G9:G22)</f>
        <v>0</v>
      </c>
      <c r="H8" s="166"/>
      <c r="I8" s="166">
        <f>SUM(I9:I22)</f>
        <v>4463.3999999999996</v>
      </c>
      <c r="J8" s="166"/>
      <c r="K8" s="166">
        <f>SUM(K9:K22)</f>
        <v>12430.189999999999</v>
      </c>
      <c r="L8" s="166"/>
      <c r="M8" s="166">
        <f>SUM(M9:M22)</f>
        <v>0</v>
      </c>
      <c r="N8" s="165"/>
      <c r="O8" s="165">
        <f>SUM(O9:O22)</f>
        <v>0</v>
      </c>
      <c r="P8" s="165"/>
      <c r="Q8" s="165">
        <f>SUM(Q9:Q22)</f>
        <v>0</v>
      </c>
      <c r="R8" s="166"/>
      <c r="S8" s="166"/>
      <c r="T8" s="167"/>
      <c r="U8" s="161"/>
      <c r="V8" s="161">
        <f>SUM(V9:V22)</f>
        <v>0.01</v>
      </c>
      <c r="W8" s="161"/>
      <c r="X8" s="161"/>
      <c r="Y8" s="161"/>
      <c r="AG8" t="s">
        <v>129</v>
      </c>
    </row>
    <row r="9" spans="1:60" ht="22.5" outlineLevel="1" x14ac:dyDescent="0.2">
      <c r="A9" s="176">
        <v>1</v>
      </c>
      <c r="B9" s="177" t="s">
        <v>266</v>
      </c>
      <c r="C9" s="185" t="s">
        <v>267</v>
      </c>
      <c r="D9" s="178" t="s">
        <v>132</v>
      </c>
      <c r="E9" s="179">
        <v>8</v>
      </c>
      <c r="F9" s="180"/>
      <c r="G9" s="181">
        <f t="shared" ref="G9:G17" si="0">ROUND(E9*F9,2)</f>
        <v>0</v>
      </c>
      <c r="H9" s="180">
        <v>29</v>
      </c>
      <c r="I9" s="181">
        <f t="shared" ref="I9:I17" si="1">ROUND(E9*H9,2)</f>
        <v>232</v>
      </c>
      <c r="J9" s="180">
        <v>0</v>
      </c>
      <c r="K9" s="181">
        <f t="shared" ref="K9:K17" si="2">ROUND(E9*J9,2)</f>
        <v>0</v>
      </c>
      <c r="L9" s="181">
        <v>21</v>
      </c>
      <c r="M9" s="181">
        <f t="shared" ref="M9:M17" si="3">G9*(1+L9/100)</f>
        <v>0</v>
      </c>
      <c r="N9" s="179">
        <v>2.0000000000000002E-5</v>
      </c>
      <c r="O9" s="179">
        <f t="shared" ref="O9:O17" si="4">ROUND(E9*N9,2)</f>
        <v>0</v>
      </c>
      <c r="P9" s="179">
        <v>0</v>
      </c>
      <c r="Q9" s="179">
        <f t="shared" ref="Q9:Q17" si="5">ROUND(E9*P9,2)</f>
        <v>0</v>
      </c>
      <c r="R9" s="181" t="s">
        <v>143</v>
      </c>
      <c r="S9" s="181" t="s">
        <v>134</v>
      </c>
      <c r="T9" s="182" t="s">
        <v>134</v>
      </c>
      <c r="U9" s="160">
        <v>0</v>
      </c>
      <c r="V9" s="160">
        <f t="shared" ref="V9:V17" si="6">ROUND(E9*U9,2)</f>
        <v>0</v>
      </c>
      <c r="W9" s="160"/>
      <c r="X9" s="160" t="s">
        <v>144</v>
      </c>
      <c r="Y9" s="160" t="s">
        <v>137</v>
      </c>
      <c r="Z9" s="150"/>
      <c r="AA9" s="150"/>
      <c r="AB9" s="150"/>
      <c r="AC9" s="150"/>
      <c r="AD9" s="150"/>
      <c r="AE9" s="150"/>
      <c r="AF9" s="150"/>
      <c r="AG9" s="150" t="s">
        <v>145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ht="22.5" outlineLevel="1" x14ac:dyDescent="0.2">
      <c r="A10" s="176">
        <v>2</v>
      </c>
      <c r="B10" s="177" t="s">
        <v>268</v>
      </c>
      <c r="C10" s="185" t="s">
        <v>269</v>
      </c>
      <c r="D10" s="178" t="s">
        <v>132</v>
      </c>
      <c r="E10" s="179">
        <v>10</v>
      </c>
      <c r="F10" s="180"/>
      <c r="G10" s="181">
        <f t="shared" si="0"/>
        <v>0</v>
      </c>
      <c r="H10" s="180">
        <v>69.5</v>
      </c>
      <c r="I10" s="181">
        <f t="shared" si="1"/>
        <v>695</v>
      </c>
      <c r="J10" s="180">
        <v>0</v>
      </c>
      <c r="K10" s="181">
        <f t="shared" si="2"/>
        <v>0</v>
      </c>
      <c r="L10" s="181">
        <v>21</v>
      </c>
      <c r="M10" s="181">
        <f t="shared" si="3"/>
        <v>0</v>
      </c>
      <c r="N10" s="179">
        <v>5.0000000000000002E-5</v>
      </c>
      <c r="O10" s="179">
        <f t="shared" si="4"/>
        <v>0</v>
      </c>
      <c r="P10" s="179">
        <v>0</v>
      </c>
      <c r="Q10" s="179">
        <f t="shared" si="5"/>
        <v>0</v>
      </c>
      <c r="R10" s="181" t="s">
        <v>143</v>
      </c>
      <c r="S10" s="181" t="s">
        <v>134</v>
      </c>
      <c r="T10" s="182" t="s">
        <v>134</v>
      </c>
      <c r="U10" s="160">
        <v>0</v>
      </c>
      <c r="V10" s="160">
        <f t="shared" si="6"/>
        <v>0</v>
      </c>
      <c r="W10" s="160"/>
      <c r="X10" s="160" t="s">
        <v>144</v>
      </c>
      <c r="Y10" s="160" t="s">
        <v>137</v>
      </c>
      <c r="Z10" s="150"/>
      <c r="AA10" s="150"/>
      <c r="AB10" s="150"/>
      <c r="AC10" s="150"/>
      <c r="AD10" s="150"/>
      <c r="AE10" s="150"/>
      <c r="AF10" s="150"/>
      <c r="AG10" s="150" t="s">
        <v>145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ht="22.5" outlineLevel="1" x14ac:dyDescent="0.2">
      <c r="A11" s="176">
        <v>3</v>
      </c>
      <c r="B11" s="177" t="s">
        <v>270</v>
      </c>
      <c r="C11" s="185" t="s">
        <v>271</v>
      </c>
      <c r="D11" s="178" t="s">
        <v>132</v>
      </c>
      <c r="E11" s="179">
        <v>24</v>
      </c>
      <c r="F11" s="180"/>
      <c r="G11" s="181">
        <f t="shared" si="0"/>
        <v>0</v>
      </c>
      <c r="H11" s="180">
        <v>135</v>
      </c>
      <c r="I11" s="181">
        <f t="shared" si="1"/>
        <v>3240</v>
      </c>
      <c r="J11" s="180">
        <v>0</v>
      </c>
      <c r="K11" s="181">
        <f t="shared" si="2"/>
        <v>0</v>
      </c>
      <c r="L11" s="181">
        <v>21</v>
      </c>
      <c r="M11" s="181">
        <f t="shared" si="3"/>
        <v>0</v>
      </c>
      <c r="N11" s="179">
        <v>9.0000000000000006E-5</v>
      </c>
      <c r="O11" s="179">
        <f t="shared" si="4"/>
        <v>0</v>
      </c>
      <c r="P11" s="179">
        <v>0</v>
      </c>
      <c r="Q11" s="179">
        <f t="shared" si="5"/>
        <v>0</v>
      </c>
      <c r="R11" s="181" t="s">
        <v>143</v>
      </c>
      <c r="S11" s="181" t="s">
        <v>134</v>
      </c>
      <c r="T11" s="182" t="s">
        <v>134</v>
      </c>
      <c r="U11" s="160">
        <v>0</v>
      </c>
      <c r="V11" s="160">
        <f t="shared" si="6"/>
        <v>0</v>
      </c>
      <c r="W11" s="160"/>
      <c r="X11" s="160" t="s">
        <v>144</v>
      </c>
      <c r="Y11" s="160" t="s">
        <v>137</v>
      </c>
      <c r="Z11" s="150"/>
      <c r="AA11" s="150"/>
      <c r="AB11" s="150"/>
      <c r="AC11" s="150"/>
      <c r="AD11" s="150"/>
      <c r="AE11" s="150"/>
      <c r="AF11" s="150"/>
      <c r="AG11" s="150" t="s">
        <v>145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2.5" outlineLevel="1" x14ac:dyDescent="0.2">
      <c r="A12" s="176">
        <v>4</v>
      </c>
      <c r="B12" s="177" t="s">
        <v>272</v>
      </c>
      <c r="C12" s="185" t="s">
        <v>273</v>
      </c>
      <c r="D12" s="178" t="s">
        <v>249</v>
      </c>
      <c r="E12" s="179">
        <v>1.2</v>
      </c>
      <c r="F12" s="180"/>
      <c r="G12" s="181">
        <f t="shared" si="0"/>
        <v>0</v>
      </c>
      <c r="H12" s="180">
        <v>247</v>
      </c>
      <c r="I12" s="181">
        <f t="shared" si="1"/>
        <v>296.39999999999998</v>
      </c>
      <c r="J12" s="180">
        <v>0</v>
      </c>
      <c r="K12" s="181">
        <f t="shared" si="2"/>
        <v>0</v>
      </c>
      <c r="L12" s="181">
        <v>21</v>
      </c>
      <c r="M12" s="181">
        <f t="shared" si="3"/>
        <v>0</v>
      </c>
      <c r="N12" s="179">
        <v>2E-3</v>
      </c>
      <c r="O12" s="179">
        <f t="shared" si="4"/>
        <v>0</v>
      </c>
      <c r="P12" s="179">
        <v>0</v>
      </c>
      <c r="Q12" s="179">
        <f t="shared" si="5"/>
        <v>0</v>
      </c>
      <c r="R12" s="181" t="s">
        <v>143</v>
      </c>
      <c r="S12" s="181" t="s">
        <v>134</v>
      </c>
      <c r="T12" s="182" t="s">
        <v>134</v>
      </c>
      <c r="U12" s="160">
        <v>0</v>
      </c>
      <c r="V12" s="160">
        <f t="shared" si="6"/>
        <v>0</v>
      </c>
      <c r="W12" s="160"/>
      <c r="X12" s="160" t="s">
        <v>144</v>
      </c>
      <c r="Y12" s="160" t="s">
        <v>137</v>
      </c>
      <c r="Z12" s="150"/>
      <c r="AA12" s="150"/>
      <c r="AB12" s="150"/>
      <c r="AC12" s="150"/>
      <c r="AD12" s="150"/>
      <c r="AE12" s="150"/>
      <c r="AF12" s="150"/>
      <c r="AG12" s="150" t="s">
        <v>145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6">
        <v>5</v>
      </c>
      <c r="B13" s="177" t="s">
        <v>274</v>
      </c>
      <c r="C13" s="185" t="s">
        <v>275</v>
      </c>
      <c r="D13" s="178" t="s">
        <v>132</v>
      </c>
      <c r="E13" s="179">
        <v>52</v>
      </c>
      <c r="F13" s="180"/>
      <c r="G13" s="181">
        <f t="shared" si="0"/>
        <v>0</v>
      </c>
      <c r="H13" s="180">
        <v>0</v>
      </c>
      <c r="I13" s="181">
        <f t="shared" si="1"/>
        <v>0</v>
      </c>
      <c r="J13" s="180">
        <v>165</v>
      </c>
      <c r="K13" s="181">
        <f t="shared" si="2"/>
        <v>8580</v>
      </c>
      <c r="L13" s="181">
        <v>21</v>
      </c>
      <c r="M13" s="181">
        <f t="shared" si="3"/>
        <v>0</v>
      </c>
      <c r="N13" s="179">
        <v>0</v>
      </c>
      <c r="O13" s="179">
        <f t="shared" si="4"/>
        <v>0</v>
      </c>
      <c r="P13" s="179">
        <v>0</v>
      </c>
      <c r="Q13" s="179">
        <f t="shared" si="5"/>
        <v>0</v>
      </c>
      <c r="R13" s="181"/>
      <c r="S13" s="181" t="s">
        <v>185</v>
      </c>
      <c r="T13" s="182" t="s">
        <v>276</v>
      </c>
      <c r="U13" s="160">
        <v>0</v>
      </c>
      <c r="V13" s="160">
        <f t="shared" si="6"/>
        <v>0</v>
      </c>
      <c r="W13" s="160"/>
      <c r="X13" s="160" t="s">
        <v>136</v>
      </c>
      <c r="Y13" s="160" t="s">
        <v>137</v>
      </c>
      <c r="Z13" s="150"/>
      <c r="AA13" s="150"/>
      <c r="AB13" s="150"/>
      <c r="AC13" s="150"/>
      <c r="AD13" s="150"/>
      <c r="AE13" s="150"/>
      <c r="AF13" s="150"/>
      <c r="AG13" s="150" t="s">
        <v>138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6">
        <v>6</v>
      </c>
      <c r="B14" s="177" t="s">
        <v>277</v>
      </c>
      <c r="C14" s="185" t="s">
        <v>278</v>
      </c>
      <c r="D14" s="178" t="s">
        <v>279</v>
      </c>
      <c r="E14" s="179">
        <v>42</v>
      </c>
      <c r="F14" s="180"/>
      <c r="G14" s="181">
        <f t="shared" si="0"/>
        <v>0</v>
      </c>
      <c r="H14" s="180">
        <v>0</v>
      </c>
      <c r="I14" s="181">
        <f t="shared" si="1"/>
        <v>0</v>
      </c>
      <c r="J14" s="180">
        <v>55</v>
      </c>
      <c r="K14" s="181">
        <f t="shared" si="2"/>
        <v>2310</v>
      </c>
      <c r="L14" s="181">
        <v>21</v>
      </c>
      <c r="M14" s="181">
        <f t="shared" si="3"/>
        <v>0</v>
      </c>
      <c r="N14" s="179">
        <v>0</v>
      </c>
      <c r="O14" s="179">
        <f t="shared" si="4"/>
        <v>0</v>
      </c>
      <c r="P14" s="179">
        <v>0</v>
      </c>
      <c r="Q14" s="179">
        <f t="shared" si="5"/>
        <v>0</v>
      </c>
      <c r="R14" s="181"/>
      <c r="S14" s="181" t="s">
        <v>185</v>
      </c>
      <c r="T14" s="182" t="s">
        <v>280</v>
      </c>
      <c r="U14" s="160">
        <v>0</v>
      </c>
      <c r="V14" s="160">
        <f t="shared" si="6"/>
        <v>0</v>
      </c>
      <c r="W14" s="160"/>
      <c r="X14" s="160" t="s">
        <v>136</v>
      </c>
      <c r="Y14" s="160" t="s">
        <v>137</v>
      </c>
      <c r="Z14" s="150"/>
      <c r="AA14" s="150"/>
      <c r="AB14" s="150"/>
      <c r="AC14" s="150"/>
      <c r="AD14" s="150"/>
      <c r="AE14" s="150"/>
      <c r="AF14" s="150"/>
      <c r="AG14" s="150" t="s">
        <v>138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2.5" outlineLevel="1" x14ac:dyDescent="0.2">
      <c r="A15" s="176">
        <v>7</v>
      </c>
      <c r="B15" s="177" t="s">
        <v>281</v>
      </c>
      <c r="C15" s="185" t="s">
        <v>282</v>
      </c>
      <c r="D15" s="178" t="s">
        <v>184</v>
      </c>
      <c r="E15" s="179">
        <v>1</v>
      </c>
      <c r="F15" s="180"/>
      <c r="G15" s="181">
        <f t="shared" si="0"/>
        <v>0</v>
      </c>
      <c r="H15" s="180">
        <v>0</v>
      </c>
      <c r="I15" s="181">
        <f t="shared" si="1"/>
        <v>0</v>
      </c>
      <c r="J15" s="180">
        <v>1065.2</v>
      </c>
      <c r="K15" s="181">
        <f t="shared" si="2"/>
        <v>1065.2</v>
      </c>
      <c r="L15" s="181">
        <v>21</v>
      </c>
      <c r="M15" s="181">
        <f t="shared" si="3"/>
        <v>0</v>
      </c>
      <c r="N15" s="179">
        <v>0</v>
      </c>
      <c r="O15" s="179">
        <f t="shared" si="4"/>
        <v>0</v>
      </c>
      <c r="P15" s="179">
        <v>0</v>
      </c>
      <c r="Q15" s="179">
        <f t="shared" si="5"/>
        <v>0</v>
      </c>
      <c r="R15" s="181"/>
      <c r="S15" s="181" t="s">
        <v>185</v>
      </c>
      <c r="T15" s="182" t="s">
        <v>283</v>
      </c>
      <c r="U15" s="160">
        <v>0</v>
      </c>
      <c r="V15" s="160">
        <f t="shared" si="6"/>
        <v>0</v>
      </c>
      <c r="W15" s="160"/>
      <c r="X15" s="160" t="s">
        <v>136</v>
      </c>
      <c r="Y15" s="160" t="s">
        <v>137</v>
      </c>
      <c r="Z15" s="150"/>
      <c r="AA15" s="150"/>
      <c r="AB15" s="150"/>
      <c r="AC15" s="150"/>
      <c r="AD15" s="150"/>
      <c r="AE15" s="150"/>
      <c r="AF15" s="150"/>
      <c r="AG15" s="150" t="s">
        <v>138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6">
        <v>8</v>
      </c>
      <c r="B16" s="177" t="s">
        <v>284</v>
      </c>
      <c r="C16" s="185" t="s">
        <v>285</v>
      </c>
      <c r="D16" s="178" t="s">
        <v>184</v>
      </c>
      <c r="E16" s="179">
        <v>1</v>
      </c>
      <c r="F16" s="180"/>
      <c r="G16" s="181">
        <f t="shared" si="0"/>
        <v>0</v>
      </c>
      <c r="H16" s="180">
        <v>0</v>
      </c>
      <c r="I16" s="181">
        <f t="shared" si="1"/>
        <v>0</v>
      </c>
      <c r="J16" s="180">
        <v>319.8</v>
      </c>
      <c r="K16" s="181">
        <f t="shared" si="2"/>
        <v>319.8</v>
      </c>
      <c r="L16" s="181">
        <v>21</v>
      </c>
      <c r="M16" s="181">
        <f t="shared" si="3"/>
        <v>0</v>
      </c>
      <c r="N16" s="179">
        <v>0</v>
      </c>
      <c r="O16" s="179">
        <f t="shared" si="4"/>
        <v>0</v>
      </c>
      <c r="P16" s="179">
        <v>0</v>
      </c>
      <c r="Q16" s="179">
        <f t="shared" si="5"/>
        <v>0</v>
      </c>
      <c r="R16" s="181"/>
      <c r="S16" s="181" t="s">
        <v>185</v>
      </c>
      <c r="T16" s="182" t="s">
        <v>283</v>
      </c>
      <c r="U16" s="160">
        <v>0</v>
      </c>
      <c r="V16" s="160">
        <f t="shared" si="6"/>
        <v>0</v>
      </c>
      <c r="W16" s="160"/>
      <c r="X16" s="160" t="s">
        <v>136</v>
      </c>
      <c r="Y16" s="160" t="s">
        <v>137</v>
      </c>
      <c r="Z16" s="150"/>
      <c r="AA16" s="150"/>
      <c r="AB16" s="150"/>
      <c r="AC16" s="150"/>
      <c r="AD16" s="150"/>
      <c r="AE16" s="150"/>
      <c r="AF16" s="150"/>
      <c r="AG16" s="150" t="s">
        <v>138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69">
        <v>9</v>
      </c>
      <c r="B17" s="170" t="s">
        <v>286</v>
      </c>
      <c r="C17" s="184" t="s">
        <v>287</v>
      </c>
      <c r="D17" s="171" t="s">
        <v>288</v>
      </c>
      <c r="E17" s="172">
        <v>1.2</v>
      </c>
      <c r="F17" s="173"/>
      <c r="G17" s="174">
        <f t="shared" si="0"/>
        <v>0</v>
      </c>
      <c r="H17" s="173">
        <v>0</v>
      </c>
      <c r="I17" s="174">
        <f t="shared" si="1"/>
        <v>0</v>
      </c>
      <c r="J17" s="173">
        <v>122.5</v>
      </c>
      <c r="K17" s="174">
        <f t="shared" si="2"/>
        <v>147</v>
      </c>
      <c r="L17" s="174">
        <v>21</v>
      </c>
      <c r="M17" s="174">
        <f t="shared" si="3"/>
        <v>0</v>
      </c>
      <c r="N17" s="172">
        <v>0</v>
      </c>
      <c r="O17" s="172">
        <f t="shared" si="4"/>
        <v>0</v>
      </c>
      <c r="P17" s="172">
        <v>0</v>
      </c>
      <c r="Q17" s="172">
        <f t="shared" si="5"/>
        <v>0</v>
      </c>
      <c r="R17" s="174"/>
      <c r="S17" s="174" t="s">
        <v>185</v>
      </c>
      <c r="T17" s="175" t="s">
        <v>186</v>
      </c>
      <c r="U17" s="160">
        <v>0</v>
      </c>
      <c r="V17" s="160">
        <f t="shared" si="6"/>
        <v>0</v>
      </c>
      <c r="W17" s="160"/>
      <c r="X17" s="160" t="s">
        <v>136</v>
      </c>
      <c r="Y17" s="160" t="s">
        <v>137</v>
      </c>
      <c r="Z17" s="150"/>
      <c r="AA17" s="150"/>
      <c r="AB17" s="150"/>
      <c r="AC17" s="150"/>
      <c r="AD17" s="150"/>
      <c r="AE17" s="150"/>
      <c r="AF17" s="150"/>
      <c r="AG17" s="150" t="s">
        <v>138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2" x14ac:dyDescent="0.2">
      <c r="A18" s="157"/>
      <c r="B18" s="158"/>
      <c r="C18" s="247" t="s">
        <v>164</v>
      </c>
      <c r="D18" s="248"/>
      <c r="E18" s="248"/>
      <c r="F18" s="248"/>
      <c r="G18" s="248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50"/>
      <c r="AA18" s="150"/>
      <c r="AB18" s="150"/>
      <c r="AC18" s="150"/>
      <c r="AD18" s="150"/>
      <c r="AE18" s="150"/>
      <c r="AF18" s="150"/>
      <c r="AG18" s="150" t="s">
        <v>140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69">
        <v>10</v>
      </c>
      <c r="B19" s="170" t="s">
        <v>289</v>
      </c>
      <c r="C19" s="184" t="s">
        <v>290</v>
      </c>
      <c r="D19" s="171" t="s">
        <v>155</v>
      </c>
      <c r="E19" s="172">
        <v>5.2199999999999998E-3</v>
      </c>
      <c r="F19" s="173"/>
      <c r="G19" s="174">
        <f>ROUND(E19*F19,2)</f>
        <v>0</v>
      </c>
      <c r="H19" s="173">
        <v>0</v>
      </c>
      <c r="I19" s="174">
        <f>ROUND(E19*H19,2)</f>
        <v>0</v>
      </c>
      <c r="J19" s="173">
        <v>1177</v>
      </c>
      <c r="K19" s="174">
        <f>ROUND(E19*J19,2)</f>
        <v>6.14</v>
      </c>
      <c r="L19" s="174">
        <v>21</v>
      </c>
      <c r="M19" s="174">
        <f>G19*(1+L19/100)</f>
        <v>0</v>
      </c>
      <c r="N19" s="172">
        <v>0</v>
      </c>
      <c r="O19" s="172">
        <f>ROUND(E19*N19,2)</f>
        <v>0</v>
      </c>
      <c r="P19" s="172">
        <v>0</v>
      </c>
      <c r="Q19" s="172">
        <f>ROUND(E19*P19,2)</f>
        <v>0</v>
      </c>
      <c r="R19" s="174" t="s">
        <v>291</v>
      </c>
      <c r="S19" s="174" t="s">
        <v>134</v>
      </c>
      <c r="T19" s="175" t="s">
        <v>134</v>
      </c>
      <c r="U19" s="160">
        <v>1.966</v>
      </c>
      <c r="V19" s="160">
        <f>ROUND(E19*U19,2)</f>
        <v>0.01</v>
      </c>
      <c r="W19" s="160"/>
      <c r="X19" s="160" t="s">
        <v>156</v>
      </c>
      <c r="Y19" s="160" t="s">
        <v>137</v>
      </c>
      <c r="Z19" s="150"/>
      <c r="AA19" s="150"/>
      <c r="AB19" s="150"/>
      <c r="AC19" s="150"/>
      <c r="AD19" s="150"/>
      <c r="AE19" s="150"/>
      <c r="AF19" s="150"/>
      <c r="AG19" s="150" t="s">
        <v>157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2" x14ac:dyDescent="0.2">
      <c r="A20" s="157"/>
      <c r="B20" s="158"/>
      <c r="C20" s="249" t="s">
        <v>292</v>
      </c>
      <c r="D20" s="250"/>
      <c r="E20" s="250"/>
      <c r="F20" s="250"/>
      <c r="G20" s="250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60"/>
      <c r="Z20" s="150"/>
      <c r="AA20" s="150"/>
      <c r="AB20" s="150"/>
      <c r="AC20" s="150"/>
      <c r="AD20" s="150"/>
      <c r="AE20" s="150"/>
      <c r="AF20" s="150"/>
      <c r="AG20" s="150" t="s">
        <v>150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ht="22.5" outlineLevel="1" x14ac:dyDescent="0.2">
      <c r="A21" s="169">
        <v>11</v>
      </c>
      <c r="B21" s="170" t="s">
        <v>293</v>
      </c>
      <c r="C21" s="184" t="s">
        <v>294</v>
      </c>
      <c r="D21" s="171" t="s">
        <v>155</v>
      </c>
      <c r="E21" s="172">
        <v>5.2199999999999998E-3</v>
      </c>
      <c r="F21" s="173"/>
      <c r="G21" s="174">
        <f>ROUND(E21*F21,2)</f>
        <v>0</v>
      </c>
      <c r="H21" s="173">
        <v>0</v>
      </c>
      <c r="I21" s="174">
        <f>ROUND(E21*H21,2)</f>
        <v>0</v>
      </c>
      <c r="J21" s="173">
        <v>393.5</v>
      </c>
      <c r="K21" s="174">
        <f>ROUND(E21*J21,2)</f>
        <v>2.0499999999999998</v>
      </c>
      <c r="L21" s="174">
        <v>21</v>
      </c>
      <c r="M21" s="174">
        <f>G21*(1+L21/100)</f>
        <v>0</v>
      </c>
      <c r="N21" s="172">
        <v>0</v>
      </c>
      <c r="O21" s="172">
        <f>ROUND(E21*N21,2)</f>
        <v>0</v>
      </c>
      <c r="P21" s="172">
        <v>0</v>
      </c>
      <c r="Q21" s="172">
        <f>ROUND(E21*P21,2)</f>
        <v>0</v>
      </c>
      <c r="R21" s="174" t="s">
        <v>291</v>
      </c>
      <c r="S21" s="174" t="s">
        <v>134</v>
      </c>
      <c r="T21" s="175" t="s">
        <v>134</v>
      </c>
      <c r="U21" s="160">
        <v>0</v>
      </c>
      <c r="V21" s="160">
        <f>ROUND(E21*U21,2)</f>
        <v>0</v>
      </c>
      <c r="W21" s="160"/>
      <c r="X21" s="160" t="s">
        <v>156</v>
      </c>
      <c r="Y21" s="160" t="s">
        <v>137</v>
      </c>
      <c r="Z21" s="150"/>
      <c r="AA21" s="150"/>
      <c r="AB21" s="150"/>
      <c r="AC21" s="150"/>
      <c r="AD21" s="150"/>
      <c r="AE21" s="150"/>
      <c r="AF21" s="150"/>
      <c r="AG21" s="150" t="s">
        <v>157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2" x14ac:dyDescent="0.2">
      <c r="A22" s="157"/>
      <c r="B22" s="158"/>
      <c r="C22" s="249" t="s">
        <v>292</v>
      </c>
      <c r="D22" s="250"/>
      <c r="E22" s="250"/>
      <c r="F22" s="250"/>
      <c r="G22" s="25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50"/>
      <c r="AA22" s="150"/>
      <c r="AB22" s="150"/>
      <c r="AC22" s="150"/>
      <c r="AD22" s="150"/>
      <c r="AE22" s="150"/>
      <c r="AF22" s="150"/>
      <c r="AG22" s="150" t="s">
        <v>150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x14ac:dyDescent="0.2">
      <c r="A23" s="162" t="s">
        <v>128</v>
      </c>
      <c r="B23" s="163" t="s">
        <v>80</v>
      </c>
      <c r="C23" s="183" t="s">
        <v>81</v>
      </c>
      <c r="D23" s="164"/>
      <c r="E23" s="165"/>
      <c r="F23" s="166"/>
      <c r="G23" s="166">
        <f>SUMIF(AG24:AG44,"&lt;&gt;NOR",G24:G44)</f>
        <v>0</v>
      </c>
      <c r="H23" s="166"/>
      <c r="I23" s="166">
        <f>SUM(I24:I44)</f>
        <v>217562.44</v>
      </c>
      <c r="J23" s="166"/>
      <c r="K23" s="166">
        <f>SUM(K24:K44)</f>
        <v>17850.020000000004</v>
      </c>
      <c r="L23" s="166"/>
      <c r="M23" s="166">
        <f>SUM(M24:M44)</f>
        <v>0</v>
      </c>
      <c r="N23" s="165"/>
      <c r="O23" s="165">
        <f>SUM(O24:O44)</f>
        <v>0.2</v>
      </c>
      <c r="P23" s="165"/>
      <c r="Q23" s="165">
        <f>SUM(Q24:Q44)</f>
        <v>0.71</v>
      </c>
      <c r="R23" s="166"/>
      <c r="S23" s="166"/>
      <c r="T23" s="167"/>
      <c r="U23" s="161"/>
      <c r="V23" s="161">
        <f>SUM(V24:V44)</f>
        <v>17.47</v>
      </c>
      <c r="W23" s="161"/>
      <c r="X23" s="161"/>
      <c r="Y23" s="161"/>
      <c r="AG23" t="s">
        <v>129</v>
      </c>
    </row>
    <row r="24" spans="1:60" outlineLevel="1" x14ac:dyDescent="0.2">
      <c r="A24" s="169">
        <v>12</v>
      </c>
      <c r="B24" s="170" t="s">
        <v>295</v>
      </c>
      <c r="C24" s="184" t="s">
        <v>546</v>
      </c>
      <c r="D24" s="171" t="s">
        <v>148</v>
      </c>
      <c r="E24" s="172">
        <v>2</v>
      </c>
      <c r="F24" s="173"/>
      <c r="G24" s="174">
        <f>ROUND(E24*F24,2)</f>
        <v>0</v>
      </c>
      <c r="H24" s="173">
        <v>90920</v>
      </c>
      <c r="I24" s="174">
        <f>ROUND(E24*H24,2)</f>
        <v>181840</v>
      </c>
      <c r="J24" s="173">
        <v>0</v>
      </c>
      <c r="K24" s="174">
        <f>ROUND(E24*J24,2)</f>
        <v>0</v>
      </c>
      <c r="L24" s="174">
        <v>21</v>
      </c>
      <c r="M24" s="174">
        <f>G24*(1+L24/100)</f>
        <v>0</v>
      </c>
      <c r="N24" s="172">
        <v>4.7E-2</v>
      </c>
      <c r="O24" s="172">
        <f>ROUND(E24*N24,2)</f>
        <v>0.09</v>
      </c>
      <c r="P24" s="172">
        <v>0</v>
      </c>
      <c r="Q24" s="172">
        <f>ROUND(E24*P24,2)</f>
        <v>0</v>
      </c>
      <c r="R24" s="174"/>
      <c r="S24" s="174" t="s">
        <v>185</v>
      </c>
      <c r="T24" s="175" t="s">
        <v>202</v>
      </c>
      <c r="U24" s="160">
        <v>0</v>
      </c>
      <c r="V24" s="160">
        <f>ROUND(E24*U24,2)</f>
        <v>0</v>
      </c>
      <c r="W24" s="160"/>
      <c r="X24" s="160" t="s">
        <v>144</v>
      </c>
      <c r="Y24" s="160" t="s">
        <v>137</v>
      </c>
      <c r="Z24" s="150"/>
      <c r="AA24" s="150"/>
      <c r="AB24" s="150"/>
      <c r="AC24" s="150"/>
      <c r="AD24" s="150"/>
      <c r="AE24" s="150"/>
      <c r="AF24" s="150"/>
      <c r="AG24" s="150" t="s">
        <v>145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2" x14ac:dyDescent="0.2">
      <c r="A25" s="157"/>
      <c r="B25" s="158"/>
      <c r="C25" s="247" t="s">
        <v>296</v>
      </c>
      <c r="D25" s="248"/>
      <c r="E25" s="248"/>
      <c r="F25" s="248"/>
      <c r="G25" s="248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60"/>
      <c r="Z25" s="150"/>
      <c r="AA25" s="150"/>
      <c r="AB25" s="150"/>
      <c r="AC25" s="150"/>
      <c r="AD25" s="150"/>
      <c r="AE25" s="150"/>
      <c r="AF25" s="150"/>
      <c r="AG25" s="150" t="s">
        <v>140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3" x14ac:dyDescent="0.2">
      <c r="A26" s="157"/>
      <c r="B26" s="158"/>
      <c r="C26" s="245" t="s">
        <v>547</v>
      </c>
      <c r="D26" s="246"/>
      <c r="E26" s="246"/>
      <c r="F26" s="246"/>
      <c r="G26" s="246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60"/>
      <c r="Z26" s="150"/>
      <c r="AA26" s="150"/>
      <c r="AB26" s="150"/>
      <c r="AC26" s="150"/>
      <c r="AD26" s="150"/>
      <c r="AE26" s="150"/>
      <c r="AF26" s="150"/>
      <c r="AG26" s="150" t="s">
        <v>140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3" x14ac:dyDescent="0.2">
      <c r="A27" s="157"/>
      <c r="B27" s="158"/>
      <c r="C27" s="245" t="s">
        <v>297</v>
      </c>
      <c r="D27" s="246"/>
      <c r="E27" s="246"/>
      <c r="F27" s="246"/>
      <c r="G27" s="246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50"/>
      <c r="AA27" s="150"/>
      <c r="AB27" s="150"/>
      <c r="AC27" s="150"/>
      <c r="AD27" s="150"/>
      <c r="AE27" s="150"/>
      <c r="AF27" s="150"/>
      <c r="AG27" s="150" t="s">
        <v>140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3" x14ac:dyDescent="0.2">
      <c r="A28" s="157"/>
      <c r="B28" s="158"/>
      <c r="C28" s="245" t="s">
        <v>548</v>
      </c>
      <c r="D28" s="246"/>
      <c r="E28" s="246"/>
      <c r="F28" s="246"/>
      <c r="G28" s="246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60"/>
      <c r="Z28" s="150"/>
      <c r="AA28" s="150"/>
      <c r="AB28" s="150"/>
      <c r="AC28" s="150"/>
      <c r="AD28" s="150"/>
      <c r="AE28" s="150"/>
      <c r="AF28" s="150"/>
      <c r="AG28" s="150" t="s">
        <v>140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3" x14ac:dyDescent="0.2">
      <c r="A29" s="157"/>
      <c r="B29" s="158"/>
      <c r="C29" s="245" t="s">
        <v>549</v>
      </c>
      <c r="D29" s="246"/>
      <c r="E29" s="246"/>
      <c r="F29" s="246"/>
      <c r="G29" s="246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50"/>
      <c r="AA29" s="150"/>
      <c r="AB29" s="150"/>
      <c r="AC29" s="150"/>
      <c r="AD29" s="150"/>
      <c r="AE29" s="150"/>
      <c r="AF29" s="150"/>
      <c r="AG29" s="150" t="s">
        <v>140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3" x14ac:dyDescent="0.2">
      <c r="A30" s="157"/>
      <c r="B30" s="158"/>
      <c r="C30" s="245" t="s">
        <v>550</v>
      </c>
      <c r="D30" s="246"/>
      <c r="E30" s="246"/>
      <c r="F30" s="246"/>
      <c r="G30" s="246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60"/>
      <c r="Z30" s="150"/>
      <c r="AA30" s="150"/>
      <c r="AB30" s="150"/>
      <c r="AC30" s="150"/>
      <c r="AD30" s="150"/>
      <c r="AE30" s="150"/>
      <c r="AF30" s="150"/>
      <c r="AG30" s="150" t="s">
        <v>140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3" x14ac:dyDescent="0.2">
      <c r="A31" s="157"/>
      <c r="B31" s="158"/>
      <c r="C31" s="245" t="s">
        <v>551</v>
      </c>
      <c r="D31" s="246"/>
      <c r="E31" s="246"/>
      <c r="F31" s="246"/>
      <c r="G31" s="246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60"/>
      <c r="Z31" s="150"/>
      <c r="AA31" s="150"/>
      <c r="AB31" s="150"/>
      <c r="AC31" s="150"/>
      <c r="AD31" s="150"/>
      <c r="AE31" s="150"/>
      <c r="AF31" s="150"/>
      <c r="AG31" s="150" t="s">
        <v>140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3" x14ac:dyDescent="0.2">
      <c r="A32" s="157"/>
      <c r="B32" s="158"/>
      <c r="C32" s="245" t="s">
        <v>552</v>
      </c>
      <c r="D32" s="246"/>
      <c r="E32" s="246"/>
      <c r="F32" s="246"/>
      <c r="G32" s="246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60"/>
      <c r="Z32" s="150"/>
      <c r="AA32" s="150"/>
      <c r="AB32" s="150"/>
      <c r="AC32" s="150"/>
      <c r="AD32" s="150"/>
      <c r="AE32" s="150"/>
      <c r="AF32" s="150"/>
      <c r="AG32" s="150" t="s">
        <v>140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3" x14ac:dyDescent="0.2">
      <c r="A33" s="157"/>
      <c r="B33" s="158"/>
      <c r="C33" s="245" t="s">
        <v>553</v>
      </c>
      <c r="D33" s="246"/>
      <c r="E33" s="246"/>
      <c r="F33" s="246"/>
      <c r="G33" s="246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60"/>
      <c r="Z33" s="150"/>
      <c r="AA33" s="150"/>
      <c r="AB33" s="150"/>
      <c r="AC33" s="150"/>
      <c r="AD33" s="150"/>
      <c r="AE33" s="150"/>
      <c r="AF33" s="150"/>
      <c r="AG33" s="150" t="s">
        <v>140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3" x14ac:dyDescent="0.2">
      <c r="A34" s="157"/>
      <c r="B34" s="158"/>
      <c r="C34" s="245" t="s">
        <v>554</v>
      </c>
      <c r="D34" s="246"/>
      <c r="E34" s="246"/>
      <c r="F34" s="246"/>
      <c r="G34" s="246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60"/>
      <c r="Z34" s="150"/>
      <c r="AA34" s="150"/>
      <c r="AB34" s="150"/>
      <c r="AC34" s="150"/>
      <c r="AD34" s="150"/>
      <c r="AE34" s="150"/>
      <c r="AF34" s="150"/>
      <c r="AG34" s="150" t="s">
        <v>140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76">
        <v>13</v>
      </c>
      <c r="B35" s="177" t="s">
        <v>298</v>
      </c>
      <c r="C35" s="185" t="s">
        <v>581</v>
      </c>
      <c r="D35" s="178" t="s">
        <v>148</v>
      </c>
      <c r="E35" s="179">
        <v>1</v>
      </c>
      <c r="F35" s="180"/>
      <c r="G35" s="181">
        <f t="shared" ref="G35:G41" si="7">ROUND(E35*F35,2)</f>
        <v>0</v>
      </c>
      <c r="H35" s="180">
        <v>14440</v>
      </c>
      <c r="I35" s="181">
        <f t="shared" ref="I35:I41" si="8">ROUND(E35*H35,2)</f>
        <v>14440</v>
      </c>
      <c r="J35" s="180">
        <v>0</v>
      </c>
      <c r="K35" s="181">
        <f t="shared" ref="K35:K41" si="9">ROUND(E35*J35,2)</f>
        <v>0</v>
      </c>
      <c r="L35" s="181">
        <v>21</v>
      </c>
      <c r="M35" s="181">
        <f t="shared" ref="M35:M41" si="10">G35*(1+L35/100)</f>
        <v>0</v>
      </c>
      <c r="N35" s="179">
        <v>1E-3</v>
      </c>
      <c r="O35" s="179">
        <f t="shared" ref="O35:O41" si="11">ROUND(E35*N35,2)</f>
        <v>0</v>
      </c>
      <c r="P35" s="179">
        <v>0</v>
      </c>
      <c r="Q35" s="179">
        <f t="shared" ref="Q35:Q41" si="12">ROUND(E35*P35,2)</f>
        <v>0</v>
      </c>
      <c r="R35" s="181"/>
      <c r="S35" s="181" t="s">
        <v>185</v>
      </c>
      <c r="T35" s="182" t="s">
        <v>202</v>
      </c>
      <c r="U35" s="160">
        <v>0</v>
      </c>
      <c r="V35" s="160">
        <f t="shared" ref="V35:V41" si="13">ROUND(E35*U35,2)</f>
        <v>0</v>
      </c>
      <c r="W35" s="160"/>
      <c r="X35" s="160" t="s">
        <v>144</v>
      </c>
      <c r="Y35" s="160" t="s">
        <v>137</v>
      </c>
      <c r="Z35" s="150"/>
      <c r="AA35" s="150"/>
      <c r="AB35" s="150"/>
      <c r="AC35" s="150"/>
      <c r="AD35" s="150"/>
      <c r="AE35" s="150"/>
      <c r="AF35" s="150"/>
      <c r="AG35" s="150" t="s">
        <v>145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76">
        <v>14</v>
      </c>
      <c r="B36" s="177" t="s">
        <v>299</v>
      </c>
      <c r="C36" s="185" t="s">
        <v>555</v>
      </c>
      <c r="D36" s="178" t="s">
        <v>148</v>
      </c>
      <c r="E36" s="179">
        <v>1</v>
      </c>
      <c r="F36" s="180"/>
      <c r="G36" s="181">
        <f t="shared" si="7"/>
        <v>0</v>
      </c>
      <c r="H36" s="180">
        <v>6740</v>
      </c>
      <c r="I36" s="181">
        <f t="shared" si="8"/>
        <v>6740</v>
      </c>
      <c r="J36" s="180">
        <v>0</v>
      </c>
      <c r="K36" s="181">
        <f t="shared" si="9"/>
        <v>0</v>
      </c>
      <c r="L36" s="181">
        <v>21</v>
      </c>
      <c r="M36" s="181">
        <f t="shared" si="10"/>
        <v>0</v>
      </c>
      <c r="N36" s="179">
        <v>1E-3</v>
      </c>
      <c r="O36" s="179">
        <f t="shared" si="11"/>
        <v>0</v>
      </c>
      <c r="P36" s="179">
        <v>0</v>
      </c>
      <c r="Q36" s="179">
        <f t="shared" si="12"/>
        <v>0</v>
      </c>
      <c r="R36" s="181"/>
      <c r="S36" s="181" t="s">
        <v>185</v>
      </c>
      <c r="T36" s="182" t="s">
        <v>202</v>
      </c>
      <c r="U36" s="160">
        <v>0</v>
      </c>
      <c r="V36" s="160">
        <f t="shared" si="13"/>
        <v>0</v>
      </c>
      <c r="W36" s="160"/>
      <c r="X36" s="160" t="s">
        <v>144</v>
      </c>
      <c r="Y36" s="160" t="s">
        <v>137</v>
      </c>
      <c r="Z36" s="150"/>
      <c r="AA36" s="150"/>
      <c r="AB36" s="150"/>
      <c r="AC36" s="150"/>
      <c r="AD36" s="150"/>
      <c r="AE36" s="150"/>
      <c r="AF36" s="150"/>
      <c r="AG36" s="150" t="s">
        <v>145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76">
        <v>15</v>
      </c>
      <c r="B37" s="177" t="s">
        <v>300</v>
      </c>
      <c r="C37" s="185" t="s">
        <v>556</v>
      </c>
      <c r="D37" s="178" t="s">
        <v>148</v>
      </c>
      <c r="E37" s="179">
        <v>1</v>
      </c>
      <c r="F37" s="180"/>
      <c r="G37" s="181">
        <f t="shared" si="7"/>
        <v>0</v>
      </c>
      <c r="H37" s="180">
        <v>13790</v>
      </c>
      <c r="I37" s="181">
        <f t="shared" si="8"/>
        <v>13790</v>
      </c>
      <c r="J37" s="180">
        <v>0</v>
      </c>
      <c r="K37" s="181">
        <f t="shared" si="9"/>
        <v>0</v>
      </c>
      <c r="L37" s="181">
        <v>21</v>
      </c>
      <c r="M37" s="181">
        <f t="shared" si="10"/>
        <v>0</v>
      </c>
      <c r="N37" s="179">
        <v>0.01</v>
      </c>
      <c r="O37" s="179">
        <f t="shared" si="11"/>
        <v>0.01</v>
      </c>
      <c r="P37" s="179">
        <v>0</v>
      </c>
      <c r="Q37" s="179">
        <f t="shared" si="12"/>
        <v>0</v>
      </c>
      <c r="R37" s="181"/>
      <c r="S37" s="181" t="s">
        <v>185</v>
      </c>
      <c r="T37" s="182" t="s">
        <v>202</v>
      </c>
      <c r="U37" s="160">
        <v>0</v>
      </c>
      <c r="V37" s="160">
        <f t="shared" si="13"/>
        <v>0</v>
      </c>
      <c r="W37" s="160"/>
      <c r="X37" s="160" t="s">
        <v>144</v>
      </c>
      <c r="Y37" s="160" t="s">
        <v>137</v>
      </c>
      <c r="Z37" s="150"/>
      <c r="AA37" s="150"/>
      <c r="AB37" s="150"/>
      <c r="AC37" s="150"/>
      <c r="AD37" s="150"/>
      <c r="AE37" s="150"/>
      <c r="AF37" s="150"/>
      <c r="AG37" s="150" t="s">
        <v>145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76">
        <v>16</v>
      </c>
      <c r="B38" s="177" t="s">
        <v>301</v>
      </c>
      <c r="C38" s="185" t="s">
        <v>302</v>
      </c>
      <c r="D38" s="178" t="s">
        <v>195</v>
      </c>
      <c r="E38" s="179">
        <v>1</v>
      </c>
      <c r="F38" s="180"/>
      <c r="G38" s="181">
        <f t="shared" si="7"/>
        <v>0</v>
      </c>
      <c r="H38" s="180">
        <v>0</v>
      </c>
      <c r="I38" s="181">
        <f t="shared" si="8"/>
        <v>0</v>
      </c>
      <c r="J38" s="180">
        <v>8350</v>
      </c>
      <c r="K38" s="181">
        <f t="shared" si="9"/>
        <v>8350</v>
      </c>
      <c r="L38" s="181">
        <v>21</v>
      </c>
      <c r="M38" s="181">
        <f t="shared" si="10"/>
        <v>0</v>
      </c>
      <c r="N38" s="179">
        <v>0.1</v>
      </c>
      <c r="O38" s="179">
        <f t="shared" si="11"/>
        <v>0.1</v>
      </c>
      <c r="P38" s="179">
        <v>0.1</v>
      </c>
      <c r="Q38" s="179">
        <f t="shared" si="12"/>
        <v>0.1</v>
      </c>
      <c r="R38" s="181"/>
      <c r="S38" s="181" t="s">
        <v>185</v>
      </c>
      <c r="T38" s="182" t="s">
        <v>280</v>
      </c>
      <c r="U38" s="160">
        <v>0</v>
      </c>
      <c r="V38" s="160">
        <f t="shared" si="13"/>
        <v>0</v>
      </c>
      <c r="W38" s="160"/>
      <c r="X38" s="160" t="s">
        <v>136</v>
      </c>
      <c r="Y38" s="160" t="s">
        <v>137</v>
      </c>
      <c r="Z38" s="150"/>
      <c r="AA38" s="150"/>
      <c r="AB38" s="150"/>
      <c r="AC38" s="150"/>
      <c r="AD38" s="150"/>
      <c r="AE38" s="150"/>
      <c r="AF38" s="150"/>
      <c r="AG38" s="150" t="s">
        <v>138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76">
        <v>17</v>
      </c>
      <c r="B39" s="177" t="s">
        <v>303</v>
      </c>
      <c r="C39" s="185" t="s">
        <v>304</v>
      </c>
      <c r="D39" s="178" t="s">
        <v>148</v>
      </c>
      <c r="E39" s="179">
        <v>2</v>
      </c>
      <c r="F39" s="180"/>
      <c r="G39" s="181">
        <f t="shared" si="7"/>
        <v>0</v>
      </c>
      <c r="H39" s="180">
        <v>20.86</v>
      </c>
      <c r="I39" s="181">
        <f t="shared" si="8"/>
        <v>41.72</v>
      </c>
      <c r="J39" s="180">
        <v>1272.1400000000001</v>
      </c>
      <c r="K39" s="181">
        <f t="shared" si="9"/>
        <v>2544.2800000000002</v>
      </c>
      <c r="L39" s="181">
        <v>21</v>
      </c>
      <c r="M39" s="181">
        <f t="shared" si="10"/>
        <v>0</v>
      </c>
      <c r="N39" s="179">
        <v>2.0000000000000001E-4</v>
      </c>
      <c r="O39" s="179">
        <f t="shared" si="11"/>
        <v>0</v>
      </c>
      <c r="P39" s="179">
        <v>0.30625000000000002</v>
      </c>
      <c r="Q39" s="179">
        <f t="shared" si="12"/>
        <v>0.61</v>
      </c>
      <c r="R39" s="181" t="s">
        <v>198</v>
      </c>
      <c r="S39" s="181" t="s">
        <v>134</v>
      </c>
      <c r="T39" s="182" t="s">
        <v>134</v>
      </c>
      <c r="U39" s="160">
        <v>2.4510000000000001</v>
      </c>
      <c r="V39" s="160">
        <f t="shared" si="13"/>
        <v>4.9000000000000004</v>
      </c>
      <c r="W39" s="160"/>
      <c r="X39" s="160" t="s">
        <v>136</v>
      </c>
      <c r="Y39" s="160" t="s">
        <v>137</v>
      </c>
      <c r="Z39" s="150"/>
      <c r="AA39" s="150"/>
      <c r="AB39" s="150"/>
      <c r="AC39" s="150"/>
      <c r="AD39" s="150"/>
      <c r="AE39" s="150"/>
      <c r="AF39" s="150"/>
      <c r="AG39" s="150" t="s">
        <v>138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76">
        <v>18</v>
      </c>
      <c r="B40" s="177" t="s">
        <v>305</v>
      </c>
      <c r="C40" s="185" t="s">
        <v>306</v>
      </c>
      <c r="D40" s="178" t="s">
        <v>195</v>
      </c>
      <c r="E40" s="179">
        <v>2</v>
      </c>
      <c r="F40" s="180"/>
      <c r="G40" s="181">
        <f t="shared" si="7"/>
        <v>0</v>
      </c>
      <c r="H40" s="180">
        <v>355.36</v>
      </c>
      <c r="I40" s="181">
        <f t="shared" si="8"/>
        <v>710.72</v>
      </c>
      <c r="J40" s="180">
        <v>2829.64</v>
      </c>
      <c r="K40" s="181">
        <f t="shared" si="9"/>
        <v>5659.28</v>
      </c>
      <c r="L40" s="181">
        <v>21</v>
      </c>
      <c r="M40" s="181">
        <f t="shared" si="10"/>
        <v>0</v>
      </c>
      <c r="N40" s="179">
        <v>9.5E-4</v>
      </c>
      <c r="O40" s="179">
        <f t="shared" si="11"/>
        <v>0</v>
      </c>
      <c r="P40" s="179">
        <v>0</v>
      </c>
      <c r="Q40" s="179">
        <f t="shared" si="12"/>
        <v>0</v>
      </c>
      <c r="R40" s="181" t="s">
        <v>198</v>
      </c>
      <c r="S40" s="181" t="s">
        <v>134</v>
      </c>
      <c r="T40" s="182" t="s">
        <v>134</v>
      </c>
      <c r="U40" s="160">
        <v>5.0599999999999996</v>
      </c>
      <c r="V40" s="160">
        <f t="shared" si="13"/>
        <v>10.119999999999999</v>
      </c>
      <c r="W40" s="160"/>
      <c r="X40" s="160" t="s">
        <v>136</v>
      </c>
      <c r="Y40" s="160" t="s">
        <v>137</v>
      </c>
      <c r="Z40" s="150"/>
      <c r="AA40" s="150"/>
      <c r="AB40" s="150"/>
      <c r="AC40" s="150"/>
      <c r="AD40" s="150"/>
      <c r="AE40" s="150"/>
      <c r="AF40" s="150"/>
      <c r="AG40" s="150" t="s">
        <v>138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69">
        <v>19</v>
      </c>
      <c r="B41" s="170" t="s">
        <v>307</v>
      </c>
      <c r="C41" s="184" t="s">
        <v>308</v>
      </c>
      <c r="D41" s="171" t="s">
        <v>155</v>
      </c>
      <c r="E41" s="172">
        <v>0.20830000000000001</v>
      </c>
      <c r="F41" s="173"/>
      <c r="G41" s="174">
        <f t="shared" si="7"/>
        <v>0</v>
      </c>
      <c r="H41" s="173">
        <v>0</v>
      </c>
      <c r="I41" s="174">
        <f t="shared" si="8"/>
        <v>0</v>
      </c>
      <c r="J41" s="173">
        <v>4805</v>
      </c>
      <c r="K41" s="174">
        <f t="shared" si="9"/>
        <v>1000.88</v>
      </c>
      <c r="L41" s="174">
        <v>21</v>
      </c>
      <c r="M41" s="174">
        <f t="shared" si="10"/>
        <v>0</v>
      </c>
      <c r="N41" s="172">
        <v>0</v>
      </c>
      <c r="O41" s="172">
        <f t="shared" si="11"/>
        <v>0</v>
      </c>
      <c r="P41" s="172">
        <v>0</v>
      </c>
      <c r="Q41" s="172">
        <f t="shared" si="12"/>
        <v>0</v>
      </c>
      <c r="R41" s="174" t="s">
        <v>198</v>
      </c>
      <c r="S41" s="174" t="s">
        <v>134</v>
      </c>
      <c r="T41" s="175" t="s">
        <v>134</v>
      </c>
      <c r="U41" s="160">
        <v>10.582000000000001</v>
      </c>
      <c r="V41" s="160">
        <f t="shared" si="13"/>
        <v>2.2000000000000002</v>
      </c>
      <c r="W41" s="160"/>
      <c r="X41" s="160" t="s">
        <v>156</v>
      </c>
      <c r="Y41" s="160" t="s">
        <v>137</v>
      </c>
      <c r="Z41" s="150"/>
      <c r="AA41" s="150"/>
      <c r="AB41" s="150"/>
      <c r="AC41" s="150"/>
      <c r="AD41" s="150"/>
      <c r="AE41" s="150"/>
      <c r="AF41" s="150"/>
      <c r="AG41" s="150" t="s">
        <v>157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2" x14ac:dyDescent="0.2">
      <c r="A42" s="157"/>
      <c r="B42" s="158"/>
      <c r="C42" s="249" t="s">
        <v>219</v>
      </c>
      <c r="D42" s="250"/>
      <c r="E42" s="250"/>
      <c r="F42" s="250"/>
      <c r="G42" s="250"/>
      <c r="H42" s="160"/>
      <c r="I42" s="160"/>
      <c r="J42" s="160"/>
      <c r="K42" s="160"/>
      <c r="L42" s="160"/>
      <c r="M42" s="160"/>
      <c r="N42" s="159"/>
      <c r="O42" s="159"/>
      <c r="P42" s="159"/>
      <c r="Q42" s="159"/>
      <c r="R42" s="160"/>
      <c r="S42" s="160"/>
      <c r="T42" s="160"/>
      <c r="U42" s="160"/>
      <c r="V42" s="160"/>
      <c r="W42" s="160"/>
      <c r="X42" s="160"/>
      <c r="Y42" s="160"/>
      <c r="Z42" s="150"/>
      <c r="AA42" s="150"/>
      <c r="AB42" s="150"/>
      <c r="AC42" s="150"/>
      <c r="AD42" s="150"/>
      <c r="AE42" s="150"/>
      <c r="AF42" s="150"/>
      <c r="AG42" s="150" t="s">
        <v>150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ht="22.5" outlineLevel="1" x14ac:dyDescent="0.2">
      <c r="A43" s="169">
        <v>20</v>
      </c>
      <c r="B43" s="170" t="s">
        <v>309</v>
      </c>
      <c r="C43" s="184" t="s">
        <v>310</v>
      </c>
      <c r="D43" s="171" t="s">
        <v>155</v>
      </c>
      <c r="E43" s="172">
        <v>0.20830000000000001</v>
      </c>
      <c r="F43" s="173"/>
      <c r="G43" s="174">
        <f>ROUND(E43*F43,2)</f>
        <v>0</v>
      </c>
      <c r="H43" s="173">
        <v>0</v>
      </c>
      <c r="I43" s="174">
        <f>ROUND(E43*H43,2)</f>
        <v>0</v>
      </c>
      <c r="J43" s="173">
        <v>1419</v>
      </c>
      <c r="K43" s="174">
        <f>ROUND(E43*J43,2)</f>
        <v>295.58</v>
      </c>
      <c r="L43" s="174">
        <v>21</v>
      </c>
      <c r="M43" s="174">
        <f>G43*(1+L43/100)</f>
        <v>0</v>
      </c>
      <c r="N43" s="172">
        <v>0</v>
      </c>
      <c r="O43" s="172">
        <f>ROUND(E43*N43,2)</f>
        <v>0</v>
      </c>
      <c r="P43" s="172">
        <v>0</v>
      </c>
      <c r="Q43" s="172">
        <f>ROUND(E43*P43,2)</f>
        <v>0</v>
      </c>
      <c r="R43" s="174" t="s">
        <v>198</v>
      </c>
      <c r="S43" s="174" t="s">
        <v>134</v>
      </c>
      <c r="T43" s="175" t="s">
        <v>134</v>
      </c>
      <c r="U43" s="160">
        <v>1.1830000000000001</v>
      </c>
      <c r="V43" s="160">
        <f>ROUND(E43*U43,2)</f>
        <v>0.25</v>
      </c>
      <c r="W43" s="160"/>
      <c r="X43" s="160" t="s">
        <v>156</v>
      </c>
      <c r="Y43" s="160" t="s">
        <v>137</v>
      </c>
      <c r="Z43" s="150"/>
      <c r="AA43" s="150"/>
      <c r="AB43" s="150"/>
      <c r="AC43" s="150"/>
      <c r="AD43" s="150"/>
      <c r="AE43" s="150"/>
      <c r="AF43" s="150"/>
      <c r="AG43" s="150" t="s">
        <v>157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2" x14ac:dyDescent="0.2">
      <c r="A44" s="157"/>
      <c r="B44" s="158"/>
      <c r="C44" s="249" t="s">
        <v>219</v>
      </c>
      <c r="D44" s="250"/>
      <c r="E44" s="250"/>
      <c r="F44" s="250"/>
      <c r="G44" s="250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60"/>
      <c r="Z44" s="150"/>
      <c r="AA44" s="150"/>
      <c r="AB44" s="150"/>
      <c r="AC44" s="150"/>
      <c r="AD44" s="150"/>
      <c r="AE44" s="150"/>
      <c r="AF44" s="150"/>
      <c r="AG44" s="150" t="s">
        <v>150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x14ac:dyDescent="0.2">
      <c r="A45" s="162" t="s">
        <v>128</v>
      </c>
      <c r="B45" s="163" t="s">
        <v>82</v>
      </c>
      <c r="C45" s="183" t="s">
        <v>83</v>
      </c>
      <c r="D45" s="164"/>
      <c r="E45" s="165"/>
      <c r="F45" s="166"/>
      <c r="G45" s="166">
        <f>SUMIF(AG46:AG77,"&lt;&gt;NOR",G46:G77)</f>
        <v>0</v>
      </c>
      <c r="H45" s="166"/>
      <c r="I45" s="166">
        <f>SUM(I46:I77)</f>
        <v>113996.06</v>
      </c>
      <c r="J45" s="166"/>
      <c r="K45" s="166">
        <f>SUM(K46:K77)</f>
        <v>58268.4</v>
      </c>
      <c r="L45" s="166"/>
      <c r="M45" s="166">
        <f>SUM(M46:M77)</f>
        <v>0</v>
      </c>
      <c r="N45" s="165"/>
      <c r="O45" s="165">
        <f>SUM(O46:O77)</f>
        <v>0.29000000000000004</v>
      </c>
      <c r="P45" s="165"/>
      <c r="Q45" s="165">
        <f>SUM(Q46:Q77)</f>
        <v>0.71</v>
      </c>
      <c r="R45" s="166"/>
      <c r="S45" s="166"/>
      <c r="T45" s="167"/>
      <c r="U45" s="161"/>
      <c r="V45" s="161">
        <f>SUM(V46:V77)</f>
        <v>17.91</v>
      </c>
      <c r="W45" s="161"/>
      <c r="X45" s="161"/>
      <c r="Y45" s="161"/>
      <c r="AG45" t="s">
        <v>129</v>
      </c>
    </row>
    <row r="46" spans="1:60" ht="33.75" outlineLevel="1" x14ac:dyDescent="0.2">
      <c r="A46" s="176">
        <v>21</v>
      </c>
      <c r="B46" s="177" t="s">
        <v>311</v>
      </c>
      <c r="C46" s="185" t="s">
        <v>312</v>
      </c>
      <c r="D46" s="178" t="s">
        <v>148</v>
      </c>
      <c r="E46" s="179">
        <v>1</v>
      </c>
      <c r="F46" s="180"/>
      <c r="G46" s="181">
        <f>ROUND(E46*F46,2)</f>
        <v>0</v>
      </c>
      <c r="H46" s="180">
        <v>1154</v>
      </c>
      <c r="I46" s="181">
        <f>ROUND(E46*H46,2)</f>
        <v>1154</v>
      </c>
      <c r="J46" s="180">
        <v>0</v>
      </c>
      <c r="K46" s="181">
        <f>ROUND(E46*J46,2)</f>
        <v>0</v>
      </c>
      <c r="L46" s="181">
        <v>21</v>
      </c>
      <c r="M46" s="181">
        <f>G46*(1+L46/100)</f>
        <v>0</v>
      </c>
      <c r="N46" s="179">
        <v>1.5499999999999999E-3</v>
      </c>
      <c r="O46" s="179">
        <f>ROUND(E46*N46,2)</f>
        <v>0</v>
      </c>
      <c r="P46" s="179">
        <v>0</v>
      </c>
      <c r="Q46" s="179">
        <f>ROUND(E46*P46,2)</f>
        <v>0</v>
      </c>
      <c r="R46" s="181" t="s">
        <v>143</v>
      </c>
      <c r="S46" s="181" t="s">
        <v>134</v>
      </c>
      <c r="T46" s="182" t="s">
        <v>134</v>
      </c>
      <c r="U46" s="160">
        <v>0</v>
      </c>
      <c r="V46" s="160">
        <f>ROUND(E46*U46,2)</f>
        <v>0</v>
      </c>
      <c r="W46" s="160"/>
      <c r="X46" s="160" t="s">
        <v>144</v>
      </c>
      <c r="Y46" s="160" t="s">
        <v>137</v>
      </c>
      <c r="Z46" s="150"/>
      <c r="AA46" s="150"/>
      <c r="AB46" s="150"/>
      <c r="AC46" s="150"/>
      <c r="AD46" s="150"/>
      <c r="AE46" s="150"/>
      <c r="AF46" s="150"/>
      <c r="AG46" s="150" t="s">
        <v>145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ht="45" outlineLevel="1" x14ac:dyDescent="0.2">
      <c r="A47" s="176">
        <v>22</v>
      </c>
      <c r="B47" s="177" t="s">
        <v>313</v>
      </c>
      <c r="C47" s="185" t="s">
        <v>314</v>
      </c>
      <c r="D47" s="178" t="s">
        <v>148</v>
      </c>
      <c r="E47" s="179">
        <v>1</v>
      </c>
      <c r="F47" s="180"/>
      <c r="G47" s="181">
        <f>ROUND(E47*F47,2)</f>
        <v>0</v>
      </c>
      <c r="H47" s="180">
        <v>1608</v>
      </c>
      <c r="I47" s="181">
        <f>ROUND(E47*H47,2)</f>
        <v>1608</v>
      </c>
      <c r="J47" s="180">
        <v>0</v>
      </c>
      <c r="K47" s="181">
        <f>ROUND(E47*J47,2)</f>
        <v>0</v>
      </c>
      <c r="L47" s="181">
        <v>21</v>
      </c>
      <c r="M47" s="181">
        <f>G47*(1+L47/100)</f>
        <v>0</v>
      </c>
      <c r="N47" s="179">
        <v>5.1000000000000004E-3</v>
      </c>
      <c r="O47" s="179">
        <f>ROUND(E47*N47,2)</f>
        <v>0.01</v>
      </c>
      <c r="P47" s="179">
        <v>0</v>
      </c>
      <c r="Q47" s="179">
        <f>ROUND(E47*P47,2)</f>
        <v>0</v>
      </c>
      <c r="R47" s="181" t="s">
        <v>143</v>
      </c>
      <c r="S47" s="181" t="s">
        <v>134</v>
      </c>
      <c r="T47" s="182" t="s">
        <v>134</v>
      </c>
      <c r="U47" s="160">
        <v>0</v>
      </c>
      <c r="V47" s="160">
        <f>ROUND(E47*U47,2)</f>
        <v>0</v>
      </c>
      <c r="W47" s="160"/>
      <c r="X47" s="160" t="s">
        <v>144</v>
      </c>
      <c r="Y47" s="160" t="s">
        <v>137</v>
      </c>
      <c r="Z47" s="150"/>
      <c r="AA47" s="150"/>
      <c r="AB47" s="150"/>
      <c r="AC47" s="150"/>
      <c r="AD47" s="150"/>
      <c r="AE47" s="150"/>
      <c r="AF47" s="150"/>
      <c r="AG47" s="150" t="s">
        <v>145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ht="33.75" outlineLevel="1" x14ac:dyDescent="0.2">
      <c r="A48" s="176">
        <v>23</v>
      </c>
      <c r="B48" s="177" t="s">
        <v>315</v>
      </c>
      <c r="C48" s="185" t="s">
        <v>316</v>
      </c>
      <c r="D48" s="178" t="s">
        <v>148</v>
      </c>
      <c r="E48" s="179">
        <v>1</v>
      </c>
      <c r="F48" s="180"/>
      <c r="G48" s="181">
        <f>ROUND(E48*F48,2)</f>
        <v>0</v>
      </c>
      <c r="H48" s="180">
        <v>4170</v>
      </c>
      <c r="I48" s="181">
        <f>ROUND(E48*H48,2)</f>
        <v>4170</v>
      </c>
      <c r="J48" s="180">
        <v>0</v>
      </c>
      <c r="K48" s="181">
        <f>ROUND(E48*J48,2)</f>
        <v>0</v>
      </c>
      <c r="L48" s="181">
        <v>21</v>
      </c>
      <c r="M48" s="181">
        <f>G48*(1+L48/100)</f>
        <v>0</v>
      </c>
      <c r="N48" s="179">
        <v>2E-3</v>
      </c>
      <c r="O48" s="179">
        <f>ROUND(E48*N48,2)</f>
        <v>0</v>
      </c>
      <c r="P48" s="179">
        <v>0</v>
      </c>
      <c r="Q48" s="179">
        <f>ROUND(E48*P48,2)</f>
        <v>0</v>
      </c>
      <c r="R48" s="181" t="s">
        <v>143</v>
      </c>
      <c r="S48" s="181" t="s">
        <v>134</v>
      </c>
      <c r="T48" s="182" t="s">
        <v>134</v>
      </c>
      <c r="U48" s="160">
        <v>0</v>
      </c>
      <c r="V48" s="160">
        <f>ROUND(E48*U48,2)</f>
        <v>0</v>
      </c>
      <c r="W48" s="160"/>
      <c r="X48" s="160" t="s">
        <v>144</v>
      </c>
      <c r="Y48" s="160" t="s">
        <v>137</v>
      </c>
      <c r="Z48" s="150"/>
      <c r="AA48" s="150"/>
      <c r="AB48" s="150"/>
      <c r="AC48" s="150"/>
      <c r="AD48" s="150"/>
      <c r="AE48" s="150"/>
      <c r="AF48" s="150"/>
      <c r="AG48" s="150" t="s">
        <v>145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69">
        <v>24</v>
      </c>
      <c r="B49" s="170" t="s">
        <v>317</v>
      </c>
      <c r="C49" s="184" t="s">
        <v>557</v>
      </c>
      <c r="D49" s="171" t="s">
        <v>148</v>
      </c>
      <c r="E49" s="172">
        <v>1</v>
      </c>
      <c r="F49" s="173"/>
      <c r="G49" s="174">
        <f>ROUND(E49*F49,2)</f>
        <v>0</v>
      </c>
      <c r="H49" s="173">
        <v>30000</v>
      </c>
      <c r="I49" s="174">
        <f>ROUND(E49*H49,2)</f>
        <v>30000</v>
      </c>
      <c r="J49" s="173">
        <v>0</v>
      </c>
      <c r="K49" s="174">
        <f>ROUND(E49*J49,2)</f>
        <v>0</v>
      </c>
      <c r="L49" s="174">
        <v>21</v>
      </c>
      <c r="M49" s="174">
        <f>G49*(1+L49/100)</f>
        <v>0</v>
      </c>
      <c r="N49" s="172">
        <v>0.108</v>
      </c>
      <c r="O49" s="172">
        <f>ROUND(E49*N49,2)</f>
        <v>0.11</v>
      </c>
      <c r="P49" s="172">
        <v>0</v>
      </c>
      <c r="Q49" s="172">
        <f>ROUND(E49*P49,2)</f>
        <v>0</v>
      </c>
      <c r="R49" s="174"/>
      <c r="S49" s="174" t="s">
        <v>185</v>
      </c>
      <c r="T49" s="175" t="s">
        <v>202</v>
      </c>
      <c r="U49" s="160">
        <v>0</v>
      </c>
      <c r="V49" s="160">
        <f>ROUND(E49*U49,2)</f>
        <v>0</v>
      </c>
      <c r="W49" s="160"/>
      <c r="X49" s="160" t="s">
        <v>144</v>
      </c>
      <c r="Y49" s="160" t="s">
        <v>137</v>
      </c>
      <c r="Z49" s="150"/>
      <c r="AA49" s="150"/>
      <c r="AB49" s="150"/>
      <c r="AC49" s="150"/>
      <c r="AD49" s="150"/>
      <c r="AE49" s="150"/>
      <c r="AF49" s="150"/>
      <c r="AG49" s="150" t="s">
        <v>145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2" x14ac:dyDescent="0.2">
      <c r="A50" s="157"/>
      <c r="B50" s="158"/>
      <c r="C50" s="247" t="s">
        <v>318</v>
      </c>
      <c r="D50" s="248"/>
      <c r="E50" s="248"/>
      <c r="F50" s="248"/>
      <c r="G50" s="248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60"/>
      <c r="Z50" s="150"/>
      <c r="AA50" s="150"/>
      <c r="AB50" s="150"/>
      <c r="AC50" s="150"/>
      <c r="AD50" s="150"/>
      <c r="AE50" s="150"/>
      <c r="AF50" s="150"/>
      <c r="AG50" s="150" t="s">
        <v>140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3" x14ac:dyDescent="0.2">
      <c r="A51" s="157"/>
      <c r="B51" s="158"/>
      <c r="C51" s="245" t="s">
        <v>319</v>
      </c>
      <c r="D51" s="246"/>
      <c r="E51" s="246"/>
      <c r="F51" s="246"/>
      <c r="G51" s="246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60"/>
      <c r="Z51" s="150"/>
      <c r="AA51" s="150"/>
      <c r="AB51" s="150"/>
      <c r="AC51" s="150"/>
      <c r="AD51" s="150"/>
      <c r="AE51" s="150"/>
      <c r="AF51" s="150"/>
      <c r="AG51" s="150" t="s">
        <v>140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3" x14ac:dyDescent="0.2">
      <c r="A52" s="157"/>
      <c r="B52" s="158"/>
      <c r="C52" s="245" t="s">
        <v>558</v>
      </c>
      <c r="D52" s="246"/>
      <c r="E52" s="246"/>
      <c r="F52" s="246"/>
      <c r="G52" s="246"/>
      <c r="H52" s="160"/>
      <c r="I52" s="160"/>
      <c r="J52" s="160"/>
      <c r="K52" s="160"/>
      <c r="L52" s="160"/>
      <c r="M52" s="160"/>
      <c r="N52" s="159"/>
      <c r="O52" s="159"/>
      <c r="P52" s="159"/>
      <c r="Q52" s="159"/>
      <c r="R52" s="160"/>
      <c r="S52" s="160"/>
      <c r="T52" s="160"/>
      <c r="U52" s="160"/>
      <c r="V52" s="160"/>
      <c r="W52" s="160"/>
      <c r="X52" s="160"/>
      <c r="Y52" s="160"/>
      <c r="Z52" s="150"/>
      <c r="AA52" s="150"/>
      <c r="AB52" s="150"/>
      <c r="AC52" s="150"/>
      <c r="AD52" s="150"/>
      <c r="AE52" s="150"/>
      <c r="AF52" s="150"/>
      <c r="AG52" s="150" t="s">
        <v>140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3" x14ac:dyDescent="0.2">
      <c r="A53" s="157"/>
      <c r="B53" s="158"/>
      <c r="C53" s="245" t="s">
        <v>559</v>
      </c>
      <c r="D53" s="246"/>
      <c r="E53" s="246"/>
      <c r="F53" s="246"/>
      <c r="G53" s="246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60"/>
      <c r="Z53" s="150"/>
      <c r="AA53" s="150"/>
      <c r="AB53" s="150"/>
      <c r="AC53" s="150"/>
      <c r="AD53" s="150"/>
      <c r="AE53" s="150"/>
      <c r="AF53" s="150"/>
      <c r="AG53" s="150" t="s">
        <v>140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3" x14ac:dyDescent="0.2">
      <c r="A54" s="157"/>
      <c r="B54" s="158"/>
      <c r="C54" s="245" t="s">
        <v>560</v>
      </c>
      <c r="D54" s="246"/>
      <c r="E54" s="246"/>
      <c r="F54" s="246"/>
      <c r="G54" s="246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60"/>
      <c r="Z54" s="150"/>
      <c r="AA54" s="150"/>
      <c r="AB54" s="150"/>
      <c r="AC54" s="150"/>
      <c r="AD54" s="150"/>
      <c r="AE54" s="150"/>
      <c r="AF54" s="150"/>
      <c r="AG54" s="150" t="s">
        <v>140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3" x14ac:dyDescent="0.2">
      <c r="A55" s="157"/>
      <c r="B55" s="158"/>
      <c r="C55" s="245" t="s">
        <v>561</v>
      </c>
      <c r="D55" s="246"/>
      <c r="E55" s="246"/>
      <c r="F55" s="246"/>
      <c r="G55" s="246"/>
      <c r="H55" s="160"/>
      <c r="I55" s="160"/>
      <c r="J55" s="160"/>
      <c r="K55" s="160"/>
      <c r="L55" s="160"/>
      <c r="M55" s="160"/>
      <c r="N55" s="159"/>
      <c r="O55" s="159"/>
      <c r="P55" s="159"/>
      <c r="Q55" s="159"/>
      <c r="R55" s="160"/>
      <c r="S55" s="160"/>
      <c r="T55" s="160"/>
      <c r="U55" s="160"/>
      <c r="V55" s="160"/>
      <c r="W55" s="160"/>
      <c r="X55" s="160"/>
      <c r="Y55" s="160"/>
      <c r="Z55" s="150"/>
      <c r="AA55" s="150"/>
      <c r="AB55" s="150"/>
      <c r="AC55" s="150"/>
      <c r="AD55" s="150"/>
      <c r="AE55" s="150"/>
      <c r="AF55" s="150"/>
      <c r="AG55" s="150" t="s">
        <v>140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76">
        <v>25</v>
      </c>
      <c r="B56" s="177" t="s">
        <v>320</v>
      </c>
      <c r="C56" s="185" t="s">
        <v>321</v>
      </c>
      <c r="D56" s="178" t="s">
        <v>148</v>
      </c>
      <c r="E56" s="179">
        <v>1</v>
      </c>
      <c r="F56" s="180"/>
      <c r="G56" s="181">
        <f t="shared" ref="G56:G68" si="14">ROUND(E56*F56,2)</f>
        <v>0</v>
      </c>
      <c r="H56" s="180">
        <v>7300</v>
      </c>
      <c r="I56" s="181">
        <f t="shared" ref="I56:I68" si="15">ROUND(E56*H56,2)</f>
        <v>7300</v>
      </c>
      <c r="J56" s="180">
        <v>0</v>
      </c>
      <c r="K56" s="181">
        <f t="shared" ref="K56:K68" si="16">ROUND(E56*J56,2)</f>
        <v>0</v>
      </c>
      <c r="L56" s="181">
        <v>21</v>
      </c>
      <c r="M56" s="181">
        <f t="shared" ref="M56:M68" si="17">G56*(1+L56/100)</f>
        <v>0</v>
      </c>
      <c r="N56" s="179">
        <v>0.01</v>
      </c>
      <c r="O56" s="179">
        <f t="shared" ref="O56:O68" si="18">ROUND(E56*N56,2)</f>
        <v>0.01</v>
      </c>
      <c r="P56" s="179">
        <v>0</v>
      </c>
      <c r="Q56" s="179">
        <f t="shared" ref="Q56:Q68" si="19">ROUND(E56*P56,2)</f>
        <v>0</v>
      </c>
      <c r="R56" s="181"/>
      <c r="S56" s="181" t="s">
        <v>185</v>
      </c>
      <c r="T56" s="182" t="s">
        <v>202</v>
      </c>
      <c r="U56" s="160">
        <v>0</v>
      </c>
      <c r="V56" s="160">
        <f t="shared" ref="V56:V68" si="20">ROUND(E56*U56,2)</f>
        <v>0</v>
      </c>
      <c r="W56" s="160"/>
      <c r="X56" s="160" t="s">
        <v>144</v>
      </c>
      <c r="Y56" s="160" t="s">
        <v>137</v>
      </c>
      <c r="Z56" s="150"/>
      <c r="AA56" s="150"/>
      <c r="AB56" s="150"/>
      <c r="AC56" s="150"/>
      <c r="AD56" s="150"/>
      <c r="AE56" s="150"/>
      <c r="AF56" s="150"/>
      <c r="AG56" s="150" t="s">
        <v>145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76">
        <v>26</v>
      </c>
      <c r="B57" s="177" t="s">
        <v>322</v>
      </c>
      <c r="C57" s="185" t="s">
        <v>562</v>
      </c>
      <c r="D57" s="178" t="s">
        <v>195</v>
      </c>
      <c r="E57" s="179">
        <v>1</v>
      </c>
      <c r="F57" s="180"/>
      <c r="G57" s="181">
        <f t="shared" si="14"/>
        <v>0</v>
      </c>
      <c r="H57" s="180">
        <v>43111</v>
      </c>
      <c r="I57" s="181">
        <f t="shared" si="15"/>
        <v>43111</v>
      </c>
      <c r="J57" s="180">
        <v>0</v>
      </c>
      <c r="K57" s="181">
        <f t="shared" si="16"/>
        <v>0</v>
      </c>
      <c r="L57" s="181">
        <v>21</v>
      </c>
      <c r="M57" s="181">
        <f t="shared" si="17"/>
        <v>0</v>
      </c>
      <c r="N57" s="179">
        <v>0</v>
      </c>
      <c r="O57" s="179">
        <f t="shared" si="18"/>
        <v>0</v>
      </c>
      <c r="P57" s="179">
        <v>0</v>
      </c>
      <c r="Q57" s="179">
        <f t="shared" si="19"/>
        <v>0</v>
      </c>
      <c r="R57" s="181"/>
      <c r="S57" s="181" t="s">
        <v>185</v>
      </c>
      <c r="T57" s="182" t="s">
        <v>202</v>
      </c>
      <c r="U57" s="160">
        <v>0</v>
      </c>
      <c r="V57" s="160">
        <f t="shared" si="20"/>
        <v>0</v>
      </c>
      <c r="W57" s="160"/>
      <c r="X57" s="160" t="s">
        <v>144</v>
      </c>
      <c r="Y57" s="160" t="s">
        <v>137</v>
      </c>
      <c r="Z57" s="150"/>
      <c r="AA57" s="150"/>
      <c r="AB57" s="150"/>
      <c r="AC57" s="150"/>
      <c r="AD57" s="150"/>
      <c r="AE57" s="150"/>
      <c r="AF57" s="150"/>
      <c r="AG57" s="150" t="s">
        <v>145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76">
        <v>27</v>
      </c>
      <c r="B58" s="177" t="s">
        <v>323</v>
      </c>
      <c r="C58" s="185" t="s">
        <v>324</v>
      </c>
      <c r="D58" s="178" t="s">
        <v>195</v>
      </c>
      <c r="E58" s="179">
        <v>1</v>
      </c>
      <c r="F58" s="180"/>
      <c r="G58" s="181">
        <f t="shared" si="14"/>
        <v>0</v>
      </c>
      <c r="H58" s="180">
        <v>0</v>
      </c>
      <c r="I58" s="181">
        <f t="shared" si="15"/>
        <v>0</v>
      </c>
      <c r="J58" s="180">
        <v>15000</v>
      </c>
      <c r="K58" s="181">
        <f t="shared" si="16"/>
        <v>15000</v>
      </c>
      <c r="L58" s="181">
        <v>21</v>
      </c>
      <c r="M58" s="181">
        <f t="shared" si="17"/>
        <v>0</v>
      </c>
      <c r="N58" s="179">
        <v>0</v>
      </c>
      <c r="O58" s="179">
        <f t="shared" si="18"/>
        <v>0</v>
      </c>
      <c r="P58" s="179">
        <v>0</v>
      </c>
      <c r="Q58" s="179">
        <f t="shared" si="19"/>
        <v>0</v>
      </c>
      <c r="R58" s="181"/>
      <c r="S58" s="181" t="s">
        <v>185</v>
      </c>
      <c r="T58" s="182" t="s">
        <v>202</v>
      </c>
      <c r="U58" s="160">
        <v>0</v>
      </c>
      <c r="V58" s="160">
        <f t="shared" si="20"/>
        <v>0</v>
      </c>
      <c r="W58" s="160"/>
      <c r="X58" s="160" t="s">
        <v>136</v>
      </c>
      <c r="Y58" s="160" t="s">
        <v>137</v>
      </c>
      <c r="Z58" s="150"/>
      <c r="AA58" s="150"/>
      <c r="AB58" s="150"/>
      <c r="AC58" s="150"/>
      <c r="AD58" s="150"/>
      <c r="AE58" s="150"/>
      <c r="AF58" s="150"/>
      <c r="AG58" s="150" t="s">
        <v>138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76">
        <v>28</v>
      </c>
      <c r="B59" s="177" t="s">
        <v>325</v>
      </c>
      <c r="C59" s="185" t="s">
        <v>326</v>
      </c>
      <c r="D59" s="178" t="s">
        <v>195</v>
      </c>
      <c r="E59" s="179">
        <v>1</v>
      </c>
      <c r="F59" s="180"/>
      <c r="G59" s="181">
        <f t="shared" si="14"/>
        <v>0</v>
      </c>
      <c r="H59" s="180">
        <v>0</v>
      </c>
      <c r="I59" s="181">
        <f t="shared" si="15"/>
        <v>0</v>
      </c>
      <c r="J59" s="180">
        <v>821</v>
      </c>
      <c r="K59" s="181">
        <f t="shared" si="16"/>
        <v>821</v>
      </c>
      <c r="L59" s="181">
        <v>21</v>
      </c>
      <c r="M59" s="181">
        <f t="shared" si="17"/>
        <v>0</v>
      </c>
      <c r="N59" s="179">
        <v>0</v>
      </c>
      <c r="O59" s="179">
        <f t="shared" si="18"/>
        <v>0</v>
      </c>
      <c r="P59" s="179">
        <v>0.11700000000000001</v>
      </c>
      <c r="Q59" s="179">
        <f t="shared" si="19"/>
        <v>0.12</v>
      </c>
      <c r="R59" s="181"/>
      <c r="S59" s="181" t="s">
        <v>185</v>
      </c>
      <c r="T59" s="182" t="s">
        <v>134</v>
      </c>
      <c r="U59" s="160">
        <v>1.37</v>
      </c>
      <c r="V59" s="160">
        <f t="shared" si="20"/>
        <v>1.37</v>
      </c>
      <c r="W59" s="160"/>
      <c r="X59" s="160" t="s">
        <v>136</v>
      </c>
      <c r="Y59" s="160" t="s">
        <v>137</v>
      </c>
      <c r="Z59" s="150"/>
      <c r="AA59" s="150"/>
      <c r="AB59" s="150"/>
      <c r="AC59" s="150"/>
      <c r="AD59" s="150"/>
      <c r="AE59" s="150"/>
      <c r="AF59" s="150"/>
      <c r="AG59" s="150" t="s">
        <v>138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76">
        <v>29</v>
      </c>
      <c r="B60" s="177" t="s">
        <v>327</v>
      </c>
      <c r="C60" s="185" t="s">
        <v>563</v>
      </c>
      <c r="D60" s="178" t="s">
        <v>148</v>
      </c>
      <c r="E60" s="179">
        <v>4</v>
      </c>
      <c r="F60" s="180"/>
      <c r="G60" s="181">
        <f t="shared" si="14"/>
        <v>0</v>
      </c>
      <c r="H60" s="180">
        <v>0</v>
      </c>
      <c r="I60" s="181">
        <f t="shared" si="15"/>
        <v>0</v>
      </c>
      <c r="J60" s="180">
        <v>6940</v>
      </c>
      <c r="K60" s="181">
        <f t="shared" si="16"/>
        <v>27760</v>
      </c>
      <c r="L60" s="181">
        <v>21</v>
      </c>
      <c r="M60" s="181">
        <f t="shared" si="17"/>
        <v>0</v>
      </c>
      <c r="N60" s="179">
        <v>2E-3</v>
      </c>
      <c r="O60" s="179">
        <f t="shared" si="18"/>
        <v>0.01</v>
      </c>
      <c r="P60" s="179">
        <v>0</v>
      </c>
      <c r="Q60" s="179">
        <f t="shared" si="19"/>
        <v>0</v>
      </c>
      <c r="R60" s="181"/>
      <c r="S60" s="181" t="s">
        <v>185</v>
      </c>
      <c r="T60" s="182" t="s">
        <v>202</v>
      </c>
      <c r="U60" s="160">
        <v>0</v>
      </c>
      <c r="V60" s="160">
        <f t="shared" si="20"/>
        <v>0</v>
      </c>
      <c r="W60" s="160"/>
      <c r="X60" s="160" t="s">
        <v>136</v>
      </c>
      <c r="Y60" s="160" t="s">
        <v>137</v>
      </c>
      <c r="Z60" s="150"/>
      <c r="AA60" s="150"/>
      <c r="AB60" s="150"/>
      <c r="AC60" s="150"/>
      <c r="AD60" s="150"/>
      <c r="AE60" s="150"/>
      <c r="AF60" s="150"/>
      <c r="AG60" s="150" t="s">
        <v>138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76">
        <v>30</v>
      </c>
      <c r="B61" s="177" t="s">
        <v>328</v>
      </c>
      <c r="C61" s="185" t="s">
        <v>329</v>
      </c>
      <c r="D61" s="178" t="s">
        <v>226</v>
      </c>
      <c r="E61" s="179">
        <v>1</v>
      </c>
      <c r="F61" s="180"/>
      <c r="G61" s="181">
        <f t="shared" si="14"/>
        <v>0</v>
      </c>
      <c r="H61" s="180">
        <v>0</v>
      </c>
      <c r="I61" s="181">
        <f t="shared" si="15"/>
        <v>0</v>
      </c>
      <c r="J61" s="180">
        <v>500</v>
      </c>
      <c r="K61" s="181">
        <f t="shared" si="16"/>
        <v>500</v>
      </c>
      <c r="L61" s="181">
        <v>21</v>
      </c>
      <c r="M61" s="181">
        <f t="shared" si="17"/>
        <v>0</v>
      </c>
      <c r="N61" s="179">
        <v>0</v>
      </c>
      <c r="O61" s="179">
        <f t="shared" si="18"/>
        <v>0</v>
      </c>
      <c r="P61" s="179">
        <v>0</v>
      </c>
      <c r="Q61" s="179">
        <f t="shared" si="19"/>
        <v>0</v>
      </c>
      <c r="R61" s="181"/>
      <c r="S61" s="181" t="s">
        <v>185</v>
      </c>
      <c r="T61" s="182" t="s">
        <v>202</v>
      </c>
      <c r="U61" s="160">
        <v>0</v>
      </c>
      <c r="V61" s="160">
        <f t="shared" si="20"/>
        <v>0</v>
      </c>
      <c r="W61" s="160"/>
      <c r="X61" s="160" t="s">
        <v>136</v>
      </c>
      <c r="Y61" s="160" t="s">
        <v>137</v>
      </c>
      <c r="Z61" s="150"/>
      <c r="AA61" s="150"/>
      <c r="AB61" s="150"/>
      <c r="AC61" s="150"/>
      <c r="AD61" s="150"/>
      <c r="AE61" s="150"/>
      <c r="AF61" s="150"/>
      <c r="AG61" s="150" t="s">
        <v>138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76">
        <v>31</v>
      </c>
      <c r="B62" s="177" t="s">
        <v>330</v>
      </c>
      <c r="C62" s="185" t="s">
        <v>564</v>
      </c>
      <c r="D62" s="178" t="s">
        <v>148</v>
      </c>
      <c r="E62" s="179">
        <v>1</v>
      </c>
      <c r="F62" s="180"/>
      <c r="G62" s="181">
        <f t="shared" si="14"/>
        <v>0</v>
      </c>
      <c r="H62" s="180">
        <v>1170</v>
      </c>
      <c r="I62" s="181">
        <f t="shared" si="15"/>
        <v>1170</v>
      </c>
      <c r="J62" s="180">
        <v>0</v>
      </c>
      <c r="K62" s="181">
        <f t="shared" si="16"/>
        <v>0</v>
      </c>
      <c r="L62" s="181">
        <v>21</v>
      </c>
      <c r="M62" s="181">
        <f t="shared" si="17"/>
        <v>0</v>
      </c>
      <c r="N62" s="179">
        <v>5.0000000000000001E-4</v>
      </c>
      <c r="O62" s="179">
        <f t="shared" si="18"/>
        <v>0</v>
      </c>
      <c r="P62" s="179">
        <v>0</v>
      </c>
      <c r="Q62" s="179">
        <f t="shared" si="19"/>
        <v>0</v>
      </c>
      <c r="R62" s="181"/>
      <c r="S62" s="181" t="s">
        <v>185</v>
      </c>
      <c r="T62" s="182" t="s">
        <v>202</v>
      </c>
      <c r="U62" s="160">
        <v>0</v>
      </c>
      <c r="V62" s="160">
        <f t="shared" si="20"/>
        <v>0</v>
      </c>
      <c r="W62" s="160"/>
      <c r="X62" s="160" t="s">
        <v>144</v>
      </c>
      <c r="Y62" s="160" t="s">
        <v>137</v>
      </c>
      <c r="Z62" s="150"/>
      <c r="AA62" s="150"/>
      <c r="AB62" s="150"/>
      <c r="AC62" s="150"/>
      <c r="AD62" s="150"/>
      <c r="AE62" s="150"/>
      <c r="AF62" s="150"/>
      <c r="AG62" s="150" t="s">
        <v>145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76">
        <v>32</v>
      </c>
      <c r="B63" s="177" t="s">
        <v>331</v>
      </c>
      <c r="C63" s="185" t="s">
        <v>565</v>
      </c>
      <c r="D63" s="178" t="s">
        <v>148</v>
      </c>
      <c r="E63" s="179">
        <v>1</v>
      </c>
      <c r="F63" s="180"/>
      <c r="G63" s="181">
        <f t="shared" si="14"/>
        <v>0</v>
      </c>
      <c r="H63" s="180">
        <v>11350</v>
      </c>
      <c r="I63" s="181">
        <f t="shared" si="15"/>
        <v>11350</v>
      </c>
      <c r="J63" s="180">
        <v>0</v>
      </c>
      <c r="K63" s="181">
        <f t="shared" si="16"/>
        <v>0</v>
      </c>
      <c r="L63" s="181">
        <v>21</v>
      </c>
      <c r="M63" s="181">
        <f t="shared" si="17"/>
        <v>0</v>
      </c>
      <c r="N63" s="179">
        <v>5.0000000000000001E-3</v>
      </c>
      <c r="O63" s="179">
        <f t="shared" si="18"/>
        <v>0.01</v>
      </c>
      <c r="P63" s="179">
        <v>0</v>
      </c>
      <c r="Q63" s="179">
        <f t="shared" si="19"/>
        <v>0</v>
      </c>
      <c r="R63" s="181"/>
      <c r="S63" s="181" t="s">
        <v>185</v>
      </c>
      <c r="T63" s="182" t="s">
        <v>202</v>
      </c>
      <c r="U63" s="160">
        <v>0</v>
      </c>
      <c r="V63" s="160">
        <f t="shared" si="20"/>
        <v>0</v>
      </c>
      <c r="W63" s="160"/>
      <c r="X63" s="160" t="s">
        <v>144</v>
      </c>
      <c r="Y63" s="160" t="s">
        <v>137</v>
      </c>
      <c r="Z63" s="150"/>
      <c r="AA63" s="150"/>
      <c r="AB63" s="150"/>
      <c r="AC63" s="150"/>
      <c r="AD63" s="150"/>
      <c r="AE63" s="150"/>
      <c r="AF63" s="150"/>
      <c r="AG63" s="150" t="s">
        <v>145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76">
        <v>33</v>
      </c>
      <c r="B64" s="177" t="s">
        <v>332</v>
      </c>
      <c r="C64" s="185" t="s">
        <v>566</v>
      </c>
      <c r="D64" s="178" t="s">
        <v>333</v>
      </c>
      <c r="E64" s="179">
        <v>1</v>
      </c>
      <c r="F64" s="180"/>
      <c r="G64" s="181">
        <f t="shared" si="14"/>
        <v>0</v>
      </c>
      <c r="H64" s="180">
        <v>6366</v>
      </c>
      <c r="I64" s="181">
        <f t="shared" si="15"/>
        <v>6366</v>
      </c>
      <c r="J64" s="180">
        <v>0</v>
      </c>
      <c r="K64" s="181">
        <f t="shared" si="16"/>
        <v>0</v>
      </c>
      <c r="L64" s="181">
        <v>21</v>
      </c>
      <c r="M64" s="181">
        <f t="shared" si="17"/>
        <v>0</v>
      </c>
      <c r="N64" s="179">
        <v>1.4E-3</v>
      </c>
      <c r="O64" s="179">
        <f t="shared" si="18"/>
        <v>0</v>
      </c>
      <c r="P64" s="179">
        <v>0</v>
      </c>
      <c r="Q64" s="179">
        <f t="shared" si="19"/>
        <v>0</v>
      </c>
      <c r="R64" s="181"/>
      <c r="S64" s="181" t="s">
        <v>185</v>
      </c>
      <c r="T64" s="182" t="s">
        <v>202</v>
      </c>
      <c r="U64" s="160">
        <v>0</v>
      </c>
      <c r="V64" s="160">
        <f t="shared" si="20"/>
        <v>0</v>
      </c>
      <c r="W64" s="160"/>
      <c r="X64" s="160" t="s">
        <v>144</v>
      </c>
      <c r="Y64" s="160" t="s">
        <v>137</v>
      </c>
      <c r="Z64" s="150"/>
      <c r="AA64" s="150"/>
      <c r="AB64" s="150"/>
      <c r="AC64" s="150"/>
      <c r="AD64" s="150"/>
      <c r="AE64" s="150"/>
      <c r="AF64" s="150"/>
      <c r="AG64" s="150" t="s">
        <v>145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76">
        <v>34</v>
      </c>
      <c r="B65" s="177" t="s">
        <v>334</v>
      </c>
      <c r="C65" s="185" t="s">
        <v>567</v>
      </c>
      <c r="D65" s="178" t="s">
        <v>148</v>
      </c>
      <c r="E65" s="179">
        <v>1</v>
      </c>
      <c r="F65" s="180"/>
      <c r="G65" s="181">
        <f t="shared" si="14"/>
        <v>0</v>
      </c>
      <c r="H65" s="180">
        <v>970</v>
      </c>
      <c r="I65" s="181">
        <f t="shared" si="15"/>
        <v>970</v>
      </c>
      <c r="J65" s="180">
        <v>0</v>
      </c>
      <c r="K65" s="181">
        <f t="shared" si="16"/>
        <v>0</v>
      </c>
      <c r="L65" s="181">
        <v>21</v>
      </c>
      <c r="M65" s="181">
        <f t="shared" si="17"/>
        <v>0</v>
      </c>
      <c r="N65" s="179">
        <v>5.0000000000000001E-3</v>
      </c>
      <c r="O65" s="179">
        <f t="shared" si="18"/>
        <v>0.01</v>
      </c>
      <c r="P65" s="179">
        <v>0</v>
      </c>
      <c r="Q65" s="179">
        <f t="shared" si="19"/>
        <v>0</v>
      </c>
      <c r="R65" s="181"/>
      <c r="S65" s="181" t="s">
        <v>185</v>
      </c>
      <c r="T65" s="182" t="s">
        <v>202</v>
      </c>
      <c r="U65" s="160">
        <v>0</v>
      </c>
      <c r="V65" s="160">
        <f t="shared" si="20"/>
        <v>0</v>
      </c>
      <c r="W65" s="160"/>
      <c r="X65" s="160" t="s">
        <v>144</v>
      </c>
      <c r="Y65" s="160" t="s">
        <v>137</v>
      </c>
      <c r="Z65" s="150"/>
      <c r="AA65" s="150"/>
      <c r="AB65" s="150"/>
      <c r="AC65" s="150"/>
      <c r="AD65" s="150"/>
      <c r="AE65" s="150"/>
      <c r="AF65" s="150"/>
      <c r="AG65" s="150" t="s">
        <v>145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76">
        <v>35</v>
      </c>
      <c r="B66" s="177" t="s">
        <v>335</v>
      </c>
      <c r="C66" s="185" t="s">
        <v>568</v>
      </c>
      <c r="D66" s="178" t="s">
        <v>148</v>
      </c>
      <c r="E66" s="179">
        <v>1</v>
      </c>
      <c r="F66" s="180"/>
      <c r="G66" s="181">
        <f t="shared" si="14"/>
        <v>0</v>
      </c>
      <c r="H66" s="180">
        <v>2190</v>
      </c>
      <c r="I66" s="181">
        <f t="shared" si="15"/>
        <v>2190</v>
      </c>
      <c r="J66" s="180">
        <v>0</v>
      </c>
      <c r="K66" s="181">
        <f t="shared" si="16"/>
        <v>0</v>
      </c>
      <c r="L66" s="181">
        <v>21</v>
      </c>
      <c r="M66" s="181">
        <f t="shared" si="17"/>
        <v>0</v>
      </c>
      <c r="N66" s="179">
        <v>5.0000000000000001E-3</v>
      </c>
      <c r="O66" s="179">
        <f t="shared" si="18"/>
        <v>0.01</v>
      </c>
      <c r="P66" s="179">
        <v>0</v>
      </c>
      <c r="Q66" s="179">
        <f t="shared" si="19"/>
        <v>0</v>
      </c>
      <c r="R66" s="181"/>
      <c r="S66" s="181" t="s">
        <v>185</v>
      </c>
      <c r="T66" s="182" t="s">
        <v>202</v>
      </c>
      <c r="U66" s="160">
        <v>0</v>
      </c>
      <c r="V66" s="160">
        <f t="shared" si="20"/>
        <v>0</v>
      </c>
      <c r="W66" s="160"/>
      <c r="X66" s="160" t="s">
        <v>144</v>
      </c>
      <c r="Y66" s="160" t="s">
        <v>137</v>
      </c>
      <c r="Z66" s="150"/>
      <c r="AA66" s="150"/>
      <c r="AB66" s="150"/>
      <c r="AC66" s="150"/>
      <c r="AD66" s="150"/>
      <c r="AE66" s="150"/>
      <c r="AF66" s="150"/>
      <c r="AG66" s="150" t="s">
        <v>145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76">
        <v>36</v>
      </c>
      <c r="B67" s="177" t="s">
        <v>336</v>
      </c>
      <c r="C67" s="185" t="s">
        <v>337</v>
      </c>
      <c r="D67" s="178" t="s">
        <v>132</v>
      </c>
      <c r="E67" s="179">
        <v>1</v>
      </c>
      <c r="F67" s="180"/>
      <c r="G67" s="181">
        <f t="shared" si="14"/>
        <v>0</v>
      </c>
      <c r="H67" s="180">
        <v>0</v>
      </c>
      <c r="I67" s="181">
        <f t="shared" si="15"/>
        <v>0</v>
      </c>
      <c r="J67" s="180">
        <v>85.4</v>
      </c>
      <c r="K67" s="181">
        <f t="shared" si="16"/>
        <v>85.4</v>
      </c>
      <c r="L67" s="181">
        <v>21</v>
      </c>
      <c r="M67" s="181">
        <f t="shared" si="17"/>
        <v>0</v>
      </c>
      <c r="N67" s="179">
        <v>0</v>
      </c>
      <c r="O67" s="179">
        <f t="shared" si="18"/>
        <v>0</v>
      </c>
      <c r="P67" s="179">
        <v>7.7420000000000003E-2</v>
      </c>
      <c r="Q67" s="179">
        <f t="shared" si="19"/>
        <v>0.08</v>
      </c>
      <c r="R67" s="181" t="s">
        <v>198</v>
      </c>
      <c r="S67" s="181" t="s">
        <v>134</v>
      </c>
      <c r="T67" s="182" t="s">
        <v>134</v>
      </c>
      <c r="U67" s="160">
        <v>0.18</v>
      </c>
      <c r="V67" s="160">
        <f t="shared" si="20"/>
        <v>0.18</v>
      </c>
      <c r="W67" s="160"/>
      <c r="X67" s="160" t="s">
        <v>136</v>
      </c>
      <c r="Y67" s="160" t="s">
        <v>137</v>
      </c>
      <c r="Z67" s="150"/>
      <c r="AA67" s="150"/>
      <c r="AB67" s="150"/>
      <c r="AC67" s="150"/>
      <c r="AD67" s="150"/>
      <c r="AE67" s="150"/>
      <c r="AF67" s="150"/>
      <c r="AG67" s="150" t="s">
        <v>138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69">
        <v>37</v>
      </c>
      <c r="B68" s="170" t="s">
        <v>338</v>
      </c>
      <c r="C68" s="184" t="s">
        <v>339</v>
      </c>
      <c r="D68" s="171" t="s">
        <v>148</v>
      </c>
      <c r="E68" s="172">
        <v>2</v>
      </c>
      <c r="F68" s="173"/>
      <c r="G68" s="174">
        <f t="shared" si="14"/>
        <v>0</v>
      </c>
      <c r="H68" s="173">
        <v>0</v>
      </c>
      <c r="I68" s="174">
        <f t="shared" si="15"/>
        <v>0</v>
      </c>
      <c r="J68" s="173">
        <v>1500</v>
      </c>
      <c r="K68" s="174">
        <f t="shared" si="16"/>
        <v>3000</v>
      </c>
      <c r="L68" s="174">
        <v>21</v>
      </c>
      <c r="M68" s="174">
        <f t="shared" si="17"/>
        <v>0</v>
      </c>
      <c r="N68" s="172">
        <v>5.4170000000000003E-2</v>
      </c>
      <c r="O68" s="172">
        <f t="shared" si="18"/>
        <v>0.11</v>
      </c>
      <c r="P68" s="172">
        <v>0</v>
      </c>
      <c r="Q68" s="172">
        <f t="shared" si="19"/>
        <v>0</v>
      </c>
      <c r="R68" s="174"/>
      <c r="S68" s="174" t="s">
        <v>185</v>
      </c>
      <c r="T68" s="175" t="s">
        <v>340</v>
      </c>
      <c r="U68" s="160">
        <v>2.7669999999999999</v>
      </c>
      <c r="V68" s="160">
        <f t="shared" si="20"/>
        <v>5.53</v>
      </c>
      <c r="W68" s="160"/>
      <c r="X68" s="160" t="s">
        <v>136</v>
      </c>
      <c r="Y68" s="160" t="s">
        <v>137</v>
      </c>
      <c r="Z68" s="150"/>
      <c r="AA68" s="150"/>
      <c r="AB68" s="150"/>
      <c r="AC68" s="150"/>
      <c r="AD68" s="150"/>
      <c r="AE68" s="150"/>
      <c r="AF68" s="150"/>
      <c r="AG68" s="150" t="s">
        <v>138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2" x14ac:dyDescent="0.2">
      <c r="A69" s="157"/>
      <c r="B69" s="158"/>
      <c r="C69" s="247" t="s">
        <v>341</v>
      </c>
      <c r="D69" s="248"/>
      <c r="E69" s="248"/>
      <c r="F69" s="248"/>
      <c r="G69" s="248"/>
      <c r="H69" s="160"/>
      <c r="I69" s="160"/>
      <c r="J69" s="160"/>
      <c r="K69" s="160"/>
      <c r="L69" s="160"/>
      <c r="M69" s="160"/>
      <c r="N69" s="159"/>
      <c r="O69" s="159"/>
      <c r="P69" s="159"/>
      <c r="Q69" s="159"/>
      <c r="R69" s="160"/>
      <c r="S69" s="160"/>
      <c r="T69" s="160"/>
      <c r="U69" s="160"/>
      <c r="V69" s="160"/>
      <c r="W69" s="160"/>
      <c r="X69" s="160"/>
      <c r="Y69" s="160"/>
      <c r="Z69" s="150"/>
      <c r="AA69" s="150"/>
      <c r="AB69" s="150"/>
      <c r="AC69" s="150"/>
      <c r="AD69" s="150"/>
      <c r="AE69" s="150"/>
      <c r="AF69" s="150"/>
      <c r="AG69" s="150" t="s">
        <v>140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69">
        <v>38</v>
      </c>
      <c r="B70" s="170" t="s">
        <v>342</v>
      </c>
      <c r="C70" s="184" t="s">
        <v>343</v>
      </c>
      <c r="D70" s="171" t="s">
        <v>344</v>
      </c>
      <c r="E70" s="172">
        <v>1</v>
      </c>
      <c r="F70" s="173"/>
      <c r="G70" s="174">
        <f>ROUND(E70*F70,2)</f>
        <v>0</v>
      </c>
      <c r="H70" s="173">
        <v>0</v>
      </c>
      <c r="I70" s="174">
        <f>ROUND(E70*H70,2)</f>
        <v>0</v>
      </c>
      <c r="J70" s="173">
        <v>3850</v>
      </c>
      <c r="K70" s="174">
        <f>ROUND(E70*J70,2)</f>
        <v>3850</v>
      </c>
      <c r="L70" s="174">
        <v>21</v>
      </c>
      <c r="M70" s="174">
        <f>G70*(1+L70/100)</f>
        <v>0</v>
      </c>
      <c r="N70" s="172">
        <v>0</v>
      </c>
      <c r="O70" s="172">
        <f>ROUND(E70*N70,2)</f>
        <v>0</v>
      </c>
      <c r="P70" s="172">
        <v>0</v>
      </c>
      <c r="Q70" s="172">
        <f>ROUND(E70*P70,2)</f>
        <v>0</v>
      </c>
      <c r="R70" s="174"/>
      <c r="S70" s="174" t="s">
        <v>185</v>
      </c>
      <c r="T70" s="175" t="s">
        <v>345</v>
      </c>
      <c r="U70" s="160">
        <v>0</v>
      </c>
      <c r="V70" s="160">
        <f>ROUND(E70*U70,2)</f>
        <v>0</v>
      </c>
      <c r="W70" s="160"/>
      <c r="X70" s="160" t="s">
        <v>136</v>
      </c>
      <c r="Y70" s="160" t="s">
        <v>137</v>
      </c>
      <c r="Z70" s="150"/>
      <c r="AA70" s="150"/>
      <c r="AB70" s="150"/>
      <c r="AC70" s="150"/>
      <c r="AD70" s="150"/>
      <c r="AE70" s="150"/>
      <c r="AF70" s="150"/>
      <c r="AG70" s="150" t="s">
        <v>138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76">
        <v>39</v>
      </c>
      <c r="B71" s="177" t="s">
        <v>346</v>
      </c>
      <c r="C71" s="185" t="s">
        <v>347</v>
      </c>
      <c r="D71" s="178" t="s">
        <v>148</v>
      </c>
      <c r="E71" s="179">
        <v>1</v>
      </c>
      <c r="F71" s="180"/>
      <c r="G71" s="181">
        <f t="shared" ref="G71:G77" si="21">ROUND(E71*F71,2)</f>
        <v>0</v>
      </c>
      <c r="H71" s="180">
        <v>0</v>
      </c>
      <c r="I71" s="181">
        <f t="shared" ref="I71:I77" si="22">ROUND(E71*H71,2)</f>
        <v>0</v>
      </c>
      <c r="J71" s="180">
        <v>1223</v>
      </c>
      <c r="K71" s="181">
        <f t="shared" ref="K71:K77" si="23">ROUND(E71*J71,2)</f>
        <v>1223</v>
      </c>
      <c r="L71" s="181">
        <v>21</v>
      </c>
      <c r="M71" s="181">
        <f t="shared" ref="M71:M77" si="24">G71*(1+L71/100)</f>
        <v>0</v>
      </c>
      <c r="N71" s="179">
        <v>0</v>
      </c>
      <c r="O71" s="179">
        <f t="shared" ref="O71:O77" si="25">ROUND(E71*N71,2)</f>
        <v>0</v>
      </c>
      <c r="P71" s="179">
        <v>0.51195999999999997</v>
      </c>
      <c r="Q71" s="179">
        <f t="shared" ref="Q71:Q77" si="26">ROUND(E71*P71,2)</f>
        <v>0.51</v>
      </c>
      <c r="R71" s="181" t="s">
        <v>198</v>
      </c>
      <c r="S71" s="181" t="s">
        <v>134</v>
      </c>
      <c r="T71" s="182" t="s">
        <v>134</v>
      </c>
      <c r="U71" s="160">
        <v>2.4780000000000002</v>
      </c>
      <c r="V71" s="160">
        <f t="shared" ref="V71:V77" si="27">ROUND(E71*U71,2)</f>
        <v>2.48</v>
      </c>
      <c r="W71" s="160"/>
      <c r="X71" s="160" t="s">
        <v>136</v>
      </c>
      <c r="Y71" s="160" t="s">
        <v>137</v>
      </c>
      <c r="Z71" s="150"/>
      <c r="AA71" s="150"/>
      <c r="AB71" s="150"/>
      <c r="AC71" s="150"/>
      <c r="AD71" s="150"/>
      <c r="AE71" s="150"/>
      <c r="AF71" s="150"/>
      <c r="AG71" s="150" t="s">
        <v>138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76">
        <v>40</v>
      </c>
      <c r="B72" s="177" t="s">
        <v>348</v>
      </c>
      <c r="C72" s="185" t="s">
        <v>349</v>
      </c>
      <c r="D72" s="178" t="s">
        <v>195</v>
      </c>
      <c r="E72" s="179">
        <v>1</v>
      </c>
      <c r="F72" s="180"/>
      <c r="G72" s="181">
        <f t="shared" si="21"/>
        <v>0</v>
      </c>
      <c r="H72" s="180">
        <v>4019.43</v>
      </c>
      <c r="I72" s="181">
        <f t="shared" si="22"/>
        <v>4019.43</v>
      </c>
      <c r="J72" s="180">
        <v>3005.57</v>
      </c>
      <c r="K72" s="181">
        <f t="shared" si="23"/>
        <v>3005.57</v>
      </c>
      <c r="L72" s="181">
        <v>21</v>
      </c>
      <c r="M72" s="181">
        <f t="shared" si="24"/>
        <v>0</v>
      </c>
      <c r="N72" s="179">
        <v>9.3200000000000002E-3</v>
      </c>
      <c r="O72" s="179">
        <f t="shared" si="25"/>
        <v>0.01</v>
      </c>
      <c r="P72" s="179">
        <v>0</v>
      </c>
      <c r="Q72" s="179">
        <f t="shared" si="26"/>
        <v>0</v>
      </c>
      <c r="R72" s="181" t="s">
        <v>198</v>
      </c>
      <c r="S72" s="181" t="s">
        <v>134</v>
      </c>
      <c r="T72" s="182" t="s">
        <v>134</v>
      </c>
      <c r="U72" s="160">
        <v>5.7240000000000002</v>
      </c>
      <c r="V72" s="160">
        <f t="shared" si="27"/>
        <v>5.72</v>
      </c>
      <c r="W72" s="160"/>
      <c r="X72" s="160" t="s">
        <v>136</v>
      </c>
      <c r="Y72" s="160" t="s">
        <v>137</v>
      </c>
      <c r="Z72" s="150"/>
      <c r="AA72" s="150"/>
      <c r="AB72" s="150"/>
      <c r="AC72" s="150"/>
      <c r="AD72" s="150"/>
      <c r="AE72" s="150"/>
      <c r="AF72" s="150"/>
      <c r="AG72" s="150" t="s">
        <v>138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76">
        <v>41</v>
      </c>
      <c r="B73" s="177" t="s">
        <v>350</v>
      </c>
      <c r="C73" s="185" t="s">
        <v>351</v>
      </c>
      <c r="D73" s="178" t="s">
        <v>195</v>
      </c>
      <c r="E73" s="179">
        <v>1</v>
      </c>
      <c r="F73" s="180"/>
      <c r="G73" s="181">
        <f t="shared" si="21"/>
        <v>0</v>
      </c>
      <c r="H73" s="180">
        <v>111.27</v>
      </c>
      <c r="I73" s="181">
        <f t="shared" si="22"/>
        <v>111.27</v>
      </c>
      <c r="J73" s="180">
        <v>129.72999999999999</v>
      </c>
      <c r="K73" s="181">
        <f t="shared" si="23"/>
        <v>129.72999999999999</v>
      </c>
      <c r="L73" s="181">
        <v>21</v>
      </c>
      <c r="M73" s="181">
        <f t="shared" si="24"/>
        <v>0</v>
      </c>
      <c r="N73" s="179">
        <v>5.2999999999999998E-4</v>
      </c>
      <c r="O73" s="179">
        <f t="shared" si="25"/>
        <v>0</v>
      </c>
      <c r="P73" s="179">
        <v>0</v>
      </c>
      <c r="Q73" s="179">
        <f t="shared" si="26"/>
        <v>0</v>
      </c>
      <c r="R73" s="181" t="s">
        <v>198</v>
      </c>
      <c r="S73" s="181" t="s">
        <v>134</v>
      </c>
      <c r="T73" s="182" t="s">
        <v>134</v>
      </c>
      <c r="U73" s="160">
        <v>0.25</v>
      </c>
      <c r="V73" s="160">
        <f t="shared" si="27"/>
        <v>0.25</v>
      </c>
      <c r="W73" s="160"/>
      <c r="X73" s="160" t="s">
        <v>136</v>
      </c>
      <c r="Y73" s="160" t="s">
        <v>137</v>
      </c>
      <c r="Z73" s="150"/>
      <c r="AA73" s="150"/>
      <c r="AB73" s="150"/>
      <c r="AC73" s="150"/>
      <c r="AD73" s="150"/>
      <c r="AE73" s="150"/>
      <c r="AF73" s="150"/>
      <c r="AG73" s="150" t="s">
        <v>138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76">
        <v>42</v>
      </c>
      <c r="B74" s="177" t="s">
        <v>570</v>
      </c>
      <c r="C74" s="185" t="s">
        <v>569</v>
      </c>
      <c r="D74" s="178" t="s">
        <v>184</v>
      </c>
      <c r="E74" s="179">
        <v>1</v>
      </c>
      <c r="F74" s="180"/>
      <c r="G74" s="181">
        <f t="shared" si="21"/>
        <v>0</v>
      </c>
      <c r="H74" s="180">
        <v>0</v>
      </c>
      <c r="I74" s="181">
        <f t="shared" si="22"/>
        <v>0</v>
      </c>
      <c r="J74" s="180">
        <v>1350</v>
      </c>
      <c r="K74" s="181">
        <f t="shared" si="23"/>
        <v>1350</v>
      </c>
      <c r="L74" s="181">
        <v>21</v>
      </c>
      <c r="M74" s="181">
        <f t="shared" si="24"/>
        <v>0</v>
      </c>
      <c r="N74" s="179">
        <v>0</v>
      </c>
      <c r="O74" s="179">
        <f t="shared" si="25"/>
        <v>0</v>
      </c>
      <c r="P74" s="179">
        <v>0</v>
      </c>
      <c r="Q74" s="179">
        <f t="shared" si="26"/>
        <v>0</v>
      </c>
      <c r="R74" s="181"/>
      <c r="S74" s="181" t="s">
        <v>185</v>
      </c>
      <c r="T74" s="182" t="s">
        <v>276</v>
      </c>
      <c r="U74" s="160">
        <v>0</v>
      </c>
      <c r="V74" s="160">
        <f t="shared" si="27"/>
        <v>0</v>
      </c>
      <c r="W74" s="160"/>
      <c r="X74" s="160" t="s">
        <v>136</v>
      </c>
      <c r="Y74" s="160" t="s">
        <v>137</v>
      </c>
      <c r="Z74" s="150"/>
      <c r="AA74" s="150"/>
      <c r="AB74" s="150"/>
      <c r="AC74" s="150"/>
      <c r="AD74" s="150"/>
      <c r="AE74" s="150"/>
      <c r="AF74" s="150"/>
      <c r="AG74" s="150" t="s">
        <v>138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76">
        <v>43</v>
      </c>
      <c r="B75" s="177" t="s">
        <v>199</v>
      </c>
      <c r="C75" s="185" t="s">
        <v>200</v>
      </c>
      <c r="D75" s="178" t="s">
        <v>195</v>
      </c>
      <c r="E75" s="179">
        <v>4</v>
      </c>
      <c r="F75" s="180"/>
      <c r="G75" s="181">
        <f t="shared" si="21"/>
        <v>0</v>
      </c>
      <c r="H75" s="180">
        <v>119.09</v>
      </c>
      <c r="I75" s="181">
        <f t="shared" si="22"/>
        <v>476.36</v>
      </c>
      <c r="J75" s="180">
        <v>274.91000000000003</v>
      </c>
      <c r="K75" s="181">
        <f t="shared" si="23"/>
        <v>1099.6400000000001</v>
      </c>
      <c r="L75" s="181">
        <v>21</v>
      </c>
      <c r="M75" s="181">
        <f t="shared" si="24"/>
        <v>0</v>
      </c>
      <c r="N75" s="179">
        <v>5.9000000000000003E-4</v>
      </c>
      <c r="O75" s="179">
        <f t="shared" si="25"/>
        <v>0</v>
      </c>
      <c r="P75" s="179">
        <v>0</v>
      </c>
      <c r="Q75" s="179">
        <f t="shared" si="26"/>
        <v>0</v>
      </c>
      <c r="R75" s="181" t="s">
        <v>198</v>
      </c>
      <c r="S75" s="181" t="s">
        <v>134</v>
      </c>
      <c r="T75" s="182" t="s">
        <v>134</v>
      </c>
      <c r="U75" s="160">
        <v>0.53</v>
      </c>
      <c r="V75" s="160">
        <f t="shared" si="27"/>
        <v>2.12</v>
      </c>
      <c r="W75" s="160"/>
      <c r="X75" s="160" t="s">
        <v>136</v>
      </c>
      <c r="Y75" s="160" t="s">
        <v>137</v>
      </c>
      <c r="Z75" s="150"/>
      <c r="AA75" s="150"/>
      <c r="AB75" s="150"/>
      <c r="AC75" s="150"/>
      <c r="AD75" s="150"/>
      <c r="AE75" s="150"/>
      <c r="AF75" s="150"/>
      <c r="AG75" s="150" t="s">
        <v>138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ht="22.5" outlineLevel="1" x14ac:dyDescent="0.2">
      <c r="A76" s="176">
        <v>44</v>
      </c>
      <c r="B76" s="177" t="s">
        <v>352</v>
      </c>
      <c r="C76" s="185" t="s">
        <v>353</v>
      </c>
      <c r="D76" s="178" t="s">
        <v>155</v>
      </c>
      <c r="E76" s="179">
        <v>0.27210000000000001</v>
      </c>
      <c r="F76" s="180"/>
      <c r="G76" s="181">
        <f t="shared" si="21"/>
        <v>0</v>
      </c>
      <c r="H76" s="180">
        <v>0</v>
      </c>
      <c r="I76" s="181">
        <f t="shared" si="22"/>
        <v>0</v>
      </c>
      <c r="J76" s="180">
        <v>816</v>
      </c>
      <c r="K76" s="181">
        <f t="shared" si="23"/>
        <v>222.03</v>
      </c>
      <c r="L76" s="181">
        <v>21</v>
      </c>
      <c r="M76" s="181">
        <f t="shared" si="24"/>
        <v>0</v>
      </c>
      <c r="N76" s="179">
        <v>0</v>
      </c>
      <c r="O76" s="179">
        <f t="shared" si="25"/>
        <v>0</v>
      </c>
      <c r="P76" s="179">
        <v>0</v>
      </c>
      <c r="Q76" s="179">
        <f t="shared" si="26"/>
        <v>0</v>
      </c>
      <c r="R76" s="181" t="s">
        <v>198</v>
      </c>
      <c r="S76" s="181" t="s">
        <v>134</v>
      </c>
      <c r="T76" s="182" t="s">
        <v>134</v>
      </c>
      <c r="U76" s="160">
        <v>0.48899999999999999</v>
      </c>
      <c r="V76" s="160">
        <f t="shared" si="27"/>
        <v>0.13</v>
      </c>
      <c r="W76" s="160"/>
      <c r="X76" s="160" t="s">
        <v>156</v>
      </c>
      <c r="Y76" s="160" t="s">
        <v>137</v>
      </c>
      <c r="Z76" s="150"/>
      <c r="AA76" s="150"/>
      <c r="AB76" s="150"/>
      <c r="AC76" s="150"/>
      <c r="AD76" s="150"/>
      <c r="AE76" s="150"/>
      <c r="AF76" s="150"/>
      <c r="AG76" s="150" t="s">
        <v>157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ht="22.5" outlineLevel="1" x14ac:dyDescent="0.2">
      <c r="A77" s="176">
        <v>45</v>
      </c>
      <c r="B77" s="177" t="s">
        <v>352</v>
      </c>
      <c r="C77" s="185" t="s">
        <v>353</v>
      </c>
      <c r="D77" s="178" t="s">
        <v>155</v>
      </c>
      <c r="E77" s="179">
        <v>0.27210000000000001</v>
      </c>
      <c r="F77" s="180"/>
      <c r="G77" s="181">
        <f t="shared" si="21"/>
        <v>0</v>
      </c>
      <c r="H77" s="180">
        <v>0</v>
      </c>
      <c r="I77" s="181">
        <f t="shared" si="22"/>
        <v>0</v>
      </c>
      <c r="J77" s="180">
        <v>816</v>
      </c>
      <c r="K77" s="181">
        <f t="shared" si="23"/>
        <v>222.03</v>
      </c>
      <c r="L77" s="181">
        <v>21</v>
      </c>
      <c r="M77" s="181">
        <f t="shared" si="24"/>
        <v>0</v>
      </c>
      <c r="N77" s="179">
        <v>0</v>
      </c>
      <c r="O77" s="179">
        <f t="shared" si="25"/>
        <v>0</v>
      </c>
      <c r="P77" s="179">
        <v>0</v>
      </c>
      <c r="Q77" s="179">
        <f t="shared" si="26"/>
        <v>0</v>
      </c>
      <c r="R77" s="181" t="s">
        <v>198</v>
      </c>
      <c r="S77" s="181" t="s">
        <v>134</v>
      </c>
      <c r="T77" s="182" t="s">
        <v>134</v>
      </c>
      <c r="U77" s="160">
        <v>0.48899999999999999</v>
      </c>
      <c r="V77" s="160">
        <f t="shared" si="27"/>
        <v>0.13</v>
      </c>
      <c r="W77" s="160"/>
      <c r="X77" s="160" t="s">
        <v>156</v>
      </c>
      <c r="Y77" s="160" t="s">
        <v>137</v>
      </c>
      <c r="Z77" s="150"/>
      <c r="AA77" s="150"/>
      <c r="AB77" s="150"/>
      <c r="AC77" s="150"/>
      <c r="AD77" s="150"/>
      <c r="AE77" s="150"/>
      <c r="AF77" s="150"/>
      <c r="AG77" s="150" t="s">
        <v>157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x14ac:dyDescent="0.2">
      <c r="A78" s="162" t="s">
        <v>128</v>
      </c>
      <c r="B78" s="163" t="s">
        <v>84</v>
      </c>
      <c r="C78" s="183" t="s">
        <v>85</v>
      </c>
      <c r="D78" s="164"/>
      <c r="E78" s="165"/>
      <c r="F78" s="166"/>
      <c r="G78" s="166">
        <f>SUMIF(AG79:AG94,"&lt;&gt;NOR",G79:G94)</f>
        <v>0</v>
      </c>
      <c r="H78" s="166"/>
      <c r="I78" s="166">
        <f>SUM(I79:I94)</f>
        <v>25590.160000000003</v>
      </c>
      <c r="J78" s="166"/>
      <c r="K78" s="166">
        <f>SUM(K79:K94)</f>
        <v>14187.52</v>
      </c>
      <c r="L78" s="166"/>
      <c r="M78" s="166">
        <f>SUM(M79:M94)</f>
        <v>0</v>
      </c>
      <c r="N78" s="165"/>
      <c r="O78" s="165">
        <f>SUM(O79:O94)</f>
        <v>7.0000000000000007E-2</v>
      </c>
      <c r="P78" s="165"/>
      <c r="Q78" s="165">
        <f>SUM(Q79:Q94)</f>
        <v>0.08</v>
      </c>
      <c r="R78" s="166"/>
      <c r="S78" s="166"/>
      <c r="T78" s="167"/>
      <c r="U78" s="161"/>
      <c r="V78" s="161">
        <f>SUM(V79:V94)</f>
        <v>17.309999999999999</v>
      </c>
      <c r="W78" s="161"/>
      <c r="X78" s="161"/>
      <c r="Y78" s="161"/>
      <c r="AG78" t="s">
        <v>129</v>
      </c>
    </row>
    <row r="79" spans="1:60" ht="22.5" outlineLevel="1" x14ac:dyDescent="0.2">
      <c r="A79" s="176">
        <v>46</v>
      </c>
      <c r="B79" s="177" t="s">
        <v>354</v>
      </c>
      <c r="C79" s="185" t="s">
        <v>355</v>
      </c>
      <c r="D79" s="178" t="s">
        <v>132</v>
      </c>
      <c r="E79" s="179">
        <v>10</v>
      </c>
      <c r="F79" s="180"/>
      <c r="G79" s="181">
        <f>ROUND(E79*F79,2)</f>
        <v>0</v>
      </c>
      <c r="H79" s="180">
        <v>0</v>
      </c>
      <c r="I79" s="181">
        <f>ROUND(E79*H79,2)</f>
        <v>0</v>
      </c>
      <c r="J79" s="180">
        <v>337.5</v>
      </c>
      <c r="K79" s="181">
        <f>ROUND(E79*J79,2)</f>
        <v>3375</v>
      </c>
      <c r="L79" s="181">
        <v>21</v>
      </c>
      <c r="M79" s="181">
        <f>G79*(1+L79/100)</f>
        <v>0</v>
      </c>
      <c r="N79" s="179">
        <v>3.0000000000000001E-5</v>
      </c>
      <c r="O79" s="179">
        <f>ROUND(E79*N79,2)</f>
        <v>0</v>
      </c>
      <c r="P79" s="179">
        <v>1.1000000000000001E-3</v>
      </c>
      <c r="Q79" s="179">
        <f>ROUND(E79*P79,2)</f>
        <v>0.01</v>
      </c>
      <c r="R79" s="181"/>
      <c r="S79" s="181" t="s">
        <v>185</v>
      </c>
      <c r="T79" s="182" t="s">
        <v>202</v>
      </c>
      <c r="U79" s="160">
        <v>0.08</v>
      </c>
      <c r="V79" s="160">
        <f>ROUND(E79*U79,2)</f>
        <v>0.8</v>
      </c>
      <c r="W79" s="160"/>
      <c r="X79" s="160" t="s">
        <v>136</v>
      </c>
      <c r="Y79" s="160" t="s">
        <v>137</v>
      </c>
      <c r="Z79" s="150"/>
      <c r="AA79" s="150"/>
      <c r="AB79" s="150"/>
      <c r="AC79" s="150"/>
      <c r="AD79" s="150"/>
      <c r="AE79" s="150"/>
      <c r="AF79" s="150"/>
      <c r="AG79" s="150" t="s">
        <v>138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69">
        <v>47</v>
      </c>
      <c r="B80" s="170" t="s">
        <v>356</v>
      </c>
      <c r="C80" s="184" t="s">
        <v>571</v>
      </c>
      <c r="D80" s="171" t="s">
        <v>132</v>
      </c>
      <c r="E80" s="172">
        <v>4</v>
      </c>
      <c r="F80" s="173"/>
      <c r="G80" s="174">
        <f>ROUND(E80*F80,2)</f>
        <v>0</v>
      </c>
      <c r="H80" s="173">
        <v>0</v>
      </c>
      <c r="I80" s="174">
        <f>ROUND(E80*H80,2)</f>
        <v>0</v>
      </c>
      <c r="J80" s="173">
        <v>599</v>
      </c>
      <c r="K80" s="174">
        <f>ROUND(E80*J80,2)</f>
        <v>2396</v>
      </c>
      <c r="L80" s="174">
        <v>21</v>
      </c>
      <c r="M80" s="174">
        <f>G80*(1+L80/100)</f>
        <v>0</v>
      </c>
      <c r="N80" s="172">
        <v>6.4999999999999997E-4</v>
      </c>
      <c r="O80" s="172">
        <f>ROUND(E80*N80,2)</f>
        <v>0</v>
      </c>
      <c r="P80" s="172">
        <v>0</v>
      </c>
      <c r="Q80" s="172">
        <f>ROUND(E80*P80,2)</f>
        <v>0</v>
      </c>
      <c r="R80" s="174"/>
      <c r="S80" s="174" t="s">
        <v>185</v>
      </c>
      <c r="T80" s="175" t="s">
        <v>134</v>
      </c>
      <c r="U80" s="160">
        <v>0.28999999999999998</v>
      </c>
      <c r="V80" s="160">
        <f>ROUND(E80*U80,2)</f>
        <v>1.1599999999999999</v>
      </c>
      <c r="W80" s="160"/>
      <c r="X80" s="160" t="s">
        <v>136</v>
      </c>
      <c r="Y80" s="160" t="s">
        <v>137</v>
      </c>
      <c r="Z80" s="150"/>
      <c r="AA80" s="150"/>
      <c r="AB80" s="150"/>
      <c r="AC80" s="150"/>
      <c r="AD80" s="150"/>
      <c r="AE80" s="150"/>
      <c r="AF80" s="150"/>
      <c r="AG80" s="150" t="s">
        <v>138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2" x14ac:dyDescent="0.2">
      <c r="A81" s="157"/>
      <c r="B81" s="158"/>
      <c r="C81" s="247" t="s">
        <v>164</v>
      </c>
      <c r="D81" s="248"/>
      <c r="E81" s="248"/>
      <c r="F81" s="248"/>
      <c r="G81" s="248"/>
      <c r="H81" s="160"/>
      <c r="I81" s="160"/>
      <c r="J81" s="160"/>
      <c r="K81" s="160"/>
      <c r="L81" s="160"/>
      <c r="M81" s="160"/>
      <c r="N81" s="159"/>
      <c r="O81" s="159"/>
      <c r="P81" s="159"/>
      <c r="Q81" s="159"/>
      <c r="R81" s="160"/>
      <c r="S81" s="160"/>
      <c r="T81" s="160"/>
      <c r="U81" s="160"/>
      <c r="V81" s="160"/>
      <c r="W81" s="160"/>
      <c r="X81" s="160"/>
      <c r="Y81" s="160"/>
      <c r="Z81" s="150"/>
      <c r="AA81" s="150"/>
      <c r="AB81" s="150"/>
      <c r="AC81" s="150"/>
      <c r="AD81" s="150"/>
      <c r="AE81" s="150"/>
      <c r="AF81" s="150"/>
      <c r="AG81" s="150" t="s">
        <v>140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76">
        <v>48</v>
      </c>
      <c r="B82" s="177" t="s">
        <v>357</v>
      </c>
      <c r="C82" s="185" t="s">
        <v>358</v>
      </c>
      <c r="D82" s="178" t="s">
        <v>132</v>
      </c>
      <c r="E82" s="179">
        <v>8</v>
      </c>
      <c r="F82" s="180"/>
      <c r="G82" s="181">
        <f>ROUND(E82*F82,2)</f>
        <v>0</v>
      </c>
      <c r="H82" s="180">
        <v>5.08</v>
      </c>
      <c r="I82" s="181">
        <f>ROUND(E82*H82,2)</f>
        <v>40.64</v>
      </c>
      <c r="J82" s="180">
        <v>37.92</v>
      </c>
      <c r="K82" s="181">
        <f>ROUND(E82*J82,2)</f>
        <v>303.36</v>
      </c>
      <c r="L82" s="181">
        <v>21</v>
      </c>
      <c r="M82" s="181">
        <f>G82*(1+L82/100)</f>
        <v>0</v>
      </c>
      <c r="N82" s="179">
        <v>3.0000000000000001E-5</v>
      </c>
      <c r="O82" s="179">
        <f>ROUND(E82*N82,2)</f>
        <v>0</v>
      </c>
      <c r="P82" s="179">
        <v>1.1000000000000001E-3</v>
      </c>
      <c r="Q82" s="179">
        <f>ROUND(E82*P82,2)</f>
        <v>0.01</v>
      </c>
      <c r="R82" s="181" t="s">
        <v>198</v>
      </c>
      <c r="S82" s="181" t="s">
        <v>134</v>
      </c>
      <c r="T82" s="182" t="s">
        <v>134</v>
      </c>
      <c r="U82" s="160">
        <v>0.08</v>
      </c>
      <c r="V82" s="160">
        <f>ROUND(E82*U82,2)</f>
        <v>0.64</v>
      </c>
      <c r="W82" s="160"/>
      <c r="X82" s="160" t="s">
        <v>136</v>
      </c>
      <c r="Y82" s="160" t="s">
        <v>137</v>
      </c>
      <c r="Z82" s="150"/>
      <c r="AA82" s="150"/>
      <c r="AB82" s="150"/>
      <c r="AC82" s="150"/>
      <c r="AD82" s="150"/>
      <c r="AE82" s="150"/>
      <c r="AF82" s="150"/>
      <c r="AG82" s="150" t="s">
        <v>138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76">
        <v>49</v>
      </c>
      <c r="B83" s="177" t="s">
        <v>359</v>
      </c>
      <c r="C83" s="185" t="s">
        <v>360</v>
      </c>
      <c r="D83" s="178" t="s">
        <v>132</v>
      </c>
      <c r="E83" s="179">
        <v>2</v>
      </c>
      <c r="F83" s="180"/>
      <c r="G83" s="181">
        <f>ROUND(E83*F83,2)</f>
        <v>0</v>
      </c>
      <c r="H83" s="180">
        <v>7.62</v>
      </c>
      <c r="I83" s="181">
        <f>ROUND(E83*H83,2)</f>
        <v>15.24</v>
      </c>
      <c r="J83" s="180">
        <v>47.48</v>
      </c>
      <c r="K83" s="181">
        <f>ROUND(E83*J83,2)</f>
        <v>94.96</v>
      </c>
      <c r="L83" s="181">
        <v>21</v>
      </c>
      <c r="M83" s="181">
        <f>G83*(1+L83/100)</f>
        <v>0</v>
      </c>
      <c r="N83" s="179">
        <v>4.0000000000000003E-5</v>
      </c>
      <c r="O83" s="179">
        <f>ROUND(E83*N83,2)</f>
        <v>0</v>
      </c>
      <c r="P83" s="179">
        <v>2.9100000000000001E-2</v>
      </c>
      <c r="Q83" s="179">
        <f>ROUND(E83*P83,2)</f>
        <v>0.06</v>
      </c>
      <c r="R83" s="181" t="s">
        <v>198</v>
      </c>
      <c r="S83" s="181" t="s">
        <v>134</v>
      </c>
      <c r="T83" s="182" t="s">
        <v>134</v>
      </c>
      <c r="U83" s="160">
        <v>0.1</v>
      </c>
      <c r="V83" s="160">
        <f>ROUND(E83*U83,2)</f>
        <v>0.2</v>
      </c>
      <c r="W83" s="160"/>
      <c r="X83" s="160" t="s">
        <v>136</v>
      </c>
      <c r="Y83" s="160" t="s">
        <v>137</v>
      </c>
      <c r="Z83" s="150"/>
      <c r="AA83" s="150"/>
      <c r="AB83" s="150"/>
      <c r="AC83" s="150"/>
      <c r="AD83" s="150"/>
      <c r="AE83" s="150"/>
      <c r="AF83" s="150"/>
      <c r="AG83" s="150" t="s">
        <v>138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ht="22.5" outlineLevel="1" x14ac:dyDescent="0.2">
      <c r="A84" s="169">
        <v>50</v>
      </c>
      <c r="B84" s="170" t="s">
        <v>361</v>
      </c>
      <c r="C84" s="184" t="s">
        <v>362</v>
      </c>
      <c r="D84" s="171" t="s">
        <v>132</v>
      </c>
      <c r="E84" s="172">
        <v>8</v>
      </c>
      <c r="F84" s="173"/>
      <c r="G84" s="174">
        <f>ROUND(E84*F84,2)</f>
        <v>0</v>
      </c>
      <c r="H84" s="173">
        <v>236.95</v>
      </c>
      <c r="I84" s="174">
        <f>ROUND(E84*H84,2)</f>
        <v>1895.6</v>
      </c>
      <c r="J84" s="173">
        <v>165.55</v>
      </c>
      <c r="K84" s="174">
        <f>ROUND(E84*J84,2)</f>
        <v>1324.4</v>
      </c>
      <c r="L84" s="174">
        <v>21</v>
      </c>
      <c r="M84" s="174">
        <f>G84*(1+L84/100)</f>
        <v>0</v>
      </c>
      <c r="N84" s="172">
        <v>7.6000000000000004E-4</v>
      </c>
      <c r="O84" s="172">
        <f>ROUND(E84*N84,2)</f>
        <v>0.01</v>
      </c>
      <c r="P84" s="172">
        <v>0</v>
      </c>
      <c r="Q84" s="172">
        <f>ROUND(E84*P84,2)</f>
        <v>0</v>
      </c>
      <c r="R84" s="174" t="s">
        <v>198</v>
      </c>
      <c r="S84" s="174" t="s">
        <v>134</v>
      </c>
      <c r="T84" s="175" t="s">
        <v>134</v>
      </c>
      <c r="U84" s="160">
        <v>0.29737999999999998</v>
      </c>
      <c r="V84" s="160">
        <f>ROUND(E84*U84,2)</f>
        <v>2.38</v>
      </c>
      <c r="W84" s="160"/>
      <c r="X84" s="160" t="s">
        <v>136</v>
      </c>
      <c r="Y84" s="160" t="s">
        <v>137</v>
      </c>
      <c r="Z84" s="150"/>
      <c r="AA84" s="150"/>
      <c r="AB84" s="150"/>
      <c r="AC84" s="150"/>
      <c r="AD84" s="150"/>
      <c r="AE84" s="150"/>
      <c r="AF84" s="150"/>
      <c r="AG84" s="150" t="s">
        <v>138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2" x14ac:dyDescent="0.2">
      <c r="A85" s="157"/>
      <c r="B85" s="158"/>
      <c r="C85" s="249" t="s">
        <v>363</v>
      </c>
      <c r="D85" s="250"/>
      <c r="E85" s="250"/>
      <c r="F85" s="250"/>
      <c r="G85" s="250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60"/>
      <c r="Z85" s="150"/>
      <c r="AA85" s="150"/>
      <c r="AB85" s="150"/>
      <c r="AC85" s="150"/>
      <c r="AD85" s="150"/>
      <c r="AE85" s="150"/>
      <c r="AF85" s="150"/>
      <c r="AG85" s="150" t="s">
        <v>150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2" x14ac:dyDescent="0.2">
      <c r="A86" s="157"/>
      <c r="B86" s="158"/>
      <c r="C86" s="245" t="s">
        <v>164</v>
      </c>
      <c r="D86" s="246"/>
      <c r="E86" s="246"/>
      <c r="F86" s="246"/>
      <c r="G86" s="246"/>
      <c r="H86" s="160"/>
      <c r="I86" s="160"/>
      <c r="J86" s="160"/>
      <c r="K86" s="160"/>
      <c r="L86" s="160"/>
      <c r="M86" s="160"/>
      <c r="N86" s="159"/>
      <c r="O86" s="159"/>
      <c r="P86" s="159"/>
      <c r="Q86" s="159"/>
      <c r="R86" s="160"/>
      <c r="S86" s="160"/>
      <c r="T86" s="160"/>
      <c r="U86" s="160"/>
      <c r="V86" s="160"/>
      <c r="W86" s="160"/>
      <c r="X86" s="160"/>
      <c r="Y86" s="160"/>
      <c r="Z86" s="150"/>
      <c r="AA86" s="150"/>
      <c r="AB86" s="150"/>
      <c r="AC86" s="150"/>
      <c r="AD86" s="150"/>
      <c r="AE86" s="150"/>
      <c r="AF86" s="150"/>
      <c r="AG86" s="150" t="s">
        <v>140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ht="22.5" outlineLevel="1" x14ac:dyDescent="0.2">
      <c r="A87" s="169">
        <v>51</v>
      </c>
      <c r="B87" s="170" t="s">
        <v>364</v>
      </c>
      <c r="C87" s="184" t="s">
        <v>365</v>
      </c>
      <c r="D87" s="171" t="s">
        <v>132</v>
      </c>
      <c r="E87" s="172">
        <v>10</v>
      </c>
      <c r="F87" s="173"/>
      <c r="G87" s="174">
        <f>ROUND(E87*F87,2)</f>
        <v>0</v>
      </c>
      <c r="H87" s="173">
        <v>378.18</v>
      </c>
      <c r="I87" s="174">
        <f>ROUND(E87*H87,2)</f>
        <v>3781.8</v>
      </c>
      <c r="J87" s="173">
        <v>176.82</v>
      </c>
      <c r="K87" s="174">
        <f>ROUND(E87*J87,2)</f>
        <v>1768.2</v>
      </c>
      <c r="L87" s="174">
        <v>21</v>
      </c>
      <c r="M87" s="174">
        <f>G87*(1+L87/100)</f>
        <v>0</v>
      </c>
      <c r="N87" s="172">
        <v>1.01E-3</v>
      </c>
      <c r="O87" s="172">
        <f>ROUND(E87*N87,2)</f>
        <v>0.01</v>
      </c>
      <c r="P87" s="172">
        <v>0</v>
      </c>
      <c r="Q87" s="172">
        <f>ROUND(E87*P87,2)</f>
        <v>0</v>
      </c>
      <c r="R87" s="174" t="s">
        <v>198</v>
      </c>
      <c r="S87" s="174" t="s">
        <v>134</v>
      </c>
      <c r="T87" s="175" t="s">
        <v>134</v>
      </c>
      <c r="U87" s="160">
        <v>0.32</v>
      </c>
      <c r="V87" s="160">
        <f>ROUND(E87*U87,2)</f>
        <v>3.2</v>
      </c>
      <c r="W87" s="160"/>
      <c r="X87" s="160" t="s">
        <v>136</v>
      </c>
      <c r="Y87" s="160" t="s">
        <v>137</v>
      </c>
      <c r="Z87" s="150"/>
      <c r="AA87" s="150"/>
      <c r="AB87" s="150"/>
      <c r="AC87" s="150"/>
      <c r="AD87" s="150"/>
      <c r="AE87" s="150"/>
      <c r="AF87" s="150"/>
      <c r="AG87" s="150" t="s">
        <v>138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2" x14ac:dyDescent="0.2">
      <c r="A88" s="157"/>
      <c r="B88" s="158"/>
      <c r="C88" s="249" t="s">
        <v>363</v>
      </c>
      <c r="D88" s="250"/>
      <c r="E88" s="250"/>
      <c r="F88" s="250"/>
      <c r="G88" s="250"/>
      <c r="H88" s="160"/>
      <c r="I88" s="160"/>
      <c r="J88" s="160"/>
      <c r="K88" s="160"/>
      <c r="L88" s="160"/>
      <c r="M88" s="160"/>
      <c r="N88" s="159"/>
      <c r="O88" s="159"/>
      <c r="P88" s="159"/>
      <c r="Q88" s="159"/>
      <c r="R88" s="160"/>
      <c r="S88" s="160"/>
      <c r="T88" s="160"/>
      <c r="U88" s="160"/>
      <c r="V88" s="160"/>
      <c r="W88" s="160"/>
      <c r="X88" s="160"/>
      <c r="Y88" s="160"/>
      <c r="Z88" s="150"/>
      <c r="AA88" s="150"/>
      <c r="AB88" s="150"/>
      <c r="AC88" s="150"/>
      <c r="AD88" s="150"/>
      <c r="AE88" s="150"/>
      <c r="AF88" s="150"/>
      <c r="AG88" s="150" t="s">
        <v>150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2" x14ac:dyDescent="0.2">
      <c r="A89" s="157"/>
      <c r="B89" s="158"/>
      <c r="C89" s="245" t="s">
        <v>164</v>
      </c>
      <c r="D89" s="246"/>
      <c r="E89" s="246"/>
      <c r="F89" s="246"/>
      <c r="G89" s="246"/>
      <c r="H89" s="160"/>
      <c r="I89" s="160"/>
      <c r="J89" s="160"/>
      <c r="K89" s="160"/>
      <c r="L89" s="160"/>
      <c r="M89" s="160"/>
      <c r="N89" s="159"/>
      <c r="O89" s="159"/>
      <c r="P89" s="159"/>
      <c r="Q89" s="159"/>
      <c r="R89" s="160"/>
      <c r="S89" s="160"/>
      <c r="T89" s="160"/>
      <c r="U89" s="160"/>
      <c r="V89" s="160"/>
      <c r="W89" s="160"/>
      <c r="X89" s="160"/>
      <c r="Y89" s="160"/>
      <c r="Z89" s="150"/>
      <c r="AA89" s="150"/>
      <c r="AB89" s="150"/>
      <c r="AC89" s="150"/>
      <c r="AD89" s="150"/>
      <c r="AE89" s="150"/>
      <c r="AF89" s="150"/>
      <c r="AG89" s="150" t="s">
        <v>140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ht="22.5" outlineLevel="1" x14ac:dyDescent="0.2">
      <c r="A90" s="169">
        <v>52</v>
      </c>
      <c r="B90" s="170" t="s">
        <v>366</v>
      </c>
      <c r="C90" s="184" t="s">
        <v>367</v>
      </c>
      <c r="D90" s="171" t="s">
        <v>132</v>
      </c>
      <c r="E90" s="172">
        <v>24</v>
      </c>
      <c r="F90" s="173"/>
      <c r="G90" s="174">
        <f>ROUND(E90*F90,2)</f>
        <v>0</v>
      </c>
      <c r="H90" s="173">
        <v>827.37</v>
      </c>
      <c r="I90" s="174">
        <f>ROUND(E90*H90,2)</f>
        <v>19856.88</v>
      </c>
      <c r="J90" s="173">
        <v>199.63</v>
      </c>
      <c r="K90" s="174">
        <f>ROUND(E90*J90,2)</f>
        <v>4791.12</v>
      </c>
      <c r="L90" s="174">
        <v>21</v>
      </c>
      <c r="M90" s="174">
        <f>G90*(1+L90/100)</f>
        <v>0</v>
      </c>
      <c r="N90" s="172">
        <v>1.9599999999999999E-3</v>
      </c>
      <c r="O90" s="172">
        <f>ROUND(E90*N90,2)</f>
        <v>0.05</v>
      </c>
      <c r="P90" s="172">
        <v>0</v>
      </c>
      <c r="Q90" s="172">
        <f>ROUND(E90*P90,2)</f>
        <v>0</v>
      </c>
      <c r="R90" s="174" t="s">
        <v>198</v>
      </c>
      <c r="S90" s="174" t="s">
        <v>134</v>
      </c>
      <c r="T90" s="175" t="s">
        <v>134</v>
      </c>
      <c r="U90" s="160">
        <v>0.36</v>
      </c>
      <c r="V90" s="160">
        <f>ROUND(E90*U90,2)</f>
        <v>8.64</v>
      </c>
      <c r="W90" s="160"/>
      <c r="X90" s="160" t="s">
        <v>136</v>
      </c>
      <c r="Y90" s="160" t="s">
        <v>137</v>
      </c>
      <c r="Z90" s="150"/>
      <c r="AA90" s="150"/>
      <c r="AB90" s="150"/>
      <c r="AC90" s="150"/>
      <c r="AD90" s="150"/>
      <c r="AE90" s="150"/>
      <c r="AF90" s="150"/>
      <c r="AG90" s="150" t="s">
        <v>138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2" x14ac:dyDescent="0.2">
      <c r="A91" s="157"/>
      <c r="B91" s="158"/>
      <c r="C91" s="249" t="s">
        <v>363</v>
      </c>
      <c r="D91" s="250"/>
      <c r="E91" s="250"/>
      <c r="F91" s="250"/>
      <c r="G91" s="250"/>
      <c r="H91" s="160"/>
      <c r="I91" s="160"/>
      <c r="J91" s="160"/>
      <c r="K91" s="160"/>
      <c r="L91" s="160"/>
      <c r="M91" s="160"/>
      <c r="N91" s="159"/>
      <c r="O91" s="159"/>
      <c r="P91" s="159"/>
      <c r="Q91" s="159"/>
      <c r="R91" s="160"/>
      <c r="S91" s="160"/>
      <c r="T91" s="160"/>
      <c r="U91" s="160"/>
      <c r="V91" s="160"/>
      <c r="W91" s="160"/>
      <c r="X91" s="160"/>
      <c r="Y91" s="160"/>
      <c r="Z91" s="150"/>
      <c r="AA91" s="150"/>
      <c r="AB91" s="150"/>
      <c r="AC91" s="150"/>
      <c r="AD91" s="150"/>
      <c r="AE91" s="150"/>
      <c r="AF91" s="150"/>
      <c r="AG91" s="150" t="s">
        <v>150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2" x14ac:dyDescent="0.2">
      <c r="A92" s="157"/>
      <c r="B92" s="158"/>
      <c r="C92" s="245" t="s">
        <v>164</v>
      </c>
      <c r="D92" s="246"/>
      <c r="E92" s="246"/>
      <c r="F92" s="246"/>
      <c r="G92" s="246"/>
      <c r="H92" s="160"/>
      <c r="I92" s="160"/>
      <c r="J92" s="160"/>
      <c r="K92" s="160"/>
      <c r="L92" s="160"/>
      <c r="M92" s="160"/>
      <c r="N92" s="159"/>
      <c r="O92" s="159"/>
      <c r="P92" s="159"/>
      <c r="Q92" s="159"/>
      <c r="R92" s="160"/>
      <c r="S92" s="160"/>
      <c r="T92" s="160"/>
      <c r="U92" s="160"/>
      <c r="V92" s="160"/>
      <c r="W92" s="160"/>
      <c r="X92" s="160"/>
      <c r="Y92" s="160"/>
      <c r="Z92" s="150"/>
      <c r="AA92" s="150"/>
      <c r="AB92" s="150"/>
      <c r="AC92" s="150"/>
      <c r="AD92" s="150"/>
      <c r="AE92" s="150"/>
      <c r="AF92" s="150"/>
      <c r="AG92" s="150" t="s">
        <v>140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76">
        <v>53</v>
      </c>
      <c r="B93" s="177" t="s">
        <v>368</v>
      </c>
      <c r="C93" s="185" t="s">
        <v>369</v>
      </c>
      <c r="D93" s="178" t="s">
        <v>155</v>
      </c>
      <c r="E93" s="179">
        <v>6.6439999999999999E-2</v>
      </c>
      <c r="F93" s="180"/>
      <c r="G93" s="181">
        <f>ROUND(E93*F93,2)</f>
        <v>0</v>
      </c>
      <c r="H93" s="180">
        <v>0</v>
      </c>
      <c r="I93" s="181">
        <f>ROUND(E93*H93,2)</f>
        <v>0</v>
      </c>
      <c r="J93" s="180">
        <v>1506</v>
      </c>
      <c r="K93" s="181">
        <f>ROUND(E93*J93,2)</f>
        <v>100.06</v>
      </c>
      <c r="L93" s="181">
        <v>21</v>
      </c>
      <c r="M93" s="181">
        <f>G93*(1+L93/100)</f>
        <v>0</v>
      </c>
      <c r="N93" s="179">
        <v>0</v>
      </c>
      <c r="O93" s="179">
        <f>ROUND(E93*N93,2)</f>
        <v>0</v>
      </c>
      <c r="P93" s="179">
        <v>0</v>
      </c>
      <c r="Q93" s="179">
        <f>ROUND(E93*P93,2)</f>
        <v>0</v>
      </c>
      <c r="R93" s="181" t="s">
        <v>198</v>
      </c>
      <c r="S93" s="181" t="s">
        <v>134</v>
      </c>
      <c r="T93" s="182" t="s">
        <v>134</v>
      </c>
      <c r="U93" s="160">
        <v>3.5630000000000002</v>
      </c>
      <c r="V93" s="160">
        <f>ROUND(E93*U93,2)</f>
        <v>0.24</v>
      </c>
      <c r="W93" s="160"/>
      <c r="X93" s="160" t="s">
        <v>156</v>
      </c>
      <c r="Y93" s="160" t="s">
        <v>137</v>
      </c>
      <c r="Z93" s="150"/>
      <c r="AA93" s="150"/>
      <c r="AB93" s="150"/>
      <c r="AC93" s="150"/>
      <c r="AD93" s="150"/>
      <c r="AE93" s="150"/>
      <c r="AF93" s="150"/>
      <c r="AG93" s="150" t="s">
        <v>157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ht="22.5" outlineLevel="1" x14ac:dyDescent="0.2">
      <c r="A94" s="176">
        <v>54</v>
      </c>
      <c r="B94" s="177" t="s">
        <v>370</v>
      </c>
      <c r="C94" s="185" t="s">
        <v>371</v>
      </c>
      <c r="D94" s="178" t="s">
        <v>155</v>
      </c>
      <c r="E94" s="179">
        <v>6.6439999999999999E-2</v>
      </c>
      <c r="F94" s="180"/>
      <c r="G94" s="181">
        <f>ROUND(E94*F94,2)</f>
        <v>0</v>
      </c>
      <c r="H94" s="180">
        <v>0</v>
      </c>
      <c r="I94" s="181">
        <f>ROUND(E94*H94,2)</f>
        <v>0</v>
      </c>
      <c r="J94" s="180">
        <v>518</v>
      </c>
      <c r="K94" s="181">
        <f>ROUND(E94*J94,2)</f>
        <v>34.42</v>
      </c>
      <c r="L94" s="181">
        <v>21</v>
      </c>
      <c r="M94" s="181">
        <f>G94*(1+L94/100)</f>
        <v>0</v>
      </c>
      <c r="N94" s="179">
        <v>0</v>
      </c>
      <c r="O94" s="179">
        <f>ROUND(E94*N94,2)</f>
        <v>0</v>
      </c>
      <c r="P94" s="179">
        <v>0</v>
      </c>
      <c r="Q94" s="179">
        <f>ROUND(E94*P94,2)</f>
        <v>0</v>
      </c>
      <c r="R94" s="181" t="s">
        <v>198</v>
      </c>
      <c r="S94" s="181" t="s">
        <v>134</v>
      </c>
      <c r="T94" s="182" t="s">
        <v>134</v>
      </c>
      <c r="U94" s="160">
        <v>0.81599999999999995</v>
      </c>
      <c r="V94" s="160">
        <f>ROUND(E94*U94,2)</f>
        <v>0.05</v>
      </c>
      <c r="W94" s="160"/>
      <c r="X94" s="160" t="s">
        <v>156</v>
      </c>
      <c r="Y94" s="160" t="s">
        <v>137</v>
      </c>
      <c r="Z94" s="150"/>
      <c r="AA94" s="150"/>
      <c r="AB94" s="150"/>
      <c r="AC94" s="150"/>
      <c r="AD94" s="150"/>
      <c r="AE94" s="150"/>
      <c r="AF94" s="150"/>
      <c r="AG94" s="150" t="s">
        <v>157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x14ac:dyDescent="0.2">
      <c r="A95" s="162" t="s">
        <v>128</v>
      </c>
      <c r="B95" s="163" t="s">
        <v>86</v>
      </c>
      <c r="C95" s="183" t="s">
        <v>87</v>
      </c>
      <c r="D95" s="164"/>
      <c r="E95" s="165"/>
      <c r="F95" s="166"/>
      <c r="G95" s="166">
        <f>SUMIF(AG96:AG131,"&lt;&gt;NOR",G96:G131)</f>
        <v>0</v>
      </c>
      <c r="H95" s="166"/>
      <c r="I95" s="166">
        <f>SUM(I96:I131)</f>
        <v>136913.31</v>
      </c>
      <c r="J95" s="166"/>
      <c r="K95" s="166">
        <f>SUM(K96:K131)</f>
        <v>50086.239999999998</v>
      </c>
      <c r="L95" s="166"/>
      <c r="M95" s="166">
        <f>SUM(M96:M131)</f>
        <v>0</v>
      </c>
      <c r="N95" s="165"/>
      <c r="O95" s="165">
        <f>SUM(O96:O131)</f>
        <v>0.08</v>
      </c>
      <c r="P95" s="165"/>
      <c r="Q95" s="165">
        <f>SUM(Q96:Q131)</f>
        <v>0</v>
      </c>
      <c r="R95" s="166"/>
      <c r="S95" s="166"/>
      <c r="T95" s="167"/>
      <c r="U95" s="161"/>
      <c r="V95" s="161">
        <f>SUM(V96:V131)</f>
        <v>44.95</v>
      </c>
      <c r="W95" s="161"/>
      <c r="X95" s="161"/>
      <c r="Y95" s="161"/>
      <c r="AG95" t="s">
        <v>129</v>
      </c>
    </row>
    <row r="96" spans="1:60" ht="33.75" outlineLevel="1" x14ac:dyDescent="0.2">
      <c r="A96" s="176">
        <v>55</v>
      </c>
      <c r="B96" s="177" t="s">
        <v>372</v>
      </c>
      <c r="C96" s="185" t="s">
        <v>373</v>
      </c>
      <c r="D96" s="178" t="s">
        <v>148</v>
      </c>
      <c r="E96" s="179">
        <v>8</v>
      </c>
      <c r="F96" s="180"/>
      <c r="G96" s="181">
        <f t="shared" ref="G96:G131" si="28">ROUND(E96*F96,2)</f>
        <v>0</v>
      </c>
      <c r="H96" s="180">
        <v>293.5</v>
      </c>
      <c r="I96" s="181">
        <f t="shared" ref="I96:I131" si="29">ROUND(E96*H96,2)</f>
        <v>2348</v>
      </c>
      <c r="J96" s="180">
        <v>0</v>
      </c>
      <c r="K96" s="181">
        <f t="shared" ref="K96:K131" si="30">ROUND(E96*J96,2)</f>
        <v>0</v>
      </c>
      <c r="L96" s="181">
        <v>21</v>
      </c>
      <c r="M96" s="181">
        <f t="shared" ref="M96:M131" si="31">G96*(1+L96/100)</f>
        <v>0</v>
      </c>
      <c r="N96" s="179">
        <v>3.4000000000000002E-4</v>
      </c>
      <c r="O96" s="179">
        <f t="shared" ref="O96:O131" si="32">ROUND(E96*N96,2)</f>
        <v>0</v>
      </c>
      <c r="P96" s="179">
        <v>0</v>
      </c>
      <c r="Q96" s="179">
        <f t="shared" ref="Q96:Q131" si="33">ROUND(E96*P96,2)</f>
        <v>0</v>
      </c>
      <c r="R96" s="181" t="s">
        <v>143</v>
      </c>
      <c r="S96" s="181" t="s">
        <v>134</v>
      </c>
      <c r="T96" s="182" t="s">
        <v>134</v>
      </c>
      <c r="U96" s="160">
        <v>0</v>
      </c>
      <c r="V96" s="160">
        <f t="shared" ref="V96:V131" si="34">ROUND(E96*U96,2)</f>
        <v>0</v>
      </c>
      <c r="W96" s="160"/>
      <c r="X96" s="160" t="s">
        <v>144</v>
      </c>
      <c r="Y96" s="160" t="s">
        <v>137</v>
      </c>
      <c r="Z96" s="150"/>
      <c r="AA96" s="150"/>
      <c r="AB96" s="150"/>
      <c r="AC96" s="150"/>
      <c r="AD96" s="150"/>
      <c r="AE96" s="150"/>
      <c r="AF96" s="150"/>
      <c r="AG96" s="150" t="s">
        <v>145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76">
        <v>56</v>
      </c>
      <c r="B97" s="177" t="s">
        <v>374</v>
      </c>
      <c r="C97" s="185" t="s">
        <v>375</v>
      </c>
      <c r="D97" s="178" t="s">
        <v>148</v>
      </c>
      <c r="E97" s="179">
        <v>9</v>
      </c>
      <c r="F97" s="180"/>
      <c r="G97" s="181">
        <f t="shared" si="28"/>
        <v>0</v>
      </c>
      <c r="H97" s="180">
        <v>392.5</v>
      </c>
      <c r="I97" s="181">
        <f t="shared" si="29"/>
        <v>3532.5</v>
      </c>
      <c r="J97" s="180">
        <v>0</v>
      </c>
      <c r="K97" s="181">
        <f t="shared" si="30"/>
        <v>0</v>
      </c>
      <c r="L97" s="181">
        <v>21</v>
      </c>
      <c r="M97" s="181">
        <f t="shared" si="31"/>
        <v>0</v>
      </c>
      <c r="N97" s="179">
        <v>4.0000000000000002E-4</v>
      </c>
      <c r="O97" s="179">
        <f t="shared" si="32"/>
        <v>0</v>
      </c>
      <c r="P97" s="179">
        <v>0</v>
      </c>
      <c r="Q97" s="179">
        <f t="shared" si="33"/>
        <v>0</v>
      </c>
      <c r="R97" s="181" t="s">
        <v>143</v>
      </c>
      <c r="S97" s="181" t="s">
        <v>134</v>
      </c>
      <c r="T97" s="182" t="s">
        <v>134</v>
      </c>
      <c r="U97" s="160">
        <v>0</v>
      </c>
      <c r="V97" s="160">
        <f t="shared" si="34"/>
        <v>0</v>
      </c>
      <c r="W97" s="160"/>
      <c r="X97" s="160" t="s">
        <v>144</v>
      </c>
      <c r="Y97" s="160" t="s">
        <v>137</v>
      </c>
      <c r="Z97" s="150"/>
      <c r="AA97" s="150"/>
      <c r="AB97" s="150"/>
      <c r="AC97" s="150"/>
      <c r="AD97" s="150"/>
      <c r="AE97" s="150"/>
      <c r="AF97" s="150"/>
      <c r="AG97" s="150" t="s">
        <v>145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76">
        <v>57</v>
      </c>
      <c r="B98" s="177" t="s">
        <v>376</v>
      </c>
      <c r="C98" s="185" t="s">
        <v>377</v>
      </c>
      <c r="D98" s="178" t="s">
        <v>148</v>
      </c>
      <c r="E98" s="179">
        <v>8</v>
      </c>
      <c r="F98" s="180"/>
      <c r="G98" s="181">
        <f t="shared" si="28"/>
        <v>0</v>
      </c>
      <c r="H98" s="180">
        <v>192.5</v>
      </c>
      <c r="I98" s="181">
        <f t="shared" si="29"/>
        <v>1540</v>
      </c>
      <c r="J98" s="180">
        <v>0</v>
      </c>
      <c r="K98" s="181">
        <f t="shared" si="30"/>
        <v>0</v>
      </c>
      <c r="L98" s="181">
        <v>21</v>
      </c>
      <c r="M98" s="181">
        <f t="shared" si="31"/>
        <v>0</v>
      </c>
      <c r="N98" s="179">
        <v>1.8000000000000001E-4</v>
      </c>
      <c r="O98" s="179">
        <f t="shared" si="32"/>
        <v>0</v>
      </c>
      <c r="P98" s="179">
        <v>0</v>
      </c>
      <c r="Q98" s="179">
        <f t="shared" si="33"/>
        <v>0</v>
      </c>
      <c r="R98" s="181" t="s">
        <v>143</v>
      </c>
      <c r="S98" s="181" t="s">
        <v>134</v>
      </c>
      <c r="T98" s="182" t="s">
        <v>134</v>
      </c>
      <c r="U98" s="160">
        <v>0</v>
      </c>
      <c r="V98" s="160">
        <f t="shared" si="34"/>
        <v>0</v>
      </c>
      <c r="W98" s="160"/>
      <c r="X98" s="160" t="s">
        <v>144</v>
      </c>
      <c r="Y98" s="160" t="s">
        <v>137</v>
      </c>
      <c r="Z98" s="150"/>
      <c r="AA98" s="150"/>
      <c r="AB98" s="150"/>
      <c r="AC98" s="150"/>
      <c r="AD98" s="150"/>
      <c r="AE98" s="150"/>
      <c r="AF98" s="150"/>
      <c r="AG98" s="150" t="s">
        <v>145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76">
        <v>58</v>
      </c>
      <c r="B99" s="177" t="s">
        <v>378</v>
      </c>
      <c r="C99" s="185" t="s">
        <v>379</v>
      </c>
      <c r="D99" s="178" t="s">
        <v>148</v>
      </c>
      <c r="E99" s="179">
        <v>8</v>
      </c>
      <c r="F99" s="180"/>
      <c r="G99" s="181">
        <f t="shared" si="28"/>
        <v>0</v>
      </c>
      <c r="H99" s="180">
        <v>298.5</v>
      </c>
      <c r="I99" s="181">
        <f t="shared" si="29"/>
        <v>2388</v>
      </c>
      <c r="J99" s="180">
        <v>0</v>
      </c>
      <c r="K99" s="181">
        <f t="shared" si="30"/>
        <v>0</v>
      </c>
      <c r="L99" s="181">
        <v>21</v>
      </c>
      <c r="M99" s="181">
        <f t="shared" si="31"/>
        <v>0</v>
      </c>
      <c r="N99" s="179">
        <v>3.1E-4</v>
      </c>
      <c r="O99" s="179">
        <f t="shared" si="32"/>
        <v>0</v>
      </c>
      <c r="P99" s="179">
        <v>0</v>
      </c>
      <c r="Q99" s="179">
        <f t="shared" si="33"/>
        <v>0</v>
      </c>
      <c r="R99" s="181" t="s">
        <v>143</v>
      </c>
      <c r="S99" s="181" t="s">
        <v>134</v>
      </c>
      <c r="T99" s="182" t="s">
        <v>134</v>
      </c>
      <c r="U99" s="160">
        <v>0</v>
      </c>
      <c r="V99" s="160">
        <f t="shared" si="34"/>
        <v>0</v>
      </c>
      <c r="W99" s="160"/>
      <c r="X99" s="160" t="s">
        <v>144</v>
      </c>
      <c r="Y99" s="160" t="s">
        <v>137</v>
      </c>
      <c r="Z99" s="150"/>
      <c r="AA99" s="150"/>
      <c r="AB99" s="150"/>
      <c r="AC99" s="150"/>
      <c r="AD99" s="150"/>
      <c r="AE99" s="150"/>
      <c r="AF99" s="150"/>
      <c r="AG99" s="150" t="s">
        <v>145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76">
        <v>59</v>
      </c>
      <c r="B100" s="177" t="s">
        <v>380</v>
      </c>
      <c r="C100" s="185" t="s">
        <v>381</v>
      </c>
      <c r="D100" s="178" t="s">
        <v>148</v>
      </c>
      <c r="E100" s="179">
        <v>12</v>
      </c>
      <c r="F100" s="180"/>
      <c r="G100" s="181">
        <f t="shared" si="28"/>
        <v>0</v>
      </c>
      <c r="H100" s="180">
        <v>634</v>
      </c>
      <c r="I100" s="181">
        <f t="shared" si="29"/>
        <v>7608</v>
      </c>
      <c r="J100" s="180">
        <v>0</v>
      </c>
      <c r="K100" s="181">
        <f t="shared" si="30"/>
        <v>0</v>
      </c>
      <c r="L100" s="181">
        <v>21</v>
      </c>
      <c r="M100" s="181">
        <f t="shared" si="31"/>
        <v>0</v>
      </c>
      <c r="N100" s="179">
        <v>6.8000000000000005E-4</v>
      </c>
      <c r="O100" s="179">
        <f t="shared" si="32"/>
        <v>0.01</v>
      </c>
      <c r="P100" s="179">
        <v>0</v>
      </c>
      <c r="Q100" s="179">
        <f t="shared" si="33"/>
        <v>0</v>
      </c>
      <c r="R100" s="181" t="s">
        <v>143</v>
      </c>
      <c r="S100" s="181" t="s">
        <v>134</v>
      </c>
      <c r="T100" s="182" t="s">
        <v>134</v>
      </c>
      <c r="U100" s="160">
        <v>0</v>
      </c>
      <c r="V100" s="160">
        <f t="shared" si="34"/>
        <v>0</v>
      </c>
      <c r="W100" s="160"/>
      <c r="X100" s="160" t="s">
        <v>144</v>
      </c>
      <c r="Y100" s="160" t="s">
        <v>137</v>
      </c>
      <c r="Z100" s="150"/>
      <c r="AA100" s="150"/>
      <c r="AB100" s="150"/>
      <c r="AC100" s="150"/>
      <c r="AD100" s="150"/>
      <c r="AE100" s="150"/>
      <c r="AF100" s="150"/>
      <c r="AG100" s="150" t="s">
        <v>145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76">
        <v>60</v>
      </c>
      <c r="B101" s="177" t="s">
        <v>382</v>
      </c>
      <c r="C101" s="185" t="s">
        <v>383</v>
      </c>
      <c r="D101" s="178" t="s">
        <v>148</v>
      </c>
      <c r="E101" s="179">
        <v>2</v>
      </c>
      <c r="F101" s="180"/>
      <c r="G101" s="181">
        <f t="shared" si="28"/>
        <v>0</v>
      </c>
      <c r="H101" s="180">
        <v>275</v>
      </c>
      <c r="I101" s="181">
        <f t="shared" si="29"/>
        <v>550</v>
      </c>
      <c r="J101" s="180">
        <v>0</v>
      </c>
      <c r="K101" s="181">
        <f t="shared" si="30"/>
        <v>0</v>
      </c>
      <c r="L101" s="181">
        <v>21</v>
      </c>
      <c r="M101" s="181">
        <f t="shared" si="31"/>
        <v>0</v>
      </c>
      <c r="N101" s="179">
        <v>2.0000000000000001E-4</v>
      </c>
      <c r="O101" s="179">
        <f t="shared" si="32"/>
        <v>0</v>
      </c>
      <c r="P101" s="179">
        <v>0</v>
      </c>
      <c r="Q101" s="179">
        <f t="shared" si="33"/>
        <v>0</v>
      </c>
      <c r="R101" s="181" t="s">
        <v>143</v>
      </c>
      <c r="S101" s="181" t="s">
        <v>134</v>
      </c>
      <c r="T101" s="182" t="s">
        <v>134</v>
      </c>
      <c r="U101" s="160">
        <v>0</v>
      </c>
      <c r="V101" s="160">
        <f t="shared" si="34"/>
        <v>0</v>
      </c>
      <c r="W101" s="160"/>
      <c r="X101" s="160" t="s">
        <v>144</v>
      </c>
      <c r="Y101" s="160" t="s">
        <v>137</v>
      </c>
      <c r="Z101" s="150"/>
      <c r="AA101" s="150"/>
      <c r="AB101" s="150"/>
      <c r="AC101" s="150"/>
      <c r="AD101" s="150"/>
      <c r="AE101" s="150"/>
      <c r="AF101" s="150"/>
      <c r="AG101" s="150" t="s">
        <v>145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76">
        <v>61</v>
      </c>
      <c r="B102" s="177" t="s">
        <v>384</v>
      </c>
      <c r="C102" s="185" t="s">
        <v>385</v>
      </c>
      <c r="D102" s="178" t="s">
        <v>148</v>
      </c>
      <c r="E102" s="179">
        <v>4</v>
      </c>
      <c r="F102" s="180"/>
      <c r="G102" s="181">
        <f t="shared" si="28"/>
        <v>0</v>
      </c>
      <c r="H102" s="180">
        <v>541</v>
      </c>
      <c r="I102" s="181">
        <f t="shared" si="29"/>
        <v>2164</v>
      </c>
      <c r="J102" s="180">
        <v>0</v>
      </c>
      <c r="K102" s="181">
        <f t="shared" si="30"/>
        <v>0</v>
      </c>
      <c r="L102" s="181">
        <v>21</v>
      </c>
      <c r="M102" s="181">
        <f t="shared" si="31"/>
        <v>0</v>
      </c>
      <c r="N102" s="179">
        <v>3.5E-4</v>
      </c>
      <c r="O102" s="179">
        <f t="shared" si="32"/>
        <v>0</v>
      </c>
      <c r="P102" s="179">
        <v>0</v>
      </c>
      <c r="Q102" s="179">
        <f t="shared" si="33"/>
        <v>0</v>
      </c>
      <c r="R102" s="181" t="s">
        <v>143</v>
      </c>
      <c r="S102" s="181" t="s">
        <v>134</v>
      </c>
      <c r="T102" s="182" t="s">
        <v>134</v>
      </c>
      <c r="U102" s="160">
        <v>0</v>
      </c>
      <c r="V102" s="160">
        <f t="shared" si="34"/>
        <v>0</v>
      </c>
      <c r="W102" s="160"/>
      <c r="X102" s="160" t="s">
        <v>144</v>
      </c>
      <c r="Y102" s="160" t="s">
        <v>137</v>
      </c>
      <c r="Z102" s="150"/>
      <c r="AA102" s="150"/>
      <c r="AB102" s="150"/>
      <c r="AC102" s="150"/>
      <c r="AD102" s="150"/>
      <c r="AE102" s="150"/>
      <c r="AF102" s="150"/>
      <c r="AG102" s="150" t="s">
        <v>145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76">
        <v>62</v>
      </c>
      <c r="B103" s="177" t="s">
        <v>386</v>
      </c>
      <c r="C103" s="185" t="s">
        <v>387</v>
      </c>
      <c r="D103" s="178" t="s">
        <v>148</v>
      </c>
      <c r="E103" s="179">
        <v>2</v>
      </c>
      <c r="F103" s="180"/>
      <c r="G103" s="181">
        <f t="shared" si="28"/>
        <v>0</v>
      </c>
      <c r="H103" s="180">
        <v>218</v>
      </c>
      <c r="I103" s="181">
        <f t="shared" si="29"/>
        <v>436</v>
      </c>
      <c r="J103" s="180">
        <v>0</v>
      </c>
      <c r="K103" s="181">
        <f t="shared" si="30"/>
        <v>0</v>
      </c>
      <c r="L103" s="181">
        <v>21</v>
      </c>
      <c r="M103" s="181">
        <f t="shared" si="31"/>
        <v>0</v>
      </c>
      <c r="N103" s="179">
        <v>2.5000000000000001E-4</v>
      </c>
      <c r="O103" s="179">
        <f t="shared" si="32"/>
        <v>0</v>
      </c>
      <c r="P103" s="179">
        <v>0</v>
      </c>
      <c r="Q103" s="179">
        <f t="shared" si="33"/>
        <v>0</v>
      </c>
      <c r="R103" s="181" t="s">
        <v>143</v>
      </c>
      <c r="S103" s="181" t="s">
        <v>134</v>
      </c>
      <c r="T103" s="182" t="s">
        <v>134</v>
      </c>
      <c r="U103" s="160">
        <v>0</v>
      </c>
      <c r="V103" s="160">
        <f t="shared" si="34"/>
        <v>0</v>
      </c>
      <c r="W103" s="160"/>
      <c r="X103" s="160" t="s">
        <v>144</v>
      </c>
      <c r="Y103" s="160" t="s">
        <v>137</v>
      </c>
      <c r="Z103" s="150"/>
      <c r="AA103" s="150"/>
      <c r="AB103" s="150"/>
      <c r="AC103" s="150"/>
      <c r="AD103" s="150"/>
      <c r="AE103" s="150"/>
      <c r="AF103" s="150"/>
      <c r="AG103" s="150" t="s">
        <v>145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76">
        <v>63</v>
      </c>
      <c r="B104" s="177" t="s">
        <v>388</v>
      </c>
      <c r="C104" s="185" t="s">
        <v>389</v>
      </c>
      <c r="D104" s="178" t="s">
        <v>148</v>
      </c>
      <c r="E104" s="179">
        <v>2</v>
      </c>
      <c r="F104" s="180"/>
      <c r="G104" s="181">
        <f t="shared" si="28"/>
        <v>0</v>
      </c>
      <c r="H104" s="180">
        <v>544</v>
      </c>
      <c r="I104" s="181">
        <f t="shared" si="29"/>
        <v>1088</v>
      </c>
      <c r="J104" s="180">
        <v>0</v>
      </c>
      <c r="K104" s="181">
        <f t="shared" si="30"/>
        <v>0</v>
      </c>
      <c r="L104" s="181">
        <v>21</v>
      </c>
      <c r="M104" s="181">
        <f t="shared" si="31"/>
        <v>0</v>
      </c>
      <c r="N104" s="179">
        <v>5.5999999999999995E-4</v>
      </c>
      <c r="O104" s="179">
        <f t="shared" si="32"/>
        <v>0</v>
      </c>
      <c r="P104" s="179">
        <v>0</v>
      </c>
      <c r="Q104" s="179">
        <f t="shared" si="33"/>
        <v>0</v>
      </c>
      <c r="R104" s="181" t="s">
        <v>143</v>
      </c>
      <c r="S104" s="181" t="s">
        <v>134</v>
      </c>
      <c r="T104" s="182" t="s">
        <v>134</v>
      </c>
      <c r="U104" s="160">
        <v>0</v>
      </c>
      <c r="V104" s="160">
        <f t="shared" si="34"/>
        <v>0</v>
      </c>
      <c r="W104" s="160"/>
      <c r="X104" s="160" t="s">
        <v>144</v>
      </c>
      <c r="Y104" s="160" t="s">
        <v>137</v>
      </c>
      <c r="Z104" s="150"/>
      <c r="AA104" s="150"/>
      <c r="AB104" s="150"/>
      <c r="AC104" s="150"/>
      <c r="AD104" s="150"/>
      <c r="AE104" s="150"/>
      <c r="AF104" s="150"/>
      <c r="AG104" s="150" t="s">
        <v>145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ht="33.75" outlineLevel="1" x14ac:dyDescent="0.2">
      <c r="A105" s="176">
        <v>64</v>
      </c>
      <c r="B105" s="177" t="s">
        <v>390</v>
      </c>
      <c r="C105" s="185" t="s">
        <v>391</v>
      </c>
      <c r="D105" s="178" t="s">
        <v>148</v>
      </c>
      <c r="E105" s="179">
        <v>1</v>
      </c>
      <c r="F105" s="180"/>
      <c r="G105" s="181">
        <f t="shared" si="28"/>
        <v>0</v>
      </c>
      <c r="H105" s="180">
        <v>686</v>
      </c>
      <c r="I105" s="181">
        <f t="shared" si="29"/>
        <v>686</v>
      </c>
      <c r="J105" s="180">
        <v>0</v>
      </c>
      <c r="K105" s="181">
        <f t="shared" si="30"/>
        <v>0</v>
      </c>
      <c r="L105" s="181">
        <v>21</v>
      </c>
      <c r="M105" s="181">
        <f t="shared" si="31"/>
        <v>0</v>
      </c>
      <c r="N105" s="179">
        <v>4.4000000000000002E-4</v>
      </c>
      <c r="O105" s="179">
        <f t="shared" si="32"/>
        <v>0</v>
      </c>
      <c r="P105" s="179">
        <v>0</v>
      </c>
      <c r="Q105" s="179">
        <f t="shared" si="33"/>
        <v>0</v>
      </c>
      <c r="R105" s="181" t="s">
        <v>143</v>
      </c>
      <c r="S105" s="181" t="s">
        <v>134</v>
      </c>
      <c r="T105" s="182" t="s">
        <v>134</v>
      </c>
      <c r="U105" s="160">
        <v>0</v>
      </c>
      <c r="V105" s="160">
        <f t="shared" si="34"/>
        <v>0</v>
      </c>
      <c r="W105" s="160"/>
      <c r="X105" s="160" t="s">
        <v>144</v>
      </c>
      <c r="Y105" s="160" t="s">
        <v>137</v>
      </c>
      <c r="Z105" s="150"/>
      <c r="AA105" s="150"/>
      <c r="AB105" s="150"/>
      <c r="AC105" s="150"/>
      <c r="AD105" s="150"/>
      <c r="AE105" s="150"/>
      <c r="AF105" s="150"/>
      <c r="AG105" s="150" t="s">
        <v>145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76">
        <v>65</v>
      </c>
      <c r="B106" s="177" t="s">
        <v>392</v>
      </c>
      <c r="C106" s="185" t="s">
        <v>393</v>
      </c>
      <c r="D106" s="178" t="s">
        <v>148</v>
      </c>
      <c r="E106" s="179">
        <v>43</v>
      </c>
      <c r="F106" s="180"/>
      <c r="G106" s="181">
        <f t="shared" si="28"/>
        <v>0</v>
      </c>
      <c r="H106" s="180">
        <v>354.5</v>
      </c>
      <c r="I106" s="181">
        <f t="shared" si="29"/>
        <v>15243.5</v>
      </c>
      <c r="J106" s="180">
        <v>0</v>
      </c>
      <c r="K106" s="181">
        <f t="shared" si="30"/>
        <v>0</v>
      </c>
      <c r="L106" s="181">
        <v>21</v>
      </c>
      <c r="M106" s="181">
        <f t="shared" si="31"/>
        <v>0</v>
      </c>
      <c r="N106" s="179">
        <v>1.3999999999999999E-4</v>
      </c>
      <c r="O106" s="179">
        <f t="shared" si="32"/>
        <v>0.01</v>
      </c>
      <c r="P106" s="179">
        <v>0</v>
      </c>
      <c r="Q106" s="179">
        <f t="shared" si="33"/>
        <v>0</v>
      </c>
      <c r="R106" s="181" t="s">
        <v>143</v>
      </c>
      <c r="S106" s="181" t="s">
        <v>134</v>
      </c>
      <c r="T106" s="182" t="s">
        <v>134</v>
      </c>
      <c r="U106" s="160">
        <v>0</v>
      </c>
      <c r="V106" s="160">
        <f t="shared" si="34"/>
        <v>0</v>
      </c>
      <c r="W106" s="160"/>
      <c r="X106" s="160" t="s">
        <v>144</v>
      </c>
      <c r="Y106" s="160" t="s">
        <v>137</v>
      </c>
      <c r="Z106" s="150"/>
      <c r="AA106" s="150"/>
      <c r="AB106" s="150"/>
      <c r="AC106" s="150"/>
      <c r="AD106" s="150"/>
      <c r="AE106" s="150"/>
      <c r="AF106" s="150"/>
      <c r="AG106" s="150" t="s">
        <v>145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ht="22.5" outlineLevel="1" x14ac:dyDescent="0.2">
      <c r="A107" s="176">
        <v>66</v>
      </c>
      <c r="B107" s="177" t="s">
        <v>394</v>
      </c>
      <c r="C107" s="185" t="s">
        <v>395</v>
      </c>
      <c r="D107" s="178" t="s">
        <v>148</v>
      </c>
      <c r="E107" s="179">
        <v>8</v>
      </c>
      <c r="F107" s="180"/>
      <c r="G107" s="181">
        <f t="shared" si="28"/>
        <v>0</v>
      </c>
      <c r="H107" s="180">
        <v>166.66</v>
      </c>
      <c r="I107" s="181">
        <f t="shared" si="29"/>
        <v>1333.28</v>
      </c>
      <c r="J107" s="180">
        <v>572.34</v>
      </c>
      <c r="K107" s="181">
        <f t="shared" si="30"/>
        <v>4578.72</v>
      </c>
      <c r="L107" s="181">
        <v>21</v>
      </c>
      <c r="M107" s="181">
        <f t="shared" si="31"/>
        <v>0</v>
      </c>
      <c r="N107" s="179">
        <v>1.14E-3</v>
      </c>
      <c r="O107" s="179">
        <f t="shared" si="32"/>
        <v>0.01</v>
      </c>
      <c r="P107" s="179">
        <v>0</v>
      </c>
      <c r="Q107" s="179">
        <f t="shared" si="33"/>
        <v>0</v>
      </c>
      <c r="R107" s="181" t="s">
        <v>198</v>
      </c>
      <c r="S107" s="181" t="s">
        <v>134</v>
      </c>
      <c r="T107" s="182" t="s">
        <v>134</v>
      </c>
      <c r="U107" s="160">
        <v>1.1000000000000001</v>
      </c>
      <c r="V107" s="160">
        <f t="shared" si="34"/>
        <v>8.8000000000000007</v>
      </c>
      <c r="W107" s="160"/>
      <c r="X107" s="160" t="s">
        <v>136</v>
      </c>
      <c r="Y107" s="160" t="s">
        <v>137</v>
      </c>
      <c r="Z107" s="150"/>
      <c r="AA107" s="150"/>
      <c r="AB107" s="150"/>
      <c r="AC107" s="150"/>
      <c r="AD107" s="150"/>
      <c r="AE107" s="150"/>
      <c r="AF107" s="150"/>
      <c r="AG107" s="150" t="s">
        <v>138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76">
        <v>67</v>
      </c>
      <c r="B108" s="177" t="s">
        <v>396</v>
      </c>
      <c r="C108" s="185" t="s">
        <v>397</v>
      </c>
      <c r="D108" s="178" t="s">
        <v>148</v>
      </c>
      <c r="E108" s="179">
        <v>36</v>
      </c>
      <c r="F108" s="180"/>
      <c r="G108" s="181">
        <f t="shared" si="28"/>
        <v>0</v>
      </c>
      <c r="H108" s="180">
        <v>0</v>
      </c>
      <c r="I108" s="181">
        <f t="shared" si="29"/>
        <v>0</v>
      </c>
      <c r="J108" s="180">
        <v>350</v>
      </c>
      <c r="K108" s="181">
        <f t="shared" si="30"/>
        <v>12600</v>
      </c>
      <c r="L108" s="181">
        <v>21</v>
      </c>
      <c r="M108" s="181">
        <f t="shared" si="31"/>
        <v>0</v>
      </c>
      <c r="N108" s="179">
        <v>0</v>
      </c>
      <c r="O108" s="179">
        <f t="shared" si="32"/>
        <v>0</v>
      </c>
      <c r="P108" s="179">
        <v>0</v>
      </c>
      <c r="Q108" s="179">
        <f t="shared" si="33"/>
        <v>0</v>
      </c>
      <c r="R108" s="181"/>
      <c r="S108" s="181" t="s">
        <v>185</v>
      </c>
      <c r="T108" s="182" t="s">
        <v>202</v>
      </c>
      <c r="U108" s="160">
        <v>0</v>
      </c>
      <c r="V108" s="160">
        <f t="shared" si="34"/>
        <v>0</v>
      </c>
      <c r="W108" s="160"/>
      <c r="X108" s="160" t="s">
        <v>136</v>
      </c>
      <c r="Y108" s="160" t="s">
        <v>137</v>
      </c>
      <c r="Z108" s="150"/>
      <c r="AA108" s="150"/>
      <c r="AB108" s="150"/>
      <c r="AC108" s="150"/>
      <c r="AD108" s="150"/>
      <c r="AE108" s="150"/>
      <c r="AF108" s="150"/>
      <c r="AG108" s="150" t="s">
        <v>138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76">
        <v>68</v>
      </c>
      <c r="B109" s="177" t="s">
        <v>398</v>
      </c>
      <c r="C109" s="185" t="s">
        <v>572</v>
      </c>
      <c r="D109" s="178" t="s">
        <v>226</v>
      </c>
      <c r="E109" s="179">
        <v>3</v>
      </c>
      <c r="F109" s="180"/>
      <c r="G109" s="181">
        <f t="shared" si="28"/>
        <v>0</v>
      </c>
      <c r="H109" s="180">
        <v>2820</v>
      </c>
      <c r="I109" s="181">
        <f t="shared" si="29"/>
        <v>8460</v>
      </c>
      <c r="J109" s="180">
        <v>0</v>
      </c>
      <c r="K109" s="181">
        <f t="shared" si="30"/>
        <v>0</v>
      </c>
      <c r="L109" s="181">
        <v>21</v>
      </c>
      <c r="M109" s="181">
        <f t="shared" si="31"/>
        <v>0</v>
      </c>
      <c r="N109" s="179">
        <v>5.0000000000000001E-4</v>
      </c>
      <c r="O109" s="179">
        <f t="shared" si="32"/>
        <v>0</v>
      </c>
      <c r="P109" s="179">
        <v>0</v>
      </c>
      <c r="Q109" s="179">
        <f t="shared" si="33"/>
        <v>0</v>
      </c>
      <c r="R109" s="181"/>
      <c r="S109" s="181" t="s">
        <v>185</v>
      </c>
      <c r="T109" s="182" t="s">
        <v>202</v>
      </c>
      <c r="U109" s="160">
        <v>0</v>
      </c>
      <c r="V109" s="160">
        <f t="shared" si="34"/>
        <v>0</v>
      </c>
      <c r="W109" s="160"/>
      <c r="X109" s="160" t="s">
        <v>144</v>
      </c>
      <c r="Y109" s="160" t="s">
        <v>137</v>
      </c>
      <c r="Z109" s="150"/>
      <c r="AA109" s="150"/>
      <c r="AB109" s="150"/>
      <c r="AC109" s="150"/>
      <c r="AD109" s="150"/>
      <c r="AE109" s="150"/>
      <c r="AF109" s="150"/>
      <c r="AG109" s="150" t="s">
        <v>145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76">
        <v>69</v>
      </c>
      <c r="B110" s="177" t="s">
        <v>399</v>
      </c>
      <c r="C110" s="185" t="s">
        <v>573</v>
      </c>
      <c r="D110" s="178" t="s">
        <v>226</v>
      </c>
      <c r="E110" s="179">
        <v>1</v>
      </c>
      <c r="F110" s="180"/>
      <c r="G110" s="181">
        <f t="shared" si="28"/>
        <v>0</v>
      </c>
      <c r="H110" s="180">
        <v>3422</v>
      </c>
      <c r="I110" s="181">
        <f t="shared" si="29"/>
        <v>3422</v>
      </c>
      <c r="J110" s="180">
        <v>0</v>
      </c>
      <c r="K110" s="181">
        <f t="shared" si="30"/>
        <v>0</v>
      </c>
      <c r="L110" s="181">
        <v>21</v>
      </c>
      <c r="M110" s="181">
        <f t="shared" si="31"/>
        <v>0</v>
      </c>
      <c r="N110" s="179">
        <v>1E-3</v>
      </c>
      <c r="O110" s="179">
        <f t="shared" si="32"/>
        <v>0</v>
      </c>
      <c r="P110" s="179">
        <v>0</v>
      </c>
      <c r="Q110" s="179">
        <f t="shared" si="33"/>
        <v>0</v>
      </c>
      <c r="R110" s="181"/>
      <c r="S110" s="181" t="s">
        <v>185</v>
      </c>
      <c r="T110" s="182" t="s">
        <v>202</v>
      </c>
      <c r="U110" s="160">
        <v>0</v>
      </c>
      <c r="V110" s="160">
        <f t="shared" si="34"/>
        <v>0</v>
      </c>
      <c r="W110" s="160"/>
      <c r="X110" s="160" t="s">
        <v>144</v>
      </c>
      <c r="Y110" s="160" t="s">
        <v>137</v>
      </c>
      <c r="Z110" s="150"/>
      <c r="AA110" s="150"/>
      <c r="AB110" s="150"/>
      <c r="AC110" s="150"/>
      <c r="AD110" s="150"/>
      <c r="AE110" s="150"/>
      <c r="AF110" s="150"/>
      <c r="AG110" s="150" t="s">
        <v>145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176">
        <v>70</v>
      </c>
      <c r="B111" s="177" t="s">
        <v>400</v>
      </c>
      <c r="C111" s="185" t="s">
        <v>574</v>
      </c>
      <c r="D111" s="178" t="s">
        <v>148</v>
      </c>
      <c r="E111" s="179">
        <v>3</v>
      </c>
      <c r="F111" s="180"/>
      <c r="G111" s="181">
        <f t="shared" si="28"/>
        <v>0</v>
      </c>
      <c r="H111" s="180">
        <v>1800</v>
      </c>
      <c r="I111" s="181">
        <f t="shared" si="29"/>
        <v>5400</v>
      </c>
      <c r="J111" s="180">
        <v>0</v>
      </c>
      <c r="K111" s="181">
        <f t="shared" si="30"/>
        <v>0</v>
      </c>
      <c r="L111" s="181">
        <v>21</v>
      </c>
      <c r="M111" s="181">
        <f t="shared" si="31"/>
        <v>0</v>
      </c>
      <c r="N111" s="179">
        <v>1E-3</v>
      </c>
      <c r="O111" s="179">
        <f t="shared" si="32"/>
        <v>0</v>
      </c>
      <c r="P111" s="179">
        <v>0</v>
      </c>
      <c r="Q111" s="179">
        <f t="shared" si="33"/>
        <v>0</v>
      </c>
      <c r="R111" s="181"/>
      <c r="S111" s="181" t="s">
        <v>185</v>
      </c>
      <c r="T111" s="182" t="s">
        <v>202</v>
      </c>
      <c r="U111" s="160">
        <v>0</v>
      </c>
      <c r="V111" s="160">
        <f t="shared" si="34"/>
        <v>0</v>
      </c>
      <c r="W111" s="160"/>
      <c r="X111" s="160" t="s">
        <v>144</v>
      </c>
      <c r="Y111" s="160" t="s">
        <v>137</v>
      </c>
      <c r="Z111" s="150"/>
      <c r="AA111" s="150"/>
      <c r="AB111" s="150"/>
      <c r="AC111" s="150"/>
      <c r="AD111" s="150"/>
      <c r="AE111" s="150"/>
      <c r="AF111" s="150"/>
      <c r="AG111" s="150" t="s">
        <v>145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176">
        <v>71</v>
      </c>
      <c r="B112" s="177" t="s">
        <v>401</v>
      </c>
      <c r="C112" s="185" t="s">
        <v>575</v>
      </c>
      <c r="D112" s="178" t="s">
        <v>195</v>
      </c>
      <c r="E112" s="179">
        <v>3</v>
      </c>
      <c r="F112" s="180"/>
      <c r="G112" s="181">
        <f t="shared" si="28"/>
        <v>0</v>
      </c>
      <c r="H112" s="180">
        <v>3470</v>
      </c>
      <c r="I112" s="181">
        <f t="shared" si="29"/>
        <v>10410</v>
      </c>
      <c r="J112" s="180">
        <v>0</v>
      </c>
      <c r="K112" s="181">
        <f t="shared" si="30"/>
        <v>0</v>
      </c>
      <c r="L112" s="181">
        <v>21</v>
      </c>
      <c r="M112" s="181">
        <f t="shared" si="31"/>
        <v>0</v>
      </c>
      <c r="N112" s="179">
        <v>1E-3</v>
      </c>
      <c r="O112" s="179">
        <f t="shared" si="32"/>
        <v>0</v>
      </c>
      <c r="P112" s="179">
        <v>0</v>
      </c>
      <c r="Q112" s="179">
        <f t="shared" si="33"/>
        <v>0</v>
      </c>
      <c r="R112" s="181"/>
      <c r="S112" s="181" t="s">
        <v>185</v>
      </c>
      <c r="T112" s="182" t="s">
        <v>202</v>
      </c>
      <c r="U112" s="160">
        <v>0</v>
      </c>
      <c r="V112" s="160">
        <f t="shared" si="34"/>
        <v>0</v>
      </c>
      <c r="W112" s="160"/>
      <c r="X112" s="160" t="s">
        <v>144</v>
      </c>
      <c r="Y112" s="160" t="s">
        <v>137</v>
      </c>
      <c r="Z112" s="150"/>
      <c r="AA112" s="150"/>
      <c r="AB112" s="150"/>
      <c r="AC112" s="150"/>
      <c r="AD112" s="150"/>
      <c r="AE112" s="150"/>
      <c r="AF112" s="150"/>
      <c r="AG112" s="150" t="s">
        <v>145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ht="22.5" outlineLevel="1" x14ac:dyDescent="0.2">
      <c r="A113" s="176">
        <v>72</v>
      </c>
      <c r="B113" s="177" t="s">
        <v>402</v>
      </c>
      <c r="C113" s="185" t="s">
        <v>576</v>
      </c>
      <c r="D113" s="178" t="s">
        <v>148</v>
      </c>
      <c r="E113" s="179">
        <v>1</v>
      </c>
      <c r="F113" s="180"/>
      <c r="G113" s="181">
        <f t="shared" si="28"/>
        <v>0</v>
      </c>
      <c r="H113" s="180">
        <v>2296</v>
      </c>
      <c r="I113" s="181">
        <f t="shared" si="29"/>
        <v>2296</v>
      </c>
      <c r="J113" s="180">
        <v>0</v>
      </c>
      <c r="K113" s="181">
        <f t="shared" si="30"/>
        <v>0</v>
      </c>
      <c r="L113" s="181">
        <v>21</v>
      </c>
      <c r="M113" s="181">
        <f t="shared" si="31"/>
        <v>0</v>
      </c>
      <c r="N113" s="179">
        <v>5.0000000000000001E-4</v>
      </c>
      <c r="O113" s="179">
        <f t="shared" si="32"/>
        <v>0</v>
      </c>
      <c r="P113" s="179">
        <v>0</v>
      </c>
      <c r="Q113" s="179">
        <f t="shared" si="33"/>
        <v>0</v>
      </c>
      <c r="R113" s="181"/>
      <c r="S113" s="181" t="s">
        <v>185</v>
      </c>
      <c r="T113" s="182" t="s">
        <v>202</v>
      </c>
      <c r="U113" s="160">
        <v>0</v>
      </c>
      <c r="V113" s="160">
        <f t="shared" si="34"/>
        <v>0</v>
      </c>
      <c r="W113" s="160"/>
      <c r="X113" s="160" t="s">
        <v>144</v>
      </c>
      <c r="Y113" s="160" t="s">
        <v>137</v>
      </c>
      <c r="Z113" s="150"/>
      <c r="AA113" s="150"/>
      <c r="AB113" s="150"/>
      <c r="AC113" s="150"/>
      <c r="AD113" s="150"/>
      <c r="AE113" s="150"/>
      <c r="AF113" s="150"/>
      <c r="AG113" s="150" t="s">
        <v>145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ht="22.5" outlineLevel="1" x14ac:dyDescent="0.2">
      <c r="A114" s="176">
        <v>73</v>
      </c>
      <c r="B114" s="177" t="s">
        <v>403</v>
      </c>
      <c r="C114" s="185" t="s">
        <v>577</v>
      </c>
      <c r="D114" s="178" t="s">
        <v>148</v>
      </c>
      <c r="E114" s="179">
        <v>3</v>
      </c>
      <c r="F114" s="180"/>
      <c r="G114" s="181">
        <f t="shared" si="28"/>
        <v>0</v>
      </c>
      <c r="H114" s="180">
        <v>2398</v>
      </c>
      <c r="I114" s="181">
        <f t="shared" si="29"/>
        <v>7194</v>
      </c>
      <c r="J114" s="180">
        <v>0</v>
      </c>
      <c r="K114" s="181">
        <f t="shared" si="30"/>
        <v>0</v>
      </c>
      <c r="L114" s="181">
        <v>21</v>
      </c>
      <c r="M114" s="181">
        <f t="shared" si="31"/>
        <v>0</v>
      </c>
      <c r="N114" s="179">
        <v>5.0000000000000001E-4</v>
      </c>
      <c r="O114" s="179">
        <f t="shared" si="32"/>
        <v>0</v>
      </c>
      <c r="P114" s="179">
        <v>0</v>
      </c>
      <c r="Q114" s="179">
        <f t="shared" si="33"/>
        <v>0</v>
      </c>
      <c r="R114" s="181"/>
      <c r="S114" s="181" t="s">
        <v>185</v>
      </c>
      <c r="T114" s="182" t="s">
        <v>202</v>
      </c>
      <c r="U114" s="160">
        <v>0</v>
      </c>
      <c r="V114" s="160">
        <f t="shared" si="34"/>
        <v>0</v>
      </c>
      <c r="W114" s="160"/>
      <c r="X114" s="160" t="s">
        <v>144</v>
      </c>
      <c r="Y114" s="160" t="s">
        <v>137</v>
      </c>
      <c r="Z114" s="150"/>
      <c r="AA114" s="150"/>
      <c r="AB114" s="150"/>
      <c r="AC114" s="150"/>
      <c r="AD114" s="150"/>
      <c r="AE114" s="150"/>
      <c r="AF114" s="150"/>
      <c r="AG114" s="150" t="s">
        <v>145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176">
        <v>74</v>
      </c>
      <c r="B115" s="177" t="s">
        <v>404</v>
      </c>
      <c r="C115" s="185" t="s">
        <v>578</v>
      </c>
      <c r="D115" s="178" t="s">
        <v>148</v>
      </c>
      <c r="E115" s="179">
        <v>31</v>
      </c>
      <c r="F115" s="180"/>
      <c r="G115" s="181">
        <f t="shared" si="28"/>
        <v>0</v>
      </c>
      <c r="H115" s="180">
        <v>884</v>
      </c>
      <c r="I115" s="181">
        <f t="shared" si="29"/>
        <v>27404</v>
      </c>
      <c r="J115" s="180">
        <v>0</v>
      </c>
      <c r="K115" s="181">
        <f t="shared" si="30"/>
        <v>0</v>
      </c>
      <c r="L115" s="181">
        <v>21</v>
      </c>
      <c r="M115" s="181">
        <f t="shared" si="31"/>
        <v>0</v>
      </c>
      <c r="N115" s="179">
        <v>0</v>
      </c>
      <c r="O115" s="179">
        <f t="shared" si="32"/>
        <v>0</v>
      </c>
      <c r="P115" s="179">
        <v>0</v>
      </c>
      <c r="Q115" s="179">
        <f t="shared" si="33"/>
        <v>0</v>
      </c>
      <c r="R115" s="181"/>
      <c r="S115" s="181" t="s">
        <v>185</v>
      </c>
      <c r="T115" s="182" t="s">
        <v>202</v>
      </c>
      <c r="U115" s="160">
        <v>0</v>
      </c>
      <c r="V115" s="160">
        <f t="shared" si="34"/>
        <v>0</v>
      </c>
      <c r="W115" s="160"/>
      <c r="X115" s="160" t="s">
        <v>144</v>
      </c>
      <c r="Y115" s="160" t="s">
        <v>137</v>
      </c>
      <c r="Z115" s="150"/>
      <c r="AA115" s="150"/>
      <c r="AB115" s="150"/>
      <c r="AC115" s="150"/>
      <c r="AD115" s="150"/>
      <c r="AE115" s="150"/>
      <c r="AF115" s="150"/>
      <c r="AG115" s="150" t="s">
        <v>145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76">
        <v>75</v>
      </c>
      <c r="B116" s="177" t="s">
        <v>405</v>
      </c>
      <c r="C116" s="185" t="s">
        <v>579</v>
      </c>
      <c r="D116" s="178" t="s">
        <v>148</v>
      </c>
      <c r="E116" s="179">
        <v>7</v>
      </c>
      <c r="F116" s="180"/>
      <c r="G116" s="181">
        <f t="shared" si="28"/>
        <v>0</v>
      </c>
      <c r="H116" s="180">
        <v>863</v>
      </c>
      <c r="I116" s="181">
        <f t="shared" si="29"/>
        <v>6041</v>
      </c>
      <c r="J116" s="180">
        <v>0</v>
      </c>
      <c r="K116" s="181">
        <f t="shared" si="30"/>
        <v>0</v>
      </c>
      <c r="L116" s="181">
        <v>21</v>
      </c>
      <c r="M116" s="181">
        <f t="shared" si="31"/>
        <v>0</v>
      </c>
      <c r="N116" s="179">
        <v>0</v>
      </c>
      <c r="O116" s="179">
        <f t="shared" si="32"/>
        <v>0</v>
      </c>
      <c r="P116" s="179">
        <v>0</v>
      </c>
      <c r="Q116" s="179">
        <f t="shared" si="33"/>
        <v>0</v>
      </c>
      <c r="R116" s="181"/>
      <c r="S116" s="181" t="s">
        <v>185</v>
      </c>
      <c r="T116" s="182" t="s">
        <v>202</v>
      </c>
      <c r="U116" s="160">
        <v>0</v>
      </c>
      <c r="V116" s="160">
        <f t="shared" si="34"/>
        <v>0</v>
      </c>
      <c r="W116" s="160"/>
      <c r="X116" s="160" t="s">
        <v>144</v>
      </c>
      <c r="Y116" s="160" t="s">
        <v>137</v>
      </c>
      <c r="Z116" s="150"/>
      <c r="AA116" s="150"/>
      <c r="AB116" s="150"/>
      <c r="AC116" s="150"/>
      <c r="AD116" s="150"/>
      <c r="AE116" s="150"/>
      <c r="AF116" s="150"/>
      <c r="AG116" s="150" t="s">
        <v>145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176">
        <v>76</v>
      </c>
      <c r="B117" s="177" t="s">
        <v>406</v>
      </c>
      <c r="C117" s="185" t="s">
        <v>580</v>
      </c>
      <c r="D117" s="178" t="s">
        <v>148</v>
      </c>
      <c r="E117" s="179">
        <v>1</v>
      </c>
      <c r="F117" s="180"/>
      <c r="G117" s="181">
        <f t="shared" si="28"/>
        <v>0</v>
      </c>
      <c r="H117" s="180">
        <v>1044</v>
      </c>
      <c r="I117" s="181">
        <f t="shared" si="29"/>
        <v>1044</v>
      </c>
      <c r="J117" s="180">
        <v>0</v>
      </c>
      <c r="K117" s="181">
        <f t="shared" si="30"/>
        <v>0</v>
      </c>
      <c r="L117" s="181">
        <v>21</v>
      </c>
      <c r="M117" s="181">
        <f t="shared" si="31"/>
        <v>0</v>
      </c>
      <c r="N117" s="179">
        <v>0</v>
      </c>
      <c r="O117" s="179">
        <f t="shared" si="32"/>
        <v>0</v>
      </c>
      <c r="P117" s="179">
        <v>0</v>
      </c>
      <c r="Q117" s="179">
        <f t="shared" si="33"/>
        <v>0</v>
      </c>
      <c r="R117" s="181"/>
      <c r="S117" s="181" t="s">
        <v>185</v>
      </c>
      <c r="T117" s="182" t="s">
        <v>202</v>
      </c>
      <c r="U117" s="160">
        <v>0</v>
      </c>
      <c r="V117" s="160">
        <f t="shared" si="34"/>
        <v>0</v>
      </c>
      <c r="W117" s="160"/>
      <c r="X117" s="160" t="s">
        <v>144</v>
      </c>
      <c r="Y117" s="160" t="s">
        <v>137</v>
      </c>
      <c r="Z117" s="150"/>
      <c r="AA117" s="150"/>
      <c r="AB117" s="150"/>
      <c r="AC117" s="150"/>
      <c r="AD117" s="150"/>
      <c r="AE117" s="150"/>
      <c r="AF117" s="150"/>
      <c r="AG117" s="150" t="s">
        <v>145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176">
        <v>77</v>
      </c>
      <c r="B118" s="177" t="s">
        <v>407</v>
      </c>
      <c r="C118" s="185" t="s">
        <v>408</v>
      </c>
      <c r="D118" s="178" t="s">
        <v>148</v>
      </c>
      <c r="E118" s="179">
        <v>54</v>
      </c>
      <c r="F118" s="180"/>
      <c r="G118" s="181">
        <f t="shared" si="28"/>
        <v>0</v>
      </c>
      <c r="H118" s="180">
        <v>0</v>
      </c>
      <c r="I118" s="181">
        <f t="shared" si="29"/>
        <v>0</v>
      </c>
      <c r="J118" s="180">
        <v>265</v>
      </c>
      <c r="K118" s="181">
        <f t="shared" si="30"/>
        <v>14310</v>
      </c>
      <c r="L118" s="181">
        <v>21</v>
      </c>
      <c r="M118" s="181">
        <f t="shared" si="31"/>
        <v>0</v>
      </c>
      <c r="N118" s="179">
        <v>0</v>
      </c>
      <c r="O118" s="179">
        <f t="shared" si="32"/>
        <v>0</v>
      </c>
      <c r="P118" s="179">
        <v>0</v>
      </c>
      <c r="Q118" s="179">
        <f t="shared" si="33"/>
        <v>0</v>
      </c>
      <c r="R118" s="181"/>
      <c r="S118" s="181" t="s">
        <v>185</v>
      </c>
      <c r="T118" s="182" t="s">
        <v>280</v>
      </c>
      <c r="U118" s="160">
        <v>0.05</v>
      </c>
      <c r="V118" s="160">
        <f t="shared" si="34"/>
        <v>2.7</v>
      </c>
      <c r="W118" s="160"/>
      <c r="X118" s="160" t="s">
        <v>136</v>
      </c>
      <c r="Y118" s="160" t="s">
        <v>137</v>
      </c>
      <c r="Z118" s="150"/>
      <c r="AA118" s="150"/>
      <c r="AB118" s="150"/>
      <c r="AC118" s="150"/>
      <c r="AD118" s="150"/>
      <c r="AE118" s="150"/>
      <c r="AF118" s="150"/>
      <c r="AG118" s="150" t="s">
        <v>138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176">
        <v>78</v>
      </c>
      <c r="B119" s="177" t="s">
        <v>409</v>
      </c>
      <c r="C119" s="185" t="s">
        <v>410</v>
      </c>
      <c r="D119" s="178" t="s">
        <v>148</v>
      </c>
      <c r="E119" s="179">
        <v>34</v>
      </c>
      <c r="F119" s="180"/>
      <c r="G119" s="181">
        <f t="shared" si="28"/>
        <v>0</v>
      </c>
      <c r="H119" s="180">
        <v>3.71</v>
      </c>
      <c r="I119" s="181">
        <f t="shared" si="29"/>
        <v>126.14</v>
      </c>
      <c r="J119" s="180">
        <v>85.59</v>
      </c>
      <c r="K119" s="181">
        <f t="shared" si="30"/>
        <v>2910.06</v>
      </c>
      <c r="L119" s="181">
        <v>21</v>
      </c>
      <c r="M119" s="181">
        <f t="shared" si="31"/>
        <v>0</v>
      </c>
      <c r="N119" s="179">
        <v>0</v>
      </c>
      <c r="O119" s="179">
        <f t="shared" si="32"/>
        <v>0</v>
      </c>
      <c r="P119" s="179">
        <v>0</v>
      </c>
      <c r="Q119" s="179">
        <f t="shared" si="33"/>
        <v>0</v>
      </c>
      <c r="R119" s="181" t="s">
        <v>198</v>
      </c>
      <c r="S119" s="181" t="s">
        <v>134</v>
      </c>
      <c r="T119" s="182" t="s">
        <v>134</v>
      </c>
      <c r="U119" s="160">
        <v>0.17</v>
      </c>
      <c r="V119" s="160">
        <f t="shared" si="34"/>
        <v>5.78</v>
      </c>
      <c r="W119" s="160"/>
      <c r="X119" s="160" t="s">
        <v>136</v>
      </c>
      <c r="Y119" s="160" t="s">
        <v>137</v>
      </c>
      <c r="Z119" s="150"/>
      <c r="AA119" s="150"/>
      <c r="AB119" s="150"/>
      <c r="AC119" s="150"/>
      <c r="AD119" s="150"/>
      <c r="AE119" s="150"/>
      <c r="AF119" s="150"/>
      <c r="AG119" s="150" t="s">
        <v>138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176">
        <v>79</v>
      </c>
      <c r="B120" s="177" t="s">
        <v>411</v>
      </c>
      <c r="C120" s="185" t="s">
        <v>412</v>
      </c>
      <c r="D120" s="178" t="s">
        <v>148</v>
      </c>
      <c r="E120" s="179">
        <v>14</v>
      </c>
      <c r="F120" s="180"/>
      <c r="G120" s="181">
        <f t="shared" si="28"/>
        <v>0</v>
      </c>
      <c r="H120" s="180">
        <v>4.95</v>
      </c>
      <c r="I120" s="181">
        <f t="shared" si="29"/>
        <v>69.3</v>
      </c>
      <c r="J120" s="180">
        <v>107.05</v>
      </c>
      <c r="K120" s="181">
        <f t="shared" si="30"/>
        <v>1498.7</v>
      </c>
      <c r="L120" s="181">
        <v>21</v>
      </c>
      <c r="M120" s="181">
        <f t="shared" si="31"/>
        <v>0</v>
      </c>
      <c r="N120" s="179">
        <v>0</v>
      </c>
      <c r="O120" s="179">
        <f t="shared" si="32"/>
        <v>0</v>
      </c>
      <c r="P120" s="179">
        <v>0</v>
      </c>
      <c r="Q120" s="179">
        <f t="shared" si="33"/>
        <v>0</v>
      </c>
      <c r="R120" s="181" t="s">
        <v>198</v>
      </c>
      <c r="S120" s="181" t="s">
        <v>134</v>
      </c>
      <c r="T120" s="182" t="s">
        <v>134</v>
      </c>
      <c r="U120" s="160">
        <v>0.21</v>
      </c>
      <c r="V120" s="160">
        <f t="shared" si="34"/>
        <v>2.94</v>
      </c>
      <c r="W120" s="160"/>
      <c r="X120" s="160" t="s">
        <v>136</v>
      </c>
      <c r="Y120" s="160" t="s">
        <v>137</v>
      </c>
      <c r="Z120" s="150"/>
      <c r="AA120" s="150"/>
      <c r="AB120" s="150"/>
      <c r="AC120" s="150"/>
      <c r="AD120" s="150"/>
      <c r="AE120" s="150"/>
      <c r="AF120" s="150"/>
      <c r="AG120" s="150" t="s">
        <v>138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76">
        <v>80</v>
      </c>
      <c r="B121" s="177" t="s">
        <v>413</v>
      </c>
      <c r="C121" s="185" t="s">
        <v>414</v>
      </c>
      <c r="D121" s="178" t="s">
        <v>148</v>
      </c>
      <c r="E121" s="179">
        <v>20</v>
      </c>
      <c r="F121" s="180"/>
      <c r="G121" s="181">
        <f t="shared" si="28"/>
        <v>0</v>
      </c>
      <c r="H121" s="180">
        <v>9.9</v>
      </c>
      <c r="I121" s="181">
        <f t="shared" si="29"/>
        <v>198</v>
      </c>
      <c r="J121" s="180">
        <v>139.1</v>
      </c>
      <c r="K121" s="181">
        <f t="shared" si="30"/>
        <v>2782</v>
      </c>
      <c r="L121" s="181">
        <v>21</v>
      </c>
      <c r="M121" s="181">
        <f t="shared" si="31"/>
        <v>0</v>
      </c>
      <c r="N121" s="179">
        <v>0</v>
      </c>
      <c r="O121" s="179">
        <f t="shared" si="32"/>
        <v>0</v>
      </c>
      <c r="P121" s="179">
        <v>0</v>
      </c>
      <c r="Q121" s="179">
        <f t="shared" si="33"/>
        <v>0</v>
      </c>
      <c r="R121" s="181" t="s">
        <v>198</v>
      </c>
      <c r="S121" s="181" t="s">
        <v>134</v>
      </c>
      <c r="T121" s="182" t="s">
        <v>134</v>
      </c>
      <c r="U121" s="160">
        <v>0.27</v>
      </c>
      <c r="V121" s="160">
        <f t="shared" si="34"/>
        <v>5.4</v>
      </c>
      <c r="W121" s="160"/>
      <c r="X121" s="160" t="s">
        <v>136</v>
      </c>
      <c r="Y121" s="160" t="s">
        <v>137</v>
      </c>
      <c r="Z121" s="150"/>
      <c r="AA121" s="150"/>
      <c r="AB121" s="150"/>
      <c r="AC121" s="150"/>
      <c r="AD121" s="150"/>
      <c r="AE121" s="150"/>
      <c r="AF121" s="150"/>
      <c r="AG121" s="150" t="s">
        <v>138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76">
        <v>81</v>
      </c>
      <c r="B122" s="177" t="s">
        <v>415</v>
      </c>
      <c r="C122" s="185" t="s">
        <v>416</v>
      </c>
      <c r="D122" s="178" t="s">
        <v>148</v>
      </c>
      <c r="E122" s="179">
        <v>3</v>
      </c>
      <c r="F122" s="180"/>
      <c r="G122" s="181">
        <f t="shared" si="28"/>
        <v>0</v>
      </c>
      <c r="H122" s="180">
        <v>5.56</v>
      </c>
      <c r="I122" s="181">
        <f t="shared" si="29"/>
        <v>16.68</v>
      </c>
      <c r="J122" s="180">
        <v>111.94</v>
      </c>
      <c r="K122" s="181">
        <f t="shared" si="30"/>
        <v>335.82</v>
      </c>
      <c r="L122" s="181">
        <v>21</v>
      </c>
      <c r="M122" s="181">
        <f t="shared" si="31"/>
        <v>0</v>
      </c>
      <c r="N122" s="179">
        <v>0</v>
      </c>
      <c r="O122" s="179">
        <f t="shared" si="32"/>
        <v>0</v>
      </c>
      <c r="P122" s="179">
        <v>0</v>
      </c>
      <c r="Q122" s="179">
        <f t="shared" si="33"/>
        <v>0</v>
      </c>
      <c r="R122" s="181" t="s">
        <v>198</v>
      </c>
      <c r="S122" s="181" t="s">
        <v>134</v>
      </c>
      <c r="T122" s="182" t="s">
        <v>134</v>
      </c>
      <c r="U122" s="160">
        <v>0.216</v>
      </c>
      <c r="V122" s="160">
        <f t="shared" si="34"/>
        <v>0.65</v>
      </c>
      <c r="W122" s="160"/>
      <c r="X122" s="160" t="s">
        <v>136</v>
      </c>
      <c r="Y122" s="160" t="s">
        <v>137</v>
      </c>
      <c r="Z122" s="150"/>
      <c r="AA122" s="150"/>
      <c r="AB122" s="150"/>
      <c r="AC122" s="150"/>
      <c r="AD122" s="150"/>
      <c r="AE122" s="150"/>
      <c r="AF122" s="150"/>
      <c r="AG122" s="150" t="s">
        <v>138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">
      <c r="A123" s="176">
        <v>82</v>
      </c>
      <c r="B123" s="177" t="s">
        <v>417</v>
      </c>
      <c r="C123" s="185" t="s">
        <v>418</v>
      </c>
      <c r="D123" s="178" t="s">
        <v>148</v>
      </c>
      <c r="E123" s="179">
        <v>9</v>
      </c>
      <c r="F123" s="180"/>
      <c r="G123" s="181">
        <f t="shared" si="28"/>
        <v>0</v>
      </c>
      <c r="H123" s="180">
        <v>288.93</v>
      </c>
      <c r="I123" s="181">
        <f t="shared" si="29"/>
        <v>2600.37</v>
      </c>
      <c r="J123" s="180">
        <v>116.07</v>
      </c>
      <c r="K123" s="181">
        <f t="shared" si="30"/>
        <v>1044.6300000000001</v>
      </c>
      <c r="L123" s="181">
        <v>21</v>
      </c>
      <c r="M123" s="181">
        <f t="shared" si="31"/>
        <v>0</v>
      </c>
      <c r="N123" s="179">
        <v>7.5000000000000002E-4</v>
      </c>
      <c r="O123" s="179">
        <f t="shared" si="32"/>
        <v>0.01</v>
      </c>
      <c r="P123" s="179">
        <v>0</v>
      </c>
      <c r="Q123" s="179">
        <f t="shared" si="33"/>
        <v>0</v>
      </c>
      <c r="R123" s="181" t="s">
        <v>198</v>
      </c>
      <c r="S123" s="181" t="s">
        <v>134</v>
      </c>
      <c r="T123" s="182" t="s">
        <v>134</v>
      </c>
      <c r="U123" s="160">
        <v>0.20599999999999999</v>
      </c>
      <c r="V123" s="160">
        <f t="shared" si="34"/>
        <v>1.85</v>
      </c>
      <c r="W123" s="160"/>
      <c r="X123" s="160" t="s">
        <v>136</v>
      </c>
      <c r="Y123" s="160" t="s">
        <v>137</v>
      </c>
      <c r="Z123" s="150"/>
      <c r="AA123" s="150"/>
      <c r="AB123" s="150"/>
      <c r="AC123" s="150"/>
      <c r="AD123" s="150"/>
      <c r="AE123" s="150"/>
      <c r="AF123" s="150"/>
      <c r="AG123" s="150" t="s">
        <v>138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">
      <c r="A124" s="176">
        <v>83</v>
      </c>
      <c r="B124" s="177" t="s">
        <v>196</v>
      </c>
      <c r="C124" s="185" t="s">
        <v>197</v>
      </c>
      <c r="D124" s="178" t="s">
        <v>148</v>
      </c>
      <c r="E124" s="179">
        <v>9</v>
      </c>
      <c r="F124" s="180"/>
      <c r="G124" s="181">
        <f t="shared" si="28"/>
        <v>0</v>
      </c>
      <c r="H124" s="180">
        <v>1753.29</v>
      </c>
      <c r="I124" s="181">
        <f t="shared" si="29"/>
        <v>15779.61</v>
      </c>
      <c r="J124" s="180">
        <v>224.71</v>
      </c>
      <c r="K124" s="181">
        <f t="shared" si="30"/>
        <v>2022.39</v>
      </c>
      <c r="L124" s="181">
        <v>21</v>
      </c>
      <c r="M124" s="181">
        <f t="shared" si="31"/>
        <v>0</v>
      </c>
      <c r="N124" s="179">
        <v>2.5699999999999998E-3</v>
      </c>
      <c r="O124" s="179">
        <f t="shared" si="32"/>
        <v>0.02</v>
      </c>
      <c r="P124" s="179">
        <v>0</v>
      </c>
      <c r="Q124" s="179">
        <f t="shared" si="33"/>
        <v>0</v>
      </c>
      <c r="R124" s="181" t="s">
        <v>198</v>
      </c>
      <c r="S124" s="181" t="s">
        <v>134</v>
      </c>
      <c r="T124" s="182" t="s">
        <v>134</v>
      </c>
      <c r="U124" s="160">
        <v>0.433</v>
      </c>
      <c r="V124" s="160">
        <f t="shared" si="34"/>
        <v>3.9</v>
      </c>
      <c r="W124" s="160"/>
      <c r="X124" s="160" t="s">
        <v>136</v>
      </c>
      <c r="Y124" s="160" t="s">
        <v>137</v>
      </c>
      <c r="Z124" s="150"/>
      <c r="AA124" s="150"/>
      <c r="AB124" s="150"/>
      <c r="AC124" s="150"/>
      <c r="AD124" s="150"/>
      <c r="AE124" s="150"/>
      <c r="AF124" s="150"/>
      <c r="AG124" s="150" t="s">
        <v>138</v>
      </c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">
      <c r="A125" s="176">
        <v>84</v>
      </c>
      <c r="B125" s="177" t="s">
        <v>419</v>
      </c>
      <c r="C125" s="185" t="s">
        <v>420</v>
      </c>
      <c r="D125" s="178" t="s">
        <v>148</v>
      </c>
      <c r="E125" s="179">
        <v>9</v>
      </c>
      <c r="F125" s="180"/>
      <c r="G125" s="181">
        <f t="shared" si="28"/>
        <v>0</v>
      </c>
      <c r="H125" s="180">
        <v>745.29</v>
      </c>
      <c r="I125" s="181">
        <f t="shared" si="29"/>
        <v>6707.61</v>
      </c>
      <c r="J125" s="180">
        <v>224.71</v>
      </c>
      <c r="K125" s="181">
        <f t="shared" si="30"/>
        <v>2022.39</v>
      </c>
      <c r="L125" s="181">
        <v>21</v>
      </c>
      <c r="M125" s="181">
        <f t="shared" si="31"/>
        <v>0</v>
      </c>
      <c r="N125" s="179">
        <v>1.8699999999999999E-3</v>
      </c>
      <c r="O125" s="179">
        <f t="shared" si="32"/>
        <v>0.02</v>
      </c>
      <c r="P125" s="179">
        <v>0</v>
      </c>
      <c r="Q125" s="179">
        <f t="shared" si="33"/>
        <v>0</v>
      </c>
      <c r="R125" s="181" t="s">
        <v>198</v>
      </c>
      <c r="S125" s="181" t="s">
        <v>134</v>
      </c>
      <c r="T125" s="182" t="s">
        <v>134</v>
      </c>
      <c r="U125" s="160">
        <v>0.433</v>
      </c>
      <c r="V125" s="160">
        <f t="shared" si="34"/>
        <v>3.9</v>
      </c>
      <c r="W125" s="160"/>
      <c r="X125" s="160" t="s">
        <v>136</v>
      </c>
      <c r="Y125" s="160" t="s">
        <v>137</v>
      </c>
      <c r="Z125" s="150"/>
      <c r="AA125" s="150"/>
      <c r="AB125" s="150"/>
      <c r="AC125" s="150"/>
      <c r="AD125" s="150"/>
      <c r="AE125" s="150"/>
      <c r="AF125" s="150"/>
      <c r="AG125" s="150" t="s">
        <v>138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">
      <c r="A126" s="176">
        <v>85</v>
      </c>
      <c r="B126" s="177" t="s">
        <v>421</v>
      </c>
      <c r="C126" s="185" t="s">
        <v>422</v>
      </c>
      <c r="D126" s="178" t="s">
        <v>148</v>
      </c>
      <c r="E126" s="179">
        <v>2</v>
      </c>
      <c r="F126" s="180"/>
      <c r="G126" s="181">
        <f t="shared" si="28"/>
        <v>0</v>
      </c>
      <c r="H126" s="180">
        <v>49.82</v>
      </c>
      <c r="I126" s="181">
        <f t="shared" si="29"/>
        <v>99.64</v>
      </c>
      <c r="J126" s="180">
        <v>156.68</v>
      </c>
      <c r="K126" s="181">
        <f t="shared" si="30"/>
        <v>313.36</v>
      </c>
      <c r="L126" s="181">
        <v>21</v>
      </c>
      <c r="M126" s="181">
        <f t="shared" si="31"/>
        <v>0</v>
      </c>
      <c r="N126" s="179">
        <v>2.4000000000000001E-4</v>
      </c>
      <c r="O126" s="179">
        <f t="shared" si="32"/>
        <v>0</v>
      </c>
      <c r="P126" s="179">
        <v>0</v>
      </c>
      <c r="Q126" s="179">
        <f t="shared" si="33"/>
        <v>0</v>
      </c>
      <c r="R126" s="181" t="s">
        <v>198</v>
      </c>
      <c r="S126" s="181" t="s">
        <v>134</v>
      </c>
      <c r="T126" s="182" t="s">
        <v>134</v>
      </c>
      <c r="U126" s="160">
        <v>0.27800000000000002</v>
      </c>
      <c r="V126" s="160">
        <f t="shared" si="34"/>
        <v>0.56000000000000005</v>
      </c>
      <c r="W126" s="160"/>
      <c r="X126" s="160" t="s">
        <v>136</v>
      </c>
      <c r="Y126" s="160" t="s">
        <v>137</v>
      </c>
      <c r="Z126" s="150"/>
      <c r="AA126" s="150"/>
      <c r="AB126" s="150"/>
      <c r="AC126" s="150"/>
      <c r="AD126" s="150"/>
      <c r="AE126" s="150"/>
      <c r="AF126" s="150"/>
      <c r="AG126" s="150" t="s">
        <v>138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1" x14ac:dyDescent="0.2">
      <c r="A127" s="176">
        <v>86</v>
      </c>
      <c r="B127" s="177" t="s">
        <v>421</v>
      </c>
      <c r="C127" s="185" t="s">
        <v>422</v>
      </c>
      <c r="D127" s="178" t="s">
        <v>148</v>
      </c>
      <c r="E127" s="179">
        <v>17</v>
      </c>
      <c r="F127" s="180"/>
      <c r="G127" s="181">
        <f t="shared" si="28"/>
        <v>0</v>
      </c>
      <c r="H127" s="180">
        <v>0</v>
      </c>
      <c r="I127" s="181">
        <f t="shared" si="29"/>
        <v>0</v>
      </c>
      <c r="J127" s="180">
        <v>206.5</v>
      </c>
      <c r="K127" s="181">
        <f t="shared" si="30"/>
        <v>3510.5</v>
      </c>
      <c r="L127" s="181">
        <v>21</v>
      </c>
      <c r="M127" s="181">
        <f t="shared" si="31"/>
        <v>0</v>
      </c>
      <c r="N127" s="179">
        <v>2.4000000000000001E-4</v>
      </c>
      <c r="O127" s="179">
        <f t="shared" si="32"/>
        <v>0</v>
      </c>
      <c r="P127" s="179">
        <v>0</v>
      </c>
      <c r="Q127" s="179">
        <f t="shared" si="33"/>
        <v>0</v>
      </c>
      <c r="R127" s="181" t="s">
        <v>198</v>
      </c>
      <c r="S127" s="181" t="s">
        <v>134</v>
      </c>
      <c r="T127" s="182" t="s">
        <v>134</v>
      </c>
      <c r="U127" s="160">
        <v>0.27800000000000002</v>
      </c>
      <c r="V127" s="160">
        <f t="shared" si="34"/>
        <v>4.7300000000000004</v>
      </c>
      <c r="W127" s="160"/>
      <c r="X127" s="160" t="s">
        <v>423</v>
      </c>
      <c r="Y127" s="160" t="s">
        <v>137</v>
      </c>
      <c r="Z127" s="150"/>
      <c r="AA127" s="150"/>
      <c r="AB127" s="150"/>
      <c r="AC127" s="150"/>
      <c r="AD127" s="150"/>
      <c r="AE127" s="150"/>
      <c r="AF127" s="150"/>
      <c r="AG127" s="150" t="s">
        <v>424</v>
      </c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">
      <c r="A128" s="176">
        <v>87</v>
      </c>
      <c r="B128" s="177" t="s">
        <v>425</v>
      </c>
      <c r="C128" s="185" t="s">
        <v>426</v>
      </c>
      <c r="D128" s="178" t="s">
        <v>148</v>
      </c>
      <c r="E128" s="179">
        <v>4</v>
      </c>
      <c r="F128" s="180"/>
      <c r="G128" s="181">
        <f t="shared" si="28"/>
        <v>0</v>
      </c>
      <c r="H128" s="180">
        <v>51.84</v>
      </c>
      <c r="I128" s="181">
        <f t="shared" si="29"/>
        <v>207.36</v>
      </c>
      <c r="J128" s="180">
        <v>156.66</v>
      </c>
      <c r="K128" s="181">
        <f t="shared" si="30"/>
        <v>626.64</v>
      </c>
      <c r="L128" s="181">
        <v>21</v>
      </c>
      <c r="M128" s="181">
        <f t="shared" si="31"/>
        <v>0</v>
      </c>
      <c r="N128" s="179">
        <v>2.5999999999999998E-4</v>
      </c>
      <c r="O128" s="179">
        <f t="shared" si="32"/>
        <v>0</v>
      </c>
      <c r="P128" s="179">
        <v>0</v>
      </c>
      <c r="Q128" s="179">
        <f t="shared" si="33"/>
        <v>0</v>
      </c>
      <c r="R128" s="181" t="s">
        <v>198</v>
      </c>
      <c r="S128" s="181" t="s">
        <v>134</v>
      </c>
      <c r="T128" s="182" t="s">
        <v>134</v>
      </c>
      <c r="U128" s="160">
        <v>0.27800000000000002</v>
      </c>
      <c r="V128" s="160">
        <f t="shared" si="34"/>
        <v>1.1100000000000001</v>
      </c>
      <c r="W128" s="160"/>
      <c r="X128" s="160" t="s">
        <v>136</v>
      </c>
      <c r="Y128" s="160" t="s">
        <v>137</v>
      </c>
      <c r="Z128" s="150"/>
      <c r="AA128" s="150"/>
      <c r="AB128" s="150"/>
      <c r="AC128" s="150"/>
      <c r="AD128" s="150"/>
      <c r="AE128" s="150"/>
      <c r="AF128" s="150"/>
      <c r="AG128" s="150" t="s">
        <v>138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">
      <c r="A129" s="176">
        <v>88</v>
      </c>
      <c r="B129" s="177" t="s">
        <v>427</v>
      </c>
      <c r="C129" s="185" t="s">
        <v>428</v>
      </c>
      <c r="D129" s="178" t="s">
        <v>148</v>
      </c>
      <c r="E129" s="179">
        <v>6</v>
      </c>
      <c r="F129" s="180"/>
      <c r="G129" s="181">
        <f t="shared" si="28"/>
        <v>0</v>
      </c>
      <c r="H129" s="180">
        <v>86.72</v>
      </c>
      <c r="I129" s="181">
        <f t="shared" si="29"/>
        <v>520.32000000000005</v>
      </c>
      <c r="J129" s="180">
        <v>209.28</v>
      </c>
      <c r="K129" s="181">
        <f t="shared" si="30"/>
        <v>1255.68</v>
      </c>
      <c r="L129" s="181">
        <v>21</v>
      </c>
      <c r="M129" s="181">
        <f t="shared" si="31"/>
        <v>0</v>
      </c>
      <c r="N129" s="179">
        <v>4.2000000000000002E-4</v>
      </c>
      <c r="O129" s="179">
        <f t="shared" si="32"/>
        <v>0</v>
      </c>
      <c r="P129" s="179">
        <v>0</v>
      </c>
      <c r="Q129" s="179">
        <f t="shared" si="33"/>
        <v>0</v>
      </c>
      <c r="R129" s="181" t="s">
        <v>198</v>
      </c>
      <c r="S129" s="181" t="s">
        <v>134</v>
      </c>
      <c r="T129" s="182" t="s">
        <v>134</v>
      </c>
      <c r="U129" s="160">
        <v>0.371</v>
      </c>
      <c r="V129" s="160">
        <f t="shared" si="34"/>
        <v>2.23</v>
      </c>
      <c r="W129" s="160"/>
      <c r="X129" s="160" t="s">
        <v>136</v>
      </c>
      <c r="Y129" s="160" t="s">
        <v>137</v>
      </c>
      <c r="Z129" s="150"/>
      <c r="AA129" s="150"/>
      <c r="AB129" s="150"/>
      <c r="AC129" s="150"/>
      <c r="AD129" s="150"/>
      <c r="AE129" s="150"/>
      <c r="AF129" s="150"/>
      <c r="AG129" s="150" t="s">
        <v>138</v>
      </c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">
      <c r="A130" s="176">
        <v>89</v>
      </c>
      <c r="B130" s="177" t="s">
        <v>429</v>
      </c>
      <c r="C130" s="185" t="s">
        <v>430</v>
      </c>
      <c r="D130" s="178" t="s">
        <v>155</v>
      </c>
      <c r="E130" s="179">
        <v>0.10259</v>
      </c>
      <c r="F130" s="180"/>
      <c r="G130" s="181">
        <f t="shared" si="28"/>
        <v>0</v>
      </c>
      <c r="H130" s="180">
        <v>0</v>
      </c>
      <c r="I130" s="181">
        <f t="shared" si="29"/>
        <v>0</v>
      </c>
      <c r="J130" s="180">
        <v>1142</v>
      </c>
      <c r="K130" s="181">
        <f t="shared" si="30"/>
        <v>117.16</v>
      </c>
      <c r="L130" s="181">
        <v>21</v>
      </c>
      <c r="M130" s="181">
        <f t="shared" si="31"/>
        <v>0</v>
      </c>
      <c r="N130" s="179">
        <v>0</v>
      </c>
      <c r="O130" s="179">
        <f t="shared" si="32"/>
        <v>0</v>
      </c>
      <c r="P130" s="179">
        <v>0</v>
      </c>
      <c r="Q130" s="179">
        <f t="shared" si="33"/>
        <v>0</v>
      </c>
      <c r="R130" s="181" t="s">
        <v>198</v>
      </c>
      <c r="S130" s="181" t="s">
        <v>134</v>
      </c>
      <c r="T130" s="182" t="s">
        <v>134</v>
      </c>
      <c r="U130" s="160">
        <v>2.5750000000000002</v>
      </c>
      <c r="V130" s="160">
        <f t="shared" si="34"/>
        <v>0.26</v>
      </c>
      <c r="W130" s="160"/>
      <c r="X130" s="160" t="s">
        <v>156</v>
      </c>
      <c r="Y130" s="160" t="s">
        <v>137</v>
      </c>
      <c r="Z130" s="150"/>
      <c r="AA130" s="150"/>
      <c r="AB130" s="150"/>
      <c r="AC130" s="150"/>
      <c r="AD130" s="150"/>
      <c r="AE130" s="150"/>
      <c r="AF130" s="150"/>
      <c r="AG130" s="150" t="s">
        <v>157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ht="22.5" outlineLevel="1" x14ac:dyDescent="0.2">
      <c r="A131" s="176">
        <v>90</v>
      </c>
      <c r="B131" s="177" t="s">
        <v>431</v>
      </c>
      <c r="C131" s="185" t="s">
        <v>432</v>
      </c>
      <c r="D131" s="178" t="s">
        <v>155</v>
      </c>
      <c r="E131" s="179">
        <v>0.10259</v>
      </c>
      <c r="F131" s="180"/>
      <c r="G131" s="181">
        <f t="shared" si="28"/>
        <v>0</v>
      </c>
      <c r="H131" s="180">
        <v>0</v>
      </c>
      <c r="I131" s="181">
        <f t="shared" si="29"/>
        <v>0</v>
      </c>
      <c r="J131" s="180">
        <v>1542</v>
      </c>
      <c r="K131" s="181">
        <f t="shared" si="30"/>
        <v>158.19</v>
      </c>
      <c r="L131" s="181">
        <v>21</v>
      </c>
      <c r="M131" s="181">
        <f t="shared" si="31"/>
        <v>0</v>
      </c>
      <c r="N131" s="179">
        <v>0</v>
      </c>
      <c r="O131" s="179">
        <f t="shared" si="32"/>
        <v>0</v>
      </c>
      <c r="P131" s="179">
        <v>0</v>
      </c>
      <c r="Q131" s="179">
        <f t="shared" si="33"/>
        <v>0</v>
      </c>
      <c r="R131" s="181" t="s">
        <v>198</v>
      </c>
      <c r="S131" s="181" t="s">
        <v>134</v>
      </c>
      <c r="T131" s="182" t="s">
        <v>134</v>
      </c>
      <c r="U131" s="160">
        <v>1.355</v>
      </c>
      <c r="V131" s="160">
        <f t="shared" si="34"/>
        <v>0.14000000000000001</v>
      </c>
      <c r="W131" s="160"/>
      <c r="X131" s="160" t="s">
        <v>156</v>
      </c>
      <c r="Y131" s="160" t="s">
        <v>137</v>
      </c>
      <c r="Z131" s="150"/>
      <c r="AA131" s="150"/>
      <c r="AB131" s="150"/>
      <c r="AC131" s="150"/>
      <c r="AD131" s="150"/>
      <c r="AE131" s="150"/>
      <c r="AF131" s="150"/>
      <c r="AG131" s="150" t="s">
        <v>157</v>
      </c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x14ac:dyDescent="0.2">
      <c r="A132" s="162" t="s">
        <v>128</v>
      </c>
      <c r="B132" s="163" t="s">
        <v>88</v>
      </c>
      <c r="C132" s="183" t="s">
        <v>89</v>
      </c>
      <c r="D132" s="164"/>
      <c r="E132" s="165"/>
      <c r="F132" s="166"/>
      <c r="G132" s="166">
        <f>SUMIF(AG133:AG152,"&lt;&gt;NOR",G133:G152)</f>
        <v>0</v>
      </c>
      <c r="H132" s="166"/>
      <c r="I132" s="166">
        <f>SUM(I133:I152)</f>
        <v>94812.76</v>
      </c>
      <c r="J132" s="166"/>
      <c r="K132" s="166">
        <f>SUM(K133:K152)</f>
        <v>7908.3300000000008</v>
      </c>
      <c r="L132" s="166"/>
      <c r="M132" s="166">
        <f>SUM(M133:M152)</f>
        <v>0</v>
      </c>
      <c r="N132" s="165"/>
      <c r="O132" s="165">
        <f>SUM(O133:O152)</f>
        <v>0.33</v>
      </c>
      <c r="P132" s="165"/>
      <c r="Q132" s="165">
        <f>SUM(Q133:Q152)</f>
        <v>0.22</v>
      </c>
      <c r="R132" s="166"/>
      <c r="S132" s="166"/>
      <c r="T132" s="167"/>
      <c r="U132" s="161"/>
      <c r="V132" s="161">
        <f>SUM(V133:V152)</f>
        <v>17.240000000000002</v>
      </c>
      <c r="W132" s="161"/>
      <c r="X132" s="161"/>
      <c r="Y132" s="161"/>
      <c r="AG132" t="s">
        <v>129</v>
      </c>
    </row>
    <row r="133" spans="1:60" ht="33.75" outlineLevel="1" x14ac:dyDescent="0.2">
      <c r="A133" s="176">
        <v>91</v>
      </c>
      <c r="B133" s="177" t="s">
        <v>433</v>
      </c>
      <c r="C133" s="185" t="s">
        <v>434</v>
      </c>
      <c r="D133" s="178" t="s">
        <v>148</v>
      </c>
      <c r="E133" s="179">
        <v>2</v>
      </c>
      <c r="F133" s="180"/>
      <c r="G133" s="181">
        <f t="shared" ref="G133:G149" si="35">ROUND(E133*F133,2)</f>
        <v>0</v>
      </c>
      <c r="H133" s="180">
        <v>3710</v>
      </c>
      <c r="I133" s="181">
        <f t="shared" ref="I133:I149" si="36">ROUND(E133*H133,2)</f>
        <v>7420</v>
      </c>
      <c r="J133" s="180">
        <v>0</v>
      </c>
      <c r="K133" s="181">
        <f t="shared" ref="K133:K149" si="37">ROUND(E133*J133,2)</f>
        <v>0</v>
      </c>
      <c r="L133" s="181">
        <v>21</v>
      </c>
      <c r="M133" s="181">
        <f t="shared" ref="M133:M149" si="38">G133*(1+L133/100)</f>
        <v>0</v>
      </c>
      <c r="N133" s="179">
        <v>1.21E-2</v>
      </c>
      <c r="O133" s="179">
        <f t="shared" ref="O133:O149" si="39">ROUND(E133*N133,2)</f>
        <v>0.02</v>
      </c>
      <c r="P133" s="179">
        <v>0</v>
      </c>
      <c r="Q133" s="179">
        <f t="shared" ref="Q133:Q149" si="40">ROUND(E133*P133,2)</f>
        <v>0</v>
      </c>
      <c r="R133" s="181" t="s">
        <v>143</v>
      </c>
      <c r="S133" s="181" t="s">
        <v>134</v>
      </c>
      <c r="T133" s="182" t="s">
        <v>134</v>
      </c>
      <c r="U133" s="160">
        <v>0</v>
      </c>
      <c r="V133" s="160">
        <f t="shared" ref="V133:V149" si="41">ROUND(E133*U133,2)</f>
        <v>0</v>
      </c>
      <c r="W133" s="160"/>
      <c r="X133" s="160" t="s">
        <v>144</v>
      </c>
      <c r="Y133" s="160" t="s">
        <v>137</v>
      </c>
      <c r="Z133" s="150"/>
      <c r="AA133" s="150"/>
      <c r="AB133" s="150"/>
      <c r="AC133" s="150"/>
      <c r="AD133" s="150"/>
      <c r="AE133" s="150"/>
      <c r="AF133" s="150"/>
      <c r="AG133" s="150" t="s">
        <v>145</v>
      </c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ht="33.75" outlineLevel="1" x14ac:dyDescent="0.2">
      <c r="A134" s="176">
        <v>92</v>
      </c>
      <c r="B134" s="177" t="s">
        <v>435</v>
      </c>
      <c r="C134" s="185" t="s">
        <v>436</v>
      </c>
      <c r="D134" s="178" t="s">
        <v>148</v>
      </c>
      <c r="E134" s="179">
        <v>2</v>
      </c>
      <c r="F134" s="180"/>
      <c r="G134" s="181">
        <f t="shared" si="35"/>
        <v>0</v>
      </c>
      <c r="H134" s="180">
        <v>19220</v>
      </c>
      <c r="I134" s="181">
        <f t="shared" si="36"/>
        <v>38440</v>
      </c>
      <c r="J134" s="180">
        <v>0</v>
      </c>
      <c r="K134" s="181">
        <f t="shared" si="37"/>
        <v>0</v>
      </c>
      <c r="L134" s="181">
        <v>21</v>
      </c>
      <c r="M134" s="181">
        <f t="shared" si="38"/>
        <v>0</v>
      </c>
      <c r="N134" s="179">
        <v>5.67E-2</v>
      </c>
      <c r="O134" s="179">
        <f t="shared" si="39"/>
        <v>0.11</v>
      </c>
      <c r="P134" s="179">
        <v>0</v>
      </c>
      <c r="Q134" s="179">
        <f t="shared" si="40"/>
        <v>0</v>
      </c>
      <c r="R134" s="181" t="s">
        <v>143</v>
      </c>
      <c r="S134" s="181" t="s">
        <v>134</v>
      </c>
      <c r="T134" s="182" t="s">
        <v>134</v>
      </c>
      <c r="U134" s="160">
        <v>0</v>
      </c>
      <c r="V134" s="160">
        <f t="shared" si="41"/>
        <v>0</v>
      </c>
      <c r="W134" s="160"/>
      <c r="X134" s="160" t="s">
        <v>144</v>
      </c>
      <c r="Y134" s="160" t="s">
        <v>137</v>
      </c>
      <c r="Z134" s="150"/>
      <c r="AA134" s="150"/>
      <c r="AB134" s="150"/>
      <c r="AC134" s="150"/>
      <c r="AD134" s="150"/>
      <c r="AE134" s="150"/>
      <c r="AF134" s="150"/>
      <c r="AG134" s="150" t="s">
        <v>145</v>
      </c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ht="33.75" outlineLevel="1" x14ac:dyDescent="0.2">
      <c r="A135" s="176">
        <v>93</v>
      </c>
      <c r="B135" s="177" t="s">
        <v>437</v>
      </c>
      <c r="C135" s="185" t="s">
        <v>438</v>
      </c>
      <c r="D135" s="178" t="s">
        <v>148</v>
      </c>
      <c r="E135" s="179">
        <v>1</v>
      </c>
      <c r="F135" s="180"/>
      <c r="G135" s="181">
        <f t="shared" si="35"/>
        <v>0</v>
      </c>
      <c r="H135" s="180">
        <v>9080</v>
      </c>
      <c r="I135" s="181">
        <f t="shared" si="36"/>
        <v>9080</v>
      </c>
      <c r="J135" s="180">
        <v>0</v>
      </c>
      <c r="K135" s="181">
        <f t="shared" si="37"/>
        <v>0</v>
      </c>
      <c r="L135" s="181">
        <v>21</v>
      </c>
      <c r="M135" s="181">
        <f t="shared" si="38"/>
        <v>0</v>
      </c>
      <c r="N135" s="179">
        <v>3.6600000000000001E-2</v>
      </c>
      <c r="O135" s="179">
        <f t="shared" si="39"/>
        <v>0.04</v>
      </c>
      <c r="P135" s="179">
        <v>0</v>
      </c>
      <c r="Q135" s="179">
        <f t="shared" si="40"/>
        <v>0</v>
      </c>
      <c r="R135" s="181" t="s">
        <v>143</v>
      </c>
      <c r="S135" s="181" t="s">
        <v>134</v>
      </c>
      <c r="T135" s="182" t="s">
        <v>134</v>
      </c>
      <c r="U135" s="160">
        <v>0</v>
      </c>
      <c r="V135" s="160">
        <f t="shared" si="41"/>
        <v>0</v>
      </c>
      <c r="W135" s="160"/>
      <c r="X135" s="160" t="s">
        <v>144</v>
      </c>
      <c r="Y135" s="160" t="s">
        <v>137</v>
      </c>
      <c r="Z135" s="150"/>
      <c r="AA135" s="150"/>
      <c r="AB135" s="150"/>
      <c r="AC135" s="150"/>
      <c r="AD135" s="150"/>
      <c r="AE135" s="150"/>
      <c r="AF135" s="150"/>
      <c r="AG135" s="150" t="s">
        <v>145</v>
      </c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ht="33.75" outlineLevel="1" x14ac:dyDescent="0.2">
      <c r="A136" s="176">
        <v>94</v>
      </c>
      <c r="B136" s="177" t="s">
        <v>439</v>
      </c>
      <c r="C136" s="185" t="s">
        <v>440</v>
      </c>
      <c r="D136" s="178" t="s">
        <v>148</v>
      </c>
      <c r="E136" s="179">
        <v>1</v>
      </c>
      <c r="F136" s="180"/>
      <c r="G136" s="181">
        <f t="shared" si="35"/>
        <v>0</v>
      </c>
      <c r="H136" s="180">
        <v>11400</v>
      </c>
      <c r="I136" s="181">
        <f t="shared" si="36"/>
        <v>11400</v>
      </c>
      <c r="J136" s="180">
        <v>0</v>
      </c>
      <c r="K136" s="181">
        <f t="shared" si="37"/>
        <v>0</v>
      </c>
      <c r="L136" s="181">
        <v>21</v>
      </c>
      <c r="M136" s="181">
        <f t="shared" si="38"/>
        <v>0</v>
      </c>
      <c r="N136" s="179">
        <v>5.4899999999999997E-2</v>
      </c>
      <c r="O136" s="179">
        <f t="shared" si="39"/>
        <v>0.05</v>
      </c>
      <c r="P136" s="179">
        <v>0</v>
      </c>
      <c r="Q136" s="179">
        <f t="shared" si="40"/>
        <v>0</v>
      </c>
      <c r="R136" s="181" t="s">
        <v>143</v>
      </c>
      <c r="S136" s="181" t="s">
        <v>134</v>
      </c>
      <c r="T136" s="182" t="s">
        <v>134</v>
      </c>
      <c r="U136" s="160">
        <v>0</v>
      </c>
      <c r="V136" s="160">
        <f t="shared" si="41"/>
        <v>0</v>
      </c>
      <c r="W136" s="160"/>
      <c r="X136" s="160" t="s">
        <v>144</v>
      </c>
      <c r="Y136" s="160" t="s">
        <v>137</v>
      </c>
      <c r="Z136" s="150"/>
      <c r="AA136" s="150"/>
      <c r="AB136" s="150"/>
      <c r="AC136" s="150"/>
      <c r="AD136" s="150"/>
      <c r="AE136" s="150"/>
      <c r="AF136" s="150"/>
      <c r="AG136" s="150" t="s">
        <v>145</v>
      </c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ht="33.75" outlineLevel="1" x14ac:dyDescent="0.2">
      <c r="A137" s="176">
        <v>95</v>
      </c>
      <c r="B137" s="177" t="s">
        <v>441</v>
      </c>
      <c r="C137" s="185" t="s">
        <v>442</v>
      </c>
      <c r="D137" s="178" t="s">
        <v>148</v>
      </c>
      <c r="E137" s="179">
        <v>1</v>
      </c>
      <c r="F137" s="180"/>
      <c r="G137" s="181">
        <f t="shared" si="35"/>
        <v>0</v>
      </c>
      <c r="H137" s="180">
        <v>7370</v>
      </c>
      <c r="I137" s="181">
        <f t="shared" si="36"/>
        <v>7370</v>
      </c>
      <c r="J137" s="180">
        <v>0</v>
      </c>
      <c r="K137" s="181">
        <f t="shared" si="37"/>
        <v>0</v>
      </c>
      <c r="L137" s="181">
        <v>21</v>
      </c>
      <c r="M137" s="181">
        <f t="shared" si="38"/>
        <v>0</v>
      </c>
      <c r="N137" s="179">
        <v>2.1780000000000001E-2</v>
      </c>
      <c r="O137" s="179">
        <f t="shared" si="39"/>
        <v>0.02</v>
      </c>
      <c r="P137" s="179">
        <v>0</v>
      </c>
      <c r="Q137" s="179">
        <f t="shared" si="40"/>
        <v>0</v>
      </c>
      <c r="R137" s="181" t="s">
        <v>143</v>
      </c>
      <c r="S137" s="181" t="s">
        <v>134</v>
      </c>
      <c r="T137" s="182" t="s">
        <v>134</v>
      </c>
      <c r="U137" s="160">
        <v>0</v>
      </c>
      <c r="V137" s="160">
        <f t="shared" si="41"/>
        <v>0</v>
      </c>
      <c r="W137" s="160"/>
      <c r="X137" s="160" t="s">
        <v>144</v>
      </c>
      <c r="Y137" s="160" t="s">
        <v>137</v>
      </c>
      <c r="Z137" s="150"/>
      <c r="AA137" s="150"/>
      <c r="AB137" s="150"/>
      <c r="AC137" s="150"/>
      <c r="AD137" s="150"/>
      <c r="AE137" s="150"/>
      <c r="AF137" s="150"/>
      <c r="AG137" s="150" t="s">
        <v>145</v>
      </c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ht="33.75" outlineLevel="1" x14ac:dyDescent="0.2">
      <c r="A138" s="176">
        <v>96</v>
      </c>
      <c r="B138" s="177" t="s">
        <v>443</v>
      </c>
      <c r="C138" s="185" t="s">
        <v>444</v>
      </c>
      <c r="D138" s="178" t="s">
        <v>148</v>
      </c>
      <c r="E138" s="179">
        <v>1</v>
      </c>
      <c r="F138" s="180"/>
      <c r="G138" s="181">
        <f t="shared" si="35"/>
        <v>0</v>
      </c>
      <c r="H138" s="180">
        <v>9245</v>
      </c>
      <c r="I138" s="181">
        <f t="shared" si="36"/>
        <v>9245</v>
      </c>
      <c r="J138" s="180">
        <v>0</v>
      </c>
      <c r="K138" s="181">
        <f t="shared" si="37"/>
        <v>0</v>
      </c>
      <c r="L138" s="181">
        <v>21</v>
      </c>
      <c r="M138" s="181">
        <f t="shared" si="38"/>
        <v>0</v>
      </c>
      <c r="N138" s="179">
        <v>3.6299999999999999E-2</v>
      </c>
      <c r="O138" s="179">
        <f t="shared" si="39"/>
        <v>0.04</v>
      </c>
      <c r="P138" s="179">
        <v>0</v>
      </c>
      <c r="Q138" s="179">
        <f t="shared" si="40"/>
        <v>0</v>
      </c>
      <c r="R138" s="181" t="s">
        <v>143</v>
      </c>
      <c r="S138" s="181" t="s">
        <v>134</v>
      </c>
      <c r="T138" s="182" t="s">
        <v>134</v>
      </c>
      <c r="U138" s="160">
        <v>0</v>
      </c>
      <c r="V138" s="160">
        <f t="shared" si="41"/>
        <v>0</v>
      </c>
      <c r="W138" s="160"/>
      <c r="X138" s="160" t="s">
        <v>144</v>
      </c>
      <c r="Y138" s="160" t="s">
        <v>137</v>
      </c>
      <c r="Z138" s="150"/>
      <c r="AA138" s="150"/>
      <c r="AB138" s="150"/>
      <c r="AC138" s="150"/>
      <c r="AD138" s="150"/>
      <c r="AE138" s="150"/>
      <c r="AF138" s="150"/>
      <c r="AG138" s="150" t="s">
        <v>145</v>
      </c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ht="33.75" outlineLevel="1" x14ac:dyDescent="0.2">
      <c r="A139" s="176">
        <v>97</v>
      </c>
      <c r="B139" s="177" t="s">
        <v>445</v>
      </c>
      <c r="C139" s="185" t="s">
        <v>446</v>
      </c>
      <c r="D139" s="178" t="s">
        <v>148</v>
      </c>
      <c r="E139" s="179">
        <v>1</v>
      </c>
      <c r="F139" s="180"/>
      <c r="G139" s="181">
        <f t="shared" si="35"/>
        <v>0</v>
      </c>
      <c r="H139" s="180">
        <v>11130</v>
      </c>
      <c r="I139" s="181">
        <f t="shared" si="36"/>
        <v>11130</v>
      </c>
      <c r="J139" s="180">
        <v>0</v>
      </c>
      <c r="K139" s="181">
        <f t="shared" si="37"/>
        <v>0</v>
      </c>
      <c r="L139" s="181">
        <v>21</v>
      </c>
      <c r="M139" s="181">
        <f t="shared" si="38"/>
        <v>0</v>
      </c>
      <c r="N139" s="179">
        <v>5.0819999999999997E-2</v>
      </c>
      <c r="O139" s="179">
        <f t="shared" si="39"/>
        <v>0.05</v>
      </c>
      <c r="P139" s="179">
        <v>0</v>
      </c>
      <c r="Q139" s="179">
        <f t="shared" si="40"/>
        <v>0</v>
      </c>
      <c r="R139" s="181" t="s">
        <v>143</v>
      </c>
      <c r="S139" s="181" t="s">
        <v>134</v>
      </c>
      <c r="T139" s="182" t="s">
        <v>134</v>
      </c>
      <c r="U139" s="160">
        <v>0</v>
      </c>
      <c r="V139" s="160">
        <f t="shared" si="41"/>
        <v>0</v>
      </c>
      <c r="W139" s="160"/>
      <c r="X139" s="160" t="s">
        <v>144</v>
      </c>
      <c r="Y139" s="160" t="s">
        <v>137</v>
      </c>
      <c r="Z139" s="150"/>
      <c r="AA139" s="150"/>
      <c r="AB139" s="150"/>
      <c r="AC139" s="150"/>
      <c r="AD139" s="150"/>
      <c r="AE139" s="150"/>
      <c r="AF139" s="150"/>
      <c r="AG139" s="150" t="s">
        <v>145</v>
      </c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2">
      <c r="A140" s="176">
        <v>98</v>
      </c>
      <c r="B140" s="177" t="s">
        <v>447</v>
      </c>
      <c r="C140" s="185" t="s">
        <v>448</v>
      </c>
      <c r="D140" s="178" t="s">
        <v>148</v>
      </c>
      <c r="E140" s="179">
        <v>1</v>
      </c>
      <c r="F140" s="180"/>
      <c r="G140" s="181">
        <f t="shared" si="35"/>
        <v>0</v>
      </c>
      <c r="H140" s="180">
        <v>0</v>
      </c>
      <c r="I140" s="181">
        <f t="shared" si="36"/>
        <v>0</v>
      </c>
      <c r="J140" s="180">
        <v>176.5</v>
      </c>
      <c r="K140" s="181">
        <f t="shared" si="37"/>
        <v>176.5</v>
      </c>
      <c r="L140" s="181">
        <v>21</v>
      </c>
      <c r="M140" s="181">
        <f t="shared" si="38"/>
        <v>0</v>
      </c>
      <c r="N140" s="179">
        <v>8.0000000000000007E-5</v>
      </c>
      <c r="O140" s="179">
        <f t="shared" si="39"/>
        <v>0</v>
      </c>
      <c r="P140" s="179">
        <v>2.06E-2</v>
      </c>
      <c r="Q140" s="179">
        <f t="shared" si="40"/>
        <v>0.02</v>
      </c>
      <c r="R140" s="181"/>
      <c r="S140" s="181" t="s">
        <v>185</v>
      </c>
      <c r="T140" s="182" t="s">
        <v>134</v>
      </c>
      <c r="U140" s="160">
        <v>0.33</v>
      </c>
      <c r="V140" s="160">
        <f t="shared" si="41"/>
        <v>0.33</v>
      </c>
      <c r="W140" s="160"/>
      <c r="X140" s="160" t="s">
        <v>136</v>
      </c>
      <c r="Y140" s="160" t="s">
        <v>137</v>
      </c>
      <c r="Z140" s="150"/>
      <c r="AA140" s="150"/>
      <c r="AB140" s="150"/>
      <c r="AC140" s="150"/>
      <c r="AD140" s="150"/>
      <c r="AE140" s="150"/>
      <c r="AF140" s="150"/>
      <c r="AG140" s="150" t="s">
        <v>138</v>
      </c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1" x14ac:dyDescent="0.2">
      <c r="A141" s="176">
        <v>99</v>
      </c>
      <c r="B141" s="177" t="s">
        <v>449</v>
      </c>
      <c r="C141" s="185" t="s">
        <v>450</v>
      </c>
      <c r="D141" s="178" t="s">
        <v>148</v>
      </c>
      <c r="E141" s="179">
        <v>2</v>
      </c>
      <c r="F141" s="180"/>
      <c r="G141" s="181">
        <f t="shared" si="35"/>
        <v>0</v>
      </c>
      <c r="H141" s="180">
        <v>0</v>
      </c>
      <c r="I141" s="181">
        <f t="shared" si="36"/>
        <v>0</v>
      </c>
      <c r="J141" s="180">
        <v>150</v>
      </c>
      <c r="K141" s="181">
        <f t="shared" si="37"/>
        <v>300</v>
      </c>
      <c r="L141" s="181">
        <v>21</v>
      </c>
      <c r="M141" s="181">
        <f t="shared" si="38"/>
        <v>0</v>
      </c>
      <c r="N141" s="179">
        <v>0</v>
      </c>
      <c r="O141" s="179">
        <f t="shared" si="39"/>
        <v>0</v>
      </c>
      <c r="P141" s="179">
        <v>0</v>
      </c>
      <c r="Q141" s="179">
        <f t="shared" si="40"/>
        <v>0</v>
      </c>
      <c r="R141" s="181"/>
      <c r="S141" s="181" t="s">
        <v>185</v>
      </c>
      <c r="T141" s="182" t="s">
        <v>451</v>
      </c>
      <c r="U141" s="160">
        <v>0.34</v>
      </c>
      <c r="V141" s="160">
        <f t="shared" si="41"/>
        <v>0.68</v>
      </c>
      <c r="W141" s="160"/>
      <c r="X141" s="160" t="s">
        <v>136</v>
      </c>
      <c r="Y141" s="160" t="s">
        <v>137</v>
      </c>
      <c r="Z141" s="150"/>
      <c r="AA141" s="150"/>
      <c r="AB141" s="150"/>
      <c r="AC141" s="150"/>
      <c r="AD141" s="150"/>
      <c r="AE141" s="150"/>
      <c r="AF141" s="150"/>
      <c r="AG141" s="150" t="s">
        <v>138</v>
      </c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1" x14ac:dyDescent="0.2">
      <c r="A142" s="176">
        <v>100</v>
      </c>
      <c r="B142" s="177" t="s">
        <v>452</v>
      </c>
      <c r="C142" s="185" t="s">
        <v>453</v>
      </c>
      <c r="D142" s="178" t="s">
        <v>148</v>
      </c>
      <c r="E142" s="179">
        <v>2</v>
      </c>
      <c r="F142" s="180"/>
      <c r="G142" s="181">
        <f t="shared" si="35"/>
        <v>0</v>
      </c>
      <c r="H142" s="180">
        <v>2.78</v>
      </c>
      <c r="I142" s="181">
        <f t="shared" si="36"/>
        <v>5.56</v>
      </c>
      <c r="J142" s="180">
        <v>292.72000000000003</v>
      </c>
      <c r="K142" s="181">
        <f t="shared" si="37"/>
        <v>585.44000000000005</v>
      </c>
      <c r="L142" s="181">
        <v>21</v>
      </c>
      <c r="M142" s="181">
        <f t="shared" si="38"/>
        <v>0</v>
      </c>
      <c r="N142" s="179">
        <v>0</v>
      </c>
      <c r="O142" s="179">
        <f t="shared" si="39"/>
        <v>0</v>
      </c>
      <c r="P142" s="179">
        <v>0</v>
      </c>
      <c r="Q142" s="179">
        <f t="shared" si="40"/>
        <v>0</v>
      </c>
      <c r="R142" s="181" t="s">
        <v>198</v>
      </c>
      <c r="S142" s="181" t="s">
        <v>134</v>
      </c>
      <c r="T142" s="182" t="s">
        <v>134</v>
      </c>
      <c r="U142" s="160">
        <v>0.61699999999999999</v>
      </c>
      <c r="V142" s="160">
        <f t="shared" si="41"/>
        <v>1.23</v>
      </c>
      <c r="W142" s="160"/>
      <c r="X142" s="160" t="s">
        <v>136</v>
      </c>
      <c r="Y142" s="160" t="s">
        <v>137</v>
      </c>
      <c r="Z142" s="150"/>
      <c r="AA142" s="150"/>
      <c r="AB142" s="150"/>
      <c r="AC142" s="150"/>
      <c r="AD142" s="150"/>
      <c r="AE142" s="150"/>
      <c r="AF142" s="150"/>
      <c r="AG142" s="150" t="s">
        <v>138</v>
      </c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ht="22.5" outlineLevel="1" x14ac:dyDescent="0.2">
      <c r="A143" s="176">
        <v>101</v>
      </c>
      <c r="B143" s="177" t="s">
        <v>454</v>
      </c>
      <c r="C143" s="185" t="s">
        <v>455</v>
      </c>
      <c r="D143" s="178" t="s">
        <v>148</v>
      </c>
      <c r="E143" s="179">
        <v>2</v>
      </c>
      <c r="F143" s="180"/>
      <c r="G143" s="181">
        <f t="shared" si="35"/>
        <v>0</v>
      </c>
      <c r="H143" s="180">
        <v>0</v>
      </c>
      <c r="I143" s="181">
        <f t="shared" si="36"/>
        <v>0</v>
      </c>
      <c r="J143" s="180">
        <v>490</v>
      </c>
      <c r="K143" s="181">
        <f t="shared" si="37"/>
        <v>980</v>
      </c>
      <c r="L143" s="181">
        <v>21</v>
      </c>
      <c r="M143" s="181">
        <f t="shared" si="38"/>
        <v>0</v>
      </c>
      <c r="N143" s="179">
        <v>0</v>
      </c>
      <c r="O143" s="179">
        <f t="shared" si="39"/>
        <v>0</v>
      </c>
      <c r="P143" s="179">
        <v>0</v>
      </c>
      <c r="Q143" s="179">
        <f t="shared" si="40"/>
        <v>0</v>
      </c>
      <c r="R143" s="181" t="s">
        <v>198</v>
      </c>
      <c r="S143" s="181" t="s">
        <v>134</v>
      </c>
      <c r="T143" s="182" t="s">
        <v>134</v>
      </c>
      <c r="U143" s="160">
        <v>1.107</v>
      </c>
      <c r="V143" s="160">
        <f t="shared" si="41"/>
        <v>2.21</v>
      </c>
      <c r="W143" s="160"/>
      <c r="X143" s="160" t="s">
        <v>136</v>
      </c>
      <c r="Y143" s="160" t="s">
        <v>137</v>
      </c>
      <c r="Z143" s="150"/>
      <c r="AA143" s="150"/>
      <c r="AB143" s="150"/>
      <c r="AC143" s="150"/>
      <c r="AD143" s="150"/>
      <c r="AE143" s="150"/>
      <c r="AF143" s="150"/>
      <c r="AG143" s="150" t="s">
        <v>138</v>
      </c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 x14ac:dyDescent="0.2">
      <c r="A144" s="176">
        <v>102</v>
      </c>
      <c r="B144" s="177" t="s">
        <v>456</v>
      </c>
      <c r="C144" s="185" t="s">
        <v>457</v>
      </c>
      <c r="D144" s="178" t="s">
        <v>148</v>
      </c>
      <c r="E144" s="179">
        <v>8</v>
      </c>
      <c r="F144" s="180"/>
      <c r="G144" s="181">
        <f t="shared" si="35"/>
        <v>0</v>
      </c>
      <c r="H144" s="180">
        <v>17.7</v>
      </c>
      <c r="I144" s="181">
        <f t="shared" si="36"/>
        <v>141.6</v>
      </c>
      <c r="J144" s="180">
        <v>127.3</v>
      </c>
      <c r="K144" s="181">
        <f t="shared" si="37"/>
        <v>1018.4</v>
      </c>
      <c r="L144" s="181">
        <v>21</v>
      </c>
      <c r="M144" s="181">
        <f t="shared" si="38"/>
        <v>0</v>
      </c>
      <c r="N144" s="179">
        <v>8.0000000000000007E-5</v>
      </c>
      <c r="O144" s="179">
        <f t="shared" si="39"/>
        <v>0</v>
      </c>
      <c r="P144" s="179">
        <v>2.4930000000000001E-2</v>
      </c>
      <c r="Q144" s="179">
        <f t="shared" si="40"/>
        <v>0.2</v>
      </c>
      <c r="R144" s="181" t="s">
        <v>198</v>
      </c>
      <c r="S144" s="181" t="s">
        <v>134</v>
      </c>
      <c r="T144" s="182" t="s">
        <v>134</v>
      </c>
      <c r="U144" s="160">
        <v>0.26800000000000002</v>
      </c>
      <c r="V144" s="160">
        <f t="shared" si="41"/>
        <v>2.14</v>
      </c>
      <c r="W144" s="160"/>
      <c r="X144" s="160" t="s">
        <v>136</v>
      </c>
      <c r="Y144" s="160" t="s">
        <v>137</v>
      </c>
      <c r="Z144" s="150"/>
      <c r="AA144" s="150"/>
      <c r="AB144" s="150"/>
      <c r="AC144" s="150"/>
      <c r="AD144" s="150"/>
      <c r="AE144" s="150"/>
      <c r="AF144" s="150"/>
      <c r="AG144" s="150" t="s">
        <v>138</v>
      </c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1" x14ac:dyDescent="0.2">
      <c r="A145" s="176">
        <v>103</v>
      </c>
      <c r="B145" s="177" t="s">
        <v>458</v>
      </c>
      <c r="C145" s="185" t="s">
        <v>459</v>
      </c>
      <c r="D145" s="178" t="s">
        <v>148</v>
      </c>
      <c r="E145" s="179">
        <v>5</v>
      </c>
      <c r="F145" s="180"/>
      <c r="G145" s="181">
        <f t="shared" si="35"/>
        <v>0</v>
      </c>
      <c r="H145" s="180">
        <v>2.78</v>
      </c>
      <c r="I145" s="181">
        <f t="shared" si="36"/>
        <v>13.9</v>
      </c>
      <c r="J145" s="180">
        <v>292.72000000000003</v>
      </c>
      <c r="K145" s="181">
        <f t="shared" si="37"/>
        <v>1463.6</v>
      </c>
      <c r="L145" s="181">
        <v>21</v>
      </c>
      <c r="M145" s="181">
        <f t="shared" si="38"/>
        <v>0</v>
      </c>
      <c r="N145" s="179">
        <v>0</v>
      </c>
      <c r="O145" s="179">
        <f t="shared" si="39"/>
        <v>0</v>
      </c>
      <c r="P145" s="179">
        <v>0</v>
      </c>
      <c r="Q145" s="179">
        <f t="shared" si="40"/>
        <v>0</v>
      </c>
      <c r="R145" s="181" t="s">
        <v>198</v>
      </c>
      <c r="S145" s="181" t="s">
        <v>134</v>
      </c>
      <c r="T145" s="182" t="s">
        <v>134</v>
      </c>
      <c r="U145" s="160">
        <v>0.61699999999999999</v>
      </c>
      <c r="V145" s="160">
        <f t="shared" si="41"/>
        <v>3.09</v>
      </c>
      <c r="W145" s="160"/>
      <c r="X145" s="160" t="s">
        <v>136</v>
      </c>
      <c r="Y145" s="160" t="s">
        <v>137</v>
      </c>
      <c r="Z145" s="150"/>
      <c r="AA145" s="150"/>
      <c r="AB145" s="150"/>
      <c r="AC145" s="150"/>
      <c r="AD145" s="150"/>
      <c r="AE145" s="150"/>
      <c r="AF145" s="150"/>
      <c r="AG145" s="150" t="s">
        <v>138</v>
      </c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ht="22.5" outlineLevel="1" x14ac:dyDescent="0.2">
      <c r="A146" s="176">
        <v>104</v>
      </c>
      <c r="B146" s="177" t="s">
        <v>460</v>
      </c>
      <c r="C146" s="185" t="s">
        <v>461</v>
      </c>
      <c r="D146" s="178" t="s">
        <v>148</v>
      </c>
      <c r="E146" s="179">
        <v>4</v>
      </c>
      <c r="F146" s="180"/>
      <c r="G146" s="181">
        <f t="shared" si="35"/>
        <v>0</v>
      </c>
      <c r="H146" s="180">
        <v>106.73</v>
      </c>
      <c r="I146" s="181">
        <f t="shared" si="36"/>
        <v>426.92</v>
      </c>
      <c r="J146" s="180">
        <v>376.77</v>
      </c>
      <c r="K146" s="181">
        <f t="shared" si="37"/>
        <v>1507.08</v>
      </c>
      <c r="L146" s="181">
        <v>21</v>
      </c>
      <c r="M146" s="181">
        <f t="shared" si="38"/>
        <v>0</v>
      </c>
      <c r="N146" s="179">
        <v>0</v>
      </c>
      <c r="O146" s="179">
        <f t="shared" si="39"/>
        <v>0</v>
      </c>
      <c r="P146" s="179">
        <v>0</v>
      </c>
      <c r="Q146" s="179">
        <f t="shared" si="40"/>
        <v>0</v>
      </c>
      <c r="R146" s="181" t="s">
        <v>198</v>
      </c>
      <c r="S146" s="181" t="s">
        <v>134</v>
      </c>
      <c r="T146" s="182" t="s">
        <v>134</v>
      </c>
      <c r="U146" s="160">
        <v>0.87</v>
      </c>
      <c r="V146" s="160">
        <f t="shared" si="41"/>
        <v>3.48</v>
      </c>
      <c r="W146" s="160"/>
      <c r="X146" s="160" t="s">
        <v>136</v>
      </c>
      <c r="Y146" s="160" t="s">
        <v>137</v>
      </c>
      <c r="Z146" s="150"/>
      <c r="AA146" s="150"/>
      <c r="AB146" s="150"/>
      <c r="AC146" s="150"/>
      <c r="AD146" s="150"/>
      <c r="AE146" s="150"/>
      <c r="AF146" s="150"/>
      <c r="AG146" s="150" t="s">
        <v>138</v>
      </c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ht="22.5" outlineLevel="1" x14ac:dyDescent="0.2">
      <c r="A147" s="176">
        <v>105</v>
      </c>
      <c r="B147" s="177" t="s">
        <v>462</v>
      </c>
      <c r="C147" s="185" t="s">
        <v>463</v>
      </c>
      <c r="D147" s="178" t="s">
        <v>148</v>
      </c>
      <c r="E147" s="179">
        <v>1</v>
      </c>
      <c r="F147" s="180"/>
      <c r="G147" s="181">
        <f t="shared" si="35"/>
        <v>0</v>
      </c>
      <c r="H147" s="180">
        <v>65.28</v>
      </c>
      <c r="I147" s="181">
        <f t="shared" si="36"/>
        <v>65.28</v>
      </c>
      <c r="J147" s="180">
        <v>439.72</v>
      </c>
      <c r="K147" s="181">
        <f t="shared" si="37"/>
        <v>439.72</v>
      </c>
      <c r="L147" s="181">
        <v>21</v>
      </c>
      <c r="M147" s="181">
        <f t="shared" si="38"/>
        <v>0</v>
      </c>
      <c r="N147" s="179">
        <v>0</v>
      </c>
      <c r="O147" s="179">
        <f t="shared" si="39"/>
        <v>0</v>
      </c>
      <c r="P147" s="179">
        <v>0</v>
      </c>
      <c r="Q147" s="179">
        <f t="shared" si="40"/>
        <v>0</v>
      </c>
      <c r="R147" s="181" t="s">
        <v>198</v>
      </c>
      <c r="S147" s="181" t="s">
        <v>134</v>
      </c>
      <c r="T147" s="182" t="s">
        <v>134</v>
      </c>
      <c r="U147" s="160">
        <v>1.0009999999999999</v>
      </c>
      <c r="V147" s="160">
        <f t="shared" si="41"/>
        <v>1</v>
      </c>
      <c r="W147" s="160"/>
      <c r="X147" s="160" t="s">
        <v>136</v>
      </c>
      <c r="Y147" s="160" t="s">
        <v>137</v>
      </c>
      <c r="Z147" s="150"/>
      <c r="AA147" s="150"/>
      <c r="AB147" s="150"/>
      <c r="AC147" s="150"/>
      <c r="AD147" s="150"/>
      <c r="AE147" s="150"/>
      <c r="AF147" s="150"/>
      <c r="AG147" s="150" t="s">
        <v>138</v>
      </c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1" x14ac:dyDescent="0.2">
      <c r="A148" s="176">
        <v>106</v>
      </c>
      <c r="B148" s="177" t="s">
        <v>464</v>
      </c>
      <c r="C148" s="185" t="s">
        <v>465</v>
      </c>
      <c r="D148" s="178" t="s">
        <v>148</v>
      </c>
      <c r="E148" s="179">
        <v>2</v>
      </c>
      <c r="F148" s="180"/>
      <c r="G148" s="181">
        <f t="shared" si="35"/>
        <v>0</v>
      </c>
      <c r="H148" s="180">
        <v>35.97</v>
      </c>
      <c r="I148" s="181">
        <f t="shared" si="36"/>
        <v>71.94</v>
      </c>
      <c r="J148" s="180">
        <v>376.53</v>
      </c>
      <c r="K148" s="181">
        <f t="shared" si="37"/>
        <v>753.06</v>
      </c>
      <c r="L148" s="181">
        <v>21</v>
      </c>
      <c r="M148" s="181">
        <f t="shared" si="38"/>
        <v>0</v>
      </c>
      <c r="N148" s="179">
        <v>2.0000000000000002E-5</v>
      </c>
      <c r="O148" s="179">
        <f t="shared" si="39"/>
        <v>0</v>
      </c>
      <c r="P148" s="179">
        <v>0</v>
      </c>
      <c r="Q148" s="179">
        <f t="shared" si="40"/>
        <v>0</v>
      </c>
      <c r="R148" s="181" t="s">
        <v>198</v>
      </c>
      <c r="S148" s="181" t="s">
        <v>134</v>
      </c>
      <c r="T148" s="182" t="s">
        <v>134</v>
      </c>
      <c r="U148" s="160">
        <v>0.86799999999999999</v>
      </c>
      <c r="V148" s="160">
        <f t="shared" si="41"/>
        <v>1.74</v>
      </c>
      <c r="W148" s="160"/>
      <c r="X148" s="160" t="s">
        <v>136</v>
      </c>
      <c r="Y148" s="160" t="s">
        <v>137</v>
      </c>
      <c r="Z148" s="150"/>
      <c r="AA148" s="150"/>
      <c r="AB148" s="150"/>
      <c r="AC148" s="150"/>
      <c r="AD148" s="150"/>
      <c r="AE148" s="150"/>
      <c r="AF148" s="150"/>
      <c r="AG148" s="150" t="s">
        <v>138</v>
      </c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1" x14ac:dyDescent="0.2">
      <c r="A149" s="169">
        <v>107</v>
      </c>
      <c r="B149" s="170" t="s">
        <v>466</v>
      </c>
      <c r="C149" s="184" t="s">
        <v>467</v>
      </c>
      <c r="D149" s="171" t="s">
        <v>148</v>
      </c>
      <c r="E149" s="172">
        <v>4</v>
      </c>
      <c r="F149" s="173"/>
      <c r="G149" s="174">
        <f t="shared" si="35"/>
        <v>0</v>
      </c>
      <c r="H149" s="173">
        <v>0.64</v>
      </c>
      <c r="I149" s="174">
        <f t="shared" si="36"/>
        <v>2.56</v>
      </c>
      <c r="J149" s="173">
        <v>13.76</v>
      </c>
      <c r="K149" s="174">
        <f t="shared" si="37"/>
        <v>55.04</v>
      </c>
      <c r="L149" s="174">
        <v>21</v>
      </c>
      <c r="M149" s="174">
        <f t="shared" si="38"/>
        <v>0</v>
      </c>
      <c r="N149" s="172">
        <v>1.0000000000000001E-5</v>
      </c>
      <c r="O149" s="172">
        <f t="shared" si="39"/>
        <v>0</v>
      </c>
      <c r="P149" s="172">
        <v>7.5000000000000002E-4</v>
      </c>
      <c r="Q149" s="172">
        <f t="shared" si="40"/>
        <v>0</v>
      </c>
      <c r="R149" s="174" t="s">
        <v>198</v>
      </c>
      <c r="S149" s="174" t="s">
        <v>134</v>
      </c>
      <c r="T149" s="175" t="s">
        <v>134</v>
      </c>
      <c r="U149" s="160">
        <v>2.9000000000000001E-2</v>
      </c>
      <c r="V149" s="160">
        <f t="shared" si="41"/>
        <v>0.12</v>
      </c>
      <c r="W149" s="160"/>
      <c r="X149" s="160" t="s">
        <v>136</v>
      </c>
      <c r="Y149" s="160" t="s">
        <v>137</v>
      </c>
      <c r="Z149" s="150"/>
      <c r="AA149" s="150"/>
      <c r="AB149" s="150"/>
      <c r="AC149" s="150"/>
      <c r="AD149" s="150"/>
      <c r="AE149" s="150"/>
      <c r="AF149" s="150"/>
      <c r="AG149" s="150" t="s">
        <v>138</v>
      </c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2" x14ac:dyDescent="0.2">
      <c r="A150" s="157"/>
      <c r="B150" s="158"/>
      <c r="C150" s="249" t="s">
        <v>468</v>
      </c>
      <c r="D150" s="250"/>
      <c r="E150" s="250"/>
      <c r="F150" s="250"/>
      <c r="G150" s="250"/>
      <c r="H150" s="160"/>
      <c r="I150" s="160"/>
      <c r="J150" s="160"/>
      <c r="K150" s="160"/>
      <c r="L150" s="160"/>
      <c r="M150" s="160"/>
      <c r="N150" s="159"/>
      <c r="O150" s="159"/>
      <c r="P150" s="159"/>
      <c r="Q150" s="159"/>
      <c r="R150" s="160"/>
      <c r="S150" s="160"/>
      <c r="T150" s="160"/>
      <c r="U150" s="160"/>
      <c r="V150" s="160"/>
      <c r="W150" s="160"/>
      <c r="X150" s="160"/>
      <c r="Y150" s="160"/>
      <c r="Z150" s="150"/>
      <c r="AA150" s="150"/>
      <c r="AB150" s="150"/>
      <c r="AC150" s="150"/>
      <c r="AD150" s="150"/>
      <c r="AE150" s="150"/>
      <c r="AF150" s="150"/>
      <c r="AG150" s="150" t="s">
        <v>150</v>
      </c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1" x14ac:dyDescent="0.2">
      <c r="A151" s="176">
        <v>108</v>
      </c>
      <c r="B151" s="177" t="s">
        <v>469</v>
      </c>
      <c r="C151" s="185" t="s">
        <v>470</v>
      </c>
      <c r="D151" s="178" t="s">
        <v>155</v>
      </c>
      <c r="E151" s="179">
        <v>0.33879999999999999</v>
      </c>
      <c r="F151" s="180"/>
      <c r="G151" s="181">
        <f>ROUND(E151*F151,2)</f>
        <v>0</v>
      </c>
      <c r="H151" s="180">
        <v>0</v>
      </c>
      <c r="I151" s="181">
        <f>ROUND(E151*H151,2)</f>
        <v>0</v>
      </c>
      <c r="J151" s="180">
        <v>1284</v>
      </c>
      <c r="K151" s="181">
        <f>ROUND(E151*J151,2)</f>
        <v>435.02</v>
      </c>
      <c r="L151" s="181">
        <v>21</v>
      </c>
      <c r="M151" s="181">
        <f>G151*(1+L151/100)</f>
        <v>0</v>
      </c>
      <c r="N151" s="179">
        <v>0</v>
      </c>
      <c r="O151" s="179">
        <f>ROUND(E151*N151,2)</f>
        <v>0</v>
      </c>
      <c r="P151" s="179">
        <v>0</v>
      </c>
      <c r="Q151" s="179">
        <f>ROUND(E151*P151,2)</f>
        <v>0</v>
      </c>
      <c r="R151" s="181" t="s">
        <v>198</v>
      </c>
      <c r="S151" s="181" t="s">
        <v>134</v>
      </c>
      <c r="T151" s="182" t="s">
        <v>134</v>
      </c>
      <c r="U151" s="160">
        <v>2.71</v>
      </c>
      <c r="V151" s="160">
        <f>ROUND(E151*U151,2)</f>
        <v>0.92</v>
      </c>
      <c r="W151" s="160"/>
      <c r="X151" s="160" t="s">
        <v>156</v>
      </c>
      <c r="Y151" s="160" t="s">
        <v>137</v>
      </c>
      <c r="Z151" s="150"/>
      <c r="AA151" s="150"/>
      <c r="AB151" s="150"/>
      <c r="AC151" s="150"/>
      <c r="AD151" s="150"/>
      <c r="AE151" s="150"/>
      <c r="AF151" s="150"/>
      <c r="AG151" s="150" t="s">
        <v>157</v>
      </c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ht="22.5" outlineLevel="1" x14ac:dyDescent="0.2">
      <c r="A152" s="176">
        <v>109</v>
      </c>
      <c r="B152" s="177" t="s">
        <v>471</v>
      </c>
      <c r="C152" s="185" t="s">
        <v>472</v>
      </c>
      <c r="D152" s="178" t="s">
        <v>155</v>
      </c>
      <c r="E152" s="179">
        <v>0.33879999999999999</v>
      </c>
      <c r="F152" s="180"/>
      <c r="G152" s="181">
        <f>ROUND(E152*F152,2)</f>
        <v>0</v>
      </c>
      <c r="H152" s="180">
        <v>0</v>
      </c>
      <c r="I152" s="181">
        <f>ROUND(E152*H152,2)</f>
        <v>0</v>
      </c>
      <c r="J152" s="180">
        <v>574</v>
      </c>
      <c r="K152" s="181">
        <f>ROUND(E152*J152,2)</f>
        <v>194.47</v>
      </c>
      <c r="L152" s="181">
        <v>21</v>
      </c>
      <c r="M152" s="181">
        <f>G152*(1+L152/100)</f>
        <v>0</v>
      </c>
      <c r="N152" s="179">
        <v>0</v>
      </c>
      <c r="O152" s="179">
        <f>ROUND(E152*N152,2)</f>
        <v>0</v>
      </c>
      <c r="P152" s="179">
        <v>0</v>
      </c>
      <c r="Q152" s="179">
        <f>ROUND(E152*P152,2)</f>
        <v>0</v>
      </c>
      <c r="R152" s="181" t="s">
        <v>198</v>
      </c>
      <c r="S152" s="181" t="s">
        <v>134</v>
      </c>
      <c r="T152" s="182" t="s">
        <v>134</v>
      </c>
      <c r="U152" s="160">
        <v>0.88100000000000001</v>
      </c>
      <c r="V152" s="160">
        <f>ROUND(E152*U152,2)</f>
        <v>0.3</v>
      </c>
      <c r="W152" s="160"/>
      <c r="X152" s="160" t="s">
        <v>156</v>
      </c>
      <c r="Y152" s="160" t="s">
        <v>137</v>
      </c>
      <c r="Z152" s="150"/>
      <c r="AA152" s="150"/>
      <c r="AB152" s="150"/>
      <c r="AC152" s="150"/>
      <c r="AD152" s="150"/>
      <c r="AE152" s="150"/>
      <c r="AF152" s="150"/>
      <c r="AG152" s="150" t="s">
        <v>157</v>
      </c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x14ac:dyDescent="0.2">
      <c r="A153" s="162" t="s">
        <v>128</v>
      </c>
      <c r="B153" s="163" t="s">
        <v>90</v>
      </c>
      <c r="C153" s="183" t="s">
        <v>91</v>
      </c>
      <c r="D153" s="164"/>
      <c r="E153" s="165"/>
      <c r="F153" s="166"/>
      <c r="G153" s="166">
        <f>SUMIF(AG154:AG158,"&lt;&gt;NOR",G154:G158)</f>
        <v>0</v>
      </c>
      <c r="H153" s="166"/>
      <c r="I153" s="166">
        <f>SUM(I154:I158)</f>
        <v>0</v>
      </c>
      <c r="J153" s="166"/>
      <c r="K153" s="166">
        <f>SUM(K154:K158)</f>
        <v>3382</v>
      </c>
      <c r="L153" s="166"/>
      <c r="M153" s="166">
        <f>SUM(M154:M158)</f>
        <v>0</v>
      </c>
      <c r="N153" s="165"/>
      <c r="O153" s="165">
        <f>SUM(O154:O158)</f>
        <v>0.05</v>
      </c>
      <c r="P153" s="165"/>
      <c r="Q153" s="165">
        <f>SUM(Q154:Q158)</f>
        <v>0</v>
      </c>
      <c r="R153" s="166"/>
      <c r="S153" s="166"/>
      <c r="T153" s="167"/>
      <c r="U153" s="161"/>
      <c r="V153" s="161">
        <f>SUM(V154:V158)</f>
        <v>0.22000000000000003</v>
      </c>
      <c r="W153" s="161"/>
      <c r="X153" s="161"/>
      <c r="Y153" s="161"/>
      <c r="AG153" t="s">
        <v>129</v>
      </c>
    </row>
    <row r="154" spans="1:60" outlineLevel="1" x14ac:dyDescent="0.2">
      <c r="A154" s="169">
        <v>110</v>
      </c>
      <c r="B154" s="170" t="s">
        <v>473</v>
      </c>
      <c r="C154" s="184" t="s">
        <v>474</v>
      </c>
      <c r="D154" s="171" t="s">
        <v>148</v>
      </c>
      <c r="E154" s="172">
        <v>50</v>
      </c>
      <c r="F154" s="173"/>
      <c r="G154" s="174">
        <f>ROUND(E154*F154,2)</f>
        <v>0</v>
      </c>
      <c r="H154" s="173">
        <v>0</v>
      </c>
      <c r="I154" s="174">
        <f>ROUND(E154*H154,2)</f>
        <v>0</v>
      </c>
      <c r="J154" s="173">
        <v>65.5</v>
      </c>
      <c r="K154" s="174">
        <f>ROUND(E154*J154,2)</f>
        <v>3275</v>
      </c>
      <c r="L154" s="174">
        <v>21</v>
      </c>
      <c r="M154" s="174">
        <f>G154*(1+L154/100)</f>
        <v>0</v>
      </c>
      <c r="N154" s="172">
        <v>1E-3</v>
      </c>
      <c r="O154" s="172">
        <f>ROUND(E154*N154,2)</f>
        <v>0.05</v>
      </c>
      <c r="P154" s="172">
        <v>0</v>
      </c>
      <c r="Q154" s="172">
        <f>ROUND(E154*P154,2)</f>
        <v>0</v>
      </c>
      <c r="R154" s="174"/>
      <c r="S154" s="174" t="s">
        <v>185</v>
      </c>
      <c r="T154" s="175" t="s">
        <v>280</v>
      </c>
      <c r="U154" s="160">
        <v>0</v>
      </c>
      <c r="V154" s="160">
        <f>ROUND(E154*U154,2)</f>
        <v>0</v>
      </c>
      <c r="W154" s="160"/>
      <c r="X154" s="160" t="s">
        <v>136</v>
      </c>
      <c r="Y154" s="160" t="s">
        <v>137</v>
      </c>
      <c r="Z154" s="150"/>
      <c r="AA154" s="150"/>
      <c r="AB154" s="150"/>
      <c r="AC154" s="150"/>
      <c r="AD154" s="150"/>
      <c r="AE154" s="150"/>
      <c r="AF154" s="150"/>
      <c r="AG154" s="150" t="s">
        <v>138</v>
      </c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 x14ac:dyDescent="0.2">
      <c r="A155" s="169">
        <v>111</v>
      </c>
      <c r="B155" s="170" t="s">
        <v>475</v>
      </c>
      <c r="C155" s="184" t="s">
        <v>476</v>
      </c>
      <c r="D155" s="171" t="s">
        <v>155</v>
      </c>
      <c r="E155" s="172">
        <v>0.05</v>
      </c>
      <c r="F155" s="173"/>
      <c r="G155" s="174">
        <f>ROUND(E155*F155,2)</f>
        <v>0</v>
      </c>
      <c r="H155" s="173">
        <v>0</v>
      </c>
      <c r="I155" s="174">
        <f>ROUND(E155*H155,2)</f>
        <v>0</v>
      </c>
      <c r="J155" s="173">
        <v>1414</v>
      </c>
      <c r="K155" s="174">
        <f>ROUND(E155*J155,2)</f>
        <v>70.7</v>
      </c>
      <c r="L155" s="174">
        <v>21</v>
      </c>
      <c r="M155" s="174">
        <f>G155*(1+L155/100)</f>
        <v>0</v>
      </c>
      <c r="N155" s="172">
        <v>0</v>
      </c>
      <c r="O155" s="172">
        <f>ROUND(E155*N155,2)</f>
        <v>0</v>
      </c>
      <c r="P155" s="172">
        <v>0</v>
      </c>
      <c r="Q155" s="172">
        <f>ROUND(E155*P155,2)</f>
        <v>0</v>
      </c>
      <c r="R155" s="174" t="s">
        <v>477</v>
      </c>
      <c r="S155" s="174" t="s">
        <v>134</v>
      </c>
      <c r="T155" s="175" t="s">
        <v>134</v>
      </c>
      <c r="U155" s="160">
        <v>3.33</v>
      </c>
      <c r="V155" s="160">
        <f>ROUND(E155*U155,2)</f>
        <v>0.17</v>
      </c>
      <c r="W155" s="160"/>
      <c r="X155" s="160" t="s">
        <v>156</v>
      </c>
      <c r="Y155" s="160" t="s">
        <v>137</v>
      </c>
      <c r="Z155" s="150"/>
      <c r="AA155" s="150"/>
      <c r="AB155" s="150"/>
      <c r="AC155" s="150"/>
      <c r="AD155" s="150"/>
      <c r="AE155" s="150"/>
      <c r="AF155" s="150"/>
      <c r="AG155" s="150" t="s">
        <v>157</v>
      </c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2" x14ac:dyDescent="0.2">
      <c r="A156" s="157"/>
      <c r="B156" s="158"/>
      <c r="C156" s="249" t="s">
        <v>292</v>
      </c>
      <c r="D156" s="250"/>
      <c r="E156" s="250"/>
      <c r="F156" s="250"/>
      <c r="G156" s="250"/>
      <c r="H156" s="160"/>
      <c r="I156" s="160"/>
      <c r="J156" s="160"/>
      <c r="K156" s="160"/>
      <c r="L156" s="160"/>
      <c r="M156" s="160"/>
      <c r="N156" s="159"/>
      <c r="O156" s="159"/>
      <c r="P156" s="159"/>
      <c r="Q156" s="159"/>
      <c r="R156" s="160"/>
      <c r="S156" s="160"/>
      <c r="T156" s="160"/>
      <c r="U156" s="160"/>
      <c r="V156" s="160"/>
      <c r="W156" s="160"/>
      <c r="X156" s="160"/>
      <c r="Y156" s="160"/>
      <c r="Z156" s="150"/>
      <c r="AA156" s="150"/>
      <c r="AB156" s="150"/>
      <c r="AC156" s="150"/>
      <c r="AD156" s="150"/>
      <c r="AE156" s="150"/>
      <c r="AF156" s="150"/>
      <c r="AG156" s="150" t="s">
        <v>150</v>
      </c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ht="22.5" outlineLevel="1" x14ac:dyDescent="0.2">
      <c r="A157" s="169">
        <v>112</v>
      </c>
      <c r="B157" s="170" t="s">
        <v>478</v>
      </c>
      <c r="C157" s="184" t="s">
        <v>479</v>
      </c>
      <c r="D157" s="171" t="s">
        <v>155</v>
      </c>
      <c r="E157" s="172">
        <v>0.05</v>
      </c>
      <c r="F157" s="173"/>
      <c r="G157" s="174">
        <f>ROUND(E157*F157,2)</f>
        <v>0</v>
      </c>
      <c r="H157" s="173">
        <v>0</v>
      </c>
      <c r="I157" s="174">
        <f>ROUND(E157*H157,2)</f>
        <v>0</v>
      </c>
      <c r="J157" s="173">
        <v>726</v>
      </c>
      <c r="K157" s="174">
        <f>ROUND(E157*J157,2)</f>
        <v>36.299999999999997</v>
      </c>
      <c r="L157" s="174">
        <v>21</v>
      </c>
      <c r="M157" s="174">
        <f>G157*(1+L157/100)</f>
        <v>0</v>
      </c>
      <c r="N157" s="172">
        <v>0</v>
      </c>
      <c r="O157" s="172">
        <f>ROUND(E157*N157,2)</f>
        <v>0</v>
      </c>
      <c r="P157" s="172">
        <v>0</v>
      </c>
      <c r="Q157" s="172">
        <f>ROUND(E157*P157,2)</f>
        <v>0</v>
      </c>
      <c r="R157" s="174" t="s">
        <v>477</v>
      </c>
      <c r="S157" s="174" t="s">
        <v>134</v>
      </c>
      <c r="T157" s="175" t="s">
        <v>134</v>
      </c>
      <c r="U157" s="160">
        <v>0.95</v>
      </c>
      <c r="V157" s="160">
        <f>ROUND(E157*U157,2)</f>
        <v>0.05</v>
      </c>
      <c r="W157" s="160"/>
      <c r="X157" s="160" t="s">
        <v>156</v>
      </c>
      <c r="Y157" s="160" t="s">
        <v>137</v>
      </c>
      <c r="Z157" s="150"/>
      <c r="AA157" s="150"/>
      <c r="AB157" s="150"/>
      <c r="AC157" s="150"/>
      <c r="AD157" s="150"/>
      <c r="AE157" s="150"/>
      <c r="AF157" s="150"/>
      <c r="AG157" s="150" t="s">
        <v>157</v>
      </c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2" x14ac:dyDescent="0.2">
      <c r="A158" s="157"/>
      <c r="B158" s="158"/>
      <c r="C158" s="249" t="s">
        <v>292</v>
      </c>
      <c r="D158" s="250"/>
      <c r="E158" s="250"/>
      <c r="F158" s="250"/>
      <c r="G158" s="250"/>
      <c r="H158" s="160"/>
      <c r="I158" s="160"/>
      <c r="J158" s="160"/>
      <c r="K158" s="160"/>
      <c r="L158" s="160"/>
      <c r="M158" s="160"/>
      <c r="N158" s="159"/>
      <c r="O158" s="159"/>
      <c r="P158" s="159"/>
      <c r="Q158" s="159"/>
      <c r="R158" s="160"/>
      <c r="S158" s="160"/>
      <c r="T158" s="160"/>
      <c r="U158" s="160"/>
      <c r="V158" s="160"/>
      <c r="W158" s="160"/>
      <c r="X158" s="160"/>
      <c r="Y158" s="160"/>
      <c r="Z158" s="150"/>
      <c r="AA158" s="150"/>
      <c r="AB158" s="150"/>
      <c r="AC158" s="150"/>
      <c r="AD158" s="150"/>
      <c r="AE158" s="150"/>
      <c r="AF158" s="150"/>
      <c r="AG158" s="150" t="s">
        <v>150</v>
      </c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x14ac:dyDescent="0.2">
      <c r="A159" s="162" t="s">
        <v>128</v>
      </c>
      <c r="B159" s="163" t="s">
        <v>96</v>
      </c>
      <c r="C159" s="183" t="s">
        <v>97</v>
      </c>
      <c r="D159" s="164"/>
      <c r="E159" s="165"/>
      <c r="F159" s="166"/>
      <c r="G159" s="166">
        <f>SUMIF(AG160:AG163,"&lt;&gt;NOR",G160:G163)</f>
        <v>0</v>
      </c>
      <c r="H159" s="166"/>
      <c r="I159" s="166">
        <f>SUM(I160:I163)</f>
        <v>0</v>
      </c>
      <c r="J159" s="166"/>
      <c r="K159" s="166">
        <f>SUM(K160:K163)</f>
        <v>258.85000000000002</v>
      </c>
      <c r="L159" s="166"/>
      <c r="M159" s="166">
        <f>SUM(M160:M163)</f>
        <v>0</v>
      </c>
      <c r="N159" s="165"/>
      <c r="O159" s="165">
        <f>SUM(O160:O163)</f>
        <v>0</v>
      </c>
      <c r="P159" s="165"/>
      <c r="Q159" s="165">
        <f>SUM(Q160:Q163)</f>
        <v>0</v>
      </c>
      <c r="R159" s="166"/>
      <c r="S159" s="166"/>
      <c r="T159" s="167"/>
      <c r="U159" s="161"/>
      <c r="V159" s="161">
        <f>SUM(V160:V163)</f>
        <v>0.28000000000000003</v>
      </c>
      <c r="W159" s="161"/>
      <c r="X159" s="161"/>
      <c r="Y159" s="161"/>
      <c r="AG159" t="s">
        <v>129</v>
      </c>
    </row>
    <row r="160" spans="1:60" ht="33.75" outlineLevel="1" x14ac:dyDescent="0.2">
      <c r="A160" s="169">
        <v>113</v>
      </c>
      <c r="B160" s="170" t="s">
        <v>480</v>
      </c>
      <c r="C160" s="184" t="s">
        <v>481</v>
      </c>
      <c r="D160" s="171" t="s">
        <v>155</v>
      </c>
      <c r="E160" s="172">
        <v>1.7199199999999999</v>
      </c>
      <c r="F160" s="173"/>
      <c r="G160" s="174">
        <f>ROUND(E160*F160,2)</f>
        <v>0</v>
      </c>
      <c r="H160" s="173">
        <v>0</v>
      </c>
      <c r="I160" s="174">
        <f>ROUND(E160*H160,2)</f>
        <v>0</v>
      </c>
      <c r="J160" s="173">
        <v>125</v>
      </c>
      <c r="K160" s="174">
        <f>ROUND(E160*J160,2)</f>
        <v>214.99</v>
      </c>
      <c r="L160" s="174">
        <v>21</v>
      </c>
      <c r="M160" s="174">
        <f>G160*(1+L160/100)</f>
        <v>0</v>
      </c>
      <c r="N160" s="172">
        <v>0</v>
      </c>
      <c r="O160" s="172">
        <f>ROUND(E160*N160,2)</f>
        <v>0</v>
      </c>
      <c r="P160" s="172">
        <v>0</v>
      </c>
      <c r="Q160" s="172">
        <f>ROUND(E160*P160,2)</f>
        <v>0</v>
      </c>
      <c r="R160" s="174" t="s">
        <v>482</v>
      </c>
      <c r="S160" s="174" t="s">
        <v>134</v>
      </c>
      <c r="T160" s="175" t="s">
        <v>134</v>
      </c>
      <c r="U160" s="160">
        <v>0.16200000000000001</v>
      </c>
      <c r="V160" s="160">
        <f>ROUND(E160*U160,2)</f>
        <v>0.28000000000000003</v>
      </c>
      <c r="W160" s="160"/>
      <c r="X160" s="160" t="s">
        <v>483</v>
      </c>
      <c r="Y160" s="160" t="s">
        <v>137</v>
      </c>
      <c r="Z160" s="150"/>
      <c r="AA160" s="150"/>
      <c r="AB160" s="150"/>
      <c r="AC160" s="150"/>
      <c r="AD160" s="150"/>
      <c r="AE160" s="150"/>
      <c r="AF160" s="150"/>
      <c r="AG160" s="150" t="s">
        <v>484</v>
      </c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2" x14ac:dyDescent="0.2">
      <c r="A161" s="157"/>
      <c r="B161" s="158"/>
      <c r="C161" s="249" t="s">
        <v>485</v>
      </c>
      <c r="D161" s="250"/>
      <c r="E161" s="250"/>
      <c r="F161" s="250"/>
      <c r="G161" s="250"/>
      <c r="H161" s="160"/>
      <c r="I161" s="160"/>
      <c r="J161" s="160"/>
      <c r="K161" s="160"/>
      <c r="L161" s="160"/>
      <c r="M161" s="160"/>
      <c r="N161" s="159"/>
      <c r="O161" s="159"/>
      <c r="P161" s="159"/>
      <c r="Q161" s="159"/>
      <c r="R161" s="160"/>
      <c r="S161" s="160"/>
      <c r="T161" s="160"/>
      <c r="U161" s="160"/>
      <c r="V161" s="160"/>
      <c r="W161" s="160"/>
      <c r="X161" s="160"/>
      <c r="Y161" s="160"/>
      <c r="Z161" s="150"/>
      <c r="AA161" s="150"/>
      <c r="AB161" s="150"/>
      <c r="AC161" s="150"/>
      <c r="AD161" s="150"/>
      <c r="AE161" s="150"/>
      <c r="AF161" s="150"/>
      <c r="AG161" s="150" t="s">
        <v>150</v>
      </c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89" t="str">
        <f>C161</f>
        <v>s naložením do dopravního zařízení s vyprázdněním dopravního zařízení na hromadu nebo do dopravního prostředku</v>
      </c>
      <c r="BB161" s="150"/>
      <c r="BC161" s="150"/>
      <c r="BD161" s="150"/>
      <c r="BE161" s="150"/>
      <c r="BF161" s="150"/>
      <c r="BG161" s="150"/>
      <c r="BH161" s="150"/>
    </row>
    <row r="162" spans="1:60" ht="22.5" outlineLevel="1" x14ac:dyDescent="0.2">
      <c r="A162" s="169">
        <v>114</v>
      </c>
      <c r="B162" s="170" t="s">
        <v>486</v>
      </c>
      <c r="C162" s="184" t="s">
        <v>487</v>
      </c>
      <c r="D162" s="171" t="s">
        <v>155</v>
      </c>
      <c r="E162" s="172">
        <v>1.7199199999999999</v>
      </c>
      <c r="F162" s="173"/>
      <c r="G162" s="174">
        <f>ROUND(E162*F162,2)</f>
        <v>0</v>
      </c>
      <c r="H162" s="173">
        <v>0</v>
      </c>
      <c r="I162" s="174">
        <f>ROUND(E162*H162,2)</f>
        <v>0</v>
      </c>
      <c r="J162" s="173">
        <v>25.5</v>
      </c>
      <c r="K162" s="174">
        <f>ROUND(E162*J162,2)</f>
        <v>43.86</v>
      </c>
      <c r="L162" s="174">
        <v>21</v>
      </c>
      <c r="M162" s="174">
        <f>G162*(1+L162/100)</f>
        <v>0</v>
      </c>
      <c r="N162" s="172">
        <v>0</v>
      </c>
      <c r="O162" s="172">
        <f>ROUND(E162*N162,2)</f>
        <v>0</v>
      </c>
      <c r="P162" s="172">
        <v>0</v>
      </c>
      <c r="Q162" s="172">
        <f>ROUND(E162*P162,2)</f>
        <v>0</v>
      </c>
      <c r="R162" s="174" t="s">
        <v>488</v>
      </c>
      <c r="S162" s="174" t="s">
        <v>134</v>
      </c>
      <c r="T162" s="175" t="s">
        <v>134</v>
      </c>
      <c r="U162" s="160">
        <v>0</v>
      </c>
      <c r="V162" s="160">
        <f>ROUND(E162*U162,2)</f>
        <v>0</v>
      </c>
      <c r="W162" s="160"/>
      <c r="X162" s="160" t="s">
        <v>483</v>
      </c>
      <c r="Y162" s="160" t="s">
        <v>137</v>
      </c>
      <c r="Z162" s="150"/>
      <c r="AA162" s="150"/>
      <c r="AB162" s="150"/>
      <c r="AC162" s="150"/>
      <c r="AD162" s="150"/>
      <c r="AE162" s="150"/>
      <c r="AF162" s="150"/>
      <c r="AG162" s="150" t="s">
        <v>484</v>
      </c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ht="22.5" outlineLevel="2" x14ac:dyDescent="0.2">
      <c r="A163" s="157"/>
      <c r="B163" s="158"/>
      <c r="C163" s="249" t="s">
        <v>489</v>
      </c>
      <c r="D163" s="250"/>
      <c r="E163" s="250"/>
      <c r="F163" s="250"/>
      <c r="G163" s="250"/>
      <c r="H163" s="160"/>
      <c r="I163" s="160"/>
      <c r="J163" s="160"/>
      <c r="K163" s="160"/>
      <c r="L163" s="160"/>
      <c r="M163" s="160"/>
      <c r="N163" s="159"/>
      <c r="O163" s="159"/>
      <c r="P163" s="159"/>
      <c r="Q163" s="159"/>
      <c r="R163" s="160"/>
      <c r="S163" s="160"/>
      <c r="T163" s="160"/>
      <c r="U163" s="160"/>
      <c r="V163" s="160"/>
      <c r="W163" s="160"/>
      <c r="X163" s="160"/>
      <c r="Y163" s="160"/>
      <c r="Z163" s="150"/>
      <c r="AA163" s="150"/>
      <c r="AB163" s="150"/>
      <c r="AC163" s="150"/>
      <c r="AD163" s="150"/>
      <c r="AE163" s="150"/>
      <c r="AF163" s="150"/>
      <c r="AG163" s="150" t="s">
        <v>150</v>
      </c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89" t="str">
        <f>C163</f>
        <v>se složením a hrubým urovnáním nebo s přeložením na jiný dopravní prostředek kromě lodi, vč. příplatku za každých dalších i započatých 1000 m přes 1000 m,</v>
      </c>
      <c r="BB163" s="150"/>
      <c r="BC163" s="150"/>
      <c r="BD163" s="150"/>
      <c r="BE163" s="150"/>
      <c r="BF163" s="150"/>
      <c r="BG163" s="150"/>
      <c r="BH163" s="150"/>
    </row>
    <row r="164" spans="1:60" x14ac:dyDescent="0.2">
      <c r="A164" s="3"/>
      <c r="B164" s="4"/>
      <c r="C164" s="186"/>
      <c r="D164" s="6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AE164">
        <v>15</v>
      </c>
      <c r="AF164">
        <v>21</v>
      </c>
      <c r="AG164" t="s">
        <v>114</v>
      </c>
    </row>
    <row r="165" spans="1:60" x14ac:dyDescent="0.2">
      <c r="A165" s="153"/>
      <c r="B165" s="154" t="s">
        <v>29</v>
      </c>
      <c r="C165" s="187"/>
      <c r="D165" s="155"/>
      <c r="E165" s="156"/>
      <c r="F165" s="156"/>
      <c r="G165" s="168">
        <f>G8+G23+G45+G78+G95+G132+G153+G159</f>
        <v>0</v>
      </c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AE165">
        <f>SUMIF(L7:L163,AE164,G7:G163)</f>
        <v>0</v>
      </c>
      <c r="AF165">
        <f>SUMIF(L7:L163,AF164,G7:G163)</f>
        <v>0</v>
      </c>
      <c r="AG165" t="s">
        <v>222</v>
      </c>
    </row>
    <row r="166" spans="1:60" x14ac:dyDescent="0.2">
      <c r="C166" s="188"/>
      <c r="D166" s="10"/>
      <c r="AG166" t="s">
        <v>223</v>
      </c>
    </row>
    <row r="167" spans="1:60" x14ac:dyDescent="0.2">
      <c r="D167" s="10"/>
    </row>
    <row r="168" spans="1:60" x14ac:dyDescent="0.2">
      <c r="D168" s="10"/>
    </row>
    <row r="169" spans="1:60" x14ac:dyDescent="0.2">
      <c r="D169" s="10"/>
    </row>
    <row r="170" spans="1:60" x14ac:dyDescent="0.2">
      <c r="D170" s="10"/>
    </row>
    <row r="171" spans="1:60" x14ac:dyDescent="0.2">
      <c r="D171" s="10"/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</sheetData>
  <sheetProtection algorithmName="SHA-512" hashValue="aAXQ6LvqY+irDS9KMMtPhhHuC3ao2+mk431Bom6QTo1K+TfNgn9psxatwpFch31On6XDjDd9JhqBLgJgeJ3RHg==" saltValue="AYFB49K/+1mMDb8/l2Knxw==" spinCount="100000" sheet="1" formatRows="0"/>
  <mergeCells count="38">
    <mergeCell ref="C29:G29"/>
    <mergeCell ref="A1:G1"/>
    <mergeCell ref="C2:G2"/>
    <mergeCell ref="C3:G3"/>
    <mergeCell ref="C4:G4"/>
    <mergeCell ref="C18:G18"/>
    <mergeCell ref="C20:G20"/>
    <mergeCell ref="C22:G22"/>
    <mergeCell ref="C25:G25"/>
    <mergeCell ref="C26:G26"/>
    <mergeCell ref="C27:G27"/>
    <mergeCell ref="C28:G28"/>
    <mergeCell ref="C54:G54"/>
    <mergeCell ref="C30:G30"/>
    <mergeCell ref="C31:G31"/>
    <mergeCell ref="C32:G32"/>
    <mergeCell ref="C33:G33"/>
    <mergeCell ref="C34:G34"/>
    <mergeCell ref="C42:G42"/>
    <mergeCell ref="C44:G44"/>
    <mergeCell ref="C50:G50"/>
    <mergeCell ref="C51:G51"/>
    <mergeCell ref="C52:G52"/>
    <mergeCell ref="C53:G53"/>
    <mergeCell ref="C55:G55"/>
    <mergeCell ref="C69:G69"/>
    <mergeCell ref="C81:G81"/>
    <mergeCell ref="C85:G85"/>
    <mergeCell ref="C86:G86"/>
    <mergeCell ref="C156:G156"/>
    <mergeCell ref="C158:G158"/>
    <mergeCell ref="C161:G161"/>
    <mergeCell ref="C163:G163"/>
    <mergeCell ref="C88:G88"/>
    <mergeCell ref="C89:G89"/>
    <mergeCell ref="C91:G91"/>
    <mergeCell ref="C92:G92"/>
    <mergeCell ref="C150:G15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E70E5-593A-4F88-853A-C7A793D6C750}">
  <sheetPr>
    <outlinePr summaryBelow="0"/>
  </sheetPr>
  <dimension ref="A1:BH4999"/>
  <sheetViews>
    <sheetView workbookViewId="0">
      <pane ySplit="7" topLeftCell="A8" activePane="bottomLeft" state="frozen"/>
      <selection pane="bottomLeft" activeCell="E16" sqref="E16"/>
    </sheetView>
  </sheetViews>
  <sheetFormatPr defaultRowHeight="12.75" outlineLevelRow="3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hidden="1" customWidth="1"/>
    <col min="19" max="19" width="0" hidden="1" customWidth="1"/>
    <col min="20" max="20" width="8.42578125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101</v>
      </c>
      <c r="B1" s="251"/>
      <c r="C1" s="251"/>
      <c r="D1" s="251"/>
      <c r="E1" s="251"/>
      <c r="F1" s="251"/>
      <c r="G1" s="251"/>
      <c r="AG1" t="s">
        <v>102</v>
      </c>
    </row>
    <row r="2" spans="1:60" ht="24.95" customHeight="1" x14ac:dyDescent="0.2">
      <c r="A2" s="50" t="s">
        <v>7</v>
      </c>
      <c r="B2" s="49" t="s">
        <v>43</v>
      </c>
      <c r="C2" s="252" t="s">
        <v>44</v>
      </c>
      <c r="D2" s="253"/>
      <c r="E2" s="253"/>
      <c r="F2" s="253"/>
      <c r="G2" s="254"/>
      <c r="AG2" t="s">
        <v>103</v>
      </c>
    </row>
    <row r="3" spans="1:60" ht="24.95" customHeight="1" x14ac:dyDescent="0.2">
      <c r="A3" s="50" t="s">
        <v>8</v>
      </c>
      <c r="B3" s="49" t="s">
        <v>47</v>
      </c>
      <c r="C3" s="252" t="s">
        <v>48</v>
      </c>
      <c r="D3" s="253"/>
      <c r="E3" s="253"/>
      <c r="F3" s="253"/>
      <c r="G3" s="254"/>
      <c r="AC3" s="124" t="s">
        <v>103</v>
      </c>
      <c r="AG3" t="s">
        <v>104</v>
      </c>
    </row>
    <row r="4" spans="1:60" ht="24.95" customHeight="1" x14ac:dyDescent="0.2">
      <c r="A4" s="143" t="s">
        <v>9</v>
      </c>
      <c r="B4" s="144" t="s">
        <v>55</v>
      </c>
      <c r="C4" s="255" t="s">
        <v>56</v>
      </c>
      <c r="D4" s="256"/>
      <c r="E4" s="256"/>
      <c r="F4" s="256"/>
      <c r="G4" s="257"/>
      <c r="AG4" t="s">
        <v>105</v>
      </c>
    </row>
    <row r="5" spans="1:60" x14ac:dyDescent="0.2">
      <c r="D5" s="10"/>
    </row>
    <row r="6" spans="1:60" ht="38.25" x14ac:dyDescent="0.2">
      <c r="A6" s="146" t="s">
        <v>106</v>
      </c>
      <c r="B6" s="148" t="s">
        <v>107</v>
      </c>
      <c r="C6" s="148" t="s">
        <v>108</v>
      </c>
      <c r="D6" s="147" t="s">
        <v>109</v>
      </c>
      <c r="E6" s="146" t="s">
        <v>110</v>
      </c>
      <c r="F6" s="145" t="s">
        <v>111</v>
      </c>
      <c r="G6" s="146" t="s">
        <v>29</v>
      </c>
      <c r="H6" s="149" t="s">
        <v>30</v>
      </c>
      <c r="I6" s="149" t="s">
        <v>112</v>
      </c>
      <c r="J6" s="149" t="s">
        <v>31</v>
      </c>
      <c r="K6" s="149" t="s">
        <v>113</v>
      </c>
      <c r="L6" s="149" t="s">
        <v>114</v>
      </c>
      <c r="M6" s="149" t="s">
        <v>115</v>
      </c>
      <c r="N6" s="149" t="s">
        <v>116</v>
      </c>
      <c r="O6" s="149" t="s">
        <v>117</v>
      </c>
      <c r="P6" s="149" t="s">
        <v>118</v>
      </c>
      <c r="Q6" s="149" t="s">
        <v>119</v>
      </c>
      <c r="R6" s="149" t="s">
        <v>120</v>
      </c>
      <c r="S6" s="149" t="s">
        <v>121</v>
      </c>
      <c r="T6" s="149" t="s">
        <v>122</v>
      </c>
      <c r="U6" s="149" t="s">
        <v>123</v>
      </c>
      <c r="V6" s="149" t="s">
        <v>124</v>
      </c>
      <c r="W6" s="149" t="s">
        <v>125</v>
      </c>
      <c r="X6" s="149" t="s">
        <v>126</v>
      </c>
      <c r="Y6" s="149" t="s">
        <v>127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2" t="s">
        <v>128</v>
      </c>
      <c r="B8" s="163" t="s">
        <v>76</v>
      </c>
      <c r="C8" s="183" t="s">
        <v>77</v>
      </c>
      <c r="D8" s="164"/>
      <c r="E8" s="165"/>
      <c r="F8" s="166"/>
      <c r="G8" s="166">
        <f>SUMIF(AG9:AG32,"&lt;&gt;NOR",G9:G32)</f>
        <v>0</v>
      </c>
      <c r="H8" s="166"/>
      <c r="I8" s="166">
        <f>SUM(I9:I32)</f>
        <v>5878.01</v>
      </c>
      <c r="J8" s="166"/>
      <c r="K8" s="166">
        <f>SUM(K9:K32)</f>
        <v>6273.0899999999992</v>
      </c>
      <c r="L8" s="166"/>
      <c r="M8" s="166">
        <f>SUM(M9:M32)</f>
        <v>0</v>
      </c>
      <c r="N8" s="165"/>
      <c r="O8" s="165">
        <f>SUM(O9:O32)</f>
        <v>0.02</v>
      </c>
      <c r="P8" s="165"/>
      <c r="Q8" s="165">
        <f>SUM(Q9:Q32)</f>
        <v>0.01</v>
      </c>
      <c r="R8" s="166"/>
      <c r="S8" s="166"/>
      <c r="T8" s="167"/>
      <c r="U8" s="161"/>
      <c r="V8" s="161">
        <f>SUM(V9:V32)</f>
        <v>11.489999999999998</v>
      </c>
      <c r="W8" s="161"/>
      <c r="X8" s="161"/>
      <c r="Y8" s="161"/>
      <c r="AG8" t="s">
        <v>129</v>
      </c>
    </row>
    <row r="9" spans="1:60" outlineLevel="1" x14ac:dyDescent="0.2">
      <c r="A9" s="176">
        <v>1</v>
      </c>
      <c r="B9" s="177" t="s">
        <v>490</v>
      </c>
      <c r="C9" s="185" t="s">
        <v>491</v>
      </c>
      <c r="D9" s="178" t="s">
        <v>148</v>
      </c>
      <c r="E9" s="179">
        <v>2</v>
      </c>
      <c r="F9" s="180"/>
      <c r="G9" s="181">
        <f>ROUND(E9*F9,2)</f>
        <v>0</v>
      </c>
      <c r="H9" s="180">
        <v>0</v>
      </c>
      <c r="I9" s="181">
        <f>ROUND(E9*H9,2)</f>
        <v>0</v>
      </c>
      <c r="J9" s="180">
        <v>29.4</v>
      </c>
      <c r="K9" s="181">
        <f>ROUND(E9*J9,2)</f>
        <v>58.8</v>
      </c>
      <c r="L9" s="181">
        <v>21</v>
      </c>
      <c r="M9" s="181">
        <f>G9*(1+L9/100)</f>
        <v>0</v>
      </c>
      <c r="N9" s="179">
        <v>0</v>
      </c>
      <c r="O9" s="179">
        <f>ROUND(E9*N9,2)</f>
        <v>0</v>
      </c>
      <c r="P9" s="179">
        <v>1.23E-3</v>
      </c>
      <c r="Q9" s="179">
        <f>ROUND(E9*P9,2)</f>
        <v>0</v>
      </c>
      <c r="R9" s="181" t="s">
        <v>133</v>
      </c>
      <c r="S9" s="181" t="s">
        <v>134</v>
      </c>
      <c r="T9" s="182" t="s">
        <v>134</v>
      </c>
      <c r="U9" s="160">
        <v>7.0000000000000007E-2</v>
      </c>
      <c r="V9" s="160">
        <f>ROUND(E9*U9,2)</f>
        <v>0.14000000000000001</v>
      </c>
      <c r="W9" s="160"/>
      <c r="X9" s="160" t="s">
        <v>136</v>
      </c>
      <c r="Y9" s="160" t="s">
        <v>137</v>
      </c>
      <c r="Z9" s="150"/>
      <c r="AA9" s="150"/>
      <c r="AB9" s="150"/>
      <c r="AC9" s="150"/>
      <c r="AD9" s="150"/>
      <c r="AE9" s="150"/>
      <c r="AF9" s="150"/>
      <c r="AG9" s="150" t="s">
        <v>231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69">
        <v>2</v>
      </c>
      <c r="B10" s="170" t="s">
        <v>492</v>
      </c>
      <c r="C10" s="184" t="s">
        <v>493</v>
      </c>
      <c r="D10" s="171" t="s">
        <v>132</v>
      </c>
      <c r="E10" s="172">
        <v>2</v>
      </c>
      <c r="F10" s="173"/>
      <c r="G10" s="174">
        <f>ROUND(E10*F10,2)</f>
        <v>0</v>
      </c>
      <c r="H10" s="173">
        <v>194.07</v>
      </c>
      <c r="I10" s="174">
        <f>ROUND(E10*H10,2)</f>
        <v>388.14</v>
      </c>
      <c r="J10" s="173">
        <v>349.93</v>
      </c>
      <c r="K10" s="174">
        <f>ROUND(E10*J10,2)</f>
        <v>699.86</v>
      </c>
      <c r="L10" s="174">
        <v>21</v>
      </c>
      <c r="M10" s="174">
        <f>G10*(1+L10/100)</f>
        <v>0</v>
      </c>
      <c r="N10" s="172">
        <v>1.2489999999999999E-2</v>
      </c>
      <c r="O10" s="172">
        <f>ROUND(E10*N10,2)</f>
        <v>0.02</v>
      </c>
      <c r="P10" s="172">
        <v>0</v>
      </c>
      <c r="Q10" s="172">
        <f>ROUND(E10*P10,2)</f>
        <v>0</v>
      </c>
      <c r="R10" s="174" t="s">
        <v>133</v>
      </c>
      <c r="S10" s="174" t="s">
        <v>134</v>
      </c>
      <c r="T10" s="175" t="s">
        <v>134</v>
      </c>
      <c r="U10" s="160">
        <v>0.70399999999999996</v>
      </c>
      <c r="V10" s="160">
        <f>ROUND(E10*U10,2)</f>
        <v>1.41</v>
      </c>
      <c r="W10" s="160"/>
      <c r="X10" s="160" t="s">
        <v>136</v>
      </c>
      <c r="Y10" s="160" t="s">
        <v>137</v>
      </c>
      <c r="Z10" s="150"/>
      <c r="AA10" s="150"/>
      <c r="AB10" s="150"/>
      <c r="AC10" s="150"/>
      <c r="AD10" s="150"/>
      <c r="AE10" s="150"/>
      <c r="AF10" s="150"/>
      <c r="AG10" s="150" t="s">
        <v>231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2" x14ac:dyDescent="0.2">
      <c r="A11" s="157"/>
      <c r="B11" s="158"/>
      <c r="C11" s="249" t="s">
        <v>494</v>
      </c>
      <c r="D11" s="250"/>
      <c r="E11" s="250"/>
      <c r="F11" s="250"/>
      <c r="G11" s="250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60"/>
      <c r="Z11" s="150"/>
      <c r="AA11" s="150"/>
      <c r="AB11" s="150"/>
      <c r="AC11" s="150"/>
      <c r="AD11" s="150"/>
      <c r="AE11" s="150"/>
      <c r="AF11" s="150"/>
      <c r="AG11" s="150" t="s">
        <v>150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2" x14ac:dyDescent="0.2">
      <c r="A12" s="157"/>
      <c r="B12" s="158"/>
      <c r="C12" s="245" t="s">
        <v>495</v>
      </c>
      <c r="D12" s="246"/>
      <c r="E12" s="246"/>
      <c r="F12" s="246"/>
      <c r="G12" s="246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50"/>
      <c r="AA12" s="150"/>
      <c r="AB12" s="150"/>
      <c r="AC12" s="150"/>
      <c r="AD12" s="150"/>
      <c r="AE12" s="150"/>
      <c r="AF12" s="150"/>
      <c r="AG12" s="150" t="s">
        <v>140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3" x14ac:dyDescent="0.2">
      <c r="A13" s="157"/>
      <c r="B13" s="158"/>
      <c r="C13" s="245" t="s">
        <v>164</v>
      </c>
      <c r="D13" s="246"/>
      <c r="E13" s="246"/>
      <c r="F13" s="246"/>
      <c r="G13" s="246"/>
      <c r="H13" s="160"/>
      <c r="I13" s="160"/>
      <c r="J13" s="160"/>
      <c r="K13" s="160"/>
      <c r="L13" s="160"/>
      <c r="M13" s="160"/>
      <c r="N13" s="159"/>
      <c r="O13" s="159"/>
      <c r="P13" s="159"/>
      <c r="Q13" s="159"/>
      <c r="R13" s="160"/>
      <c r="S13" s="160"/>
      <c r="T13" s="160"/>
      <c r="U13" s="160"/>
      <c r="V13" s="160"/>
      <c r="W13" s="160"/>
      <c r="X13" s="160"/>
      <c r="Y13" s="160"/>
      <c r="Z13" s="150"/>
      <c r="AA13" s="150"/>
      <c r="AB13" s="150"/>
      <c r="AC13" s="150"/>
      <c r="AD13" s="150"/>
      <c r="AE13" s="150"/>
      <c r="AF13" s="150"/>
      <c r="AG13" s="150" t="s">
        <v>140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6">
        <v>3</v>
      </c>
      <c r="B14" s="177" t="s">
        <v>496</v>
      </c>
      <c r="C14" s="185" t="s">
        <v>497</v>
      </c>
      <c r="D14" s="178" t="s">
        <v>132</v>
      </c>
      <c r="E14" s="179">
        <v>3</v>
      </c>
      <c r="F14" s="180"/>
      <c r="G14" s="181">
        <f>ROUND(E14*F14,2)</f>
        <v>0</v>
      </c>
      <c r="H14" s="180">
        <v>106.52</v>
      </c>
      <c r="I14" s="181">
        <f>ROUND(E14*H14,2)</f>
        <v>319.56</v>
      </c>
      <c r="J14" s="180">
        <v>17.98</v>
      </c>
      <c r="K14" s="181">
        <f>ROUND(E14*J14,2)</f>
        <v>53.94</v>
      </c>
      <c r="L14" s="181">
        <v>21</v>
      </c>
      <c r="M14" s="181">
        <f>G14*(1+L14/100)</f>
        <v>0</v>
      </c>
      <c r="N14" s="179">
        <v>3.8999999999999999E-4</v>
      </c>
      <c r="O14" s="179">
        <f>ROUND(E14*N14,2)</f>
        <v>0</v>
      </c>
      <c r="P14" s="179">
        <v>3.4199999999999999E-3</v>
      </c>
      <c r="Q14" s="179">
        <f>ROUND(E14*P14,2)</f>
        <v>0.01</v>
      </c>
      <c r="R14" s="181" t="s">
        <v>133</v>
      </c>
      <c r="S14" s="181" t="s">
        <v>134</v>
      </c>
      <c r="T14" s="182" t="s">
        <v>134</v>
      </c>
      <c r="U14" s="160">
        <v>0.04</v>
      </c>
      <c r="V14" s="160">
        <f>ROUND(E14*U14,2)</f>
        <v>0.12</v>
      </c>
      <c r="W14" s="160"/>
      <c r="X14" s="160" t="s">
        <v>136</v>
      </c>
      <c r="Y14" s="160" t="s">
        <v>137</v>
      </c>
      <c r="Z14" s="150"/>
      <c r="AA14" s="150"/>
      <c r="AB14" s="150"/>
      <c r="AC14" s="150"/>
      <c r="AD14" s="150"/>
      <c r="AE14" s="150"/>
      <c r="AF14" s="150"/>
      <c r="AG14" s="150" t="s">
        <v>231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6">
        <v>4</v>
      </c>
      <c r="B15" s="177" t="s">
        <v>498</v>
      </c>
      <c r="C15" s="185" t="s">
        <v>499</v>
      </c>
      <c r="D15" s="178" t="s">
        <v>132</v>
      </c>
      <c r="E15" s="179">
        <v>3</v>
      </c>
      <c r="F15" s="180"/>
      <c r="G15" s="181">
        <f>ROUND(E15*F15,2)</f>
        <v>0</v>
      </c>
      <c r="H15" s="180">
        <v>279.02</v>
      </c>
      <c r="I15" s="181">
        <f>ROUND(E15*H15,2)</f>
        <v>837.06</v>
      </c>
      <c r="J15" s="180">
        <v>272.98</v>
      </c>
      <c r="K15" s="181">
        <f>ROUND(E15*J15,2)</f>
        <v>818.94</v>
      </c>
      <c r="L15" s="181">
        <v>21</v>
      </c>
      <c r="M15" s="181">
        <f>G15*(1+L15/100)</f>
        <v>0</v>
      </c>
      <c r="N15" s="179">
        <v>0</v>
      </c>
      <c r="O15" s="179">
        <f>ROUND(E15*N15,2)</f>
        <v>0</v>
      </c>
      <c r="P15" s="179">
        <v>0</v>
      </c>
      <c r="Q15" s="179">
        <f>ROUND(E15*P15,2)</f>
        <v>0</v>
      </c>
      <c r="R15" s="181" t="s">
        <v>133</v>
      </c>
      <c r="S15" s="181" t="s">
        <v>134</v>
      </c>
      <c r="T15" s="182" t="s">
        <v>134</v>
      </c>
      <c r="U15" s="160">
        <v>0.53</v>
      </c>
      <c r="V15" s="160">
        <f>ROUND(E15*U15,2)</f>
        <v>1.59</v>
      </c>
      <c r="W15" s="160"/>
      <c r="X15" s="160" t="s">
        <v>136</v>
      </c>
      <c r="Y15" s="160" t="s">
        <v>137</v>
      </c>
      <c r="Z15" s="150"/>
      <c r="AA15" s="150"/>
      <c r="AB15" s="150"/>
      <c r="AC15" s="150"/>
      <c r="AD15" s="150"/>
      <c r="AE15" s="150"/>
      <c r="AF15" s="150"/>
      <c r="AG15" s="150" t="s">
        <v>231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6">
        <v>5</v>
      </c>
      <c r="B16" s="177" t="s">
        <v>500</v>
      </c>
      <c r="C16" s="185" t="s">
        <v>501</v>
      </c>
      <c r="D16" s="178" t="s">
        <v>148</v>
      </c>
      <c r="E16" s="179">
        <v>2</v>
      </c>
      <c r="F16" s="180"/>
      <c r="G16" s="181">
        <f>ROUND(E16*F16,2)</f>
        <v>0</v>
      </c>
      <c r="H16" s="180">
        <v>256.7</v>
      </c>
      <c r="I16" s="181">
        <f>ROUND(E16*H16,2)</f>
        <v>513.4</v>
      </c>
      <c r="J16" s="180">
        <v>353.3</v>
      </c>
      <c r="K16" s="181">
        <f>ROUND(E16*J16,2)</f>
        <v>706.6</v>
      </c>
      <c r="L16" s="181">
        <v>21</v>
      </c>
      <c r="M16" s="181">
        <f>G16*(1+L16/100)</f>
        <v>0</v>
      </c>
      <c r="N16" s="179">
        <v>1.15E-3</v>
      </c>
      <c r="O16" s="179">
        <f>ROUND(E16*N16,2)</f>
        <v>0</v>
      </c>
      <c r="P16" s="179">
        <v>0</v>
      </c>
      <c r="Q16" s="179">
        <f>ROUND(E16*P16,2)</f>
        <v>0</v>
      </c>
      <c r="R16" s="181" t="s">
        <v>133</v>
      </c>
      <c r="S16" s="181" t="s">
        <v>134</v>
      </c>
      <c r="T16" s="182" t="s">
        <v>502</v>
      </c>
      <c r="U16" s="160">
        <v>0.65</v>
      </c>
      <c r="V16" s="160">
        <f>ROUND(E16*U16,2)</f>
        <v>1.3</v>
      </c>
      <c r="W16" s="160"/>
      <c r="X16" s="160" t="s">
        <v>136</v>
      </c>
      <c r="Y16" s="160" t="s">
        <v>137</v>
      </c>
      <c r="Z16" s="150"/>
      <c r="AA16" s="150"/>
      <c r="AB16" s="150"/>
      <c r="AC16" s="150"/>
      <c r="AD16" s="150"/>
      <c r="AE16" s="150"/>
      <c r="AF16" s="150"/>
      <c r="AG16" s="150" t="s">
        <v>231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ht="22.5" outlineLevel="1" x14ac:dyDescent="0.2">
      <c r="A17" s="169">
        <v>6</v>
      </c>
      <c r="B17" s="170" t="s">
        <v>503</v>
      </c>
      <c r="C17" s="184" t="s">
        <v>504</v>
      </c>
      <c r="D17" s="171" t="s">
        <v>132</v>
      </c>
      <c r="E17" s="172">
        <v>1</v>
      </c>
      <c r="F17" s="173"/>
      <c r="G17" s="174">
        <f>ROUND(E17*F17,2)</f>
        <v>0</v>
      </c>
      <c r="H17" s="173">
        <v>498.38</v>
      </c>
      <c r="I17" s="174">
        <f>ROUND(E17*H17,2)</f>
        <v>498.38</v>
      </c>
      <c r="J17" s="173">
        <v>131.62</v>
      </c>
      <c r="K17" s="174">
        <f>ROUND(E17*J17,2)</f>
        <v>131.62</v>
      </c>
      <c r="L17" s="174">
        <v>21</v>
      </c>
      <c r="M17" s="174">
        <f>G17*(1+L17/100)</f>
        <v>0</v>
      </c>
      <c r="N17" s="172">
        <v>2.7999999999999998E-4</v>
      </c>
      <c r="O17" s="172">
        <f>ROUND(E17*N17,2)</f>
        <v>0</v>
      </c>
      <c r="P17" s="172">
        <v>0</v>
      </c>
      <c r="Q17" s="172">
        <f>ROUND(E17*P17,2)</f>
        <v>0</v>
      </c>
      <c r="R17" s="174" t="s">
        <v>133</v>
      </c>
      <c r="S17" s="174" t="s">
        <v>134</v>
      </c>
      <c r="T17" s="175" t="s">
        <v>134</v>
      </c>
      <c r="U17" s="160">
        <v>0.23799999999999999</v>
      </c>
      <c r="V17" s="160">
        <f>ROUND(E17*U17,2)</f>
        <v>0.24</v>
      </c>
      <c r="W17" s="160"/>
      <c r="X17" s="160" t="s">
        <v>136</v>
      </c>
      <c r="Y17" s="160" t="s">
        <v>137</v>
      </c>
      <c r="Z17" s="150"/>
      <c r="AA17" s="150"/>
      <c r="AB17" s="150"/>
      <c r="AC17" s="150"/>
      <c r="AD17" s="150"/>
      <c r="AE17" s="150"/>
      <c r="AF17" s="150"/>
      <c r="AG17" s="150" t="s">
        <v>231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2" x14ac:dyDescent="0.2">
      <c r="A18" s="157"/>
      <c r="B18" s="158"/>
      <c r="C18" s="249" t="s">
        <v>163</v>
      </c>
      <c r="D18" s="250"/>
      <c r="E18" s="250"/>
      <c r="F18" s="250"/>
      <c r="G18" s="250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50"/>
      <c r="AA18" s="150"/>
      <c r="AB18" s="150"/>
      <c r="AC18" s="150"/>
      <c r="AD18" s="150"/>
      <c r="AE18" s="150"/>
      <c r="AF18" s="150"/>
      <c r="AG18" s="150" t="s">
        <v>150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6">
        <v>7</v>
      </c>
      <c r="B19" s="177" t="s">
        <v>505</v>
      </c>
      <c r="C19" s="185" t="s">
        <v>506</v>
      </c>
      <c r="D19" s="178" t="s">
        <v>148</v>
      </c>
      <c r="E19" s="179">
        <v>0</v>
      </c>
      <c r="F19" s="180"/>
      <c r="G19" s="181">
        <f t="shared" ref="G19:G29" si="0">ROUND(E19*F19,2)</f>
        <v>0</v>
      </c>
      <c r="H19" s="180">
        <v>0</v>
      </c>
      <c r="I19" s="181">
        <f t="shared" ref="I19:I29" si="1">ROUND(E19*H19,2)</f>
        <v>0</v>
      </c>
      <c r="J19" s="180">
        <v>793</v>
      </c>
      <c r="K19" s="181">
        <f t="shared" ref="K19:K29" si="2">ROUND(E19*J19,2)</f>
        <v>0</v>
      </c>
      <c r="L19" s="181">
        <v>21</v>
      </c>
      <c r="M19" s="181">
        <f t="shared" ref="M19:M29" si="3">G19*(1+L19/100)</f>
        <v>0</v>
      </c>
      <c r="N19" s="179">
        <v>1.5E-3</v>
      </c>
      <c r="O19" s="179">
        <f t="shared" ref="O19:O29" si="4">ROUND(E19*N19,2)</f>
        <v>0</v>
      </c>
      <c r="P19" s="179">
        <v>0</v>
      </c>
      <c r="Q19" s="179">
        <f t="shared" ref="Q19:Q29" si="5">ROUND(E19*P19,2)</f>
        <v>0</v>
      </c>
      <c r="R19" s="181"/>
      <c r="S19" s="181" t="s">
        <v>185</v>
      </c>
      <c r="T19" s="182" t="s">
        <v>502</v>
      </c>
      <c r="U19" s="160">
        <v>0.84799999999999998</v>
      </c>
      <c r="V19" s="160">
        <f t="shared" ref="V19:V29" si="6">ROUND(E19*U19,2)</f>
        <v>0</v>
      </c>
      <c r="W19" s="160"/>
      <c r="X19" s="160" t="s">
        <v>136</v>
      </c>
      <c r="Y19" s="160" t="s">
        <v>137</v>
      </c>
      <c r="Z19" s="150"/>
      <c r="AA19" s="150"/>
      <c r="AB19" s="150"/>
      <c r="AC19" s="150"/>
      <c r="AD19" s="150"/>
      <c r="AE19" s="150"/>
      <c r="AF19" s="150"/>
      <c r="AG19" s="150" t="s">
        <v>231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76">
        <v>8</v>
      </c>
      <c r="B20" s="177" t="s">
        <v>507</v>
      </c>
      <c r="C20" s="185" t="s">
        <v>508</v>
      </c>
      <c r="D20" s="178" t="s">
        <v>148</v>
      </c>
      <c r="E20" s="179">
        <v>1</v>
      </c>
      <c r="F20" s="180"/>
      <c r="G20" s="181">
        <f t="shared" si="0"/>
        <v>0</v>
      </c>
      <c r="H20" s="180">
        <v>125.71</v>
      </c>
      <c r="I20" s="181">
        <f t="shared" si="1"/>
        <v>125.71</v>
      </c>
      <c r="J20" s="180">
        <v>241.29</v>
      </c>
      <c r="K20" s="181">
        <f t="shared" si="2"/>
        <v>241.29</v>
      </c>
      <c r="L20" s="181">
        <v>21</v>
      </c>
      <c r="M20" s="181">
        <f t="shared" si="3"/>
        <v>0</v>
      </c>
      <c r="N20" s="179">
        <v>9.3000000000000005E-4</v>
      </c>
      <c r="O20" s="179">
        <f t="shared" si="4"/>
        <v>0</v>
      </c>
      <c r="P20" s="179">
        <v>0</v>
      </c>
      <c r="Q20" s="179">
        <f t="shared" si="5"/>
        <v>0</v>
      </c>
      <c r="R20" s="181" t="s">
        <v>133</v>
      </c>
      <c r="S20" s="181" t="s">
        <v>134</v>
      </c>
      <c r="T20" s="182" t="s">
        <v>134</v>
      </c>
      <c r="U20" s="160">
        <v>0.42399999999999999</v>
      </c>
      <c r="V20" s="160">
        <f t="shared" si="6"/>
        <v>0.42</v>
      </c>
      <c r="W20" s="160"/>
      <c r="X20" s="160" t="s">
        <v>136</v>
      </c>
      <c r="Y20" s="160" t="s">
        <v>137</v>
      </c>
      <c r="Z20" s="150"/>
      <c r="AA20" s="150"/>
      <c r="AB20" s="150"/>
      <c r="AC20" s="150"/>
      <c r="AD20" s="150"/>
      <c r="AE20" s="150"/>
      <c r="AF20" s="150"/>
      <c r="AG20" s="150" t="s">
        <v>231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ht="22.5" outlineLevel="1" x14ac:dyDescent="0.2">
      <c r="A21" s="176">
        <v>9</v>
      </c>
      <c r="B21" s="177" t="s">
        <v>509</v>
      </c>
      <c r="C21" s="185" t="s">
        <v>510</v>
      </c>
      <c r="D21" s="178" t="s">
        <v>132</v>
      </c>
      <c r="E21" s="179">
        <v>5</v>
      </c>
      <c r="F21" s="180"/>
      <c r="G21" s="181">
        <f t="shared" si="0"/>
        <v>0</v>
      </c>
      <c r="H21" s="180">
        <v>0</v>
      </c>
      <c r="I21" s="181">
        <f t="shared" si="1"/>
        <v>0</v>
      </c>
      <c r="J21" s="180">
        <v>32.200000000000003</v>
      </c>
      <c r="K21" s="181">
        <f t="shared" si="2"/>
        <v>161</v>
      </c>
      <c r="L21" s="181">
        <v>21</v>
      </c>
      <c r="M21" s="181">
        <f t="shared" si="3"/>
        <v>0</v>
      </c>
      <c r="N21" s="179">
        <v>0</v>
      </c>
      <c r="O21" s="179">
        <f t="shared" si="4"/>
        <v>0</v>
      </c>
      <c r="P21" s="179">
        <v>0</v>
      </c>
      <c r="Q21" s="179">
        <f t="shared" si="5"/>
        <v>0</v>
      </c>
      <c r="R21" s="181" t="s">
        <v>133</v>
      </c>
      <c r="S21" s="181" t="s">
        <v>134</v>
      </c>
      <c r="T21" s="182" t="s">
        <v>134</v>
      </c>
      <c r="U21" s="160">
        <v>0.06</v>
      </c>
      <c r="V21" s="160">
        <f t="shared" si="6"/>
        <v>0.3</v>
      </c>
      <c r="W21" s="160"/>
      <c r="X21" s="160" t="s">
        <v>136</v>
      </c>
      <c r="Y21" s="160" t="s">
        <v>137</v>
      </c>
      <c r="Z21" s="150"/>
      <c r="AA21" s="150"/>
      <c r="AB21" s="150"/>
      <c r="AC21" s="150"/>
      <c r="AD21" s="150"/>
      <c r="AE21" s="150"/>
      <c r="AF21" s="150"/>
      <c r="AG21" s="150" t="s">
        <v>138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ht="22.5" outlineLevel="1" x14ac:dyDescent="0.2">
      <c r="A22" s="176">
        <v>10</v>
      </c>
      <c r="B22" s="177" t="s">
        <v>511</v>
      </c>
      <c r="C22" s="185" t="s">
        <v>512</v>
      </c>
      <c r="D22" s="178" t="s">
        <v>279</v>
      </c>
      <c r="E22" s="179">
        <v>5</v>
      </c>
      <c r="F22" s="180"/>
      <c r="G22" s="181">
        <f t="shared" si="0"/>
        <v>0</v>
      </c>
      <c r="H22" s="180">
        <v>0</v>
      </c>
      <c r="I22" s="181">
        <f t="shared" si="1"/>
        <v>0</v>
      </c>
      <c r="J22" s="180">
        <v>274.5</v>
      </c>
      <c r="K22" s="181">
        <f t="shared" si="2"/>
        <v>1372.5</v>
      </c>
      <c r="L22" s="181">
        <v>21</v>
      </c>
      <c r="M22" s="181">
        <f t="shared" si="3"/>
        <v>0</v>
      </c>
      <c r="N22" s="179">
        <v>0</v>
      </c>
      <c r="O22" s="179">
        <f t="shared" si="4"/>
        <v>0</v>
      </c>
      <c r="P22" s="179">
        <v>0</v>
      </c>
      <c r="Q22" s="179">
        <f t="shared" si="5"/>
        <v>0</v>
      </c>
      <c r="R22" s="181" t="s">
        <v>133</v>
      </c>
      <c r="S22" s="181" t="s">
        <v>134</v>
      </c>
      <c r="T22" s="182" t="s">
        <v>134</v>
      </c>
      <c r="U22" s="160">
        <v>0.48</v>
      </c>
      <c r="V22" s="160">
        <f t="shared" si="6"/>
        <v>2.4</v>
      </c>
      <c r="W22" s="160"/>
      <c r="X22" s="160" t="s">
        <v>136</v>
      </c>
      <c r="Y22" s="160" t="s">
        <v>137</v>
      </c>
      <c r="Z22" s="150"/>
      <c r="AA22" s="150"/>
      <c r="AB22" s="150"/>
      <c r="AC22" s="150"/>
      <c r="AD22" s="150"/>
      <c r="AE22" s="150"/>
      <c r="AF22" s="150"/>
      <c r="AG22" s="150" t="s">
        <v>231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76">
        <v>11</v>
      </c>
      <c r="B23" s="177" t="s">
        <v>513</v>
      </c>
      <c r="C23" s="185" t="s">
        <v>514</v>
      </c>
      <c r="D23" s="178" t="s">
        <v>148</v>
      </c>
      <c r="E23" s="179">
        <v>2</v>
      </c>
      <c r="F23" s="180"/>
      <c r="G23" s="181">
        <f t="shared" si="0"/>
        <v>0</v>
      </c>
      <c r="H23" s="180">
        <v>224.82</v>
      </c>
      <c r="I23" s="181">
        <f t="shared" si="1"/>
        <v>449.64</v>
      </c>
      <c r="J23" s="180">
        <v>82.18</v>
      </c>
      <c r="K23" s="181">
        <f t="shared" si="2"/>
        <v>164.36</v>
      </c>
      <c r="L23" s="181">
        <v>21</v>
      </c>
      <c r="M23" s="181">
        <f t="shared" si="3"/>
        <v>0</v>
      </c>
      <c r="N23" s="179">
        <v>2.0000000000000001E-4</v>
      </c>
      <c r="O23" s="179">
        <f t="shared" si="4"/>
        <v>0</v>
      </c>
      <c r="P23" s="179">
        <v>0</v>
      </c>
      <c r="Q23" s="179">
        <f t="shared" si="5"/>
        <v>0</v>
      </c>
      <c r="R23" s="181" t="s">
        <v>133</v>
      </c>
      <c r="S23" s="181" t="s">
        <v>134</v>
      </c>
      <c r="T23" s="182" t="s">
        <v>134</v>
      </c>
      <c r="U23" s="160">
        <v>0.14499999999999999</v>
      </c>
      <c r="V23" s="160">
        <f t="shared" si="6"/>
        <v>0.28999999999999998</v>
      </c>
      <c r="W23" s="160"/>
      <c r="X23" s="160" t="s">
        <v>136</v>
      </c>
      <c r="Y23" s="160" t="s">
        <v>137</v>
      </c>
      <c r="Z23" s="150"/>
      <c r="AA23" s="150"/>
      <c r="AB23" s="150"/>
      <c r="AC23" s="150"/>
      <c r="AD23" s="150"/>
      <c r="AE23" s="150"/>
      <c r="AF23" s="150"/>
      <c r="AG23" s="150" t="s">
        <v>231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76">
        <v>12</v>
      </c>
      <c r="B24" s="177" t="s">
        <v>515</v>
      </c>
      <c r="C24" s="185" t="s">
        <v>516</v>
      </c>
      <c r="D24" s="178" t="s">
        <v>148</v>
      </c>
      <c r="E24" s="179">
        <v>2</v>
      </c>
      <c r="F24" s="180"/>
      <c r="G24" s="181">
        <f t="shared" si="0"/>
        <v>0</v>
      </c>
      <c r="H24" s="180">
        <v>343.49</v>
      </c>
      <c r="I24" s="181">
        <f t="shared" si="1"/>
        <v>686.98</v>
      </c>
      <c r="J24" s="180">
        <v>94.51</v>
      </c>
      <c r="K24" s="181">
        <f t="shared" si="2"/>
        <v>189.02</v>
      </c>
      <c r="L24" s="181">
        <v>21</v>
      </c>
      <c r="M24" s="181">
        <f t="shared" si="3"/>
        <v>0</v>
      </c>
      <c r="N24" s="179">
        <v>2.3000000000000001E-4</v>
      </c>
      <c r="O24" s="179">
        <f t="shared" si="4"/>
        <v>0</v>
      </c>
      <c r="P24" s="179">
        <v>0</v>
      </c>
      <c r="Q24" s="179">
        <f t="shared" si="5"/>
        <v>0</v>
      </c>
      <c r="R24" s="181" t="s">
        <v>133</v>
      </c>
      <c r="S24" s="181" t="s">
        <v>134</v>
      </c>
      <c r="T24" s="182" t="s">
        <v>134</v>
      </c>
      <c r="U24" s="160">
        <v>0.17</v>
      </c>
      <c r="V24" s="160">
        <f t="shared" si="6"/>
        <v>0.34</v>
      </c>
      <c r="W24" s="160"/>
      <c r="X24" s="160" t="s">
        <v>136</v>
      </c>
      <c r="Y24" s="160" t="s">
        <v>137</v>
      </c>
      <c r="Z24" s="150"/>
      <c r="AA24" s="150"/>
      <c r="AB24" s="150"/>
      <c r="AC24" s="150"/>
      <c r="AD24" s="150"/>
      <c r="AE24" s="150"/>
      <c r="AF24" s="150"/>
      <c r="AG24" s="150" t="s">
        <v>231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76">
        <v>13</v>
      </c>
      <c r="B25" s="177" t="s">
        <v>517</v>
      </c>
      <c r="C25" s="185" t="s">
        <v>518</v>
      </c>
      <c r="D25" s="178" t="s">
        <v>148</v>
      </c>
      <c r="E25" s="179">
        <v>4</v>
      </c>
      <c r="F25" s="180"/>
      <c r="G25" s="181">
        <f t="shared" si="0"/>
        <v>0</v>
      </c>
      <c r="H25" s="180">
        <v>4.2300000000000004</v>
      </c>
      <c r="I25" s="181">
        <f t="shared" si="1"/>
        <v>16.920000000000002</v>
      </c>
      <c r="J25" s="180">
        <v>94.47</v>
      </c>
      <c r="K25" s="181">
        <f t="shared" si="2"/>
        <v>377.88</v>
      </c>
      <c r="L25" s="181">
        <v>21</v>
      </c>
      <c r="M25" s="181">
        <f t="shared" si="3"/>
        <v>0</v>
      </c>
      <c r="N25" s="179">
        <v>0</v>
      </c>
      <c r="O25" s="179">
        <f t="shared" si="4"/>
        <v>0</v>
      </c>
      <c r="P25" s="179">
        <v>0</v>
      </c>
      <c r="Q25" s="179">
        <f t="shared" si="5"/>
        <v>0</v>
      </c>
      <c r="R25" s="181" t="s">
        <v>133</v>
      </c>
      <c r="S25" s="181" t="s">
        <v>134</v>
      </c>
      <c r="T25" s="182" t="s">
        <v>134</v>
      </c>
      <c r="U25" s="160">
        <v>0.16600000000000001</v>
      </c>
      <c r="V25" s="160">
        <f t="shared" si="6"/>
        <v>0.66</v>
      </c>
      <c r="W25" s="160"/>
      <c r="X25" s="160" t="s">
        <v>136</v>
      </c>
      <c r="Y25" s="160" t="s">
        <v>137</v>
      </c>
      <c r="Z25" s="150"/>
      <c r="AA25" s="150"/>
      <c r="AB25" s="150"/>
      <c r="AC25" s="150"/>
      <c r="AD25" s="150"/>
      <c r="AE25" s="150"/>
      <c r="AF25" s="150"/>
      <c r="AG25" s="150" t="s">
        <v>231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76">
        <v>14</v>
      </c>
      <c r="B26" s="177" t="s">
        <v>417</v>
      </c>
      <c r="C26" s="185" t="s">
        <v>418</v>
      </c>
      <c r="D26" s="178" t="s">
        <v>148</v>
      </c>
      <c r="E26" s="179">
        <v>1</v>
      </c>
      <c r="F26" s="180"/>
      <c r="G26" s="181">
        <f t="shared" si="0"/>
        <v>0</v>
      </c>
      <c r="H26" s="180">
        <v>288.93</v>
      </c>
      <c r="I26" s="181">
        <f t="shared" si="1"/>
        <v>288.93</v>
      </c>
      <c r="J26" s="180">
        <v>116.07</v>
      </c>
      <c r="K26" s="181">
        <f t="shared" si="2"/>
        <v>116.07</v>
      </c>
      <c r="L26" s="181">
        <v>21</v>
      </c>
      <c r="M26" s="181">
        <f t="shared" si="3"/>
        <v>0</v>
      </c>
      <c r="N26" s="179">
        <v>7.5000000000000002E-4</v>
      </c>
      <c r="O26" s="179">
        <f t="shared" si="4"/>
        <v>0</v>
      </c>
      <c r="P26" s="179">
        <v>0</v>
      </c>
      <c r="Q26" s="179">
        <f t="shared" si="5"/>
        <v>0</v>
      </c>
      <c r="R26" s="181" t="s">
        <v>198</v>
      </c>
      <c r="S26" s="181" t="s">
        <v>134</v>
      </c>
      <c r="T26" s="182" t="s">
        <v>134</v>
      </c>
      <c r="U26" s="160">
        <v>0.21</v>
      </c>
      <c r="V26" s="160">
        <f t="shared" si="6"/>
        <v>0.21</v>
      </c>
      <c r="W26" s="160"/>
      <c r="X26" s="160" t="s">
        <v>136</v>
      </c>
      <c r="Y26" s="160" t="s">
        <v>137</v>
      </c>
      <c r="Z26" s="150"/>
      <c r="AA26" s="150"/>
      <c r="AB26" s="150"/>
      <c r="AC26" s="150"/>
      <c r="AD26" s="150"/>
      <c r="AE26" s="150"/>
      <c r="AF26" s="150"/>
      <c r="AG26" s="150" t="s">
        <v>231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76">
        <v>15</v>
      </c>
      <c r="B27" s="177" t="s">
        <v>196</v>
      </c>
      <c r="C27" s="185" t="s">
        <v>197</v>
      </c>
      <c r="D27" s="178" t="s">
        <v>148</v>
      </c>
      <c r="E27" s="179">
        <v>1</v>
      </c>
      <c r="F27" s="180"/>
      <c r="G27" s="181">
        <f t="shared" si="0"/>
        <v>0</v>
      </c>
      <c r="H27" s="180">
        <v>1753.29</v>
      </c>
      <c r="I27" s="181">
        <f t="shared" si="1"/>
        <v>1753.29</v>
      </c>
      <c r="J27" s="180">
        <v>224.71</v>
      </c>
      <c r="K27" s="181">
        <f t="shared" si="2"/>
        <v>224.71</v>
      </c>
      <c r="L27" s="181">
        <v>21</v>
      </c>
      <c r="M27" s="181">
        <f t="shared" si="3"/>
        <v>0</v>
      </c>
      <c r="N27" s="179">
        <v>2.5699999999999998E-3</v>
      </c>
      <c r="O27" s="179">
        <f t="shared" si="4"/>
        <v>0</v>
      </c>
      <c r="P27" s="179">
        <v>0</v>
      </c>
      <c r="Q27" s="179">
        <f t="shared" si="5"/>
        <v>0</v>
      </c>
      <c r="R27" s="181" t="s">
        <v>198</v>
      </c>
      <c r="S27" s="181" t="s">
        <v>134</v>
      </c>
      <c r="T27" s="182" t="s">
        <v>134</v>
      </c>
      <c r="U27" s="160">
        <v>0.43</v>
      </c>
      <c r="V27" s="160">
        <f t="shared" si="6"/>
        <v>0.43</v>
      </c>
      <c r="W27" s="160"/>
      <c r="X27" s="160" t="s">
        <v>136</v>
      </c>
      <c r="Y27" s="160" t="s">
        <v>137</v>
      </c>
      <c r="Z27" s="150"/>
      <c r="AA27" s="150"/>
      <c r="AB27" s="150"/>
      <c r="AC27" s="150"/>
      <c r="AD27" s="150"/>
      <c r="AE27" s="150"/>
      <c r="AF27" s="150"/>
      <c r="AG27" s="150" t="s">
        <v>231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76">
        <v>16</v>
      </c>
      <c r="B28" s="177" t="s">
        <v>519</v>
      </c>
      <c r="C28" s="185" t="s">
        <v>520</v>
      </c>
      <c r="D28" s="178" t="s">
        <v>148</v>
      </c>
      <c r="E28" s="179">
        <v>1</v>
      </c>
      <c r="F28" s="180"/>
      <c r="G28" s="181">
        <f t="shared" si="0"/>
        <v>0</v>
      </c>
      <c r="H28" s="180">
        <v>0</v>
      </c>
      <c r="I28" s="181">
        <f t="shared" si="1"/>
        <v>0</v>
      </c>
      <c r="J28" s="180">
        <v>311</v>
      </c>
      <c r="K28" s="181">
        <f t="shared" si="2"/>
        <v>311</v>
      </c>
      <c r="L28" s="181">
        <v>21</v>
      </c>
      <c r="M28" s="181">
        <f t="shared" si="3"/>
        <v>0</v>
      </c>
      <c r="N28" s="179">
        <v>0</v>
      </c>
      <c r="O28" s="179">
        <f t="shared" si="4"/>
        <v>0</v>
      </c>
      <c r="P28" s="179">
        <v>0</v>
      </c>
      <c r="Q28" s="179">
        <f t="shared" si="5"/>
        <v>0</v>
      </c>
      <c r="R28" s="181" t="s">
        <v>521</v>
      </c>
      <c r="S28" s="181" t="s">
        <v>134</v>
      </c>
      <c r="T28" s="182" t="s">
        <v>134</v>
      </c>
      <c r="U28" s="160">
        <v>0.61</v>
      </c>
      <c r="V28" s="160">
        <f t="shared" si="6"/>
        <v>0.61</v>
      </c>
      <c r="W28" s="160"/>
      <c r="X28" s="160" t="s">
        <v>136</v>
      </c>
      <c r="Y28" s="160" t="s">
        <v>137</v>
      </c>
      <c r="Z28" s="150"/>
      <c r="AA28" s="150"/>
      <c r="AB28" s="150"/>
      <c r="AC28" s="150"/>
      <c r="AD28" s="150"/>
      <c r="AE28" s="150"/>
      <c r="AF28" s="150"/>
      <c r="AG28" s="150" t="s">
        <v>231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69">
        <v>17</v>
      </c>
      <c r="B29" s="170" t="s">
        <v>522</v>
      </c>
      <c r="C29" s="184" t="s">
        <v>523</v>
      </c>
      <c r="D29" s="171" t="s">
        <v>155</v>
      </c>
      <c r="E29" s="172">
        <v>0.5</v>
      </c>
      <c r="F29" s="173"/>
      <c r="G29" s="174">
        <f t="shared" si="0"/>
        <v>0</v>
      </c>
      <c r="H29" s="173">
        <v>0</v>
      </c>
      <c r="I29" s="174">
        <f t="shared" si="1"/>
        <v>0</v>
      </c>
      <c r="J29" s="173">
        <v>667</v>
      </c>
      <c r="K29" s="174">
        <f t="shared" si="2"/>
        <v>333.5</v>
      </c>
      <c r="L29" s="174">
        <v>21</v>
      </c>
      <c r="M29" s="174">
        <f t="shared" si="3"/>
        <v>0</v>
      </c>
      <c r="N29" s="172">
        <v>0</v>
      </c>
      <c r="O29" s="172">
        <f t="shared" si="4"/>
        <v>0</v>
      </c>
      <c r="P29" s="172">
        <v>0</v>
      </c>
      <c r="Q29" s="172">
        <f t="shared" si="5"/>
        <v>0</v>
      </c>
      <c r="R29" s="174" t="s">
        <v>133</v>
      </c>
      <c r="S29" s="174" t="s">
        <v>134</v>
      </c>
      <c r="T29" s="175" t="s">
        <v>134</v>
      </c>
      <c r="U29" s="160">
        <v>1.333</v>
      </c>
      <c r="V29" s="160">
        <f t="shared" si="6"/>
        <v>0.67</v>
      </c>
      <c r="W29" s="160"/>
      <c r="X29" s="160" t="s">
        <v>136</v>
      </c>
      <c r="Y29" s="160" t="s">
        <v>137</v>
      </c>
      <c r="Z29" s="150"/>
      <c r="AA29" s="150"/>
      <c r="AB29" s="150"/>
      <c r="AC29" s="150"/>
      <c r="AD29" s="150"/>
      <c r="AE29" s="150"/>
      <c r="AF29" s="150"/>
      <c r="AG29" s="150" t="s">
        <v>231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2" x14ac:dyDescent="0.2">
      <c r="A30" s="157"/>
      <c r="B30" s="158"/>
      <c r="C30" s="249" t="s">
        <v>219</v>
      </c>
      <c r="D30" s="250"/>
      <c r="E30" s="250"/>
      <c r="F30" s="250"/>
      <c r="G30" s="250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60"/>
      <c r="Z30" s="150"/>
      <c r="AA30" s="150"/>
      <c r="AB30" s="150"/>
      <c r="AC30" s="150"/>
      <c r="AD30" s="150"/>
      <c r="AE30" s="150"/>
      <c r="AF30" s="150"/>
      <c r="AG30" s="150" t="s">
        <v>150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ht="22.5" outlineLevel="1" x14ac:dyDescent="0.2">
      <c r="A31" s="169">
        <v>18</v>
      </c>
      <c r="B31" s="170" t="s">
        <v>524</v>
      </c>
      <c r="C31" s="184" t="s">
        <v>525</v>
      </c>
      <c r="D31" s="171" t="s">
        <v>155</v>
      </c>
      <c r="E31" s="172">
        <v>0.5</v>
      </c>
      <c r="F31" s="173"/>
      <c r="G31" s="174">
        <f>ROUND(E31*F31,2)</f>
        <v>0</v>
      </c>
      <c r="H31" s="173">
        <v>0</v>
      </c>
      <c r="I31" s="174">
        <f>ROUND(E31*H31,2)</f>
        <v>0</v>
      </c>
      <c r="J31" s="173">
        <v>624</v>
      </c>
      <c r="K31" s="174">
        <f>ROUND(E31*J31,2)</f>
        <v>312</v>
      </c>
      <c r="L31" s="174">
        <v>21</v>
      </c>
      <c r="M31" s="174">
        <f>G31*(1+L31/100)</f>
        <v>0</v>
      </c>
      <c r="N31" s="172">
        <v>0</v>
      </c>
      <c r="O31" s="172">
        <f>ROUND(E31*N31,2)</f>
        <v>0</v>
      </c>
      <c r="P31" s="172">
        <v>0</v>
      </c>
      <c r="Q31" s="172">
        <f>ROUND(E31*P31,2)</f>
        <v>0</v>
      </c>
      <c r="R31" s="174" t="s">
        <v>133</v>
      </c>
      <c r="S31" s="174" t="s">
        <v>134</v>
      </c>
      <c r="T31" s="175" t="s">
        <v>134</v>
      </c>
      <c r="U31" s="160">
        <v>0.72799999999999998</v>
      </c>
      <c r="V31" s="160">
        <f>ROUND(E31*U31,2)</f>
        <v>0.36</v>
      </c>
      <c r="W31" s="160"/>
      <c r="X31" s="160" t="s">
        <v>136</v>
      </c>
      <c r="Y31" s="160" t="s">
        <v>137</v>
      </c>
      <c r="Z31" s="150"/>
      <c r="AA31" s="150"/>
      <c r="AB31" s="150"/>
      <c r="AC31" s="150"/>
      <c r="AD31" s="150"/>
      <c r="AE31" s="150"/>
      <c r="AF31" s="150"/>
      <c r="AG31" s="150" t="s">
        <v>231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2" x14ac:dyDescent="0.2">
      <c r="A32" s="157"/>
      <c r="B32" s="158"/>
      <c r="C32" s="249" t="s">
        <v>219</v>
      </c>
      <c r="D32" s="250"/>
      <c r="E32" s="250"/>
      <c r="F32" s="250"/>
      <c r="G32" s="250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60"/>
      <c r="Z32" s="150"/>
      <c r="AA32" s="150"/>
      <c r="AB32" s="150"/>
      <c r="AC32" s="150"/>
      <c r="AD32" s="150"/>
      <c r="AE32" s="150"/>
      <c r="AF32" s="150"/>
      <c r="AG32" s="150" t="s">
        <v>150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x14ac:dyDescent="0.2">
      <c r="A33" s="162" t="s">
        <v>128</v>
      </c>
      <c r="B33" s="163" t="s">
        <v>90</v>
      </c>
      <c r="C33" s="183" t="s">
        <v>91</v>
      </c>
      <c r="D33" s="164"/>
      <c r="E33" s="165"/>
      <c r="F33" s="166"/>
      <c r="G33" s="166">
        <f>SUMIF(AG34:AG34,"&lt;&gt;NOR",G34:G34)</f>
        <v>0</v>
      </c>
      <c r="H33" s="166"/>
      <c r="I33" s="166">
        <f>SUM(I34:I34)</f>
        <v>0</v>
      </c>
      <c r="J33" s="166"/>
      <c r="K33" s="166">
        <f>SUM(K34:K34)</f>
        <v>953</v>
      </c>
      <c r="L33" s="166"/>
      <c r="M33" s="166">
        <f>SUM(M34:M34)</f>
        <v>0</v>
      </c>
      <c r="N33" s="165"/>
      <c r="O33" s="165">
        <f>SUM(O34:O34)</f>
        <v>0</v>
      </c>
      <c r="P33" s="165"/>
      <c r="Q33" s="165">
        <f>SUM(Q34:Q34)</f>
        <v>0</v>
      </c>
      <c r="R33" s="166"/>
      <c r="S33" s="166"/>
      <c r="T33" s="167"/>
      <c r="U33" s="161"/>
      <c r="V33" s="161">
        <f>SUM(V34:V34)</f>
        <v>0</v>
      </c>
      <c r="W33" s="161"/>
      <c r="X33" s="161"/>
      <c r="Y33" s="161"/>
      <c r="AG33" t="s">
        <v>129</v>
      </c>
    </row>
    <row r="34" spans="1:60" outlineLevel="1" x14ac:dyDescent="0.2">
      <c r="A34" s="169">
        <v>19</v>
      </c>
      <c r="B34" s="170" t="s">
        <v>526</v>
      </c>
      <c r="C34" s="184" t="s">
        <v>527</v>
      </c>
      <c r="D34" s="171" t="s">
        <v>184</v>
      </c>
      <c r="E34" s="172">
        <v>10</v>
      </c>
      <c r="F34" s="173"/>
      <c r="G34" s="174">
        <f>ROUND(E34*F34,2)</f>
        <v>0</v>
      </c>
      <c r="H34" s="173">
        <v>0</v>
      </c>
      <c r="I34" s="174">
        <f>ROUND(E34*H34,2)</f>
        <v>0</v>
      </c>
      <c r="J34" s="173">
        <v>95.3</v>
      </c>
      <c r="K34" s="174">
        <f>ROUND(E34*J34,2)</f>
        <v>953</v>
      </c>
      <c r="L34" s="174">
        <v>21</v>
      </c>
      <c r="M34" s="174">
        <f>G34*(1+L34/100)</f>
        <v>0</v>
      </c>
      <c r="N34" s="172">
        <v>0</v>
      </c>
      <c r="O34" s="172">
        <f>ROUND(E34*N34,2)</f>
        <v>0</v>
      </c>
      <c r="P34" s="172">
        <v>0</v>
      </c>
      <c r="Q34" s="172">
        <f>ROUND(E34*P34,2)</f>
        <v>0</v>
      </c>
      <c r="R34" s="174"/>
      <c r="S34" s="174" t="s">
        <v>185</v>
      </c>
      <c r="T34" s="175" t="s">
        <v>280</v>
      </c>
      <c r="U34" s="160">
        <v>0</v>
      </c>
      <c r="V34" s="160">
        <f>ROUND(E34*U34,2)</f>
        <v>0</v>
      </c>
      <c r="W34" s="160"/>
      <c r="X34" s="160" t="s">
        <v>136</v>
      </c>
      <c r="Y34" s="160" t="s">
        <v>137</v>
      </c>
      <c r="Z34" s="150"/>
      <c r="AA34" s="150"/>
      <c r="AB34" s="150"/>
      <c r="AC34" s="150"/>
      <c r="AD34" s="150"/>
      <c r="AE34" s="150"/>
      <c r="AF34" s="150"/>
      <c r="AG34" s="150" t="s">
        <v>231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x14ac:dyDescent="0.2">
      <c r="A35" s="162" t="s">
        <v>128</v>
      </c>
      <c r="B35" s="163" t="s">
        <v>92</v>
      </c>
      <c r="C35" s="183" t="s">
        <v>93</v>
      </c>
      <c r="D35" s="164"/>
      <c r="E35" s="165"/>
      <c r="F35" s="166"/>
      <c r="G35" s="166">
        <f>SUMIF(AG36:AG37,"&lt;&gt;NOR",G36:G37)</f>
        <v>0</v>
      </c>
      <c r="H35" s="166"/>
      <c r="I35" s="166">
        <f>SUM(I36:I37)</f>
        <v>81.05</v>
      </c>
      <c r="J35" s="166"/>
      <c r="K35" s="166">
        <f>SUM(K36:K37)</f>
        <v>300.95</v>
      </c>
      <c r="L35" s="166"/>
      <c r="M35" s="166">
        <f>SUM(M36:M37)</f>
        <v>0</v>
      </c>
      <c r="N35" s="165"/>
      <c r="O35" s="165">
        <f>SUM(O36:O37)</f>
        <v>0</v>
      </c>
      <c r="P35" s="165"/>
      <c r="Q35" s="165">
        <f>SUM(Q36:Q37)</f>
        <v>0</v>
      </c>
      <c r="R35" s="166"/>
      <c r="S35" s="166"/>
      <c r="T35" s="167"/>
      <c r="U35" s="161"/>
      <c r="V35" s="161">
        <f>SUM(V36:V37)</f>
        <v>0.57999999999999996</v>
      </c>
      <c r="W35" s="161"/>
      <c r="X35" s="161"/>
      <c r="Y35" s="161"/>
      <c r="AG35" t="s">
        <v>129</v>
      </c>
    </row>
    <row r="36" spans="1:60" ht="22.5" outlineLevel="1" x14ac:dyDescent="0.2">
      <c r="A36" s="169">
        <v>20</v>
      </c>
      <c r="B36" s="170" t="s">
        <v>528</v>
      </c>
      <c r="C36" s="184" t="s">
        <v>529</v>
      </c>
      <c r="D36" s="171" t="s">
        <v>132</v>
      </c>
      <c r="E36" s="172">
        <v>5</v>
      </c>
      <c r="F36" s="173"/>
      <c r="G36" s="174">
        <f>ROUND(E36*F36,2)</f>
        <v>0</v>
      </c>
      <c r="H36" s="173">
        <v>16.21</v>
      </c>
      <c r="I36" s="174">
        <f>ROUND(E36*H36,2)</f>
        <v>81.05</v>
      </c>
      <c r="J36" s="173">
        <v>60.19</v>
      </c>
      <c r="K36" s="174">
        <f>ROUND(E36*J36,2)</f>
        <v>300.95</v>
      </c>
      <c r="L36" s="174">
        <v>21</v>
      </c>
      <c r="M36" s="174">
        <f>G36*(1+L36/100)</f>
        <v>0</v>
      </c>
      <c r="N36" s="172">
        <v>0</v>
      </c>
      <c r="O36" s="172">
        <f>ROUND(E36*N36,2)</f>
        <v>0</v>
      </c>
      <c r="P36" s="172">
        <v>0</v>
      </c>
      <c r="Q36" s="172">
        <f>ROUND(E36*P36,2)</f>
        <v>0</v>
      </c>
      <c r="R36" s="174" t="s">
        <v>530</v>
      </c>
      <c r="S36" s="174" t="s">
        <v>134</v>
      </c>
      <c r="T36" s="175" t="s">
        <v>134</v>
      </c>
      <c r="U36" s="160">
        <v>0.11600000000000001</v>
      </c>
      <c r="V36" s="160">
        <f>ROUND(E36*U36,2)</f>
        <v>0.57999999999999996</v>
      </c>
      <c r="W36" s="160"/>
      <c r="X36" s="160" t="s">
        <v>136</v>
      </c>
      <c r="Y36" s="160" t="s">
        <v>137</v>
      </c>
      <c r="Z36" s="150"/>
      <c r="AA36" s="150"/>
      <c r="AB36" s="150"/>
      <c r="AC36" s="150"/>
      <c r="AD36" s="150"/>
      <c r="AE36" s="150"/>
      <c r="AF36" s="150"/>
      <c r="AG36" s="150" t="s">
        <v>231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2" x14ac:dyDescent="0.2">
      <c r="A37" s="157"/>
      <c r="B37" s="158"/>
      <c r="C37" s="249" t="s">
        <v>531</v>
      </c>
      <c r="D37" s="250"/>
      <c r="E37" s="250"/>
      <c r="F37" s="250"/>
      <c r="G37" s="250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60"/>
      <c r="Z37" s="150"/>
      <c r="AA37" s="150"/>
      <c r="AB37" s="150"/>
      <c r="AC37" s="150"/>
      <c r="AD37" s="150"/>
      <c r="AE37" s="150"/>
      <c r="AF37" s="150"/>
      <c r="AG37" s="150" t="s">
        <v>150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x14ac:dyDescent="0.2">
      <c r="A38" s="162" t="s">
        <v>128</v>
      </c>
      <c r="B38" s="163" t="s">
        <v>94</v>
      </c>
      <c r="C38" s="183" t="s">
        <v>95</v>
      </c>
      <c r="D38" s="164"/>
      <c r="E38" s="165"/>
      <c r="F38" s="166"/>
      <c r="G38" s="166">
        <f>SUMIF(AG39:AG41,"&lt;&gt;NOR",G39:G41)</f>
        <v>0</v>
      </c>
      <c r="H38" s="166"/>
      <c r="I38" s="166">
        <f>SUM(I39:I41)</f>
        <v>0</v>
      </c>
      <c r="J38" s="166"/>
      <c r="K38" s="166">
        <f>SUM(K39:K41)</f>
        <v>14946</v>
      </c>
      <c r="L38" s="166"/>
      <c r="M38" s="166">
        <f>SUM(M39:M41)</f>
        <v>0</v>
      </c>
      <c r="N38" s="165"/>
      <c r="O38" s="165">
        <f>SUM(O39:O41)</f>
        <v>0</v>
      </c>
      <c r="P38" s="165"/>
      <c r="Q38" s="165">
        <f>SUM(Q39:Q41)</f>
        <v>0</v>
      </c>
      <c r="R38" s="166"/>
      <c r="S38" s="166"/>
      <c r="T38" s="167"/>
      <c r="U38" s="161"/>
      <c r="V38" s="161">
        <f>SUM(V39:V41)</f>
        <v>30</v>
      </c>
      <c r="W38" s="161"/>
      <c r="X38" s="161"/>
      <c r="Y38" s="161"/>
      <c r="AG38" t="s">
        <v>129</v>
      </c>
    </row>
    <row r="39" spans="1:60" outlineLevel="1" x14ac:dyDescent="0.2">
      <c r="A39" s="176">
        <v>21</v>
      </c>
      <c r="B39" s="177" t="s">
        <v>532</v>
      </c>
      <c r="C39" s="185" t="s">
        <v>541</v>
      </c>
      <c r="D39" s="178" t="s">
        <v>533</v>
      </c>
      <c r="E39" s="179">
        <v>8</v>
      </c>
      <c r="F39" s="180"/>
      <c r="G39" s="181">
        <f>ROUND(E39*F39,2)</f>
        <v>0</v>
      </c>
      <c r="H39" s="180">
        <v>0</v>
      </c>
      <c r="I39" s="181">
        <f>ROUND(E39*H39,2)</f>
        <v>0</v>
      </c>
      <c r="J39" s="180">
        <v>468.5</v>
      </c>
      <c r="K39" s="181">
        <f>ROUND(E39*J39,2)</f>
        <v>3748</v>
      </c>
      <c r="L39" s="181">
        <v>21</v>
      </c>
      <c r="M39" s="181">
        <f>G39*(1+L39/100)</f>
        <v>0</v>
      </c>
      <c r="N39" s="179">
        <v>0</v>
      </c>
      <c r="O39" s="179">
        <f>ROUND(E39*N39,2)</f>
        <v>0</v>
      </c>
      <c r="P39" s="179">
        <v>0</v>
      </c>
      <c r="Q39" s="179">
        <f>ROUND(E39*P39,2)</f>
        <v>0</v>
      </c>
      <c r="R39" s="181" t="s">
        <v>534</v>
      </c>
      <c r="S39" s="181" t="s">
        <v>134</v>
      </c>
      <c r="T39" s="182" t="s">
        <v>134</v>
      </c>
      <c r="U39" s="160">
        <v>1</v>
      </c>
      <c r="V39" s="160">
        <f>ROUND(E39*U39,2)</f>
        <v>8</v>
      </c>
      <c r="W39" s="160"/>
      <c r="X39" s="160" t="s">
        <v>535</v>
      </c>
      <c r="Y39" s="160" t="s">
        <v>137</v>
      </c>
      <c r="Z39" s="150"/>
      <c r="AA39" s="150"/>
      <c r="AB39" s="150"/>
      <c r="AC39" s="150"/>
      <c r="AD39" s="150"/>
      <c r="AE39" s="150"/>
      <c r="AF39" s="150"/>
      <c r="AG39" s="150" t="s">
        <v>536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76">
        <v>22</v>
      </c>
      <c r="B40" s="177" t="s">
        <v>537</v>
      </c>
      <c r="C40" s="185" t="s">
        <v>538</v>
      </c>
      <c r="D40" s="178" t="s">
        <v>533</v>
      </c>
      <c r="E40" s="179">
        <v>12</v>
      </c>
      <c r="F40" s="180"/>
      <c r="G40" s="181">
        <f>ROUND(E40*F40,2)</f>
        <v>0</v>
      </c>
      <c r="H40" s="180">
        <v>0</v>
      </c>
      <c r="I40" s="181">
        <f>ROUND(E40*H40,2)</f>
        <v>0</v>
      </c>
      <c r="J40" s="180">
        <v>509</v>
      </c>
      <c r="K40" s="181">
        <f>ROUND(E40*J40,2)</f>
        <v>6108</v>
      </c>
      <c r="L40" s="181">
        <v>21</v>
      </c>
      <c r="M40" s="181">
        <f>G40*(1+L40/100)</f>
        <v>0</v>
      </c>
      <c r="N40" s="179">
        <v>0</v>
      </c>
      <c r="O40" s="179">
        <f>ROUND(E40*N40,2)</f>
        <v>0</v>
      </c>
      <c r="P40" s="179">
        <v>0</v>
      </c>
      <c r="Q40" s="179">
        <f>ROUND(E40*P40,2)</f>
        <v>0</v>
      </c>
      <c r="R40" s="181" t="s">
        <v>534</v>
      </c>
      <c r="S40" s="181" t="s">
        <v>134</v>
      </c>
      <c r="T40" s="182" t="s">
        <v>134</v>
      </c>
      <c r="U40" s="160">
        <v>1</v>
      </c>
      <c r="V40" s="160">
        <f>ROUND(E40*U40,2)</f>
        <v>12</v>
      </c>
      <c r="W40" s="160"/>
      <c r="X40" s="160" t="s">
        <v>535</v>
      </c>
      <c r="Y40" s="160" t="s">
        <v>137</v>
      </c>
      <c r="Z40" s="150"/>
      <c r="AA40" s="150"/>
      <c r="AB40" s="150"/>
      <c r="AC40" s="150"/>
      <c r="AD40" s="150"/>
      <c r="AE40" s="150"/>
      <c r="AF40" s="150"/>
      <c r="AG40" s="150" t="s">
        <v>536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69">
        <v>23</v>
      </c>
      <c r="B41" s="170" t="s">
        <v>539</v>
      </c>
      <c r="C41" s="184" t="s">
        <v>540</v>
      </c>
      <c r="D41" s="171" t="s">
        <v>533</v>
      </c>
      <c r="E41" s="172">
        <v>10</v>
      </c>
      <c r="F41" s="173"/>
      <c r="G41" s="174">
        <f>ROUND(E41*F41,2)</f>
        <v>0</v>
      </c>
      <c r="H41" s="173">
        <v>0</v>
      </c>
      <c r="I41" s="174">
        <f>ROUND(E41*H41,2)</f>
        <v>0</v>
      </c>
      <c r="J41" s="173">
        <v>509</v>
      </c>
      <c r="K41" s="174">
        <f>ROUND(E41*J41,2)</f>
        <v>5090</v>
      </c>
      <c r="L41" s="174">
        <v>21</v>
      </c>
      <c r="M41" s="174">
        <f>G41*(1+L41/100)</f>
        <v>0</v>
      </c>
      <c r="N41" s="172">
        <v>0</v>
      </c>
      <c r="O41" s="172">
        <f>ROUND(E41*N41,2)</f>
        <v>0</v>
      </c>
      <c r="P41" s="172">
        <v>0</v>
      </c>
      <c r="Q41" s="172">
        <f>ROUND(E41*P41,2)</f>
        <v>0</v>
      </c>
      <c r="R41" s="174" t="s">
        <v>534</v>
      </c>
      <c r="S41" s="174" t="s">
        <v>134</v>
      </c>
      <c r="T41" s="175" t="s">
        <v>134</v>
      </c>
      <c r="U41" s="160">
        <v>1</v>
      </c>
      <c r="V41" s="160">
        <f>ROUND(E41*U41,2)</f>
        <v>10</v>
      </c>
      <c r="W41" s="160"/>
      <c r="X41" s="160" t="s">
        <v>535</v>
      </c>
      <c r="Y41" s="160" t="s">
        <v>137</v>
      </c>
      <c r="Z41" s="150"/>
      <c r="AA41" s="150"/>
      <c r="AB41" s="150"/>
      <c r="AC41" s="150"/>
      <c r="AD41" s="150"/>
      <c r="AE41" s="150"/>
      <c r="AF41" s="150"/>
      <c r="AG41" s="150" t="s">
        <v>536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x14ac:dyDescent="0.2">
      <c r="A42" s="3"/>
      <c r="B42" s="4"/>
      <c r="C42" s="186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E42">
        <v>15</v>
      </c>
      <c r="AF42">
        <v>21</v>
      </c>
      <c r="AG42" t="s">
        <v>114</v>
      </c>
    </row>
    <row r="43" spans="1:60" x14ac:dyDescent="0.2">
      <c r="A43" s="153"/>
      <c r="B43" s="154" t="s">
        <v>29</v>
      </c>
      <c r="C43" s="187"/>
      <c r="D43" s="155"/>
      <c r="E43" s="156"/>
      <c r="F43" s="156"/>
      <c r="G43" s="168">
        <f>G8+G33+G35+G38</f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E43">
        <f>SUMIF(L7:L41,AE42,G7:G41)</f>
        <v>0</v>
      </c>
      <c r="AF43">
        <f>SUMIF(L7:L41,AF42,G7:G41)</f>
        <v>0</v>
      </c>
      <c r="AG43" t="s">
        <v>222</v>
      </c>
    </row>
    <row r="44" spans="1:60" x14ac:dyDescent="0.2">
      <c r="C44" s="188"/>
      <c r="D44" s="10"/>
      <c r="AG44" t="s">
        <v>223</v>
      </c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</sheetData>
  <sheetProtection algorithmName="SHA-512" hashValue="LdxG9O3mSjhuI4er4cD3SgOh+KTR/nGigZfT7uXqQcmnBV7LW9eugC3mxstiko638RrEhq+3XaYFdjqm41MiWQ==" saltValue="VCcPez661eIS2BfbbC0AFg==" spinCount="100000" sheet="1" formatRows="0"/>
  <mergeCells count="11">
    <mergeCell ref="C37:G37"/>
    <mergeCell ref="A1:G1"/>
    <mergeCell ref="C2:G2"/>
    <mergeCell ref="C3:G3"/>
    <mergeCell ref="C4:G4"/>
    <mergeCell ref="C11:G11"/>
    <mergeCell ref="C12:G12"/>
    <mergeCell ref="C13:G13"/>
    <mergeCell ref="C18:G18"/>
    <mergeCell ref="C30:G30"/>
    <mergeCell ref="C32:G3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01 D.1.4.1 Pol</vt:lpstr>
      <vt:lpstr>01 D.1.4.2 Pol</vt:lpstr>
      <vt:lpstr>01 D.1.4.3 Pol</vt:lpstr>
      <vt:lpstr>01 D.1.4.4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D.1.4.1 Pol'!Názvy_tisku</vt:lpstr>
      <vt:lpstr>'01 D.1.4.2 Pol'!Názvy_tisku</vt:lpstr>
      <vt:lpstr>'01 D.1.4.3 Pol'!Názvy_tisku</vt:lpstr>
      <vt:lpstr>'01 D.1.4.4 Pol'!Názvy_tisku</vt:lpstr>
      <vt:lpstr>oadresa</vt:lpstr>
      <vt:lpstr>Stavba!Objednatel</vt:lpstr>
      <vt:lpstr>Stavba!Objekt</vt:lpstr>
      <vt:lpstr>'01 D.1.4.1 Pol'!Oblast_tisku</vt:lpstr>
      <vt:lpstr>'01 D.1.4.2 Pol'!Oblast_tisku</vt:lpstr>
      <vt:lpstr>'01 D.1.4.3 Pol'!Oblast_tisku</vt:lpstr>
      <vt:lpstr>'01 D.1.4.4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Projekce</dc:creator>
  <cp:lastModifiedBy>Ing. Petr Mikoláš</cp:lastModifiedBy>
  <cp:lastPrinted>2019-03-19T12:27:02Z</cp:lastPrinted>
  <dcterms:created xsi:type="dcterms:W3CDTF">2009-04-08T07:15:50Z</dcterms:created>
  <dcterms:modified xsi:type="dcterms:W3CDTF">2023-04-19T12:42:09Z</dcterms:modified>
</cp:coreProperties>
</file>