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<sst xmlns="http://schemas.openxmlformats.org/spreadsheetml/2006/main" count="694" uniqueCount="280">
  <si>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</si>
  <si>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</si>
  <si>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</si>
  <si>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</si>
  <si>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</si>
  <si>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</si>
  <si>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</si>
  <si>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</si>
  <si>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</si>
  <si>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</si>
  <si>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</si>
  <si>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</si>
  <si>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</si>
  <si>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</si>
  <si>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</si>
  <si>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</si>
  <si>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</si>
  <si>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</si>
  <si>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</si>
  <si>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</si>
  <si>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</si>
  <si>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</si>
  <si>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</si>
  <si>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</si>
  <si>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</si>
  <si>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</si>
  <si>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</si>
  <si>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</si>
  <si>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</si>
  <si>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</si>
  <si>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</si>
  <si>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</si>
  <si>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</si>
  <si>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</si>
  <si>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</si>
  <si>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</si>
  <si>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</si>
  <si>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</si>
  <si>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</si>
  <si>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</si>
  <si>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</si>
  <si>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</si>
  <si>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</si>
  <si>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</si>
  <si>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Poznámka:</t>
  </si>
  <si>
    <t>Objekt</t>
  </si>
  <si>
    <t>Kód</t>
  </si>
  <si>
    <t>712</t>
  </si>
  <si>
    <t>712631101RT2</t>
  </si>
  <si>
    <t>712691687R00</t>
  </si>
  <si>
    <t>71233110PC</t>
  </si>
  <si>
    <t>712699098R00</t>
  </si>
  <si>
    <t>712231000VL</t>
  </si>
  <si>
    <t>713</t>
  </si>
  <si>
    <t>713VD</t>
  </si>
  <si>
    <t>762</t>
  </si>
  <si>
    <t>76234000VL</t>
  </si>
  <si>
    <t>764</t>
  </si>
  <si>
    <t>764392851R00</t>
  </si>
  <si>
    <t>764367801R00</t>
  </si>
  <si>
    <t>76429266PC</t>
  </si>
  <si>
    <t>764211497R00</t>
  </si>
  <si>
    <t>764348815R00</t>
  </si>
  <si>
    <t>764903323RT2</t>
  </si>
  <si>
    <t>764331852R00</t>
  </si>
  <si>
    <t>764530440RT2</t>
  </si>
  <si>
    <t>765</t>
  </si>
  <si>
    <t>765900040RAA</t>
  </si>
  <si>
    <t>712300834R00</t>
  </si>
  <si>
    <t>767</t>
  </si>
  <si>
    <t>767914130R00</t>
  </si>
  <si>
    <t>767914830R00</t>
  </si>
  <si>
    <t>783</t>
  </si>
  <si>
    <t>783781002R00</t>
  </si>
  <si>
    <t>90</t>
  </si>
  <si>
    <t>905      R01</t>
  </si>
  <si>
    <t>900      RT3</t>
  </si>
  <si>
    <t>900      RT5</t>
  </si>
  <si>
    <t>904      R00</t>
  </si>
  <si>
    <t>94</t>
  </si>
  <si>
    <t>941941052R00</t>
  </si>
  <si>
    <t>941941852R00</t>
  </si>
  <si>
    <t>M21</t>
  </si>
  <si>
    <t>210200020RAB</t>
  </si>
  <si>
    <t>H99</t>
  </si>
  <si>
    <t>999281111R00</t>
  </si>
  <si>
    <t>S</t>
  </si>
  <si>
    <t>979011111R00</t>
  </si>
  <si>
    <t>979081111R00</t>
  </si>
  <si>
    <t>979081121R00</t>
  </si>
  <si>
    <t>979082111R00</t>
  </si>
  <si>
    <t>979990121R00</t>
  </si>
  <si>
    <t>979990107R00</t>
  </si>
  <si>
    <t>611403065</t>
  </si>
  <si>
    <t>628570PC</t>
  </si>
  <si>
    <t>60725009</t>
  </si>
  <si>
    <t>Oprava střešního pláště na objektu "Zámečku"</t>
  </si>
  <si>
    <t>Výměna krytiny</t>
  </si>
  <si>
    <t>Zámeček Střelice, p.o., Střelice u Brna</t>
  </si>
  <si>
    <t>Zkrácený popis</t>
  </si>
  <si>
    <t>Rozměry</t>
  </si>
  <si>
    <t>Izolace střech (živičné krytiny)</t>
  </si>
  <si>
    <t>Povlaková krytina střech 45°, pásy natavené (lepené)</t>
  </si>
  <si>
    <t>Přibití asfaltových pásů hřebíky</t>
  </si>
  <si>
    <t>Příplatek za sklon od 45 do 60°</t>
  </si>
  <si>
    <t>Montáž sněhového lapače</t>
  </si>
  <si>
    <t>Oplocení staveniště</t>
  </si>
  <si>
    <t>Montáž, demontáž a pronájem zabezpečení</t>
  </si>
  <si>
    <t>Konstrukce tesařské</t>
  </si>
  <si>
    <t>Bednění střech z OSB desek tl. 10, impregnace</t>
  </si>
  <si>
    <t>Konstrukce klempířské</t>
  </si>
  <si>
    <t>Demontáž úžlabí, rš 660 mm, sklon do 45°</t>
  </si>
  <si>
    <t>Demontáž oplechování střešních oken, nad 45°</t>
  </si>
  <si>
    <t>Oplechování okapní hrany z PZ</t>
  </si>
  <si>
    <t>Montáž - úžlabí v krytině Ti Zn</t>
  </si>
  <si>
    <t>Demontáž sněhového zachytače, sklon nad 45°</t>
  </si>
  <si>
    <t>Lindab, Safety, sněhové zábrany trubkové. l= 3,0 m</t>
  </si>
  <si>
    <t>Demontáž lemování zdí, rš 400 a 500 mm, nad 45°</t>
  </si>
  <si>
    <t>Oplechování zdí z Ti Zn plechu, rš 500 mm</t>
  </si>
  <si>
    <t>Krytina tvrdá</t>
  </si>
  <si>
    <t>Demontáž šindele</t>
  </si>
  <si>
    <t>Příplatek za odstranění každé další vrstvy</t>
  </si>
  <si>
    <t>Konstrukce doplňkové stavební (zámečnické)</t>
  </si>
  <si>
    <t>Montáž oplocení rámového H do 2,0 m</t>
  </si>
  <si>
    <t>Demontáž oplocení rámového H do 2 m</t>
  </si>
  <si>
    <t>Nátěry</t>
  </si>
  <si>
    <t>Nátěr tesařských konstrukcí impregnace karbolín 2x</t>
  </si>
  <si>
    <t>Hodinové zúčtovací sazby (HZS)</t>
  </si>
  <si>
    <t>Hzs-revize provoz.souboru a st.obj.</t>
  </si>
  <si>
    <t>HZS - úprava oplechování vežičky</t>
  </si>
  <si>
    <t>Drobné demontáže a montáže prvků, odvětrání střechy, ocelové konstrukce</t>
  </si>
  <si>
    <t>Prostředky na BOZP</t>
  </si>
  <si>
    <t>Lešení a stavební výtahy</t>
  </si>
  <si>
    <t>Montáž lešení leh.řad.s podlahami,š.1,5 m, H 24 m</t>
  </si>
  <si>
    <t>Demontáž lešení leh.řad.s podlahami,š.1,5 m,H 24 m</t>
  </si>
  <si>
    <t>Elektromontáže</t>
  </si>
  <si>
    <t>Hromosvod - částečná demontáž a zpětná montáž</t>
  </si>
  <si>
    <t>Ostatní přesuny hmot</t>
  </si>
  <si>
    <t>Přesun hmot pro opravy a údržbu do výšky 25 m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</si>
  <si>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</si>
  <si>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</si>
  <si>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</si>
  <si>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</si>
  <si>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</si>
  <si>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Poplatek za skládku suti - asfaltové pásy</t>
  </si>
  <si>
    <t>Poplatek za skládku suti - směs betonu,cihel,dřeva</t>
  </si>
  <si>
    <t>Ostatní materiál</t>
  </si>
  <si>
    <t>Lemování okna Velux</t>
  </si>
  <si>
    <t>Deska dřevoštěpková OSB 3 N tl. 10 mm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</si>
  <si>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</si>
  <si>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</si>
  <si>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</si>
  <si>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</si>
  <si>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</si>
  <si>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</si>
  <si>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</si>
  <si>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m'</t>
  </si>
  <si>
    <t>kus</t>
  </si>
  <si>
    <t>hod</t>
  </si>
  <si>
    <t>h</t>
  </si>
  <si>
    <t>kompl</t>
  </si>
  <si>
    <t>t</t>
  </si>
  <si>
    <t>Množství</t>
  </si>
  <si>
    <t>10.04.2014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</si>
  <si>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</si>
  <si>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</si>
  <si>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</si>
  <si>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</si>
  <si>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</si>
  <si>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</si>
  <si>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</si>
  <si>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</si>
  <si>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</si>
  <si>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Záměček Střelice, přísp. org.</t>
  </si>
  <si>
    <t>Ing. Kratochvíl Jiří</t>
  </si>
  <si>
    <t> </t>
  </si>
  <si>
    <t>Ing. Jiří Kratochvíl</t>
  </si>
  <si>
    <t>Montáž</t>
  </si>
  <si>
    <t>Celkem</t>
  </si>
  <si>
    <t>Hmotnost (t)</t>
  </si>
  <si>
    <t>Jednot.</t>
  </si>
  <si>
    <t>Cenová</t>
  </si>
  <si>
    <t>soustava</t>
  </si>
  <si>
    <t>RTS I / 2022</t>
  </si>
  <si>
    <t>RTS II / 2016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</si>
  <si>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</si>
  <si>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</si>
  <si>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</si>
  <si>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</si>
  <si>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</si>
  <si>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</si>
  <si>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</si>
  <si>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</si>
  <si>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</si>
  <si>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</si>
  <si>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</si>
  <si>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712_</t>
  </si>
  <si>
    <t>713_</t>
  </si>
  <si>
    <t>762_</t>
  </si>
  <si>
    <t>764_</t>
  </si>
  <si>
    <t>765_</t>
  </si>
  <si>
    <t>767_</t>
  </si>
  <si>
    <t>783_</t>
  </si>
  <si>
    <t>90_</t>
  </si>
  <si>
    <t>94_</t>
  </si>
  <si>
    <t>M21_</t>
  </si>
  <si>
    <t>H99_</t>
  </si>
  <si>
    <t>S_</t>
  </si>
  <si>
    <t>Z99999_</t>
  </si>
  <si>
    <t>71_</t>
  </si>
  <si>
    <t>76_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</si>
  <si>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</si>
  <si>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</si>
  <si>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</si>
  <si>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</si>
  <si>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</si>
  <si>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</si>
  <si>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</si>
  <si>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</si>
  <si>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</si>
  <si>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</si>
  <si>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</si>
  <si>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</si>
  <si>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</si>
  <si>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</si>
  <si>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</si>
  <si>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</si>
  <si>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</si>
  <si>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</si>
  <si>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28*2</t>
  </si>
  <si>
    <t>32*2</t>
  </si>
  <si>
    <t>Potřebné množství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</si>
  <si>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</si>
  <si>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</si>
  <si>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</si>
  <si>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</si>
  <si>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</si>
  <si>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</si>
  <si>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</si>
  <si>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</si>
  <si>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</si>
  <si>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</si>
  <si>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</si>
  <si>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</si>
  <si>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</si>
  <si>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</si>
  <si>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</si>
  <si>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</si>
  <si>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Projektová dokumenta</t>
  </si>
  <si>
    <t>Plán BOZP</t>
  </si>
  <si>
    <t>Kulturní památka</t>
  </si>
  <si>
    <t>VRN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</si>
  <si>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</si>
  <si>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</si>
  <si>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</si>
  <si>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</si>
  <si>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</si>
  <si>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</si>
  <si>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</si>
  <si>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</si>
  <si>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</si>
  <si>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</si>
  <si>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</si>
  <si>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</si>
  <si>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</si>
  <si>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</si>
  <si>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</si>
  <si>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</si>
  <si>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</si>
  <si>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</si>
  <si>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</si>
  <si>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</si>
  <si>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</si>
  <si>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</si>
  <si>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</si>
  <si>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</si>
  <si>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000212920/</t>
  </si>
  <si>
    <t>47404981/CZ6809150183</t>
  </si>
  <si>
    <t>Podkladní pás samolepící dle PD</t>
  </si>
  <si>
    <t>Pás modifikovaný asfalt 3D strukturou dle PD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</si>
</sst>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9"/>
      <color indexed="63"/>
      <name val="Arial"/>
      <family val="0"/>
    </font>
    <font>
      <i/>
      <sz val="9"/>
      <color indexed="50"/>
      <name val="Arial"/>
      <family val="0"/>
    </font>
    <font>
      <i/>
      <sz val="9"/>
      <color indexed="61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7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3" fillId="34" borderId="35" xfId="0" applyNumberFormat="1" applyFont="1" applyFill="1" applyBorder="1" applyAlignment="1" applyProtection="1">
      <alignment horizontal="center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5" fillId="0" borderId="35" xfId="0" applyNumberFormat="1" applyFont="1" applyFill="1" applyBorder="1" applyAlignment="1" applyProtection="1">
      <alignment horizontal="right" vertical="center"/>
      <protection/>
    </xf>
    <xf numFmtId="49" fontId="15" fillId="0" borderId="35" xfId="0" applyNumberFormat="1" applyFont="1" applyFill="1" applyBorder="1" applyAlignment="1" applyProtection="1">
      <alignment horizontal="right" vertical="center"/>
      <protection/>
    </xf>
    <xf numFmtId="4" fontId="15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4" fillId="34" borderId="4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3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49" fontId="15" fillId="0" borderId="51" xfId="0" applyNumberFormat="1" applyFon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horizontal="left" vertical="center"/>
      <protection/>
    </xf>
    <xf numFmtId="49" fontId="14" fillId="34" borderId="53" xfId="0" applyNumberFormat="1" applyFont="1" applyFill="1" applyBorder="1" applyAlignment="1" applyProtection="1">
      <alignment horizontal="left" vertical="center"/>
      <protection/>
    </xf>
    <xf numFmtId="0" fontId="14" fillId="34" borderId="54" xfId="0" applyNumberFormat="1" applyFont="1" applyFill="1" applyBorder="1" applyAlignment="1" applyProtection="1">
      <alignment horizontal="left" vertical="center"/>
      <protection/>
    </xf>
    <xf numFmtId="49" fontId="15" fillId="0" borderId="55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56" xfId="0" applyNumberFormat="1" applyFont="1" applyFill="1" applyBorder="1" applyAlignment="1" applyProtection="1">
      <alignment horizontal="left" vertical="center"/>
      <protection/>
    </xf>
    <xf numFmtId="49" fontId="14" fillId="0" borderId="53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49" fontId="15" fillId="0" borderId="53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49" fontId="16" fillId="0" borderId="53" xfId="0" applyNumberFormat="1" applyFont="1" applyFill="1" applyBorder="1" applyAlignment="1" applyProtection="1">
      <alignment horizontal="left" vertical="center"/>
      <protection/>
    </xf>
    <xf numFmtId="0" fontId="16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4"/>
  <sheetViews>
    <sheetView zoomScalePageLayoutView="0" workbookViewId="0" topLeftCell="A1">
      <pane ySplit="11" topLeftCell="A39" activePane="bottomLeft" state="frozen"/>
      <selection pane="topLeft" activeCell="A1" sqref="A1"/>
      <selection pane="bottomLeft" activeCell="H38" sqref="H3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61.28125" style="0" customWidth="1"/>
    <col min="6" max="6" width="5.851562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12.75">
      <c r="A2" s="125" t="s">
        <v>1</v>
      </c>
      <c r="B2" s="126"/>
      <c r="C2" s="126"/>
      <c r="D2" s="127" t="s">
        <v>96</v>
      </c>
      <c r="E2" s="96"/>
      <c r="F2" s="129" t="s">
        <v>149</v>
      </c>
      <c r="G2" s="126"/>
      <c r="H2" s="129" t="s">
        <v>6</v>
      </c>
      <c r="I2" s="130" t="s">
        <v>166</v>
      </c>
      <c r="J2" s="130" t="s">
        <v>173</v>
      </c>
      <c r="K2" s="126"/>
      <c r="L2" s="126"/>
      <c r="M2" s="126"/>
      <c r="N2" s="131"/>
      <c r="O2" s="39"/>
    </row>
    <row r="3" spans="1:15" ht="12.75">
      <c r="A3" s="122"/>
      <c r="B3" s="98"/>
      <c r="C3" s="98"/>
      <c r="D3" s="128"/>
      <c r="E3" s="128"/>
      <c r="F3" s="98"/>
      <c r="G3" s="98"/>
      <c r="H3" s="98"/>
      <c r="I3" s="98"/>
      <c r="J3" s="98"/>
      <c r="K3" s="98"/>
      <c r="L3" s="98"/>
      <c r="M3" s="98"/>
      <c r="N3" s="120"/>
      <c r="O3" s="39"/>
    </row>
    <row r="4" spans="1:15" ht="12.75">
      <c r="A4" s="116" t="s">
        <v>2</v>
      </c>
      <c r="B4" s="98"/>
      <c r="C4" s="98"/>
      <c r="D4" s="97" t="s">
        <v>97</v>
      </c>
      <c r="E4" s="98"/>
      <c r="F4" s="119" t="s">
        <v>150</v>
      </c>
      <c r="G4" s="98"/>
      <c r="H4" s="119" t="s">
        <v>6</v>
      </c>
      <c r="I4" s="97" t="s">
        <v>167</v>
      </c>
      <c r="J4" s="97" t="s">
        <v>174</v>
      </c>
      <c r="K4" s="98"/>
      <c r="L4" s="98"/>
      <c r="M4" s="98"/>
      <c r="N4" s="120"/>
      <c r="O4" s="39"/>
    </row>
    <row r="5" spans="1:15" ht="12.75">
      <c r="A5" s="12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120"/>
      <c r="O5" s="39"/>
    </row>
    <row r="6" spans="1:15" ht="12.75">
      <c r="A6" s="116" t="s">
        <v>3</v>
      </c>
      <c r="B6" s="98"/>
      <c r="C6" s="98"/>
      <c r="D6" s="97" t="s">
        <v>98</v>
      </c>
      <c r="E6" s="98"/>
      <c r="F6" s="119" t="s">
        <v>151</v>
      </c>
      <c r="G6" s="98"/>
      <c r="H6" s="119" t="s">
        <v>6</v>
      </c>
      <c r="I6" s="97" t="s">
        <v>168</v>
      </c>
      <c r="J6" s="119" t="s">
        <v>175</v>
      </c>
      <c r="K6" s="98"/>
      <c r="L6" s="98"/>
      <c r="M6" s="98"/>
      <c r="N6" s="120"/>
      <c r="O6" s="39"/>
    </row>
    <row r="7" spans="1:15" ht="12.75">
      <c r="A7" s="122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120"/>
      <c r="O7" s="39"/>
    </row>
    <row r="8" spans="1:15" ht="12.75">
      <c r="A8" s="116" t="s">
        <v>4</v>
      </c>
      <c r="B8" s="98"/>
      <c r="C8" s="98"/>
      <c r="D8" s="97">
        <v>80119</v>
      </c>
      <c r="E8" s="98"/>
      <c r="F8" s="119" t="s">
        <v>152</v>
      </c>
      <c r="G8" s="98"/>
      <c r="H8" s="119" t="s">
        <v>163</v>
      </c>
      <c r="I8" s="97" t="s">
        <v>169</v>
      </c>
      <c r="J8" s="97" t="s">
        <v>176</v>
      </c>
      <c r="K8" s="98"/>
      <c r="L8" s="98"/>
      <c r="M8" s="98"/>
      <c r="N8" s="120"/>
      <c r="O8" s="39"/>
    </row>
    <row r="9" spans="1:15" ht="12.75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1"/>
      <c r="O9" s="39"/>
    </row>
    <row r="10" spans="1:64" ht="12.75">
      <c r="A10" s="1" t="s">
        <v>5</v>
      </c>
      <c r="B10" s="10" t="s">
        <v>45</v>
      </c>
      <c r="C10" s="10" t="s">
        <v>46</v>
      </c>
      <c r="D10" s="107" t="s">
        <v>99</v>
      </c>
      <c r="E10" s="108"/>
      <c r="F10" s="10" t="s">
        <v>153</v>
      </c>
      <c r="G10" s="20" t="s">
        <v>162</v>
      </c>
      <c r="H10" s="24" t="s">
        <v>164</v>
      </c>
      <c r="I10" s="109" t="s">
        <v>170</v>
      </c>
      <c r="J10" s="110"/>
      <c r="K10" s="111"/>
      <c r="L10" s="109" t="s">
        <v>179</v>
      </c>
      <c r="M10" s="111"/>
      <c r="N10" s="32" t="s">
        <v>181</v>
      </c>
      <c r="O10" s="40"/>
      <c r="BK10" s="31" t="s">
        <v>218</v>
      </c>
      <c r="BL10" s="45" t="s">
        <v>221</v>
      </c>
    </row>
    <row r="11" spans="1:62" ht="12.75">
      <c r="A11" s="2" t="s">
        <v>6</v>
      </c>
      <c r="B11" s="11" t="s">
        <v>6</v>
      </c>
      <c r="C11" s="11" t="s">
        <v>6</v>
      </c>
      <c r="D11" s="112" t="s">
        <v>100</v>
      </c>
      <c r="E11" s="113"/>
      <c r="F11" s="11" t="s">
        <v>6</v>
      </c>
      <c r="G11" s="11" t="s">
        <v>6</v>
      </c>
      <c r="H11" s="25" t="s">
        <v>165</v>
      </c>
      <c r="I11" s="26" t="s">
        <v>171</v>
      </c>
      <c r="J11" s="28" t="s">
        <v>177</v>
      </c>
      <c r="K11" s="29" t="s">
        <v>178</v>
      </c>
      <c r="L11" s="26" t="s">
        <v>180</v>
      </c>
      <c r="M11" s="29" t="s">
        <v>178</v>
      </c>
      <c r="N11" s="33" t="s">
        <v>182</v>
      </c>
      <c r="O11" s="40"/>
      <c r="Z11" s="31" t="s">
        <v>186</v>
      </c>
      <c r="AA11" s="31" t="s">
        <v>187</v>
      </c>
      <c r="AB11" s="31" t="s">
        <v>188</v>
      </c>
      <c r="AC11" s="31" t="s">
        <v>189</v>
      </c>
      <c r="AD11" s="31" t="s">
        <v>190</v>
      </c>
      <c r="AE11" s="31" t="s">
        <v>191</v>
      </c>
      <c r="AF11" s="31" t="s">
        <v>192</v>
      </c>
      <c r="AG11" s="31" t="s">
        <v>193</v>
      </c>
      <c r="AH11" s="31" t="s">
        <v>194</v>
      </c>
      <c r="BH11" s="31" t="s">
        <v>215</v>
      </c>
      <c r="BI11" s="31" t="s">
        <v>216</v>
      </c>
      <c r="BJ11" s="31" t="s">
        <v>217</v>
      </c>
    </row>
    <row r="12" spans="1:47" ht="12.75">
      <c r="A12" s="3"/>
      <c r="B12" s="12"/>
      <c r="C12" s="12" t="s">
        <v>47</v>
      </c>
      <c r="D12" s="114" t="s">
        <v>101</v>
      </c>
      <c r="E12" s="115"/>
      <c r="F12" s="18" t="s">
        <v>6</v>
      </c>
      <c r="G12" s="18" t="s">
        <v>6</v>
      </c>
      <c r="H12" s="18" t="s">
        <v>6</v>
      </c>
      <c r="I12" s="46">
        <f>SUM(I13:I17)</f>
        <v>0</v>
      </c>
      <c r="J12" s="46">
        <f>SUM(J13:J17)</f>
        <v>0</v>
      </c>
      <c r="K12" s="46">
        <f>SUM(K13:K17)</f>
        <v>0</v>
      </c>
      <c r="L12" s="30"/>
      <c r="M12" s="46">
        <f>SUM(M13:M17)</f>
        <v>1.78961445</v>
      </c>
      <c r="N12" s="34"/>
      <c r="O12" s="39"/>
      <c r="AI12" s="31"/>
      <c r="AS12" s="47">
        <f>SUM(AJ13:AJ17)</f>
        <v>0</v>
      </c>
      <c r="AT12" s="47">
        <f>SUM(AK13:AK17)</f>
        <v>0</v>
      </c>
      <c r="AU12" s="47">
        <f>SUM(AL13:AL17)</f>
        <v>0</v>
      </c>
    </row>
    <row r="13" spans="1:64" ht="12.75">
      <c r="A13" s="4" t="s">
        <v>7</v>
      </c>
      <c r="B13" s="13"/>
      <c r="C13" s="13" t="s">
        <v>48</v>
      </c>
      <c r="D13" s="99" t="s">
        <v>102</v>
      </c>
      <c r="E13" s="100"/>
      <c r="F13" s="13" t="s">
        <v>154</v>
      </c>
      <c r="G13" s="21">
        <v>639.3</v>
      </c>
      <c r="H13" s="21"/>
      <c r="I13" s="21">
        <f>G13*AO13</f>
        <v>0</v>
      </c>
      <c r="J13" s="21">
        <f>G13*AP13</f>
        <v>0</v>
      </c>
      <c r="K13" s="21">
        <f>G13*H13</f>
        <v>0</v>
      </c>
      <c r="L13" s="21">
        <v>0</v>
      </c>
      <c r="M13" s="21">
        <f>G13*L13</f>
        <v>0</v>
      </c>
      <c r="N13" s="35" t="s">
        <v>183</v>
      </c>
      <c r="O13" s="39"/>
      <c r="Z13" s="41">
        <f>IF(AQ13="5",BJ13,0)</f>
        <v>0</v>
      </c>
      <c r="AB13" s="41">
        <f>IF(AQ13="1",BH13,0)</f>
        <v>0</v>
      </c>
      <c r="AC13" s="41">
        <f>IF(AQ13="1",BI13,0)</f>
        <v>0</v>
      </c>
      <c r="AD13" s="41">
        <f>IF(AQ13="7",BH13,0)</f>
        <v>0</v>
      </c>
      <c r="AE13" s="41">
        <f>IF(AQ13="7",BI13,0)</f>
        <v>0</v>
      </c>
      <c r="AF13" s="41">
        <f>IF(AQ13="2",BH13,0)</f>
        <v>0</v>
      </c>
      <c r="AG13" s="41">
        <f>IF(AQ13="2",BI13,0)</f>
        <v>0</v>
      </c>
      <c r="AH13" s="41">
        <f>IF(AQ13="0",BJ13,0)</f>
        <v>0</v>
      </c>
      <c r="AI13" s="31"/>
      <c r="AJ13" s="21">
        <f>IF(AN13=0,K13,0)</f>
        <v>0</v>
      </c>
      <c r="AK13" s="21">
        <f>IF(AN13=15,K13,0)</f>
        <v>0</v>
      </c>
      <c r="AL13" s="21">
        <f>IF(AN13=21,K13,0)</f>
        <v>0</v>
      </c>
      <c r="AN13" s="41">
        <v>15</v>
      </c>
      <c r="AO13" s="41">
        <f>H13*0</f>
        <v>0</v>
      </c>
      <c r="AP13" s="41">
        <f>H13*(1-0)</f>
        <v>0</v>
      </c>
      <c r="AQ13" s="42" t="s">
        <v>13</v>
      </c>
      <c r="AV13" s="41">
        <f>AW13+AX13</f>
        <v>0</v>
      </c>
      <c r="AW13" s="41">
        <f>G13*AO13</f>
        <v>0</v>
      </c>
      <c r="AX13" s="41">
        <f>G13*AP13</f>
        <v>0</v>
      </c>
      <c r="AY13" s="44" t="s">
        <v>196</v>
      </c>
      <c r="AZ13" s="44" t="s">
        <v>209</v>
      </c>
      <c r="BA13" s="31" t="s">
        <v>214</v>
      </c>
      <c r="BC13" s="41">
        <f>AW13+AX13</f>
        <v>0</v>
      </c>
      <c r="BD13" s="41">
        <f>H13/(100-BE13)*100</f>
        <v>0</v>
      </c>
      <c r="BE13" s="41">
        <v>0</v>
      </c>
      <c r="BF13" s="41">
        <f>M13</f>
        <v>0</v>
      </c>
      <c r="BH13" s="21">
        <f>G13*AO13</f>
        <v>0</v>
      </c>
      <c r="BI13" s="21">
        <f>G13*AP13</f>
        <v>0</v>
      </c>
      <c r="BJ13" s="21">
        <f>G13*H13</f>
        <v>0</v>
      </c>
      <c r="BK13" s="21" t="s">
        <v>219</v>
      </c>
      <c r="BL13" s="41">
        <v>712</v>
      </c>
    </row>
    <row r="14" spans="1:64" ht="12.75">
      <c r="A14" s="4" t="s">
        <v>8</v>
      </c>
      <c r="B14" s="13"/>
      <c r="C14" s="13" t="s">
        <v>49</v>
      </c>
      <c r="D14" s="99" t="s">
        <v>103</v>
      </c>
      <c r="E14" s="100"/>
      <c r="F14" s="13" t="s">
        <v>154</v>
      </c>
      <c r="G14" s="21">
        <v>863.055</v>
      </c>
      <c r="H14" s="21"/>
      <c r="I14" s="21">
        <f>G14*AO14</f>
        <v>0</v>
      </c>
      <c r="J14" s="21">
        <f>G14*AP14</f>
        <v>0</v>
      </c>
      <c r="K14" s="21">
        <f>G14*H14</f>
        <v>0</v>
      </c>
      <c r="L14" s="21">
        <v>3E-05</v>
      </c>
      <c r="M14" s="21">
        <f>G14*L14</f>
        <v>0.02589165</v>
      </c>
      <c r="N14" s="35" t="s">
        <v>183</v>
      </c>
      <c r="O14" s="39"/>
      <c r="Z14" s="41">
        <f>IF(AQ14="5",BJ14,0)</f>
        <v>0</v>
      </c>
      <c r="AB14" s="41">
        <f>IF(AQ14="1",BH14,0)</f>
        <v>0</v>
      </c>
      <c r="AC14" s="41">
        <f>IF(AQ14="1",BI14,0)</f>
        <v>0</v>
      </c>
      <c r="AD14" s="41">
        <f>IF(AQ14="7",BH14,0)</f>
        <v>0</v>
      </c>
      <c r="AE14" s="41">
        <f>IF(AQ14="7",BI14,0)</f>
        <v>0</v>
      </c>
      <c r="AF14" s="41">
        <f>IF(AQ14="2",BH14,0)</f>
        <v>0</v>
      </c>
      <c r="AG14" s="41">
        <f>IF(AQ14="2",BI14,0)</f>
        <v>0</v>
      </c>
      <c r="AH14" s="41">
        <f>IF(AQ14="0",BJ14,0)</f>
        <v>0</v>
      </c>
      <c r="AI14" s="31"/>
      <c r="AJ14" s="21">
        <f>IF(AN14=0,K14,0)</f>
        <v>0</v>
      </c>
      <c r="AK14" s="21">
        <f>IF(AN14=15,K14,0)</f>
        <v>0</v>
      </c>
      <c r="AL14" s="21">
        <f>IF(AN14=21,K14,0)</f>
        <v>0</v>
      </c>
      <c r="AN14" s="41">
        <v>15</v>
      </c>
      <c r="AO14" s="41">
        <f>H14*0.0337700137017075</f>
        <v>0</v>
      </c>
      <c r="AP14" s="41">
        <f>H14*(1-0.0337700137017075)</f>
        <v>0</v>
      </c>
      <c r="AQ14" s="42" t="s">
        <v>13</v>
      </c>
      <c r="AV14" s="41">
        <f>AW14+AX14</f>
        <v>0</v>
      </c>
      <c r="AW14" s="41">
        <f>G14*AO14</f>
        <v>0</v>
      </c>
      <c r="AX14" s="41">
        <f>G14*AP14</f>
        <v>0</v>
      </c>
      <c r="AY14" s="44" t="s">
        <v>196</v>
      </c>
      <c r="AZ14" s="44" t="s">
        <v>209</v>
      </c>
      <c r="BA14" s="31" t="s">
        <v>214</v>
      </c>
      <c r="BC14" s="41">
        <f>AW14+AX14</f>
        <v>0</v>
      </c>
      <c r="BD14" s="41">
        <f>H14/(100-BE14)*100</f>
        <v>0</v>
      </c>
      <c r="BE14" s="41">
        <v>0</v>
      </c>
      <c r="BF14" s="41">
        <f>M14</f>
        <v>0.02589165</v>
      </c>
      <c r="BH14" s="21">
        <f>G14*AO14</f>
        <v>0</v>
      </c>
      <c r="BI14" s="21">
        <f>G14*AP14</f>
        <v>0</v>
      </c>
      <c r="BJ14" s="21">
        <f>G14*H14</f>
        <v>0</v>
      </c>
      <c r="BK14" s="21" t="s">
        <v>219</v>
      </c>
      <c r="BL14" s="41">
        <v>712</v>
      </c>
    </row>
    <row r="15" spans="1:64" ht="12.75">
      <c r="A15" s="4" t="s">
        <v>9</v>
      </c>
      <c r="B15" s="13"/>
      <c r="C15" s="13" t="s">
        <v>50</v>
      </c>
      <c r="D15" s="99" t="s">
        <v>278</v>
      </c>
      <c r="E15" s="100"/>
      <c r="F15" s="13" t="s">
        <v>154</v>
      </c>
      <c r="G15" s="21">
        <v>766.836</v>
      </c>
      <c r="H15" s="21"/>
      <c r="I15" s="21">
        <f>G15*AO15</f>
        <v>0</v>
      </c>
      <c r="J15" s="21">
        <f>G15*AP15</f>
        <v>0</v>
      </c>
      <c r="K15" s="21">
        <f>G15*H15</f>
        <v>0</v>
      </c>
      <c r="L15" s="21">
        <v>0.0023</v>
      </c>
      <c r="M15" s="21">
        <f>G15*L15</f>
        <v>1.7637228</v>
      </c>
      <c r="N15" s="35" t="s">
        <v>184</v>
      </c>
      <c r="O15" s="39"/>
      <c r="Z15" s="41">
        <f>IF(AQ15="5",BJ15,0)</f>
        <v>0</v>
      </c>
      <c r="AB15" s="41">
        <f>IF(AQ15="1",BH15,0)</f>
        <v>0</v>
      </c>
      <c r="AC15" s="41">
        <f>IF(AQ15="1",BI15,0)</f>
        <v>0</v>
      </c>
      <c r="AD15" s="41">
        <f>IF(AQ15="7",BH15,0)</f>
        <v>0</v>
      </c>
      <c r="AE15" s="41">
        <f>IF(AQ15="7",BI15,0)</f>
        <v>0</v>
      </c>
      <c r="AF15" s="41">
        <f>IF(AQ15="2",BH15,0)</f>
        <v>0</v>
      </c>
      <c r="AG15" s="41">
        <f>IF(AQ15="2",BI15,0)</f>
        <v>0</v>
      </c>
      <c r="AH15" s="41">
        <f>IF(AQ15="0",BJ15,0)</f>
        <v>0</v>
      </c>
      <c r="AI15" s="31"/>
      <c r="AJ15" s="21">
        <f>IF(AN15=0,K15,0)</f>
        <v>0</v>
      </c>
      <c r="AK15" s="21">
        <f>IF(AN15=15,K15,0)</f>
        <v>0</v>
      </c>
      <c r="AL15" s="21">
        <f>IF(AN15=21,K15,0)</f>
        <v>0</v>
      </c>
      <c r="AN15" s="41">
        <v>15</v>
      </c>
      <c r="AO15" s="41">
        <f>H15*0.865636363636364</f>
        <v>0</v>
      </c>
      <c r="AP15" s="41">
        <f>H15*(1-0.865636363636364)</f>
        <v>0</v>
      </c>
      <c r="AQ15" s="42" t="s">
        <v>13</v>
      </c>
      <c r="AV15" s="41">
        <f>AW15+AX15</f>
        <v>0</v>
      </c>
      <c r="AW15" s="41">
        <f>G15*AO15</f>
        <v>0</v>
      </c>
      <c r="AX15" s="41">
        <f>G15*AP15</f>
        <v>0</v>
      </c>
      <c r="AY15" s="44" t="s">
        <v>196</v>
      </c>
      <c r="AZ15" s="44" t="s">
        <v>209</v>
      </c>
      <c r="BA15" s="31" t="s">
        <v>214</v>
      </c>
      <c r="BC15" s="41">
        <f>AW15+AX15</f>
        <v>0</v>
      </c>
      <c r="BD15" s="41">
        <f>H15/(100-BE15)*100</f>
        <v>0</v>
      </c>
      <c r="BE15" s="41">
        <v>0</v>
      </c>
      <c r="BF15" s="41">
        <f>M15</f>
        <v>1.7637228</v>
      </c>
      <c r="BH15" s="21">
        <f>G15*AO15</f>
        <v>0</v>
      </c>
      <c r="BI15" s="21">
        <f>G15*AP15</f>
        <v>0</v>
      </c>
      <c r="BJ15" s="21">
        <f>G15*H15</f>
        <v>0</v>
      </c>
      <c r="BK15" s="21" t="s">
        <v>219</v>
      </c>
      <c r="BL15" s="41">
        <v>712</v>
      </c>
    </row>
    <row r="16" spans="1:64" ht="12.75">
      <c r="A16" s="4" t="s">
        <v>10</v>
      </c>
      <c r="B16" s="13"/>
      <c r="C16" s="13" t="s">
        <v>51</v>
      </c>
      <c r="D16" s="99" t="s">
        <v>104</v>
      </c>
      <c r="E16" s="100"/>
      <c r="F16" s="13" t="s">
        <v>154</v>
      </c>
      <c r="G16" s="21">
        <v>1260</v>
      </c>
      <c r="H16" s="21"/>
      <c r="I16" s="21">
        <f>G16*AO16</f>
        <v>0</v>
      </c>
      <c r="J16" s="21">
        <f>G16*AP16</f>
        <v>0</v>
      </c>
      <c r="K16" s="21">
        <f>G16*H16</f>
        <v>0</v>
      </c>
      <c r="L16" s="21">
        <v>0</v>
      </c>
      <c r="M16" s="21">
        <f>G16*L16</f>
        <v>0</v>
      </c>
      <c r="N16" s="35" t="s">
        <v>183</v>
      </c>
      <c r="O16" s="39"/>
      <c r="Z16" s="41">
        <f>IF(AQ16="5",BJ16,0)</f>
        <v>0</v>
      </c>
      <c r="AB16" s="41">
        <f>IF(AQ16="1",BH16,0)</f>
        <v>0</v>
      </c>
      <c r="AC16" s="41">
        <f>IF(AQ16="1",BI16,0)</f>
        <v>0</v>
      </c>
      <c r="AD16" s="41">
        <f>IF(AQ16="7",BH16,0)</f>
        <v>0</v>
      </c>
      <c r="AE16" s="41">
        <f>IF(AQ16="7",BI16,0)</f>
        <v>0</v>
      </c>
      <c r="AF16" s="41">
        <f>IF(AQ16="2",BH16,0)</f>
        <v>0</v>
      </c>
      <c r="AG16" s="41">
        <f>IF(AQ16="2",BI16,0)</f>
        <v>0</v>
      </c>
      <c r="AH16" s="41">
        <f>IF(AQ16="0",BJ16,0)</f>
        <v>0</v>
      </c>
      <c r="AI16" s="31"/>
      <c r="AJ16" s="21">
        <f>IF(AN16=0,K16,0)</f>
        <v>0</v>
      </c>
      <c r="AK16" s="21">
        <f>IF(AN16=15,K16,0)</f>
        <v>0</v>
      </c>
      <c r="AL16" s="21">
        <f>IF(AN16=21,K16,0)</f>
        <v>0</v>
      </c>
      <c r="AN16" s="41">
        <v>15</v>
      </c>
      <c r="AO16" s="41">
        <f>H16*0</f>
        <v>0</v>
      </c>
      <c r="AP16" s="41">
        <f>H16*(1-0)</f>
        <v>0</v>
      </c>
      <c r="AQ16" s="42" t="s">
        <v>13</v>
      </c>
      <c r="AV16" s="41">
        <f>AW16+AX16</f>
        <v>0</v>
      </c>
      <c r="AW16" s="41">
        <f>G16*AO16</f>
        <v>0</v>
      </c>
      <c r="AX16" s="41">
        <f>G16*AP16</f>
        <v>0</v>
      </c>
      <c r="AY16" s="44" t="s">
        <v>196</v>
      </c>
      <c r="AZ16" s="44" t="s">
        <v>209</v>
      </c>
      <c r="BA16" s="31" t="s">
        <v>214</v>
      </c>
      <c r="BC16" s="41">
        <f>AW16+AX16</f>
        <v>0</v>
      </c>
      <c r="BD16" s="41">
        <f>H16/(100-BE16)*100</f>
        <v>0</v>
      </c>
      <c r="BE16" s="41">
        <v>0</v>
      </c>
      <c r="BF16" s="41">
        <f>M16</f>
        <v>0</v>
      </c>
      <c r="BH16" s="21">
        <f>G16*AO16</f>
        <v>0</v>
      </c>
      <c r="BI16" s="21">
        <f>G16*AP16</f>
        <v>0</v>
      </c>
      <c r="BJ16" s="21">
        <f>G16*H16</f>
        <v>0</v>
      </c>
      <c r="BK16" s="21" t="s">
        <v>219</v>
      </c>
      <c r="BL16" s="41">
        <v>712</v>
      </c>
    </row>
    <row r="17" spans="1:64" ht="12.75">
      <c r="A17" s="4" t="s">
        <v>11</v>
      </c>
      <c r="B17" s="13"/>
      <c r="C17" s="13" t="s">
        <v>52</v>
      </c>
      <c r="D17" s="99" t="s">
        <v>105</v>
      </c>
      <c r="E17" s="100"/>
      <c r="F17" s="13" t="s">
        <v>155</v>
      </c>
      <c r="G17" s="21">
        <v>102</v>
      </c>
      <c r="H17" s="21"/>
      <c r="I17" s="21">
        <f>G17*AO17</f>
        <v>0</v>
      </c>
      <c r="J17" s="21">
        <f>G17*AP17</f>
        <v>0</v>
      </c>
      <c r="K17" s="21">
        <f>G17*H17</f>
        <v>0</v>
      </c>
      <c r="L17" s="21">
        <v>0</v>
      </c>
      <c r="M17" s="21">
        <f>G17*L17</f>
        <v>0</v>
      </c>
      <c r="N17" s="35" t="s">
        <v>185</v>
      </c>
      <c r="O17" s="39"/>
      <c r="Z17" s="41">
        <f>IF(AQ17="5",BJ17,0)</f>
        <v>0</v>
      </c>
      <c r="AB17" s="41">
        <f>IF(AQ17="1",BH17,0)</f>
        <v>0</v>
      </c>
      <c r="AC17" s="41">
        <f>IF(AQ17="1",BI17,0)</f>
        <v>0</v>
      </c>
      <c r="AD17" s="41">
        <f>IF(AQ17="7",BH17,0)</f>
        <v>0</v>
      </c>
      <c r="AE17" s="41">
        <f>IF(AQ17="7",BI17,0)</f>
        <v>0</v>
      </c>
      <c r="AF17" s="41">
        <f>IF(AQ17="2",BH17,0)</f>
        <v>0</v>
      </c>
      <c r="AG17" s="41">
        <f>IF(AQ17="2",BI17,0)</f>
        <v>0</v>
      </c>
      <c r="AH17" s="41">
        <f>IF(AQ17="0",BJ17,0)</f>
        <v>0</v>
      </c>
      <c r="AI17" s="31"/>
      <c r="AJ17" s="21">
        <f>IF(AN17=0,K17,0)</f>
        <v>0</v>
      </c>
      <c r="AK17" s="21">
        <f>IF(AN17=15,K17,0)</f>
        <v>0</v>
      </c>
      <c r="AL17" s="21">
        <f>IF(AN17=21,K17,0)</f>
        <v>0</v>
      </c>
      <c r="AN17" s="41">
        <v>15</v>
      </c>
      <c r="AO17" s="41">
        <f>H17*0</f>
        <v>0</v>
      </c>
      <c r="AP17" s="41">
        <f>H17*(1-0)</f>
        <v>0</v>
      </c>
      <c r="AQ17" s="42" t="s">
        <v>13</v>
      </c>
      <c r="AV17" s="41">
        <f>AW17+AX17</f>
        <v>0</v>
      </c>
      <c r="AW17" s="41">
        <f>G17*AO17</f>
        <v>0</v>
      </c>
      <c r="AX17" s="41">
        <f>G17*AP17</f>
        <v>0</v>
      </c>
      <c r="AY17" s="44" t="s">
        <v>196</v>
      </c>
      <c r="AZ17" s="44" t="s">
        <v>209</v>
      </c>
      <c r="BA17" s="31" t="s">
        <v>214</v>
      </c>
      <c r="BC17" s="41">
        <f>AW17+AX17</f>
        <v>0</v>
      </c>
      <c r="BD17" s="41">
        <f>H17/(100-BE17)*100</f>
        <v>0</v>
      </c>
      <c r="BE17" s="41">
        <v>0</v>
      </c>
      <c r="BF17" s="41">
        <f>M17</f>
        <v>0</v>
      </c>
      <c r="BH17" s="21">
        <f>G17*AO17</f>
        <v>0</v>
      </c>
      <c r="BI17" s="21">
        <f>G17*AP17</f>
        <v>0</v>
      </c>
      <c r="BJ17" s="21">
        <f>G17*H17</f>
        <v>0</v>
      </c>
      <c r="BK17" s="21" t="s">
        <v>219</v>
      </c>
      <c r="BL17" s="41">
        <v>712</v>
      </c>
    </row>
    <row r="18" spans="1:47" ht="12.75">
      <c r="A18" s="5"/>
      <c r="B18" s="14"/>
      <c r="C18" s="14" t="s">
        <v>53</v>
      </c>
      <c r="D18" s="101" t="s">
        <v>106</v>
      </c>
      <c r="E18" s="102"/>
      <c r="F18" s="19" t="s">
        <v>6</v>
      </c>
      <c r="G18" s="19" t="s">
        <v>6</v>
      </c>
      <c r="H18" s="19" t="s">
        <v>6</v>
      </c>
      <c r="I18" s="47">
        <f>SUM(I19:I19)</f>
        <v>0</v>
      </c>
      <c r="J18" s="47">
        <f>SUM(J19:J19)</f>
        <v>0</v>
      </c>
      <c r="K18" s="47">
        <f>SUM(K19:K19)</f>
        <v>0</v>
      </c>
      <c r="L18" s="31"/>
      <c r="M18" s="47">
        <f>SUM(M19:M19)</f>
        <v>0</v>
      </c>
      <c r="N18" s="36"/>
      <c r="O18" s="39"/>
      <c r="AI18" s="31"/>
      <c r="AS18" s="47">
        <f>SUM(AJ19:AJ19)</f>
        <v>0</v>
      </c>
      <c r="AT18" s="47">
        <f>SUM(AK19:AK19)</f>
        <v>0</v>
      </c>
      <c r="AU18" s="47">
        <f>SUM(AL19:AL19)</f>
        <v>0</v>
      </c>
    </row>
    <row r="19" spans="1:64" ht="12.75">
      <c r="A19" s="4" t="s">
        <v>12</v>
      </c>
      <c r="B19" s="13"/>
      <c r="C19" s="13" t="s">
        <v>54</v>
      </c>
      <c r="D19" s="99" t="s">
        <v>107</v>
      </c>
      <c r="E19" s="100"/>
      <c r="F19" s="13" t="s">
        <v>156</v>
      </c>
      <c r="G19" s="21">
        <v>120</v>
      </c>
      <c r="H19" s="21"/>
      <c r="I19" s="21">
        <f>G19*AO19</f>
        <v>0</v>
      </c>
      <c r="J19" s="21">
        <f>G19*AP19</f>
        <v>0</v>
      </c>
      <c r="K19" s="21">
        <f>G19*H19</f>
        <v>0</v>
      </c>
      <c r="L19" s="21">
        <v>0</v>
      </c>
      <c r="M19" s="21">
        <f>G19*L19</f>
        <v>0</v>
      </c>
      <c r="N19" s="35"/>
      <c r="O19" s="39"/>
      <c r="Z19" s="41">
        <f>IF(AQ19="5",BJ19,0)</f>
        <v>0</v>
      </c>
      <c r="AB19" s="41">
        <f>IF(AQ19="1",BH19,0)</f>
        <v>0</v>
      </c>
      <c r="AC19" s="41">
        <f>IF(AQ19="1",BI19,0)</f>
        <v>0</v>
      </c>
      <c r="AD19" s="41">
        <f>IF(AQ19="7",BH19,0)</f>
        <v>0</v>
      </c>
      <c r="AE19" s="41">
        <f>IF(AQ19="7",BI19,0)</f>
        <v>0</v>
      </c>
      <c r="AF19" s="41">
        <f>IF(AQ19="2",BH19,0)</f>
        <v>0</v>
      </c>
      <c r="AG19" s="41">
        <f>IF(AQ19="2",BI19,0)</f>
        <v>0</v>
      </c>
      <c r="AH19" s="41">
        <f>IF(AQ19="0",BJ19,0)</f>
        <v>0</v>
      </c>
      <c r="AI19" s="31"/>
      <c r="AJ19" s="21">
        <f>IF(AN19=0,K19,0)</f>
        <v>0</v>
      </c>
      <c r="AK19" s="21">
        <f>IF(AN19=15,K19,0)</f>
        <v>0</v>
      </c>
      <c r="AL19" s="21">
        <f>IF(AN19=21,K19,0)</f>
        <v>0</v>
      </c>
      <c r="AN19" s="41">
        <v>15</v>
      </c>
      <c r="AO19" s="41">
        <f>H19*1</f>
        <v>0</v>
      </c>
      <c r="AP19" s="41">
        <f>H19*(1-1)</f>
        <v>0</v>
      </c>
      <c r="AQ19" s="42" t="s">
        <v>13</v>
      </c>
      <c r="AV19" s="41">
        <f>AW19+AX19</f>
        <v>0</v>
      </c>
      <c r="AW19" s="41">
        <f>G19*AO19</f>
        <v>0</v>
      </c>
      <c r="AX19" s="41">
        <f>G19*AP19</f>
        <v>0</v>
      </c>
      <c r="AY19" s="44" t="s">
        <v>197</v>
      </c>
      <c r="AZ19" s="44" t="s">
        <v>209</v>
      </c>
      <c r="BA19" s="31" t="s">
        <v>214</v>
      </c>
      <c r="BC19" s="41">
        <f>AW19+AX19</f>
        <v>0</v>
      </c>
      <c r="BD19" s="41">
        <f>H19/(100-BE19)*100</f>
        <v>0</v>
      </c>
      <c r="BE19" s="41">
        <v>0</v>
      </c>
      <c r="BF19" s="41">
        <f>M19</f>
        <v>0</v>
      </c>
      <c r="BH19" s="21">
        <f>G19*AO19</f>
        <v>0</v>
      </c>
      <c r="BI19" s="21">
        <f>G19*AP19</f>
        <v>0</v>
      </c>
      <c r="BJ19" s="21">
        <f>G19*H19</f>
        <v>0</v>
      </c>
      <c r="BK19" s="21" t="s">
        <v>219</v>
      </c>
      <c r="BL19" s="41">
        <v>713</v>
      </c>
    </row>
    <row r="20" spans="1:47" ht="12.75">
      <c r="A20" s="5"/>
      <c r="B20" s="14"/>
      <c r="C20" s="14" t="s">
        <v>55</v>
      </c>
      <c r="D20" s="101" t="s">
        <v>108</v>
      </c>
      <c r="E20" s="102"/>
      <c r="F20" s="19" t="s">
        <v>6</v>
      </c>
      <c r="G20" s="19" t="s">
        <v>6</v>
      </c>
      <c r="H20" s="19" t="s">
        <v>6</v>
      </c>
      <c r="I20" s="47">
        <f>SUM(I21:I21)</f>
        <v>0</v>
      </c>
      <c r="J20" s="47">
        <f>SUM(J21:J21)</f>
        <v>0</v>
      </c>
      <c r="K20" s="47">
        <f>SUM(K21:K21)</f>
        <v>0</v>
      </c>
      <c r="L20" s="31"/>
      <c r="M20" s="47">
        <f>SUM(M21:M21)</f>
        <v>15.581019600000001</v>
      </c>
      <c r="N20" s="36"/>
      <c r="O20" s="39"/>
      <c r="AI20" s="31"/>
      <c r="AS20" s="47">
        <f>SUM(AJ21:AJ21)</f>
        <v>0</v>
      </c>
      <c r="AT20" s="47">
        <f>SUM(AK21:AK21)</f>
        <v>0</v>
      </c>
      <c r="AU20" s="47">
        <f>SUM(AL21:AL21)</f>
        <v>0</v>
      </c>
    </row>
    <row r="21" spans="1:64" ht="12.75">
      <c r="A21" s="4" t="s">
        <v>13</v>
      </c>
      <c r="B21" s="13"/>
      <c r="C21" s="13" t="s">
        <v>56</v>
      </c>
      <c r="D21" s="99" t="s">
        <v>109</v>
      </c>
      <c r="E21" s="100"/>
      <c r="F21" s="13" t="s">
        <v>154</v>
      </c>
      <c r="G21" s="21">
        <v>767.16</v>
      </c>
      <c r="H21" s="21"/>
      <c r="I21" s="21">
        <f>G21*AO21</f>
        <v>0</v>
      </c>
      <c r="J21" s="21">
        <f>G21*AP21</f>
        <v>0</v>
      </c>
      <c r="K21" s="21">
        <f>G21*H21</f>
        <v>0</v>
      </c>
      <c r="L21" s="21">
        <v>0.02031</v>
      </c>
      <c r="M21" s="21">
        <f>G21*L21</f>
        <v>15.581019600000001</v>
      </c>
      <c r="N21" s="35" t="s">
        <v>185</v>
      </c>
      <c r="O21" s="39"/>
      <c r="Z21" s="41">
        <f>IF(AQ21="5",BJ21,0)</f>
        <v>0</v>
      </c>
      <c r="AB21" s="41">
        <f>IF(AQ21="1",BH21,0)</f>
        <v>0</v>
      </c>
      <c r="AC21" s="41">
        <f>IF(AQ21="1",BI21,0)</f>
        <v>0</v>
      </c>
      <c r="AD21" s="41">
        <f>IF(AQ21="7",BH21,0)</f>
        <v>0</v>
      </c>
      <c r="AE21" s="41">
        <f>IF(AQ21="7",BI21,0)</f>
        <v>0</v>
      </c>
      <c r="AF21" s="41">
        <f>IF(AQ21="2",BH21,0)</f>
        <v>0</v>
      </c>
      <c r="AG21" s="41">
        <f>IF(AQ21="2",BI21,0)</f>
        <v>0</v>
      </c>
      <c r="AH21" s="41">
        <f>IF(AQ21="0",BJ21,0)</f>
        <v>0</v>
      </c>
      <c r="AI21" s="31"/>
      <c r="AJ21" s="21">
        <f>IF(AN21=0,K21,0)</f>
        <v>0</v>
      </c>
      <c r="AK21" s="21">
        <f>IF(AN21=15,K21,0)</f>
        <v>0</v>
      </c>
      <c r="AL21" s="21">
        <f>IF(AN21=21,K21,0)</f>
        <v>0</v>
      </c>
      <c r="AN21" s="41">
        <v>15</v>
      </c>
      <c r="AO21" s="41">
        <f>H21*0.631882394716822</f>
        <v>0</v>
      </c>
      <c r="AP21" s="41">
        <f>H21*(1-0.631882394716822)</f>
        <v>0</v>
      </c>
      <c r="AQ21" s="42" t="s">
        <v>13</v>
      </c>
      <c r="AV21" s="41">
        <f>AW21+AX21</f>
        <v>0</v>
      </c>
      <c r="AW21" s="41">
        <f>G21*AO21</f>
        <v>0</v>
      </c>
      <c r="AX21" s="41">
        <f>G21*AP21</f>
        <v>0</v>
      </c>
      <c r="AY21" s="44" t="s">
        <v>198</v>
      </c>
      <c r="AZ21" s="44" t="s">
        <v>210</v>
      </c>
      <c r="BA21" s="31" t="s">
        <v>214</v>
      </c>
      <c r="BC21" s="41">
        <f>AW21+AX21</f>
        <v>0</v>
      </c>
      <c r="BD21" s="41">
        <f>H21/(100-BE21)*100</f>
        <v>0</v>
      </c>
      <c r="BE21" s="41">
        <v>0</v>
      </c>
      <c r="BF21" s="41">
        <f>M21</f>
        <v>15.581019600000001</v>
      </c>
      <c r="BH21" s="21">
        <f>G21*AO21</f>
        <v>0</v>
      </c>
      <c r="BI21" s="21">
        <f>G21*AP21</f>
        <v>0</v>
      </c>
      <c r="BJ21" s="21">
        <f>G21*H21</f>
        <v>0</v>
      </c>
      <c r="BK21" s="21" t="s">
        <v>219</v>
      </c>
      <c r="BL21" s="41">
        <v>762</v>
      </c>
    </row>
    <row r="22" spans="1:47" ht="12.75">
      <c r="A22" s="5"/>
      <c r="B22" s="14"/>
      <c r="C22" s="14" t="s">
        <v>57</v>
      </c>
      <c r="D22" s="101" t="s">
        <v>110</v>
      </c>
      <c r="E22" s="102"/>
      <c r="F22" s="19" t="s">
        <v>6</v>
      </c>
      <c r="G22" s="19" t="s">
        <v>6</v>
      </c>
      <c r="H22" s="19" t="s">
        <v>6</v>
      </c>
      <c r="I22" s="47">
        <f>SUM(I23:I30)</f>
        <v>0</v>
      </c>
      <c r="J22" s="47">
        <f>SUM(J23:J30)</f>
        <v>0</v>
      </c>
      <c r="K22" s="47">
        <f>SUM(K23:K30)</f>
        <v>0</v>
      </c>
      <c r="L22" s="31"/>
      <c r="M22" s="47">
        <f>SUM(M23:M30)</f>
        <v>4.9487813427999985</v>
      </c>
      <c r="N22" s="36"/>
      <c r="O22" s="39"/>
      <c r="AI22" s="31"/>
      <c r="AS22" s="47">
        <f>SUM(AJ23:AJ30)</f>
        <v>0</v>
      </c>
      <c r="AT22" s="47">
        <f>SUM(AK23:AK30)</f>
        <v>0</v>
      </c>
      <c r="AU22" s="47">
        <f>SUM(AL23:AL30)</f>
        <v>0</v>
      </c>
    </row>
    <row r="23" spans="1:64" ht="12.75">
      <c r="A23" s="4" t="s">
        <v>14</v>
      </c>
      <c r="B23" s="13"/>
      <c r="C23" s="13" t="s">
        <v>58</v>
      </c>
      <c r="D23" s="99" t="s">
        <v>111</v>
      </c>
      <c r="E23" s="100"/>
      <c r="F23" s="13" t="s">
        <v>155</v>
      </c>
      <c r="G23" s="21">
        <v>707.50964</v>
      </c>
      <c r="H23" s="21"/>
      <c r="I23" s="21">
        <f aca="true" t="shared" si="0" ref="I23:I30">G23*AO23</f>
        <v>0</v>
      </c>
      <c r="J23" s="21">
        <f aca="true" t="shared" si="1" ref="J23:J30">G23*AP23</f>
        <v>0</v>
      </c>
      <c r="K23" s="21">
        <f aca="true" t="shared" si="2" ref="K23:K30">G23*H23</f>
        <v>0</v>
      </c>
      <c r="L23" s="21">
        <v>0.00377</v>
      </c>
      <c r="M23" s="21">
        <f aca="true" t="shared" si="3" ref="M23:M30">G23*L23</f>
        <v>2.6673113427999997</v>
      </c>
      <c r="N23" s="35" t="s">
        <v>183</v>
      </c>
      <c r="O23" s="39"/>
      <c r="Z23" s="41">
        <f aca="true" t="shared" si="4" ref="Z23:Z30">IF(AQ23="5",BJ23,0)</f>
        <v>0</v>
      </c>
      <c r="AB23" s="41">
        <f aca="true" t="shared" si="5" ref="AB23:AB30">IF(AQ23="1",BH23,0)</f>
        <v>0</v>
      </c>
      <c r="AC23" s="41">
        <f aca="true" t="shared" si="6" ref="AC23:AC30">IF(AQ23="1",BI23,0)</f>
        <v>0</v>
      </c>
      <c r="AD23" s="41">
        <f aca="true" t="shared" si="7" ref="AD23:AD30">IF(AQ23="7",BH23,0)</f>
        <v>0</v>
      </c>
      <c r="AE23" s="41">
        <f aca="true" t="shared" si="8" ref="AE23:AE30">IF(AQ23="7",BI23,0)</f>
        <v>0</v>
      </c>
      <c r="AF23" s="41">
        <f aca="true" t="shared" si="9" ref="AF23:AF30">IF(AQ23="2",BH23,0)</f>
        <v>0</v>
      </c>
      <c r="AG23" s="41">
        <f aca="true" t="shared" si="10" ref="AG23:AG30">IF(AQ23="2",BI23,0)</f>
        <v>0</v>
      </c>
      <c r="AH23" s="41">
        <f aca="true" t="shared" si="11" ref="AH23:AH30">IF(AQ23="0",BJ23,0)</f>
        <v>0</v>
      </c>
      <c r="AI23" s="31"/>
      <c r="AJ23" s="21">
        <f aca="true" t="shared" si="12" ref="AJ23:AJ30">IF(AN23=0,K23,0)</f>
        <v>0</v>
      </c>
      <c r="AK23" s="21">
        <f aca="true" t="shared" si="13" ref="AK23:AK30">IF(AN23=15,K23,0)</f>
        <v>0</v>
      </c>
      <c r="AL23" s="21">
        <f aca="true" t="shared" si="14" ref="AL23:AL30">IF(AN23=21,K23,0)</f>
        <v>0</v>
      </c>
      <c r="AN23" s="41">
        <v>15</v>
      </c>
      <c r="AO23" s="41">
        <f>H23*0</f>
        <v>0</v>
      </c>
      <c r="AP23" s="41">
        <f>H23*(1-0)</f>
        <v>0</v>
      </c>
      <c r="AQ23" s="42" t="s">
        <v>13</v>
      </c>
      <c r="AV23" s="41">
        <f aca="true" t="shared" si="15" ref="AV23:AV30">AW23+AX23</f>
        <v>0</v>
      </c>
      <c r="AW23" s="41">
        <f aca="true" t="shared" si="16" ref="AW23:AW30">G23*AO23</f>
        <v>0</v>
      </c>
      <c r="AX23" s="41">
        <f aca="true" t="shared" si="17" ref="AX23:AX30">G23*AP23</f>
        <v>0</v>
      </c>
      <c r="AY23" s="44" t="s">
        <v>199</v>
      </c>
      <c r="AZ23" s="44" t="s">
        <v>210</v>
      </c>
      <c r="BA23" s="31" t="s">
        <v>214</v>
      </c>
      <c r="BC23" s="41">
        <f aca="true" t="shared" si="18" ref="BC23:BC30">AW23+AX23</f>
        <v>0</v>
      </c>
      <c r="BD23" s="41">
        <f aca="true" t="shared" si="19" ref="BD23:BD30">H23/(100-BE23)*100</f>
        <v>0</v>
      </c>
      <c r="BE23" s="41">
        <v>0</v>
      </c>
      <c r="BF23" s="41">
        <f aca="true" t="shared" si="20" ref="BF23:BF30">M23</f>
        <v>2.6673113427999997</v>
      </c>
      <c r="BH23" s="21">
        <f aca="true" t="shared" si="21" ref="BH23:BH30">G23*AO23</f>
        <v>0</v>
      </c>
      <c r="BI23" s="21">
        <f aca="true" t="shared" si="22" ref="BI23:BI30">G23*AP23</f>
        <v>0</v>
      </c>
      <c r="BJ23" s="21">
        <f aca="true" t="shared" si="23" ref="BJ23:BJ30">G23*H23</f>
        <v>0</v>
      </c>
      <c r="BK23" s="21" t="s">
        <v>219</v>
      </c>
      <c r="BL23" s="41">
        <v>764</v>
      </c>
    </row>
    <row r="24" spans="1:64" ht="12.75">
      <c r="A24" s="4" t="s">
        <v>15</v>
      </c>
      <c r="B24" s="13"/>
      <c r="C24" s="13" t="s">
        <v>59</v>
      </c>
      <c r="D24" s="99" t="s">
        <v>112</v>
      </c>
      <c r="E24" s="100"/>
      <c r="F24" s="13" t="s">
        <v>154</v>
      </c>
      <c r="G24" s="21">
        <v>65</v>
      </c>
      <c r="H24" s="21"/>
      <c r="I24" s="21">
        <f t="shared" si="0"/>
        <v>0</v>
      </c>
      <c r="J24" s="21">
        <f t="shared" si="1"/>
        <v>0</v>
      </c>
      <c r="K24" s="21">
        <f t="shared" si="2"/>
        <v>0</v>
      </c>
      <c r="L24" s="21">
        <v>0.00585</v>
      </c>
      <c r="M24" s="21">
        <f t="shared" si="3"/>
        <v>0.38025000000000003</v>
      </c>
      <c r="N24" s="35" t="s">
        <v>183</v>
      </c>
      <c r="O24" s="39"/>
      <c r="Z24" s="41">
        <f t="shared" si="4"/>
        <v>0</v>
      </c>
      <c r="AB24" s="41">
        <f t="shared" si="5"/>
        <v>0</v>
      </c>
      <c r="AC24" s="41">
        <f t="shared" si="6"/>
        <v>0</v>
      </c>
      <c r="AD24" s="41">
        <f t="shared" si="7"/>
        <v>0</v>
      </c>
      <c r="AE24" s="41">
        <f t="shared" si="8"/>
        <v>0</v>
      </c>
      <c r="AF24" s="41">
        <f t="shared" si="9"/>
        <v>0</v>
      </c>
      <c r="AG24" s="41">
        <f t="shared" si="10"/>
        <v>0</v>
      </c>
      <c r="AH24" s="41">
        <f t="shared" si="11"/>
        <v>0</v>
      </c>
      <c r="AI24" s="31"/>
      <c r="AJ24" s="21">
        <f t="shared" si="12"/>
        <v>0</v>
      </c>
      <c r="AK24" s="21">
        <f t="shared" si="13"/>
        <v>0</v>
      </c>
      <c r="AL24" s="21">
        <f t="shared" si="14"/>
        <v>0</v>
      </c>
      <c r="AN24" s="41">
        <v>15</v>
      </c>
      <c r="AO24" s="41">
        <f>H24*0</f>
        <v>0</v>
      </c>
      <c r="AP24" s="41">
        <f>H24*(1-0)</f>
        <v>0</v>
      </c>
      <c r="AQ24" s="42" t="s">
        <v>13</v>
      </c>
      <c r="AV24" s="41">
        <f t="shared" si="15"/>
        <v>0</v>
      </c>
      <c r="AW24" s="41">
        <f t="shared" si="16"/>
        <v>0</v>
      </c>
      <c r="AX24" s="41">
        <f t="shared" si="17"/>
        <v>0</v>
      </c>
      <c r="AY24" s="44" t="s">
        <v>199</v>
      </c>
      <c r="AZ24" s="44" t="s">
        <v>210</v>
      </c>
      <c r="BA24" s="31" t="s">
        <v>214</v>
      </c>
      <c r="BC24" s="41">
        <f t="shared" si="18"/>
        <v>0</v>
      </c>
      <c r="BD24" s="41">
        <f t="shared" si="19"/>
        <v>0</v>
      </c>
      <c r="BE24" s="41">
        <v>0</v>
      </c>
      <c r="BF24" s="41">
        <f t="shared" si="20"/>
        <v>0.38025000000000003</v>
      </c>
      <c r="BH24" s="21">
        <f t="shared" si="21"/>
        <v>0</v>
      </c>
      <c r="BI24" s="21">
        <f t="shared" si="22"/>
        <v>0</v>
      </c>
      <c r="BJ24" s="21">
        <f t="shared" si="23"/>
        <v>0</v>
      </c>
      <c r="BK24" s="21" t="s">
        <v>219</v>
      </c>
      <c r="BL24" s="41">
        <v>764</v>
      </c>
    </row>
    <row r="25" spans="1:64" ht="12.75">
      <c r="A25" s="4" t="s">
        <v>16</v>
      </c>
      <c r="B25" s="13"/>
      <c r="C25" s="13" t="s">
        <v>60</v>
      </c>
      <c r="D25" s="99" t="s">
        <v>113</v>
      </c>
      <c r="E25" s="100"/>
      <c r="F25" s="13" t="s">
        <v>155</v>
      </c>
      <c r="G25" s="21">
        <v>155</v>
      </c>
      <c r="H25" s="21"/>
      <c r="I25" s="21">
        <f t="shared" si="0"/>
        <v>0</v>
      </c>
      <c r="J25" s="21">
        <f t="shared" si="1"/>
        <v>0</v>
      </c>
      <c r="K25" s="21">
        <f t="shared" si="2"/>
        <v>0</v>
      </c>
      <c r="L25" s="21">
        <v>0.00595</v>
      </c>
      <c r="M25" s="21">
        <f t="shared" si="3"/>
        <v>0.92225</v>
      </c>
      <c r="N25" s="35" t="s">
        <v>184</v>
      </c>
      <c r="O25" s="39"/>
      <c r="Z25" s="41">
        <f t="shared" si="4"/>
        <v>0</v>
      </c>
      <c r="AB25" s="41">
        <f t="shared" si="5"/>
        <v>0</v>
      </c>
      <c r="AC25" s="41">
        <f t="shared" si="6"/>
        <v>0</v>
      </c>
      <c r="AD25" s="41">
        <f t="shared" si="7"/>
        <v>0</v>
      </c>
      <c r="AE25" s="41">
        <f t="shared" si="8"/>
        <v>0</v>
      </c>
      <c r="AF25" s="41">
        <f t="shared" si="9"/>
        <v>0</v>
      </c>
      <c r="AG25" s="41">
        <f t="shared" si="10"/>
        <v>0</v>
      </c>
      <c r="AH25" s="41">
        <f t="shared" si="11"/>
        <v>0</v>
      </c>
      <c r="AI25" s="31"/>
      <c r="AJ25" s="21">
        <f t="shared" si="12"/>
        <v>0</v>
      </c>
      <c r="AK25" s="21">
        <f t="shared" si="13"/>
        <v>0</v>
      </c>
      <c r="AL25" s="21">
        <f t="shared" si="14"/>
        <v>0</v>
      </c>
      <c r="AN25" s="41">
        <v>15</v>
      </c>
      <c r="AO25" s="41">
        <f>H25*0.458172861621138</f>
        <v>0</v>
      </c>
      <c r="AP25" s="41">
        <f>H25*(1-0.458172861621138)</f>
        <v>0</v>
      </c>
      <c r="AQ25" s="42" t="s">
        <v>13</v>
      </c>
      <c r="AV25" s="41">
        <f t="shared" si="15"/>
        <v>0</v>
      </c>
      <c r="AW25" s="41">
        <f t="shared" si="16"/>
        <v>0</v>
      </c>
      <c r="AX25" s="41">
        <f t="shared" si="17"/>
        <v>0</v>
      </c>
      <c r="AY25" s="44" t="s">
        <v>199</v>
      </c>
      <c r="AZ25" s="44" t="s">
        <v>210</v>
      </c>
      <c r="BA25" s="31" t="s">
        <v>214</v>
      </c>
      <c r="BC25" s="41">
        <f t="shared" si="18"/>
        <v>0</v>
      </c>
      <c r="BD25" s="41">
        <f t="shared" si="19"/>
        <v>0</v>
      </c>
      <c r="BE25" s="41">
        <v>0</v>
      </c>
      <c r="BF25" s="41">
        <f t="shared" si="20"/>
        <v>0.92225</v>
      </c>
      <c r="BH25" s="21">
        <f t="shared" si="21"/>
        <v>0</v>
      </c>
      <c r="BI25" s="21">
        <f t="shared" si="22"/>
        <v>0</v>
      </c>
      <c r="BJ25" s="21">
        <f t="shared" si="23"/>
        <v>0</v>
      </c>
      <c r="BK25" s="21" t="s">
        <v>219</v>
      </c>
      <c r="BL25" s="41">
        <v>764</v>
      </c>
    </row>
    <row r="26" spans="1:64" ht="12.75">
      <c r="A26" s="4" t="s">
        <v>17</v>
      </c>
      <c r="B26" s="13"/>
      <c r="C26" s="13" t="s">
        <v>61</v>
      </c>
      <c r="D26" s="99" t="s">
        <v>114</v>
      </c>
      <c r="E26" s="100"/>
      <c r="F26" s="13" t="s">
        <v>155</v>
      </c>
      <c r="G26" s="21">
        <v>68</v>
      </c>
      <c r="H26" s="21"/>
      <c r="I26" s="21">
        <f t="shared" si="0"/>
        <v>0</v>
      </c>
      <c r="J26" s="21">
        <f t="shared" si="1"/>
        <v>0</v>
      </c>
      <c r="K26" s="21">
        <f t="shared" si="2"/>
        <v>0</v>
      </c>
      <c r="L26" s="21">
        <v>0</v>
      </c>
      <c r="M26" s="21">
        <f t="shared" si="3"/>
        <v>0</v>
      </c>
      <c r="N26" s="35" t="s">
        <v>183</v>
      </c>
      <c r="O26" s="39"/>
      <c r="Z26" s="41">
        <f t="shared" si="4"/>
        <v>0</v>
      </c>
      <c r="AB26" s="41">
        <f t="shared" si="5"/>
        <v>0</v>
      </c>
      <c r="AC26" s="41">
        <f t="shared" si="6"/>
        <v>0</v>
      </c>
      <c r="AD26" s="41">
        <f t="shared" si="7"/>
        <v>0</v>
      </c>
      <c r="AE26" s="41">
        <f t="shared" si="8"/>
        <v>0</v>
      </c>
      <c r="AF26" s="41">
        <f t="shared" si="9"/>
        <v>0</v>
      </c>
      <c r="AG26" s="41">
        <f t="shared" si="10"/>
        <v>0</v>
      </c>
      <c r="AH26" s="41">
        <f t="shared" si="11"/>
        <v>0</v>
      </c>
      <c r="AI26" s="31"/>
      <c r="AJ26" s="21">
        <f t="shared" si="12"/>
        <v>0</v>
      </c>
      <c r="AK26" s="21">
        <f t="shared" si="13"/>
        <v>0</v>
      </c>
      <c r="AL26" s="21">
        <f t="shared" si="14"/>
        <v>0</v>
      </c>
      <c r="AN26" s="41">
        <v>15</v>
      </c>
      <c r="AO26" s="41">
        <f>H26*0</f>
        <v>0</v>
      </c>
      <c r="AP26" s="41">
        <f>H26*(1-0)</f>
        <v>0</v>
      </c>
      <c r="AQ26" s="42" t="s">
        <v>13</v>
      </c>
      <c r="AV26" s="41">
        <f t="shared" si="15"/>
        <v>0</v>
      </c>
      <c r="AW26" s="41">
        <f t="shared" si="16"/>
        <v>0</v>
      </c>
      <c r="AX26" s="41">
        <f t="shared" si="17"/>
        <v>0</v>
      </c>
      <c r="AY26" s="44" t="s">
        <v>199</v>
      </c>
      <c r="AZ26" s="44" t="s">
        <v>210</v>
      </c>
      <c r="BA26" s="31" t="s">
        <v>214</v>
      </c>
      <c r="BC26" s="41">
        <f t="shared" si="18"/>
        <v>0</v>
      </c>
      <c r="BD26" s="41">
        <f t="shared" si="19"/>
        <v>0</v>
      </c>
      <c r="BE26" s="41">
        <v>0</v>
      </c>
      <c r="BF26" s="41">
        <f t="shared" si="20"/>
        <v>0</v>
      </c>
      <c r="BH26" s="21">
        <f t="shared" si="21"/>
        <v>0</v>
      </c>
      <c r="BI26" s="21">
        <f t="shared" si="22"/>
        <v>0</v>
      </c>
      <c r="BJ26" s="21">
        <f t="shared" si="23"/>
        <v>0</v>
      </c>
      <c r="BK26" s="21" t="s">
        <v>219</v>
      </c>
      <c r="BL26" s="41">
        <v>764</v>
      </c>
    </row>
    <row r="27" spans="1:64" ht="12.75">
      <c r="A27" s="4" t="s">
        <v>18</v>
      </c>
      <c r="B27" s="13"/>
      <c r="C27" s="13" t="s">
        <v>62</v>
      </c>
      <c r="D27" s="99" t="s">
        <v>115</v>
      </c>
      <c r="E27" s="100"/>
      <c r="F27" s="13" t="s">
        <v>157</v>
      </c>
      <c r="G27" s="21">
        <v>102</v>
      </c>
      <c r="H27" s="21"/>
      <c r="I27" s="21">
        <f t="shared" si="0"/>
        <v>0</v>
      </c>
      <c r="J27" s="21">
        <f t="shared" si="1"/>
        <v>0</v>
      </c>
      <c r="K27" s="21">
        <f t="shared" si="2"/>
        <v>0</v>
      </c>
      <c r="L27" s="21">
        <v>0.00416</v>
      </c>
      <c r="M27" s="21">
        <f t="shared" si="3"/>
        <v>0.42432</v>
      </c>
      <c r="N27" s="35" t="s">
        <v>183</v>
      </c>
      <c r="O27" s="39"/>
      <c r="Z27" s="41">
        <f t="shared" si="4"/>
        <v>0</v>
      </c>
      <c r="AB27" s="41">
        <f t="shared" si="5"/>
        <v>0</v>
      </c>
      <c r="AC27" s="41">
        <f t="shared" si="6"/>
        <v>0</v>
      </c>
      <c r="AD27" s="41">
        <f t="shared" si="7"/>
        <v>0</v>
      </c>
      <c r="AE27" s="41">
        <f t="shared" si="8"/>
        <v>0</v>
      </c>
      <c r="AF27" s="41">
        <f t="shared" si="9"/>
        <v>0</v>
      </c>
      <c r="AG27" s="41">
        <f t="shared" si="10"/>
        <v>0</v>
      </c>
      <c r="AH27" s="41">
        <f t="shared" si="11"/>
        <v>0</v>
      </c>
      <c r="AI27" s="31"/>
      <c r="AJ27" s="21">
        <f t="shared" si="12"/>
        <v>0</v>
      </c>
      <c r="AK27" s="21">
        <f t="shared" si="13"/>
        <v>0</v>
      </c>
      <c r="AL27" s="21">
        <f t="shared" si="14"/>
        <v>0</v>
      </c>
      <c r="AN27" s="41">
        <v>15</v>
      </c>
      <c r="AO27" s="41">
        <f>H27*0</f>
        <v>0</v>
      </c>
      <c r="AP27" s="41">
        <f>H27*(1-0)</f>
        <v>0</v>
      </c>
      <c r="AQ27" s="42" t="s">
        <v>13</v>
      </c>
      <c r="AV27" s="41">
        <f t="shared" si="15"/>
        <v>0</v>
      </c>
      <c r="AW27" s="41">
        <f t="shared" si="16"/>
        <v>0</v>
      </c>
      <c r="AX27" s="41">
        <f t="shared" si="17"/>
        <v>0</v>
      </c>
      <c r="AY27" s="44" t="s">
        <v>199</v>
      </c>
      <c r="AZ27" s="44" t="s">
        <v>210</v>
      </c>
      <c r="BA27" s="31" t="s">
        <v>214</v>
      </c>
      <c r="BC27" s="41">
        <f t="shared" si="18"/>
        <v>0</v>
      </c>
      <c r="BD27" s="41">
        <f t="shared" si="19"/>
        <v>0</v>
      </c>
      <c r="BE27" s="41">
        <v>0</v>
      </c>
      <c r="BF27" s="41">
        <f t="shared" si="20"/>
        <v>0.42432</v>
      </c>
      <c r="BH27" s="21">
        <f t="shared" si="21"/>
        <v>0</v>
      </c>
      <c r="BI27" s="21">
        <f t="shared" si="22"/>
        <v>0</v>
      </c>
      <c r="BJ27" s="21">
        <f t="shared" si="23"/>
        <v>0</v>
      </c>
      <c r="BK27" s="21" t="s">
        <v>219</v>
      </c>
      <c r="BL27" s="41">
        <v>764</v>
      </c>
    </row>
    <row r="28" spans="1:64" ht="12.75">
      <c r="A28" s="4" t="s">
        <v>19</v>
      </c>
      <c r="B28" s="13"/>
      <c r="C28" s="13" t="s">
        <v>63</v>
      </c>
      <c r="D28" s="99" t="s">
        <v>116</v>
      </c>
      <c r="E28" s="100"/>
      <c r="F28" s="13" t="s">
        <v>157</v>
      </c>
      <c r="G28" s="21">
        <v>36</v>
      </c>
      <c r="H28" s="21"/>
      <c r="I28" s="21">
        <f t="shared" si="0"/>
        <v>0</v>
      </c>
      <c r="J28" s="21">
        <f t="shared" si="1"/>
        <v>0</v>
      </c>
      <c r="K28" s="21">
        <f t="shared" si="2"/>
        <v>0</v>
      </c>
      <c r="L28" s="21">
        <v>0.0104</v>
      </c>
      <c r="M28" s="21">
        <f t="shared" si="3"/>
        <v>0.37439999999999996</v>
      </c>
      <c r="N28" s="35" t="s">
        <v>183</v>
      </c>
      <c r="O28" s="39"/>
      <c r="Z28" s="41">
        <f t="shared" si="4"/>
        <v>0</v>
      </c>
      <c r="AB28" s="41">
        <f t="shared" si="5"/>
        <v>0</v>
      </c>
      <c r="AC28" s="41">
        <f t="shared" si="6"/>
        <v>0</v>
      </c>
      <c r="AD28" s="41">
        <f t="shared" si="7"/>
        <v>0</v>
      </c>
      <c r="AE28" s="41">
        <f t="shared" si="8"/>
        <v>0</v>
      </c>
      <c r="AF28" s="41">
        <f t="shared" si="9"/>
        <v>0</v>
      </c>
      <c r="AG28" s="41">
        <f t="shared" si="10"/>
        <v>0</v>
      </c>
      <c r="AH28" s="41">
        <f t="shared" si="11"/>
        <v>0</v>
      </c>
      <c r="AI28" s="31"/>
      <c r="AJ28" s="21">
        <f t="shared" si="12"/>
        <v>0</v>
      </c>
      <c r="AK28" s="21">
        <f t="shared" si="13"/>
        <v>0</v>
      </c>
      <c r="AL28" s="21">
        <f t="shared" si="14"/>
        <v>0</v>
      </c>
      <c r="AN28" s="41">
        <v>15</v>
      </c>
      <c r="AO28" s="41">
        <f>H28*0.878265648854962</f>
        <v>0</v>
      </c>
      <c r="AP28" s="41">
        <f>H28*(1-0.878265648854962)</f>
        <v>0</v>
      </c>
      <c r="AQ28" s="42" t="s">
        <v>13</v>
      </c>
      <c r="AV28" s="41">
        <f t="shared" si="15"/>
        <v>0</v>
      </c>
      <c r="AW28" s="41">
        <f t="shared" si="16"/>
        <v>0</v>
      </c>
      <c r="AX28" s="41">
        <f t="shared" si="17"/>
        <v>0</v>
      </c>
      <c r="AY28" s="44" t="s">
        <v>199</v>
      </c>
      <c r="AZ28" s="44" t="s">
        <v>210</v>
      </c>
      <c r="BA28" s="31" t="s">
        <v>214</v>
      </c>
      <c r="BC28" s="41">
        <f t="shared" si="18"/>
        <v>0</v>
      </c>
      <c r="BD28" s="41">
        <f t="shared" si="19"/>
        <v>0</v>
      </c>
      <c r="BE28" s="41">
        <v>0</v>
      </c>
      <c r="BF28" s="41">
        <f t="shared" si="20"/>
        <v>0.37439999999999996</v>
      </c>
      <c r="BH28" s="21">
        <f t="shared" si="21"/>
        <v>0</v>
      </c>
      <c r="BI28" s="21">
        <f t="shared" si="22"/>
        <v>0</v>
      </c>
      <c r="BJ28" s="21">
        <f t="shared" si="23"/>
        <v>0</v>
      </c>
      <c r="BK28" s="21" t="s">
        <v>219</v>
      </c>
      <c r="BL28" s="41">
        <v>764</v>
      </c>
    </row>
    <row r="29" spans="1:64" ht="12.75">
      <c r="A29" s="4" t="s">
        <v>20</v>
      </c>
      <c r="B29" s="13"/>
      <c r="C29" s="13" t="s">
        <v>64</v>
      </c>
      <c r="D29" s="99" t="s">
        <v>117</v>
      </c>
      <c r="E29" s="100"/>
      <c r="F29" s="13" t="s">
        <v>155</v>
      </c>
      <c r="G29" s="21">
        <v>25</v>
      </c>
      <c r="H29" s="21"/>
      <c r="I29" s="21">
        <f t="shared" si="0"/>
        <v>0</v>
      </c>
      <c r="J29" s="21">
        <f t="shared" si="1"/>
        <v>0</v>
      </c>
      <c r="K29" s="21">
        <f t="shared" si="2"/>
        <v>0</v>
      </c>
      <c r="L29" s="21">
        <v>0.00298</v>
      </c>
      <c r="M29" s="21">
        <f t="shared" si="3"/>
        <v>0.0745</v>
      </c>
      <c r="N29" s="35" t="s">
        <v>183</v>
      </c>
      <c r="O29" s="39"/>
      <c r="Z29" s="41">
        <f t="shared" si="4"/>
        <v>0</v>
      </c>
      <c r="AB29" s="41">
        <f t="shared" si="5"/>
        <v>0</v>
      </c>
      <c r="AC29" s="41">
        <f t="shared" si="6"/>
        <v>0</v>
      </c>
      <c r="AD29" s="41">
        <f t="shared" si="7"/>
        <v>0</v>
      </c>
      <c r="AE29" s="41">
        <f t="shared" si="8"/>
        <v>0</v>
      </c>
      <c r="AF29" s="41">
        <f t="shared" si="9"/>
        <v>0</v>
      </c>
      <c r="AG29" s="41">
        <f t="shared" si="10"/>
        <v>0</v>
      </c>
      <c r="AH29" s="41">
        <f t="shared" si="11"/>
        <v>0</v>
      </c>
      <c r="AI29" s="31"/>
      <c r="AJ29" s="21">
        <f t="shared" si="12"/>
        <v>0</v>
      </c>
      <c r="AK29" s="21">
        <f t="shared" si="13"/>
        <v>0</v>
      </c>
      <c r="AL29" s="21">
        <f t="shared" si="14"/>
        <v>0</v>
      </c>
      <c r="AN29" s="41">
        <v>15</v>
      </c>
      <c r="AO29" s="41">
        <f>H29*0</f>
        <v>0</v>
      </c>
      <c r="AP29" s="41">
        <f>H29*(1-0)</f>
        <v>0</v>
      </c>
      <c r="AQ29" s="42" t="s">
        <v>13</v>
      </c>
      <c r="AV29" s="41">
        <f t="shared" si="15"/>
        <v>0</v>
      </c>
      <c r="AW29" s="41">
        <f t="shared" si="16"/>
        <v>0</v>
      </c>
      <c r="AX29" s="41">
        <f t="shared" si="17"/>
        <v>0</v>
      </c>
      <c r="AY29" s="44" t="s">
        <v>199</v>
      </c>
      <c r="AZ29" s="44" t="s">
        <v>210</v>
      </c>
      <c r="BA29" s="31" t="s">
        <v>214</v>
      </c>
      <c r="BC29" s="41">
        <f t="shared" si="18"/>
        <v>0</v>
      </c>
      <c r="BD29" s="41">
        <f t="shared" si="19"/>
        <v>0</v>
      </c>
      <c r="BE29" s="41">
        <v>0</v>
      </c>
      <c r="BF29" s="41">
        <f t="shared" si="20"/>
        <v>0.0745</v>
      </c>
      <c r="BH29" s="21">
        <f t="shared" si="21"/>
        <v>0</v>
      </c>
      <c r="BI29" s="21">
        <f t="shared" si="22"/>
        <v>0</v>
      </c>
      <c r="BJ29" s="21">
        <f t="shared" si="23"/>
        <v>0</v>
      </c>
      <c r="BK29" s="21" t="s">
        <v>219</v>
      </c>
      <c r="BL29" s="41">
        <v>764</v>
      </c>
    </row>
    <row r="30" spans="1:64" ht="12.75">
      <c r="A30" s="4" t="s">
        <v>21</v>
      </c>
      <c r="B30" s="13"/>
      <c r="C30" s="13" t="s">
        <v>65</v>
      </c>
      <c r="D30" s="99" t="s">
        <v>118</v>
      </c>
      <c r="E30" s="100"/>
      <c r="F30" s="13" t="s">
        <v>155</v>
      </c>
      <c r="G30" s="21">
        <v>25</v>
      </c>
      <c r="H30" s="21"/>
      <c r="I30" s="21">
        <f t="shared" si="0"/>
        <v>0</v>
      </c>
      <c r="J30" s="21">
        <f t="shared" si="1"/>
        <v>0</v>
      </c>
      <c r="K30" s="21">
        <f t="shared" si="2"/>
        <v>0</v>
      </c>
      <c r="L30" s="21">
        <v>0.00423</v>
      </c>
      <c r="M30" s="21">
        <f t="shared" si="3"/>
        <v>0.10575000000000001</v>
      </c>
      <c r="N30" s="35" t="s">
        <v>183</v>
      </c>
      <c r="O30" s="39"/>
      <c r="Z30" s="41">
        <f t="shared" si="4"/>
        <v>0</v>
      </c>
      <c r="AB30" s="41">
        <f t="shared" si="5"/>
        <v>0</v>
      </c>
      <c r="AC30" s="41">
        <f t="shared" si="6"/>
        <v>0</v>
      </c>
      <c r="AD30" s="41">
        <f t="shared" si="7"/>
        <v>0</v>
      </c>
      <c r="AE30" s="41">
        <f t="shared" si="8"/>
        <v>0</v>
      </c>
      <c r="AF30" s="41">
        <f t="shared" si="9"/>
        <v>0</v>
      </c>
      <c r="AG30" s="41">
        <f t="shared" si="10"/>
        <v>0</v>
      </c>
      <c r="AH30" s="41">
        <f t="shared" si="11"/>
        <v>0</v>
      </c>
      <c r="AI30" s="31"/>
      <c r="AJ30" s="21">
        <f t="shared" si="12"/>
        <v>0</v>
      </c>
      <c r="AK30" s="21">
        <f t="shared" si="13"/>
        <v>0</v>
      </c>
      <c r="AL30" s="21">
        <f t="shared" si="14"/>
        <v>0</v>
      </c>
      <c r="AN30" s="41">
        <v>15</v>
      </c>
      <c r="AO30" s="41">
        <f>H30*0.582210677328715</f>
        <v>0</v>
      </c>
      <c r="AP30" s="41">
        <f>H30*(1-0.582210677328715)</f>
        <v>0</v>
      </c>
      <c r="AQ30" s="42" t="s">
        <v>13</v>
      </c>
      <c r="AV30" s="41">
        <f t="shared" si="15"/>
        <v>0</v>
      </c>
      <c r="AW30" s="41">
        <f t="shared" si="16"/>
        <v>0</v>
      </c>
      <c r="AX30" s="41">
        <f t="shared" si="17"/>
        <v>0</v>
      </c>
      <c r="AY30" s="44" t="s">
        <v>199</v>
      </c>
      <c r="AZ30" s="44" t="s">
        <v>210</v>
      </c>
      <c r="BA30" s="31" t="s">
        <v>214</v>
      </c>
      <c r="BC30" s="41">
        <f t="shared" si="18"/>
        <v>0</v>
      </c>
      <c r="BD30" s="41">
        <f t="shared" si="19"/>
        <v>0</v>
      </c>
      <c r="BE30" s="41">
        <v>0</v>
      </c>
      <c r="BF30" s="41">
        <f t="shared" si="20"/>
        <v>0.10575000000000001</v>
      </c>
      <c r="BH30" s="21">
        <f t="shared" si="21"/>
        <v>0</v>
      </c>
      <c r="BI30" s="21">
        <f t="shared" si="22"/>
        <v>0</v>
      </c>
      <c r="BJ30" s="21">
        <f t="shared" si="23"/>
        <v>0</v>
      </c>
      <c r="BK30" s="21" t="s">
        <v>219</v>
      </c>
      <c r="BL30" s="41">
        <v>764</v>
      </c>
    </row>
    <row r="31" spans="1:47" ht="12.75">
      <c r="A31" s="5"/>
      <c r="B31" s="14"/>
      <c r="C31" s="14" t="s">
        <v>66</v>
      </c>
      <c r="D31" s="101" t="s">
        <v>119</v>
      </c>
      <c r="E31" s="102"/>
      <c r="F31" s="19" t="s">
        <v>6</v>
      </c>
      <c r="G31" s="19" t="s">
        <v>6</v>
      </c>
      <c r="H31" s="19" t="s">
        <v>6</v>
      </c>
      <c r="I31" s="47">
        <f>SUM(I32:I33)</f>
        <v>0</v>
      </c>
      <c r="J31" s="47">
        <f>SUM(J32:J33)</f>
        <v>0</v>
      </c>
      <c r="K31" s="47">
        <f>SUM(K32:K33)</f>
        <v>0</v>
      </c>
      <c r="L31" s="31"/>
      <c r="M31" s="47">
        <f>SUM(M32:M33)</f>
        <v>19.8183</v>
      </c>
      <c r="N31" s="36"/>
      <c r="O31" s="39"/>
      <c r="AI31" s="31"/>
      <c r="AS31" s="47">
        <f>SUM(AJ32:AJ33)</f>
        <v>0</v>
      </c>
      <c r="AT31" s="47">
        <f>SUM(AK32:AK33)</f>
        <v>0</v>
      </c>
      <c r="AU31" s="47">
        <f>SUM(AL32:AL33)</f>
        <v>0</v>
      </c>
    </row>
    <row r="32" spans="1:64" ht="12.75">
      <c r="A32" s="4" t="s">
        <v>22</v>
      </c>
      <c r="B32" s="13"/>
      <c r="C32" s="13" t="s">
        <v>67</v>
      </c>
      <c r="D32" s="99" t="s">
        <v>120</v>
      </c>
      <c r="E32" s="100"/>
      <c r="F32" s="13" t="s">
        <v>154</v>
      </c>
      <c r="G32" s="21">
        <v>639.3</v>
      </c>
      <c r="H32" s="21"/>
      <c r="I32" s="21">
        <f>G32*AO32</f>
        <v>0</v>
      </c>
      <c r="J32" s="21">
        <f>G32*AP32</f>
        <v>0</v>
      </c>
      <c r="K32" s="21">
        <f>G32*H32</f>
        <v>0</v>
      </c>
      <c r="L32" s="21">
        <v>0.025</v>
      </c>
      <c r="M32" s="21">
        <f>G32*L32</f>
        <v>15.9825</v>
      </c>
      <c r="N32" s="35" t="s">
        <v>183</v>
      </c>
      <c r="O32" s="39"/>
      <c r="Z32" s="41">
        <f>IF(AQ32="5",BJ32,0)</f>
        <v>0</v>
      </c>
      <c r="AB32" s="41">
        <f>IF(AQ32="1",BH32,0)</f>
        <v>0</v>
      </c>
      <c r="AC32" s="41">
        <f>IF(AQ32="1",BI32,0)</f>
        <v>0</v>
      </c>
      <c r="AD32" s="41">
        <f>IF(AQ32="7",BH32,0)</f>
        <v>0</v>
      </c>
      <c r="AE32" s="41">
        <f>IF(AQ32="7",BI32,0)</f>
        <v>0</v>
      </c>
      <c r="AF32" s="41">
        <f>IF(AQ32="2",BH32,0)</f>
        <v>0</v>
      </c>
      <c r="AG32" s="41">
        <f>IF(AQ32="2",BI32,0)</f>
        <v>0</v>
      </c>
      <c r="AH32" s="41">
        <f>IF(AQ32="0",BJ32,0)</f>
        <v>0</v>
      </c>
      <c r="AI32" s="31"/>
      <c r="AJ32" s="21">
        <f>IF(AN32=0,K32,0)</f>
        <v>0</v>
      </c>
      <c r="AK32" s="21">
        <f>IF(AN32=15,K32,0)</f>
        <v>0</v>
      </c>
      <c r="AL32" s="21">
        <f>IF(AN32=21,K32,0)</f>
        <v>0</v>
      </c>
      <c r="AN32" s="41">
        <v>15</v>
      </c>
      <c r="AO32" s="41">
        <f>H32*0</f>
        <v>0</v>
      </c>
      <c r="AP32" s="41">
        <f>H32*(1-0)</f>
        <v>0</v>
      </c>
      <c r="AQ32" s="42" t="s">
        <v>13</v>
      </c>
      <c r="AV32" s="41">
        <f>AW32+AX32</f>
        <v>0</v>
      </c>
      <c r="AW32" s="41">
        <f>G32*AO32</f>
        <v>0</v>
      </c>
      <c r="AX32" s="41">
        <f>G32*AP32</f>
        <v>0</v>
      </c>
      <c r="AY32" s="44" t="s">
        <v>200</v>
      </c>
      <c r="AZ32" s="44" t="s">
        <v>210</v>
      </c>
      <c r="BA32" s="31" t="s">
        <v>214</v>
      </c>
      <c r="BC32" s="41">
        <f>AW32+AX32</f>
        <v>0</v>
      </c>
      <c r="BD32" s="41">
        <f>H32/(100-BE32)*100</f>
        <v>0</v>
      </c>
      <c r="BE32" s="41">
        <v>0</v>
      </c>
      <c r="BF32" s="41">
        <f>M32</f>
        <v>15.9825</v>
      </c>
      <c r="BH32" s="21">
        <f>G32*AO32</f>
        <v>0</v>
      </c>
      <c r="BI32" s="21">
        <f>G32*AP32</f>
        <v>0</v>
      </c>
      <c r="BJ32" s="21">
        <f>G32*H32</f>
        <v>0</v>
      </c>
      <c r="BK32" s="21" t="s">
        <v>219</v>
      </c>
      <c r="BL32" s="41">
        <v>765</v>
      </c>
    </row>
    <row r="33" spans="1:64" ht="12.75">
      <c r="A33" s="4" t="s">
        <v>23</v>
      </c>
      <c r="B33" s="13"/>
      <c r="C33" s="13" t="s">
        <v>68</v>
      </c>
      <c r="D33" s="99" t="s">
        <v>121</v>
      </c>
      <c r="E33" s="100"/>
      <c r="F33" s="13" t="s">
        <v>154</v>
      </c>
      <c r="G33" s="21">
        <v>639.3</v>
      </c>
      <c r="H33" s="21"/>
      <c r="I33" s="21">
        <f>G33*AO33</f>
        <v>0</v>
      </c>
      <c r="J33" s="21">
        <f>G33*AP33</f>
        <v>0</v>
      </c>
      <c r="K33" s="21">
        <f>G33*H33</f>
        <v>0</v>
      </c>
      <c r="L33" s="21">
        <v>0.006</v>
      </c>
      <c r="M33" s="21">
        <f>G33*L33</f>
        <v>3.8358</v>
      </c>
      <c r="N33" s="35" t="s">
        <v>183</v>
      </c>
      <c r="O33" s="39"/>
      <c r="Z33" s="41">
        <f>IF(AQ33="5",BJ33,0)</f>
        <v>0</v>
      </c>
      <c r="AB33" s="41">
        <f>IF(AQ33="1",BH33,0)</f>
        <v>0</v>
      </c>
      <c r="AC33" s="41">
        <f>IF(AQ33="1",BI33,0)</f>
        <v>0</v>
      </c>
      <c r="AD33" s="41">
        <f>IF(AQ33="7",BH33,0)</f>
        <v>0</v>
      </c>
      <c r="AE33" s="41">
        <f>IF(AQ33="7",BI33,0)</f>
        <v>0</v>
      </c>
      <c r="AF33" s="41">
        <f>IF(AQ33="2",BH33,0)</f>
        <v>0</v>
      </c>
      <c r="AG33" s="41">
        <f>IF(AQ33="2",BI33,0)</f>
        <v>0</v>
      </c>
      <c r="AH33" s="41">
        <f>IF(AQ33="0",BJ33,0)</f>
        <v>0</v>
      </c>
      <c r="AI33" s="31"/>
      <c r="AJ33" s="21">
        <f>IF(AN33=0,K33,0)</f>
        <v>0</v>
      </c>
      <c r="AK33" s="21">
        <f>IF(AN33=15,K33,0)</f>
        <v>0</v>
      </c>
      <c r="AL33" s="21">
        <f>IF(AN33=21,K33,0)</f>
        <v>0</v>
      </c>
      <c r="AN33" s="41">
        <v>15</v>
      </c>
      <c r="AO33" s="41">
        <f>H33*0</f>
        <v>0</v>
      </c>
      <c r="AP33" s="41">
        <f>H33*(1-0)</f>
        <v>0</v>
      </c>
      <c r="AQ33" s="42" t="s">
        <v>13</v>
      </c>
      <c r="AV33" s="41">
        <f>AW33+AX33</f>
        <v>0</v>
      </c>
      <c r="AW33" s="41">
        <f>G33*AO33</f>
        <v>0</v>
      </c>
      <c r="AX33" s="41">
        <f>G33*AP33</f>
        <v>0</v>
      </c>
      <c r="AY33" s="44" t="s">
        <v>200</v>
      </c>
      <c r="AZ33" s="44" t="s">
        <v>210</v>
      </c>
      <c r="BA33" s="31" t="s">
        <v>214</v>
      </c>
      <c r="BC33" s="41">
        <f>AW33+AX33</f>
        <v>0</v>
      </c>
      <c r="BD33" s="41">
        <f>H33/(100-BE33)*100</f>
        <v>0</v>
      </c>
      <c r="BE33" s="41">
        <v>0</v>
      </c>
      <c r="BF33" s="41">
        <f>M33</f>
        <v>3.8358</v>
      </c>
      <c r="BH33" s="21">
        <f>G33*AO33</f>
        <v>0</v>
      </c>
      <c r="BI33" s="21">
        <f>G33*AP33</f>
        <v>0</v>
      </c>
      <c r="BJ33" s="21">
        <f>G33*H33</f>
        <v>0</v>
      </c>
      <c r="BK33" s="21" t="s">
        <v>219</v>
      </c>
      <c r="BL33" s="41">
        <v>765</v>
      </c>
    </row>
    <row r="34" spans="1:47" ht="12.75">
      <c r="A34" s="5"/>
      <c r="B34" s="14"/>
      <c r="C34" s="14" t="s">
        <v>69</v>
      </c>
      <c r="D34" s="101" t="s">
        <v>122</v>
      </c>
      <c r="E34" s="102"/>
      <c r="F34" s="19" t="s">
        <v>6</v>
      </c>
      <c r="G34" s="19" t="s">
        <v>6</v>
      </c>
      <c r="H34" s="19" t="s">
        <v>6</v>
      </c>
      <c r="I34" s="47">
        <f>SUM(I35:I36)</f>
        <v>0</v>
      </c>
      <c r="J34" s="47">
        <f>SUM(J35:J36)</f>
        <v>0</v>
      </c>
      <c r="K34" s="47">
        <f>SUM(K35:K36)</f>
        <v>0</v>
      </c>
      <c r="L34" s="31"/>
      <c r="M34" s="47">
        <f>SUM(M35:M36)</f>
        <v>2.775</v>
      </c>
      <c r="N34" s="36"/>
      <c r="O34" s="39"/>
      <c r="AI34" s="31"/>
      <c r="AS34" s="47">
        <f>SUM(AJ35:AJ36)</f>
        <v>0</v>
      </c>
      <c r="AT34" s="47">
        <f>SUM(AK35:AK36)</f>
        <v>0</v>
      </c>
      <c r="AU34" s="47">
        <f>SUM(AL35:AL36)</f>
        <v>0</v>
      </c>
    </row>
    <row r="35" spans="1:64" ht="12.75">
      <c r="A35" s="4" t="s">
        <v>24</v>
      </c>
      <c r="B35" s="13"/>
      <c r="C35" s="13" t="s">
        <v>70</v>
      </c>
      <c r="D35" s="99" t="s">
        <v>123</v>
      </c>
      <c r="E35" s="100"/>
      <c r="F35" s="13" t="s">
        <v>155</v>
      </c>
      <c r="G35" s="21">
        <v>300</v>
      </c>
      <c r="H35" s="21"/>
      <c r="I35" s="21">
        <f>G35*AO35</f>
        <v>0</v>
      </c>
      <c r="J35" s="21">
        <f>G35*AP35</f>
        <v>0</v>
      </c>
      <c r="K35" s="21">
        <f>G35*H35</f>
        <v>0</v>
      </c>
      <c r="L35" s="21">
        <v>0</v>
      </c>
      <c r="M35" s="21">
        <f>G35*L35</f>
        <v>0</v>
      </c>
      <c r="N35" s="35" t="s">
        <v>183</v>
      </c>
      <c r="O35" s="39"/>
      <c r="Z35" s="41">
        <f>IF(AQ35="5",BJ35,0)</f>
        <v>0</v>
      </c>
      <c r="AB35" s="41">
        <f>IF(AQ35="1",BH35,0)</f>
        <v>0</v>
      </c>
      <c r="AC35" s="41">
        <f>IF(AQ35="1",BI35,0)</f>
        <v>0</v>
      </c>
      <c r="AD35" s="41">
        <f>IF(AQ35="7",BH35,0)</f>
        <v>0</v>
      </c>
      <c r="AE35" s="41">
        <f>IF(AQ35="7",BI35,0)</f>
        <v>0</v>
      </c>
      <c r="AF35" s="41">
        <f>IF(AQ35="2",BH35,0)</f>
        <v>0</v>
      </c>
      <c r="AG35" s="41">
        <f>IF(AQ35="2",BI35,0)</f>
        <v>0</v>
      </c>
      <c r="AH35" s="41">
        <f>IF(AQ35="0",BJ35,0)</f>
        <v>0</v>
      </c>
      <c r="AI35" s="31"/>
      <c r="AJ35" s="21">
        <f>IF(AN35=0,K35,0)</f>
        <v>0</v>
      </c>
      <c r="AK35" s="21">
        <f>IF(AN35=15,K35,0)</f>
        <v>0</v>
      </c>
      <c r="AL35" s="21">
        <f>IF(AN35=21,K35,0)</f>
        <v>0</v>
      </c>
      <c r="AN35" s="41">
        <v>15</v>
      </c>
      <c r="AO35" s="41">
        <f>H35*0</f>
        <v>0</v>
      </c>
      <c r="AP35" s="41">
        <f>H35*(1-0)</f>
        <v>0</v>
      </c>
      <c r="AQ35" s="42" t="s">
        <v>13</v>
      </c>
      <c r="AV35" s="41">
        <f>AW35+AX35</f>
        <v>0</v>
      </c>
      <c r="AW35" s="41">
        <f>G35*AO35</f>
        <v>0</v>
      </c>
      <c r="AX35" s="41">
        <f>G35*AP35</f>
        <v>0</v>
      </c>
      <c r="AY35" s="44" t="s">
        <v>201</v>
      </c>
      <c r="AZ35" s="44" t="s">
        <v>210</v>
      </c>
      <c r="BA35" s="31" t="s">
        <v>214</v>
      </c>
      <c r="BC35" s="41">
        <f>AW35+AX35</f>
        <v>0</v>
      </c>
      <c r="BD35" s="41">
        <f>H35/(100-BE35)*100</f>
        <v>0</v>
      </c>
      <c r="BE35" s="41">
        <v>0</v>
      </c>
      <c r="BF35" s="41">
        <f>M35</f>
        <v>0</v>
      </c>
      <c r="BH35" s="21">
        <f>G35*AO35</f>
        <v>0</v>
      </c>
      <c r="BI35" s="21">
        <f>G35*AP35</f>
        <v>0</v>
      </c>
      <c r="BJ35" s="21">
        <f>G35*H35</f>
        <v>0</v>
      </c>
      <c r="BK35" s="21" t="s">
        <v>219</v>
      </c>
      <c r="BL35" s="41">
        <v>767</v>
      </c>
    </row>
    <row r="36" spans="1:64" ht="12.75">
      <c r="A36" s="4" t="s">
        <v>25</v>
      </c>
      <c r="B36" s="13"/>
      <c r="C36" s="13" t="s">
        <v>71</v>
      </c>
      <c r="D36" s="99" t="s">
        <v>124</v>
      </c>
      <c r="E36" s="100"/>
      <c r="F36" s="13" t="s">
        <v>155</v>
      </c>
      <c r="G36" s="21">
        <v>300</v>
      </c>
      <c r="H36" s="21"/>
      <c r="I36" s="21">
        <f>G36*AO36</f>
        <v>0</v>
      </c>
      <c r="J36" s="21">
        <f>G36*AP36</f>
        <v>0</v>
      </c>
      <c r="K36" s="21">
        <f>G36*H36</f>
        <v>0</v>
      </c>
      <c r="L36" s="21">
        <v>0.00925</v>
      </c>
      <c r="M36" s="21">
        <f>G36*L36</f>
        <v>2.775</v>
      </c>
      <c r="N36" s="35" t="s">
        <v>183</v>
      </c>
      <c r="O36" s="39"/>
      <c r="Z36" s="41">
        <f>IF(AQ36="5",BJ36,0)</f>
        <v>0</v>
      </c>
      <c r="AB36" s="41">
        <f>IF(AQ36="1",BH36,0)</f>
        <v>0</v>
      </c>
      <c r="AC36" s="41">
        <f>IF(AQ36="1",BI36,0)</f>
        <v>0</v>
      </c>
      <c r="AD36" s="41">
        <f>IF(AQ36="7",BH36,0)</f>
        <v>0</v>
      </c>
      <c r="AE36" s="41">
        <f>IF(AQ36="7",BI36,0)</f>
        <v>0</v>
      </c>
      <c r="AF36" s="41">
        <f>IF(AQ36="2",BH36,0)</f>
        <v>0</v>
      </c>
      <c r="AG36" s="41">
        <f>IF(AQ36="2",BI36,0)</f>
        <v>0</v>
      </c>
      <c r="AH36" s="41">
        <f>IF(AQ36="0",BJ36,0)</f>
        <v>0</v>
      </c>
      <c r="AI36" s="31"/>
      <c r="AJ36" s="21">
        <f>IF(AN36=0,K36,0)</f>
        <v>0</v>
      </c>
      <c r="AK36" s="21">
        <f>IF(AN36=15,K36,0)</f>
        <v>0</v>
      </c>
      <c r="AL36" s="21">
        <f>IF(AN36=21,K36,0)</f>
        <v>0</v>
      </c>
      <c r="AN36" s="41">
        <v>15</v>
      </c>
      <c r="AO36" s="41">
        <f>H36*0</f>
        <v>0</v>
      </c>
      <c r="AP36" s="41">
        <f>H36*(1-0)</f>
        <v>0</v>
      </c>
      <c r="AQ36" s="42" t="s">
        <v>13</v>
      </c>
      <c r="AV36" s="41">
        <f>AW36+AX36</f>
        <v>0</v>
      </c>
      <c r="AW36" s="41">
        <f>G36*AO36</f>
        <v>0</v>
      </c>
      <c r="AX36" s="41">
        <f>G36*AP36</f>
        <v>0</v>
      </c>
      <c r="AY36" s="44" t="s">
        <v>201</v>
      </c>
      <c r="AZ36" s="44" t="s">
        <v>210</v>
      </c>
      <c r="BA36" s="31" t="s">
        <v>214</v>
      </c>
      <c r="BC36" s="41">
        <f>AW36+AX36</f>
        <v>0</v>
      </c>
      <c r="BD36" s="41">
        <f>H36/(100-BE36)*100</f>
        <v>0</v>
      </c>
      <c r="BE36" s="41">
        <v>0</v>
      </c>
      <c r="BF36" s="41">
        <f>M36</f>
        <v>2.775</v>
      </c>
      <c r="BH36" s="21">
        <f>G36*AO36</f>
        <v>0</v>
      </c>
      <c r="BI36" s="21">
        <f>G36*AP36</f>
        <v>0</v>
      </c>
      <c r="BJ36" s="21">
        <f>G36*H36</f>
        <v>0</v>
      </c>
      <c r="BK36" s="21" t="s">
        <v>219</v>
      </c>
      <c r="BL36" s="41">
        <v>767</v>
      </c>
    </row>
    <row r="37" spans="1:47" ht="12.75">
      <c r="A37" s="5"/>
      <c r="B37" s="14"/>
      <c r="C37" s="14" t="s">
        <v>72</v>
      </c>
      <c r="D37" s="101" t="s">
        <v>125</v>
      </c>
      <c r="E37" s="102"/>
      <c r="F37" s="19" t="s">
        <v>6</v>
      </c>
      <c r="G37" s="19" t="s">
        <v>6</v>
      </c>
      <c r="H37" s="19" t="s">
        <v>6</v>
      </c>
      <c r="I37" s="47">
        <f>SUM(I38:I38)</f>
        <v>0</v>
      </c>
      <c r="J37" s="47">
        <f>SUM(J38:J38)</f>
        <v>0</v>
      </c>
      <c r="K37" s="47">
        <f>SUM(K38:K38)</f>
        <v>0</v>
      </c>
      <c r="L37" s="31"/>
      <c r="M37" s="47">
        <f>SUM(M38:M38)</f>
        <v>0.1386066</v>
      </c>
      <c r="N37" s="36"/>
      <c r="O37" s="39"/>
      <c r="AI37" s="31"/>
      <c r="AS37" s="47">
        <f>SUM(AJ38:AJ38)</f>
        <v>0</v>
      </c>
      <c r="AT37" s="47">
        <f>SUM(AK38:AK38)</f>
        <v>0</v>
      </c>
      <c r="AU37" s="47">
        <f>SUM(AL38:AL38)</f>
        <v>0</v>
      </c>
    </row>
    <row r="38" spans="1:64" ht="12.75">
      <c r="A38" s="4" t="s">
        <v>26</v>
      </c>
      <c r="B38" s="13"/>
      <c r="C38" s="13" t="s">
        <v>73</v>
      </c>
      <c r="D38" s="99" t="s">
        <v>126</v>
      </c>
      <c r="E38" s="100"/>
      <c r="F38" s="13" t="s">
        <v>154</v>
      </c>
      <c r="G38" s="21">
        <v>630.03</v>
      </c>
      <c r="H38" s="21"/>
      <c r="I38" s="21">
        <f>G38*AO38</f>
        <v>0</v>
      </c>
      <c r="J38" s="21">
        <f>G38*AP38</f>
        <v>0</v>
      </c>
      <c r="K38" s="21">
        <f>G38*H38</f>
        <v>0</v>
      </c>
      <c r="L38" s="21">
        <v>0.00022</v>
      </c>
      <c r="M38" s="21">
        <f>G38*L38</f>
        <v>0.1386066</v>
      </c>
      <c r="N38" s="35" t="s">
        <v>183</v>
      </c>
      <c r="O38" s="39"/>
      <c r="Z38" s="41">
        <f>IF(AQ38="5",BJ38,0)</f>
        <v>0</v>
      </c>
      <c r="AB38" s="41">
        <f>IF(AQ38="1",BH38,0)</f>
        <v>0</v>
      </c>
      <c r="AC38" s="41">
        <f>IF(AQ38="1",BI38,0)</f>
        <v>0</v>
      </c>
      <c r="AD38" s="41">
        <f>IF(AQ38="7",BH38,0)</f>
        <v>0</v>
      </c>
      <c r="AE38" s="41">
        <f>IF(AQ38="7",BI38,0)</f>
        <v>0</v>
      </c>
      <c r="AF38" s="41">
        <f>IF(AQ38="2",BH38,0)</f>
        <v>0</v>
      </c>
      <c r="AG38" s="41">
        <f>IF(AQ38="2",BI38,0)</f>
        <v>0</v>
      </c>
      <c r="AH38" s="41">
        <f>IF(AQ38="0",BJ38,0)</f>
        <v>0</v>
      </c>
      <c r="AI38" s="31"/>
      <c r="AJ38" s="21">
        <f>IF(AN38=0,K38,0)</f>
        <v>0</v>
      </c>
      <c r="AK38" s="21">
        <f>IF(AN38=15,K38,0)</f>
        <v>0</v>
      </c>
      <c r="AL38" s="21">
        <f>IF(AN38=21,K38,0)</f>
        <v>0</v>
      </c>
      <c r="AN38" s="41">
        <v>15</v>
      </c>
      <c r="AO38" s="41">
        <f>H38*0.560197742058328</f>
        <v>0</v>
      </c>
      <c r="AP38" s="41">
        <f>H38*(1-0.560197742058328)</f>
        <v>0</v>
      </c>
      <c r="AQ38" s="42" t="s">
        <v>13</v>
      </c>
      <c r="AV38" s="41">
        <f>AW38+AX38</f>
        <v>0</v>
      </c>
      <c r="AW38" s="41">
        <f>G38*AO38</f>
        <v>0</v>
      </c>
      <c r="AX38" s="41">
        <f>G38*AP38</f>
        <v>0</v>
      </c>
      <c r="AY38" s="44" t="s">
        <v>202</v>
      </c>
      <c r="AZ38" s="44" t="s">
        <v>211</v>
      </c>
      <c r="BA38" s="31" t="s">
        <v>214</v>
      </c>
      <c r="BC38" s="41">
        <f>AW38+AX38</f>
        <v>0</v>
      </c>
      <c r="BD38" s="41">
        <f>H38/(100-BE38)*100</f>
        <v>0</v>
      </c>
      <c r="BE38" s="41">
        <v>0</v>
      </c>
      <c r="BF38" s="41">
        <f>M38</f>
        <v>0.1386066</v>
      </c>
      <c r="BH38" s="21">
        <f>G38*AO38</f>
        <v>0</v>
      </c>
      <c r="BI38" s="21">
        <f>G38*AP38</f>
        <v>0</v>
      </c>
      <c r="BJ38" s="21">
        <f>G38*H38</f>
        <v>0</v>
      </c>
      <c r="BK38" s="21" t="s">
        <v>219</v>
      </c>
      <c r="BL38" s="41">
        <v>783</v>
      </c>
    </row>
    <row r="39" spans="1:47" ht="12.75">
      <c r="A39" s="5"/>
      <c r="B39" s="14"/>
      <c r="C39" s="14" t="s">
        <v>74</v>
      </c>
      <c r="D39" s="101" t="s">
        <v>127</v>
      </c>
      <c r="E39" s="102"/>
      <c r="F39" s="19" t="s">
        <v>6</v>
      </c>
      <c r="G39" s="19" t="s">
        <v>6</v>
      </c>
      <c r="H39" s="19" t="s">
        <v>6</v>
      </c>
      <c r="I39" s="47">
        <f>SUM(I40:I43)</f>
        <v>0</v>
      </c>
      <c r="J39" s="47">
        <f>SUM(J40:J43)</f>
        <v>0</v>
      </c>
      <c r="K39" s="47">
        <f>SUM(K40:K43)</f>
        <v>0</v>
      </c>
      <c r="L39" s="31"/>
      <c r="M39" s="47">
        <f>SUM(M40:M43)</f>
        <v>0</v>
      </c>
      <c r="N39" s="36"/>
      <c r="O39" s="39"/>
      <c r="AI39" s="31"/>
      <c r="AS39" s="47">
        <f>SUM(AJ40:AJ43)</f>
        <v>0</v>
      </c>
      <c r="AT39" s="47">
        <f>SUM(AK40:AK43)</f>
        <v>0</v>
      </c>
      <c r="AU39" s="47">
        <f>SUM(AL40:AL43)</f>
        <v>0</v>
      </c>
    </row>
    <row r="40" spans="1:64" ht="12.75">
      <c r="A40" s="4" t="s">
        <v>27</v>
      </c>
      <c r="B40" s="13"/>
      <c r="C40" s="13" t="s">
        <v>75</v>
      </c>
      <c r="D40" s="99" t="s">
        <v>128</v>
      </c>
      <c r="E40" s="100"/>
      <c r="F40" s="13" t="s">
        <v>158</v>
      </c>
      <c r="G40" s="21">
        <v>5</v>
      </c>
      <c r="H40" s="21"/>
      <c r="I40" s="21">
        <f>G40*AO40</f>
        <v>0</v>
      </c>
      <c r="J40" s="21">
        <f>G40*AP40</f>
        <v>0</v>
      </c>
      <c r="K40" s="21">
        <f>G40*H40</f>
        <v>0</v>
      </c>
      <c r="L40" s="21">
        <v>0</v>
      </c>
      <c r="M40" s="21">
        <f>G40*L40</f>
        <v>0</v>
      </c>
      <c r="N40" s="35" t="s">
        <v>183</v>
      </c>
      <c r="O40" s="39"/>
      <c r="Z40" s="41">
        <f>IF(AQ40="5",BJ40,0)</f>
        <v>0</v>
      </c>
      <c r="AB40" s="41">
        <f>IF(AQ40="1",BH40,0)</f>
        <v>0</v>
      </c>
      <c r="AC40" s="41">
        <f>IF(AQ40="1",BI40,0)</f>
        <v>0</v>
      </c>
      <c r="AD40" s="41">
        <f>IF(AQ40="7",BH40,0)</f>
        <v>0</v>
      </c>
      <c r="AE40" s="41">
        <f>IF(AQ40="7",BI40,0)</f>
        <v>0</v>
      </c>
      <c r="AF40" s="41">
        <f>IF(AQ40="2",BH40,0)</f>
        <v>0</v>
      </c>
      <c r="AG40" s="41">
        <f>IF(AQ40="2",BI40,0)</f>
        <v>0</v>
      </c>
      <c r="AH40" s="41">
        <f>IF(AQ40="0",BJ40,0)</f>
        <v>0</v>
      </c>
      <c r="AI40" s="31"/>
      <c r="AJ40" s="21">
        <f>IF(AN40=0,K40,0)</f>
        <v>0</v>
      </c>
      <c r="AK40" s="21">
        <f>IF(AN40=15,K40,0)</f>
        <v>0</v>
      </c>
      <c r="AL40" s="21">
        <f>IF(AN40=21,K40,0)</f>
        <v>0</v>
      </c>
      <c r="AN40" s="41">
        <v>15</v>
      </c>
      <c r="AO40" s="41">
        <f>H40*0</f>
        <v>0</v>
      </c>
      <c r="AP40" s="41">
        <f>H40*(1-0)</f>
        <v>0</v>
      </c>
      <c r="AQ40" s="42" t="s">
        <v>7</v>
      </c>
      <c r="AV40" s="41">
        <f>AW40+AX40</f>
        <v>0</v>
      </c>
      <c r="AW40" s="41">
        <f>G40*AO40</f>
        <v>0</v>
      </c>
      <c r="AX40" s="41">
        <f>G40*AP40</f>
        <v>0</v>
      </c>
      <c r="AY40" s="44" t="s">
        <v>203</v>
      </c>
      <c r="AZ40" s="44" t="s">
        <v>212</v>
      </c>
      <c r="BA40" s="31" t="s">
        <v>214</v>
      </c>
      <c r="BC40" s="41">
        <f>AW40+AX40</f>
        <v>0</v>
      </c>
      <c r="BD40" s="41">
        <f>H40/(100-BE40)*100</f>
        <v>0</v>
      </c>
      <c r="BE40" s="41">
        <v>0</v>
      </c>
      <c r="BF40" s="41">
        <f>M40</f>
        <v>0</v>
      </c>
      <c r="BH40" s="21">
        <f>G40*AO40</f>
        <v>0</v>
      </c>
      <c r="BI40" s="21">
        <f>G40*AP40</f>
        <v>0</v>
      </c>
      <c r="BJ40" s="21">
        <f>G40*H40</f>
        <v>0</v>
      </c>
      <c r="BK40" s="21" t="s">
        <v>219</v>
      </c>
      <c r="BL40" s="41">
        <v>90</v>
      </c>
    </row>
    <row r="41" spans="1:64" ht="12.75">
      <c r="A41" s="4" t="s">
        <v>28</v>
      </c>
      <c r="B41" s="13"/>
      <c r="C41" s="13" t="s">
        <v>76</v>
      </c>
      <c r="D41" s="99" t="s">
        <v>129</v>
      </c>
      <c r="E41" s="100"/>
      <c r="F41" s="13" t="s">
        <v>159</v>
      </c>
      <c r="G41" s="21">
        <v>125</v>
      </c>
      <c r="H41" s="21"/>
      <c r="I41" s="21">
        <f>G41*AO41</f>
        <v>0</v>
      </c>
      <c r="J41" s="21">
        <f>G41*AP41</f>
        <v>0</v>
      </c>
      <c r="K41" s="21">
        <f>G41*H41</f>
        <v>0</v>
      </c>
      <c r="L41" s="21">
        <v>0</v>
      </c>
      <c r="M41" s="21">
        <f>G41*L41</f>
        <v>0</v>
      </c>
      <c r="N41" s="35" t="s">
        <v>183</v>
      </c>
      <c r="O41" s="39"/>
      <c r="Z41" s="41">
        <f>IF(AQ41="5",BJ41,0)</f>
        <v>0</v>
      </c>
      <c r="AB41" s="41">
        <f>IF(AQ41="1",BH41,0)</f>
        <v>0</v>
      </c>
      <c r="AC41" s="41">
        <f>IF(AQ41="1",BI41,0)</f>
        <v>0</v>
      </c>
      <c r="AD41" s="41">
        <f>IF(AQ41="7",BH41,0)</f>
        <v>0</v>
      </c>
      <c r="AE41" s="41">
        <f>IF(AQ41="7",BI41,0)</f>
        <v>0</v>
      </c>
      <c r="AF41" s="41">
        <f>IF(AQ41="2",BH41,0)</f>
        <v>0</v>
      </c>
      <c r="AG41" s="41">
        <f>IF(AQ41="2",BI41,0)</f>
        <v>0</v>
      </c>
      <c r="AH41" s="41">
        <f>IF(AQ41="0",BJ41,0)</f>
        <v>0</v>
      </c>
      <c r="AI41" s="31"/>
      <c r="AJ41" s="21">
        <f>IF(AN41=0,K41,0)</f>
        <v>0</v>
      </c>
      <c r="AK41" s="21">
        <f>IF(AN41=15,K41,0)</f>
        <v>0</v>
      </c>
      <c r="AL41" s="21">
        <f>IF(AN41=21,K41,0)</f>
        <v>0</v>
      </c>
      <c r="AN41" s="41">
        <v>15</v>
      </c>
      <c r="AO41" s="41">
        <f>H41*0</f>
        <v>0</v>
      </c>
      <c r="AP41" s="41">
        <f>H41*(1-0)</f>
        <v>0</v>
      </c>
      <c r="AQ41" s="42" t="s">
        <v>7</v>
      </c>
      <c r="AV41" s="41">
        <f>AW41+AX41</f>
        <v>0</v>
      </c>
      <c r="AW41" s="41">
        <f>G41*AO41</f>
        <v>0</v>
      </c>
      <c r="AX41" s="41">
        <f>G41*AP41</f>
        <v>0</v>
      </c>
      <c r="AY41" s="44" t="s">
        <v>203</v>
      </c>
      <c r="AZ41" s="44" t="s">
        <v>212</v>
      </c>
      <c r="BA41" s="31" t="s">
        <v>214</v>
      </c>
      <c r="BC41" s="41">
        <f>AW41+AX41</f>
        <v>0</v>
      </c>
      <c r="BD41" s="41">
        <f>H41/(100-BE41)*100</f>
        <v>0</v>
      </c>
      <c r="BE41" s="41">
        <v>0</v>
      </c>
      <c r="BF41" s="41">
        <f>M41</f>
        <v>0</v>
      </c>
      <c r="BH41" s="21">
        <f>G41*AO41</f>
        <v>0</v>
      </c>
      <c r="BI41" s="21">
        <f>G41*AP41</f>
        <v>0</v>
      </c>
      <c r="BJ41" s="21">
        <f>G41*H41</f>
        <v>0</v>
      </c>
      <c r="BK41" s="21" t="s">
        <v>219</v>
      </c>
      <c r="BL41" s="41">
        <v>90</v>
      </c>
    </row>
    <row r="42" spans="1:64" ht="12.75">
      <c r="A42" s="4" t="s">
        <v>29</v>
      </c>
      <c r="B42" s="13"/>
      <c r="C42" s="13" t="s">
        <v>77</v>
      </c>
      <c r="D42" s="99" t="s">
        <v>130</v>
      </c>
      <c r="E42" s="100"/>
      <c r="F42" s="13" t="s">
        <v>159</v>
      </c>
      <c r="G42" s="21">
        <v>350</v>
      </c>
      <c r="H42" s="21"/>
      <c r="I42" s="21">
        <f>G42*AO42</f>
        <v>0</v>
      </c>
      <c r="J42" s="21">
        <f>G42*AP42</f>
        <v>0</v>
      </c>
      <c r="K42" s="21">
        <f>G42*H42</f>
        <v>0</v>
      </c>
      <c r="L42" s="21">
        <v>0</v>
      </c>
      <c r="M42" s="21">
        <f>G42*L42</f>
        <v>0</v>
      </c>
      <c r="N42" s="35" t="s">
        <v>183</v>
      </c>
      <c r="O42" s="39"/>
      <c r="Z42" s="41">
        <f>IF(AQ42="5",BJ42,0)</f>
        <v>0</v>
      </c>
      <c r="AB42" s="41">
        <f>IF(AQ42="1",BH42,0)</f>
        <v>0</v>
      </c>
      <c r="AC42" s="41">
        <f>IF(AQ42="1",BI42,0)</f>
        <v>0</v>
      </c>
      <c r="AD42" s="41">
        <f>IF(AQ42="7",BH42,0)</f>
        <v>0</v>
      </c>
      <c r="AE42" s="41">
        <f>IF(AQ42="7",BI42,0)</f>
        <v>0</v>
      </c>
      <c r="AF42" s="41">
        <f>IF(AQ42="2",BH42,0)</f>
        <v>0</v>
      </c>
      <c r="AG42" s="41">
        <f>IF(AQ42="2",BI42,0)</f>
        <v>0</v>
      </c>
      <c r="AH42" s="41">
        <f>IF(AQ42="0",BJ42,0)</f>
        <v>0</v>
      </c>
      <c r="AI42" s="31"/>
      <c r="AJ42" s="21">
        <f>IF(AN42=0,K42,0)</f>
        <v>0</v>
      </c>
      <c r="AK42" s="21">
        <f>IF(AN42=15,K42,0)</f>
        <v>0</v>
      </c>
      <c r="AL42" s="21">
        <f>IF(AN42=21,K42,0)</f>
        <v>0</v>
      </c>
      <c r="AN42" s="41">
        <v>15</v>
      </c>
      <c r="AO42" s="41">
        <f>H42*0</f>
        <v>0</v>
      </c>
      <c r="AP42" s="41">
        <f>H42*(1-0)</f>
        <v>0</v>
      </c>
      <c r="AQ42" s="42" t="s">
        <v>7</v>
      </c>
      <c r="AV42" s="41">
        <f>AW42+AX42</f>
        <v>0</v>
      </c>
      <c r="AW42" s="41">
        <f>G42*AO42</f>
        <v>0</v>
      </c>
      <c r="AX42" s="41">
        <f>G42*AP42</f>
        <v>0</v>
      </c>
      <c r="AY42" s="44" t="s">
        <v>203</v>
      </c>
      <c r="AZ42" s="44" t="s">
        <v>212</v>
      </c>
      <c r="BA42" s="31" t="s">
        <v>214</v>
      </c>
      <c r="BC42" s="41">
        <f>AW42+AX42</f>
        <v>0</v>
      </c>
      <c r="BD42" s="41">
        <f>H42/(100-BE42)*100</f>
        <v>0</v>
      </c>
      <c r="BE42" s="41">
        <v>0</v>
      </c>
      <c r="BF42" s="41">
        <f>M42</f>
        <v>0</v>
      </c>
      <c r="BH42" s="21">
        <f>G42*AO42</f>
        <v>0</v>
      </c>
      <c r="BI42" s="21">
        <f>G42*AP42</f>
        <v>0</v>
      </c>
      <c r="BJ42" s="21">
        <f>G42*H42</f>
        <v>0</v>
      </c>
      <c r="BK42" s="21" t="s">
        <v>219</v>
      </c>
      <c r="BL42" s="41">
        <v>90</v>
      </c>
    </row>
    <row r="43" spans="1:64" ht="12.75">
      <c r="A43" s="4" t="s">
        <v>30</v>
      </c>
      <c r="B43" s="13"/>
      <c r="C43" s="13" t="s">
        <v>78</v>
      </c>
      <c r="D43" s="99" t="s">
        <v>131</v>
      </c>
      <c r="E43" s="100"/>
      <c r="F43" s="13" t="s">
        <v>159</v>
      </c>
      <c r="G43" s="21">
        <v>125</v>
      </c>
      <c r="H43" s="21"/>
      <c r="I43" s="21">
        <f>G43*AO43</f>
        <v>0</v>
      </c>
      <c r="J43" s="21">
        <f>G43*AP43</f>
        <v>0</v>
      </c>
      <c r="K43" s="21">
        <f>G43*H43</f>
        <v>0</v>
      </c>
      <c r="L43" s="21">
        <v>0</v>
      </c>
      <c r="M43" s="21">
        <f>G43*L43</f>
        <v>0</v>
      </c>
      <c r="N43" s="35" t="s">
        <v>183</v>
      </c>
      <c r="O43" s="39"/>
      <c r="Z43" s="41">
        <f>IF(AQ43="5",BJ43,0)</f>
        <v>0</v>
      </c>
      <c r="AB43" s="41">
        <f>IF(AQ43="1",BH43,0)</f>
        <v>0</v>
      </c>
      <c r="AC43" s="41">
        <f>IF(AQ43="1",BI43,0)</f>
        <v>0</v>
      </c>
      <c r="AD43" s="41">
        <f>IF(AQ43="7",BH43,0)</f>
        <v>0</v>
      </c>
      <c r="AE43" s="41">
        <f>IF(AQ43="7",BI43,0)</f>
        <v>0</v>
      </c>
      <c r="AF43" s="41">
        <f>IF(AQ43="2",BH43,0)</f>
        <v>0</v>
      </c>
      <c r="AG43" s="41">
        <f>IF(AQ43="2",BI43,0)</f>
        <v>0</v>
      </c>
      <c r="AH43" s="41">
        <f>IF(AQ43="0",BJ43,0)</f>
        <v>0</v>
      </c>
      <c r="AI43" s="31"/>
      <c r="AJ43" s="21">
        <f>IF(AN43=0,K43,0)</f>
        <v>0</v>
      </c>
      <c r="AK43" s="21">
        <f>IF(AN43=15,K43,0)</f>
        <v>0</v>
      </c>
      <c r="AL43" s="21">
        <f>IF(AN43=21,K43,0)</f>
        <v>0</v>
      </c>
      <c r="AN43" s="41">
        <v>15</v>
      </c>
      <c r="AO43" s="41">
        <f>H43*0</f>
        <v>0</v>
      </c>
      <c r="AP43" s="41">
        <f>H43*(1-0)</f>
        <v>0</v>
      </c>
      <c r="AQ43" s="42" t="s">
        <v>7</v>
      </c>
      <c r="AV43" s="41">
        <f>AW43+AX43</f>
        <v>0</v>
      </c>
      <c r="AW43" s="41">
        <f>G43*AO43</f>
        <v>0</v>
      </c>
      <c r="AX43" s="41">
        <f>G43*AP43</f>
        <v>0</v>
      </c>
      <c r="AY43" s="44" t="s">
        <v>203</v>
      </c>
      <c r="AZ43" s="44" t="s">
        <v>212</v>
      </c>
      <c r="BA43" s="31" t="s">
        <v>214</v>
      </c>
      <c r="BC43" s="41">
        <f>AW43+AX43</f>
        <v>0</v>
      </c>
      <c r="BD43" s="41">
        <f>H43/(100-BE43)*100</f>
        <v>0</v>
      </c>
      <c r="BE43" s="41">
        <v>0</v>
      </c>
      <c r="BF43" s="41">
        <f>M43</f>
        <v>0</v>
      </c>
      <c r="BH43" s="21">
        <f>G43*AO43</f>
        <v>0</v>
      </c>
      <c r="BI43" s="21">
        <f>G43*AP43</f>
        <v>0</v>
      </c>
      <c r="BJ43" s="21">
        <f>G43*H43</f>
        <v>0</v>
      </c>
      <c r="BK43" s="21" t="s">
        <v>219</v>
      </c>
      <c r="BL43" s="41">
        <v>90</v>
      </c>
    </row>
    <row r="44" spans="1:47" ht="12.75">
      <c r="A44" s="5"/>
      <c r="B44" s="14"/>
      <c r="C44" s="14" t="s">
        <v>79</v>
      </c>
      <c r="D44" s="101" t="s">
        <v>132</v>
      </c>
      <c r="E44" s="102"/>
      <c r="F44" s="19" t="s">
        <v>6</v>
      </c>
      <c r="G44" s="19" t="s">
        <v>6</v>
      </c>
      <c r="H44" s="19" t="s">
        <v>6</v>
      </c>
      <c r="I44" s="47">
        <f>SUM(I45:I46)</f>
        <v>0</v>
      </c>
      <c r="J44" s="47">
        <f>SUM(J45:J46)</f>
        <v>0</v>
      </c>
      <c r="K44" s="47">
        <f>SUM(K45:K46)</f>
        <v>0</v>
      </c>
      <c r="L44" s="31"/>
      <c r="M44" s="47">
        <f>SUM(M45:M46)</f>
        <v>34.934400000000004</v>
      </c>
      <c r="N44" s="36"/>
      <c r="O44" s="39"/>
      <c r="AI44" s="31"/>
      <c r="AS44" s="47">
        <f>SUM(AJ45:AJ46)</f>
        <v>0</v>
      </c>
      <c r="AT44" s="47">
        <f>SUM(AK45:AK46)</f>
        <v>0</v>
      </c>
      <c r="AU44" s="47">
        <f>SUM(AL45:AL46)</f>
        <v>0</v>
      </c>
    </row>
    <row r="45" spans="1:64" ht="12.75">
      <c r="A45" s="4" t="s">
        <v>31</v>
      </c>
      <c r="B45" s="13"/>
      <c r="C45" s="13" t="s">
        <v>80</v>
      </c>
      <c r="D45" s="99" t="s">
        <v>133</v>
      </c>
      <c r="E45" s="100"/>
      <c r="F45" s="13" t="s">
        <v>154</v>
      </c>
      <c r="G45" s="21">
        <v>1440</v>
      </c>
      <c r="H45" s="21"/>
      <c r="I45" s="21">
        <f>G45*AO45</f>
        <v>0</v>
      </c>
      <c r="J45" s="21">
        <f>G45*AP45</f>
        <v>0</v>
      </c>
      <c r="K45" s="21">
        <f>G45*H45</f>
        <v>0</v>
      </c>
      <c r="L45" s="21">
        <v>0.02426</v>
      </c>
      <c r="M45" s="21">
        <f>G45*L45</f>
        <v>34.934400000000004</v>
      </c>
      <c r="N45" s="35" t="s">
        <v>183</v>
      </c>
      <c r="O45" s="39"/>
      <c r="Z45" s="41">
        <f>IF(AQ45="5",BJ45,0)</f>
        <v>0</v>
      </c>
      <c r="AB45" s="41">
        <f>IF(AQ45="1",BH45,0)</f>
        <v>0</v>
      </c>
      <c r="AC45" s="41">
        <f>IF(AQ45="1",BI45,0)</f>
        <v>0</v>
      </c>
      <c r="AD45" s="41">
        <f>IF(AQ45="7",BH45,0)</f>
        <v>0</v>
      </c>
      <c r="AE45" s="41">
        <f>IF(AQ45="7",BI45,0)</f>
        <v>0</v>
      </c>
      <c r="AF45" s="41">
        <f>IF(AQ45="2",BH45,0)</f>
        <v>0</v>
      </c>
      <c r="AG45" s="41">
        <f>IF(AQ45="2",BI45,0)</f>
        <v>0</v>
      </c>
      <c r="AH45" s="41">
        <f>IF(AQ45="0",BJ45,0)</f>
        <v>0</v>
      </c>
      <c r="AI45" s="31"/>
      <c r="AJ45" s="21">
        <f>IF(AN45=0,K45,0)</f>
        <v>0</v>
      </c>
      <c r="AK45" s="21">
        <f>IF(AN45=15,K45,0)</f>
        <v>0</v>
      </c>
      <c r="AL45" s="21">
        <f>IF(AN45=21,K45,0)</f>
        <v>0</v>
      </c>
      <c r="AN45" s="41">
        <v>15</v>
      </c>
      <c r="AO45" s="41">
        <f>H45*0.000488460129441934</f>
        <v>0</v>
      </c>
      <c r="AP45" s="41">
        <f>H45*(1-0.000488460129441934)</f>
        <v>0</v>
      </c>
      <c r="AQ45" s="42" t="s">
        <v>7</v>
      </c>
      <c r="AV45" s="41">
        <f>AW45+AX45</f>
        <v>0</v>
      </c>
      <c r="AW45" s="41">
        <f>G45*AO45</f>
        <v>0</v>
      </c>
      <c r="AX45" s="41">
        <f>G45*AP45</f>
        <v>0</v>
      </c>
      <c r="AY45" s="44" t="s">
        <v>204</v>
      </c>
      <c r="AZ45" s="44" t="s">
        <v>212</v>
      </c>
      <c r="BA45" s="31" t="s">
        <v>214</v>
      </c>
      <c r="BC45" s="41">
        <f>AW45+AX45</f>
        <v>0</v>
      </c>
      <c r="BD45" s="41">
        <f>H45/(100-BE45)*100</f>
        <v>0</v>
      </c>
      <c r="BE45" s="41">
        <v>0</v>
      </c>
      <c r="BF45" s="41">
        <f>M45</f>
        <v>34.934400000000004</v>
      </c>
      <c r="BH45" s="21">
        <f>G45*AO45</f>
        <v>0</v>
      </c>
      <c r="BI45" s="21">
        <f>G45*AP45</f>
        <v>0</v>
      </c>
      <c r="BJ45" s="21">
        <f>G45*H45</f>
        <v>0</v>
      </c>
      <c r="BK45" s="21" t="s">
        <v>219</v>
      </c>
      <c r="BL45" s="41">
        <v>94</v>
      </c>
    </row>
    <row r="46" spans="1:64" ht="12.75">
      <c r="A46" s="4" t="s">
        <v>32</v>
      </c>
      <c r="B46" s="13"/>
      <c r="C46" s="13" t="s">
        <v>81</v>
      </c>
      <c r="D46" s="99" t="s">
        <v>134</v>
      </c>
      <c r="E46" s="100"/>
      <c r="F46" s="13" t="s">
        <v>154</v>
      </c>
      <c r="G46" s="21">
        <v>1440</v>
      </c>
      <c r="H46" s="21"/>
      <c r="I46" s="21">
        <f>G46*AO46</f>
        <v>0</v>
      </c>
      <c r="J46" s="21">
        <f>G46*AP46</f>
        <v>0</v>
      </c>
      <c r="K46" s="21">
        <f>G46*H46</f>
        <v>0</v>
      </c>
      <c r="L46" s="21">
        <v>0</v>
      </c>
      <c r="M46" s="21">
        <f>G46*L46</f>
        <v>0</v>
      </c>
      <c r="N46" s="35" t="s">
        <v>183</v>
      </c>
      <c r="O46" s="39"/>
      <c r="Z46" s="41">
        <f>IF(AQ46="5",BJ46,0)</f>
        <v>0</v>
      </c>
      <c r="AB46" s="41">
        <f>IF(AQ46="1",BH46,0)</f>
        <v>0</v>
      </c>
      <c r="AC46" s="41">
        <f>IF(AQ46="1",BI46,0)</f>
        <v>0</v>
      </c>
      <c r="AD46" s="41">
        <f>IF(AQ46="7",BH46,0)</f>
        <v>0</v>
      </c>
      <c r="AE46" s="41">
        <f>IF(AQ46="7",BI46,0)</f>
        <v>0</v>
      </c>
      <c r="AF46" s="41">
        <f>IF(AQ46="2",BH46,0)</f>
        <v>0</v>
      </c>
      <c r="AG46" s="41">
        <f>IF(AQ46="2",BI46,0)</f>
        <v>0</v>
      </c>
      <c r="AH46" s="41">
        <f>IF(AQ46="0",BJ46,0)</f>
        <v>0</v>
      </c>
      <c r="AI46" s="31"/>
      <c r="AJ46" s="21">
        <f>IF(AN46=0,K46,0)</f>
        <v>0</v>
      </c>
      <c r="AK46" s="21">
        <f>IF(AN46=15,K46,0)</f>
        <v>0</v>
      </c>
      <c r="AL46" s="21">
        <f>IF(AN46=21,K46,0)</f>
        <v>0</v>
      </c>
      <c r="AN46" s="41">
        <v>15</v>
      </c>
      <c r="AO46" s="41">
        <f>H46*0</f>
        <v>0</v>
      </c>
      <c r="AP46" s="41">
        <f>H46*(1-0)</f>
        <v>0</v>
      </c>
      <c r="AQ46" s="42" t="s">
        <v>7</v>
      </c>
      <c r="AV46" s="41">
        <f>AW46+AX46</f>
        <v>0</v>
      </c>
      <c r="AW46" s="41">
        <f>G46*AO46</f>
        <v>0</v>
      </c>
      <c r="AX46" s="41">
        <f>G46*AP46</f>
        <v>0</v>
      </c>
      <c r="AY46" s="44" t="s">
        <v>204</v>
      </c>
      <c r="AZ46" s="44" t="s">
        <v>212</v>
      </c>
      <c r="BA46" s="31" t="s">
        <v>214</v>
      </c>
      <c r="BC46" s="41">
        <f>AW46+AX46</f>
        <v>0</v>
      </c>
      <c r="BD46" s="41">
        <f>H46/(100-BE46)*100</f>
        <v>0</v>
      </c>
      <c r="BE46" s="41">
        <v>0</v>
      </c>
      <c r="BF46" s="41">
        <f>M46</f>
        <v>0</v>
      </c>
      <c r="BH46" s="21">
        <f>G46*AO46</f>
        <v>0</v>
      </c>
      <c r="BI46" s="21">
        <f>G46*AP46</f>
        <v>0</v>
      </c>
      <c r="BJ46" s="21">
        <f>G46*H46</f>
        <v>0</v>
      </c>
      <c r="BK46" s="21" t="s">
        <v>219</v>
      </c>
      <c r="BL46" s="41">
        <v>94</v>
      </c>
    </row>
    <row r="47" spans="1:47" ht="12.75">
      <c r="A47" s="5"/>
      <c r="B47" s="14"/>
      <c r="C47" s="14" t="s">
        <v>82</v>
      </c>
      <c r="D47" s="101" t="s">
        <v>135</v>
      </c>
      <c r="E47" s="102"/>
      <c r="F47" s="19" t="s">
        <v>6</v>
      </c>
      <c r="G47" s="19" t="s">
        <v>6</v>
      </c>
      <c r="H47" s="19" t="s">
        <v>6</v>
      </c>
      <c r="I47" s="47">
        <f>SUM(I48:I48)</f>
        <v>0</v>
      </c>
      <c r="J47" s="47">
        <f>SUM(J48:J48)</f>
        <v>0</v>
      </c>
      <c r="K47" s="47">
        <f>SUM(K48:K48)</f>
        <v>0</v>
      </c>
      <c r="L47" s="31"/>
      <c r="M47" s="47">
        <f>SUM(M48:M48)</f>
        <v>0.29943</v>
      </c>
      <c r="N47" s="36"/>
      <c r="O47" s="39"/>
      <c r="AI47" s="31"/>
      <c r="AS47" s="47">
        <f>SUM(AJ48:AJ48)</f>
        <v>0</v>
      </c>
      <c r="AT47" s="47">
        <f>SUM(AK48:AK48)</f>
        <v>0</v>
      </c>
      <c r="AU47" s="47">
        <f>SUM(AL48:AL48)</f>
        <v>0</v>
      </c>
    </row>
    <row r="48" spans="1:64" ht="12.75">
      <c r="A48" s="4" t="s">
        <v>33</v>
      </c>
      <c r="B48" s="13"/>
      <c r="C48" s="13" t="s">
        <v>83</v>
      </c>
      <c r="D48" s="99" t="s">
        <v>136</v>
      </c>
      <c r="E48" s="100"/>
      <c r="F48" s="13" t="s">
        <v>160</v>
      </c>
      <c r="G48" s="21">
        <v>1</v>
      </c>
      <c r="H48" s="21"/>
      <c r="I48" s="21">
        <f>G48*AO48</f>
        <v>0</v>
      </c>
      <c r="J48" s="21">
        <f>G48*AP48</f>
        <v>0</v>
      </c>
      <c r="K48" s="21">
        <f>G48*H48</f>
        <v>0</v>
      </c>
      <c r="L48" s="21">
        <v>0.29943</v>
      </c>
      <c r="M48" s="21">
        <f>G48*L48</f>
        <v>0.29943</v>
      </c>
      <c r="N48" s="35" t="s">
        <v>183</v>
      </c>
      <c r="O48" s="39"/>
      <c r="Z48" s="41">
        <f>IF(AQ48="5",BJ48,0)</f>
        <v>0</v>
      </c>
      <c r="AB48" s="41">
        <f>IF(AQ48="1",BH48,0)</f>
        <v>0</v>
      </c>
      <c r="AC48" s="41">
        <f>IF(AQ48="1",BI48,0)</f>
        <v>0</v>
      </c>
      <c r="AD48" s="41">
        <f>IF(AQ48="7",BH48,0)</f>
        <v>0</v>
      </c>
      <c r="AE48" s="41">
        <f>IF(AQ48="7",BI48,0)</f>
        <v>0</v>
      </c>
      <c r="AF48" s="41">
        <f>IF(AQ48="2",BH48,0)</f>
        <v>0</v>
      </c>
      <c r="AG48" s="41">
        <f>IF(AQ48="2",BI48,0)</f>
        <v>0</v>
      </c>
      <c r="AH48" s="41">
        <f>IF(AQ48="0",BJ48,0)</f>
        <v>0</v>
      </c>
      <c r="AI48" s="31"/>
      <c r="AJ48" s="21">
        <f>IF(AN48=0,K48,0)</f>
        <v>0</v>
      </c>
      <c r="AK48" s="21">
        <f>IF(AN48=15,K48,0)</f>
        <v>0</v>
      </c>
      <c r="AL48" s="21">
        <f>IF(AN48=21,K48,0)</f>
        <v>0</v>
      </c>
      <c r="AN48" s="41">
        <v>15</v>
      </c>
      <c r="AO48" s="41">
        <f>H48*0.198523868160967</f>
        <v>0</v>
      </c>
      <c r="AP48" s="41">
        <f>H48*(1-0.198523868160967)</f>
        <v>0</v>
      </c>
      <c r="AQ48" s="42" t="s">
        <v>8</v>
      </c>
      <c r="AV48" s="41">
        <f>AW48+AX48</f>
        <v>0</v>
      </c>
      <c r="AW48" s="41">
        <f>G48*AO48</f>
        <v>0</v>
      </c>
      <c r="AX48" s="41">
        <f>G48*AP48</f>
        <v>0</v>
      </c>
      <c r="AY48" s="44" t="s">
        <v>205</v>
      </c>
      <c r="AZ48" s="44" t="s">
        <v>212</v>
      </c>
      <c r="BA48" s="31" t="s">
        <v>214</v>
      </c>
      <c r="BC48" s="41">
        <f>AW48+AX48</f>
        <v>0</v>
      </c>
      <c r="BD48" s="41">
        <f>H48/(100-BE48)*100</f>
        <v>0</v>
      </c>
      <c r="BE48" s="41">
        <v>0</v>
      </c>
      <c r="BF48" s="41">
        <f>M48</f>
        <v>0.29943</v>
      </c>
      <c r="BH48" s="21">
        <f>G48*AO48</f>
        <v>0</v>
      </c>
      <c r="BI48" s="21">
        <f>G48*AP48</f>
        <v>0</v>
      </c>
      <c r="BJ48" s="21">
        <f>G48*H48</f>
        <v>0</v>
      </c>
      <c r="BK48" s="21" t="s">
        <v>219</v>
      </c>
      <c r="BL48" s="41" t="s">
        <v>82</v>
      </c>
    </row>
    <row r="49" spans="1:47" ht="12.75">
      <c r="A49" s="5"/>
      <c r="B49" s="14"/>
      <c r="C49" s="14" t="s">
        <v>84</v>
      </c>
      <c r="D49" s="101" t="s">
        <v>137</v>
      </c>
      <c r="E49" s="102"/>
      <c r="F49" s="19" t="s">
        <v>6</v>
      </c>
      <c r="G49" s="19" t="s">
        <v>6</v>
      </c>
      <c r="H49" s="19" t="s">
        <v>6</v>
      </c>
      <c r="I49" s="47">
        <f>SUM(I50:I50)</f>
        <v>0</v>
      </c>
      <c r="J49" s="47">
        <f>SUM(J50:J50)</f>
        <v>0</v>
      </c>
      <c r="K49" s="47">
        <f>SUM(K50:K50)</f>
        <v>0</v>
      </c>
      <c r="L49" s="31"/>
      <c r="M49" s="47">
        <f>SUM(M50:M50)</f>
        <v>0</v>
      </c>
      <c r="N49" s="36"/>
      <c r="O49" s="39"/>
      <c r="AI49" s="31"/>
      <c r="AS49" s="47">
        <f>SUM(AJ50:AJ50)</f>
        <v>0</v>
      </c>
      <c r="AT49" s="47">
        <f>SUM(AK50:AK50)</f>
        <v>0</v>
      </c>
      <c r="AU49" s="47">
        <f>SUM(AL50:AL50)</f>
        <v>0</v>
      </c>
    </row>
    <row r="50" spans="1:64" ht="12.75">
      <c r="A50" s="4" t="s">
        <v>34</v>
      </c>
      <c r="B50" s="13"/>
      <c r="C50" s="13" t="s">
        <v>85</v>
      </c>
      <c r="D50" s="99" t="s">
        <v>138</v>
      </c>
      <c r="E50" s="100"/>
      <c r="F50" s="13" t="s">
        <v>161</v>
      </c>
      <c r="G50" s="21">
        <v>56</v>
      </c>
      <c r="H50" s="21"/>
      <c r="I50" s="21">
        <f>G50*AO50</f>
        <v>0</v>
      </c>
      <c r="J50" s="21">
        <f>G50*AP50</f>
        <v>0</v>
      </c>
      <c r="K50" s="21">
        <f>G50*H50</f>
        <v>0</v>
      </c>
      <c r="L50" s="21">
        <v>0</v>
      </c>
      <c r="M50" s="21">
        <f>G50*L50</f>
        <v>0</v>
      </c>
      <c r="N50" s="35" t="s">
        <v>183</v>
      </c>
      <c r="O50" s="39"/>
      <c r="Z50" s="41">
        <f>IF(AQ50="5",BJ50,0)</f>
        <v>0</v>
      </c>
      <c r="AB50" s="41">
        <f>IF(AQ50="1",BH50,0)</f>
        <v>0</v>
      </c>
      <c r="AC50" s="41">
        <f>IF(AQ50="1",BI50,0)</f>
        <v>0</v>
      </c>
      <c r="AD50" s="41">
        <f>IF(AQ50="7",BH50,0)</f>
        <v>0</v>
      </c>
      <c r="AE50" s="41">
        <f>IF(AQ50="7",BI50,0)</f>
        <v>0</v>
      </c>
      <c r="AF50" s="41">
        <f>IF(AQ50="2",BH50,0)</f>
        <v>0</v>
      </c>
      <c r="AG50" s="41">
        <f>IF(AQ50="2",BI50,0)</f>
        <v>0</v>
      </c>
      <c r="AH50" s="41">
        <f>IF(AQ50="0",BJ50,0)</f>
        <v>0</v>
      </c>
      <c r="AI50" s="31"/>
      <c r="AJ50" s="21">
        <f>IF(AN50=0,K50,0)</f>
        <v>0</v>
      </c>
      <c r="AK50" s="21">
        <f>IF(AN50=15,K50,0)</f>
        <v>0</v>
      </c>
      <c r="AL50" s="21">
        <f>IF(AN50=21,K50,0)</f>
        <v>0</v>
      </c>
      <c r="AN50" s="41">
        <v>15</v>
      </c>
      <c r="AO50" s="41">
        <f>H50*0</f>
        <v>0</v>
      </c>
      <c r="AP50" s="41">
        <f>H50*(1-0)</f>
        <v>0</v>
      </c>
      <c r="AQ50" s="42" t="s">
        <v>11</v>
      </c>
      <c r="AV50" s="41">
        <f>AW50+AX50</f>
        <v>0</v>
      </c>
      <c r="AW50" s="41">
        <f>G50*AO50</f>
        <v>0</v>
      </c>
      <c r="AX50" s="41">
        <f>G50*AP50</f>
        <v>0</v>
      </c>
      <c r="AY50" s="44" t="s">
        <v>206</v>
      </c>
      <c r="AZ50" s="44" t="s">
        <v>212</v>
      </c>
      <c r="BA50" s="31" t="s">
        <v>214</v>
      </c>
      <c r="BC50" s="41">
        <f>AW50+AX50</f>
        <v>0</v>
      </c>
      <c r="BD50" s="41">
        <f>H50/(100-BE50)*100</f>
        <v>0</v>
      </c>
      <c r="BE50" s="41">
        <v>0</v>
      </c>
      <c r="BF50" s="41">
        <f>M50</f>
        <v>0</v>
      </c>
      <c r="BH50" s="21">
        <f>G50*AO50</f>
        <v>0</v>
      </c>
      <c r="BI50" s="21">
        <f>G50*AP50</f>
        <v>0</v>
      </c>
      <c r="BJ50" s="21">
        <f>G50*H50</f>
        <v>0</v>
      </c>
      <c r="BK50" s="21" t="s">
        <v>219</v>
      </c>
      <c r="BL50" s="41" t="s">
        <v>84</v>
      </c>
    </row>
    <row r="51" spans="1:47" ht="12.75">
      <c r="A51" s="5"/>
      <c r="B51" s="14"/>
      <c r="C51" s="14" t="s">
        <v>86</v>
      </c>
      <c r="D51" s="101" t="s">
        <v>139</v>
      </c>
      <c r="E51" s="102"/>
      <c r="F51" s="19" t="s">
        <v>6</v>
      </c>
      <c r="G51" s="19" t="s">
        <v>6</v>
      </c>
      <c r="H51" s="19" t="s">
        <v>6</v>
      </c>
      <c r="I51" s="47">
        <f>SUM(I52:I57)</f>
        <v>0</v>
      </c>
      <c r="J51" s="47">
        <f>SUM(J52:J57)</f>
        <v>0</v>
      </c>
      <c r="K51" s="47">
        <f>SUM(K52:K57)</f>
        <v>0</v>
      </c>
      <c r="L51" s="31"/>
      <c r="M51" s="47">
        <f>SUM(M52:M57)</f>
        <v>0</v>
      </c>
      <c r="N51" s="36"/>
      <c r="O51" s="39"/>
      <c r="AI51" s="31"/>
      <c r="AS51" s="47">
        <f>SUM(AJ52:AJ57)</f>
        <v>0</v>
      </c>
      <c r="AT51" s="47">
        <f>SUM(AK52:AK57)</f>
        <v>0</v>
      </c>
      <c r="AU51" s="47">
        <f>SUM(AL52:AL57)</f>
        <v>0</v>
      </c>
    </row>
    <row r="52" spans="1:64" ht="12.75">
      <c r="A52" s="4" t="s">
        <v>35</v>
      </c>
      <c r="B52" s="13"/>
      <c r="C52" s="13" t="s">
        <v>87</v>
      </c>
      <c r="D52" s="99" t="s">
        <v>140</v>
      </c>
      <c r="E52" s="100"/>
      <c r="F52" s="13" t="s">
        <v>161</v>
      </c>
      <c r="G52" s="21">
        <v>25</v>
      </c>
      <c r="H52" s="21"/>
      <c r="I52" s="21">
        <f aca="true" t="shared" si="24" ref="I52:I57">G52*AO52</f>
        <v>0</v>
      </c>
      <c r="J52" s="21">
        <f aca="true" t="shared" si="25" ref="J52:J57">G52*AP52</f>
        <v>0</v>
      </c>
      <c r="K52" s="21">
        <f aca="true" t="shared" si="26" ref="K52:K57">G52*H52</f>
        <v>0</v>
      </c>
      <c r="L52" s="21">
        <v>0</v>
      </c>
      <c r="M52" s="21">
        <f aca="true" t="shared" si="27" ref="M52:M57">G52*L52</f>
        <v>0</v>
      </c>
      <c r="N52" s="35" t="s">
        <v>183</v>
      </c>
      <c r="O52" s="39"/>
      <c r="Z52" s="41">
        <f aca="true" t="shared" si="28" ref="Z52:Z57">IF(AQ52="5",BJ52,0)</f>
        <v>0</v>
      </c>
      <c r="AB52" s="41">
        <f aca="true" t="shared" si="29" ref="AB52:AB57">IF(AQ52="1",BH52,0)</f>
        <v>0</v>
      </c>
      <c r="AC52" s="41">
        <f aca="true" t="shared" si="30" ref="AC52:AC57">IF(AQ52="1",BI52,0)</f>
        <v>0</v>
      </c>
      <c r="AD52" s="41">
        <f aca="true" t="shared" si="31" ref="AD52:AD57">IF(AQ52="7",BH52,0)</f>
        <v>0</v>
      </c>
      <c r="AE52" s="41">
        <f aca="true" t="shared" si="32" ref="AE52:AE57">IF(AQ52="7",BI52,0)</f>
        <v>0</v>
      </c>
      <c r="AF52" s="41">
        <f aca="true" t="shared" si="33" ref="AF52:AF57">IF(AQ52="2",BH52,0)</f>
        <v>0</v>
      </c>
      <c r="AG52" s="41">
        <f aca="true" t="shared" si="34" ref="AG52:AG57">IF(AQ52="2",BI52,0)</f>
        <v>0</v>
      </c>
      <c r="AH52" s="41">
        <f aca="true" t="shared" si="35" ref="AH52:AH57">IF(AQ52="0",BJ52,0)</f>
        <v>0</v>
      </c>
      <c r="AI52" s="31"/>
      <c r="AJ52" s="21">
        <f aca="true" t="shared" si="36" ref="AJ52:AJ57">IF(AN52=0,K52,0)</f>
        <v>0</v>
      </c>
      <c r="AK52" s="21">
        <f aca="true" t="shared" si="37" ref="AK52:AK57">IF(AN52=15,K52,0)</f>
        <v>0</v>
      </c>
      <c r="AL52" s="21">
        <f aca="true" t="shared" si="38" ref="AL52:AL57">IF(AN52=21,K52,0)</f>
        <v>0</v>
      </c>
      <c r="AN52" s="41">
        <v>15</v>
      </c>
      <c r="AO52" s="41">
        <f aca="true" t="shared" si="39" ref="AO52:AO57">H52*0</f>
        <v>0</v>
      </c>
      <c r="AP52" s="41">
        <f aca="true" t="shared" si="40" ref="AP52:AP57">H52*(1-0)</f>
        <v>0</v>
      </c>
      <c r="AQ52" s="42" t="s">
        <v>11</v>
      </c>
      <c r="AV52" s="41">
        <f aca="true" t="shared" si="41" ref="AV52:AV57">AW52+AX52</f>
        <v>0</v>
      </c>
      <c r="AW52" s="41">
        <f aca="true" t="shared" si="42" ref="AW52:AW57">G52*AO52</f>
        <v>0</v>
      </c>
      <c r="AX52" s="41">
        <f aca="true" t="shared" si="43" ref="AX52:AX57">G52*AP52</f>
        <v>0</v>
      </c>
      <c r="AY52" s="44" t="s">
        <v>207</v>
      </c>
      <c r="AZ52" s="44" t="s">
        <v>212</v>
      </c>
      <c r="BA52" s="31" t="s">
        <v>214</v>
      </c>
      <c r="BC52" s="41">
        <f aca="true" t="shared" si="44" ref="BC52:BC57">AW52+AX52</f>
        <v>0</v>
      </c>
      <c r="BD52" s="41">
        <f aca="true" t="shared" si="45" ref="BD52:BD57">H52/(100-BE52)*100</f>
        <v>0</v>
      </c>
      <c r="BE52" s="41">
        <v>0</v>
      </c>
      <c r="BF52" s="41">
        <f aca="true" t="shared" si="46" ref="BF52:BF57">M52</f>
        <v>0</v>
      </c>
      <c r="BH52" s="21">
        <f aca="true" t="shared" si="47" ref="BH52:BH57">G52*AO52</f>
        <v>0</v>
      </c>
      <c r="BI52" s="21">
        <f aca="true" t="shared" si="48" ref="BI52:BI57">G52*AP52</f>
        <v>0</v>
      </c>
      <c r="BJ52" s="21">
        <f aca="true" t="shared" si="49" ref="BJ52:BJ57">G52*H52</f>
        <v>0</v>
      </c>
      <c r="BK52" s="21" t="s">
        <v>219</v>
      </c>
      <c r="BL52" s="41" t="s">
        <v>86</v>
      </c>
    </row>
    <row r="53" spans="1:64" ht="12.75">
      <c r="A53" s="4" t="s">
        <v>36</v>
      </c>
      <c r="B53" s="13"/>
      <c r="C53" s="13" t="s">
        <v>88</v>
      </c>
      <c r="D53" s="99" t="s">
        <v>141</v>
      </c>
      <c r="E53" s="100"/>
      <c r="F53" s="13" t="s">
        <v>161</v>
      </c>
      <c r="G53" s="21">
        <v>25</v>
      </c>
      <c r="H53" s="21"/>
      <c r="I53" s="21">
        <f t="shared" si="24"/>
        <v>0</v>
      </c>
      <c r="J53" s="21">
        <f t="shared" si="25"/>
        <v>0</v>
      </c>
      <c r="K53" s="21">
        <f t="shared" si="26"/>
        <v>0</v>
      </c>
      <c r="L53" s="21">
        <v>0</v>
      </c>
      <c r="M53" s="21">
        <f t="shared" si="27"/>
        <v>0</v>
      </c>
      <c r="N53" s="35" t="s">
        <v>183</v>
      </c>
      <c r="O53" s="39"/>
      <c r="Z53" s="41">
        <f t="shared" si="28"/>
        <v>0</v>
      </c>
      <c r="AB53" s="41">
        <f t="shared" si="29"/>
        <v>0</v>
      </c>
      <c r="AC53" s="41">
        <f t="shared" si="30"/>
        <v>0</v>
      </c>
      <c r="AD53" s="41">
        <f t="shared" si="31"/>
        <v>0</v>
      </c>
      <c r="AE53" s="41">
        <f t="shared" si="32"/>
        <v>0</v>
      </c>
      <c r="AF53" s="41">
        <f t="shared" si="33"/>
        <v>0</v>
      </c>
      <c r="AG53" s="41">
        <f t="shared" si="34"/>
        <v>0</v>
      </c>
      <c r="AH53" s="41">
        <f t="shared" si="35"/>
        <v>0</v>
      </c>
      <c r="AI53" s="31"/>
      <c r="AJ53" s="21">
        <f t="shared" si="36"/>
        <v>0</v>
      </c>
      <c r="AK53" s="21">
        <f t="shared" si="37"/>
        <v>0</v>
      </c>
      <c r="AL53" s="21">
        <f t="shared" si="38"/>
        <v>0</v>
      </c>
      <c r="AN53" s="41">
        <v>15</v>
      </c>
      <c r="AO53" s="41">
        <f t="shared" si="39"/>
        <v>0</v>
      </c>
      <c r="AP53" s="41">
        <f t="shared" si="40"/>
        <v>0</v>
      </c>
      <c r="AQ53" s="42" t="s">
        <v>11</v>
      </c>
      <c r="AV53" s="41">
        <f t="shared" si="41"/>
        <v>0</v>
      </c>
      <c r="AW53" s="41">
        <f t="shared" si="42"/>
        <v>0</v>
      </c>
      <c r="AX53" s="41">
        <f t="shared" si="43"/>
        <v>0</v>
      </c>
      <c r="AY53" s="44" t="s">
        <v>207</v>
      </c>
      <c r="AZ53" s="44" t="s">
        <v>212</v>
      </c>
      <c r="BA53" s="31" t="s">
        <v>214</v>
      </c>
      <c r="BC53" s="41">
        <f t="shared" si="44"/>
        <v>0</v>
      </c>
      <c r="BD53" s="41">
        <f t="shared" si="45"/>
        <v>0</v>
      </c>
      <c r="BE53" s="41">
        <v>0</v>
      </c>
      <c r="BF53" s="41">
        <f t="shared" si="46"/>
        <v>0</v>
      </c>
      <c r="BH53" s="21">
        <f t="shared" si="47"/>
        <v>0</v>
      </c>
      <c r="BI53" s="21">
        <f t="shared" si="48"/>
        <v>0</v>
      </c>
      <c r="BJ53" s="21">
        <f t="shared" si="49"/>
        <v>0</v>
      </c>
      <c r="BK53" s="21" t="s">
        <v>219</v>
      </c>
      <c r="BL53" s="41" t="s">
        <v>86</v>
      </c>
    </row>
    <row r="54" spans="1:64" ht="12.75">
      <c r="A54" s="4" t="s">
        <v>37</v>
      </c>
      <c r="B54" s="13"/>
      <c r="C54" s="13" t="s">
        <v>89</v>
      </c>
      <c r="D54" s="99" t="s">
        <v>142</v>
      </c>
      <c r="E54" s="100"/>
      <c r="F54" s="13" t="s">
        <v>161</v>
      </c>
      <c r="G54" s="21">
        <v>1255</v>
      </c>
      <c r="H54" s="21"/>
      <c r="I54" s="21">
        <f t="shared" si="24"/>
        <v>0</v>
      </c>
      <c r="J54" s="21">
        <f t="shared" si="25"/>
        <v>0</v>
      </c>
      <c r="K54" s="21">
        <f t="shared" si="26"/>
        <v>0</v>
      </c>
      <c r="L54" s="21">
        <v>0</v>
      </c>
      <c r="M54" s="21">
        <f t="shared" si="27"/>
        <v>0</v>
      </c>
      <c r="N54" s="35" t="s">
        <v>183</v>
      </c>
      <c r="O54" s="39"/>
      <c r="Z54" s="41">
        <f t="shared" si="28"/>
        <v>0</v>
      </c>
      <c r="AB54" s="41">
        <f t="shared" si="29"/>
        <v>0</v>
      </c>
      <c r="AC54" s="41">
        <f t="shared" si="30"/>
        <v>0</v>
      </c>
      <c r="AD54" s="41">
        <f t="shared" si="31"/>
        <v>0</v>
      </c>
      <c r="AE54" s="41">
        <f t="shared" si="32"/>
        <v>0</v>
      </c>
      <c r="AF54" s="41">
        <f t="shared" si="33"/>
        <v>0</v>
      </c>
      <c r="AG54" s="41">
        <f t="shared" si="34"/>
        <v>0</v>
      </c>
      <c r="AH54" s="41">
        <f t="shared" si="35"/>
        <v>0</v>
      </c>
      <c r="AI54" s="31"/>
      <c r="AJ54" s="21">
        <f t="shared" si="36"/>
        <v>0</v>
      </c>
      <c r="AK54" s="21">
        <f t="shared" si="37"/>
        <v>0</v>
      </c>
      <c r="AL54" s="21">
        <f t="shared" si="38"/>
        <v>0</v>
      </c>
      <c r="AN54" s="41">
        <v>15</v>
      </c>
      <c r="AO54" s="41">
        <f t="shared" si="39"/>
        <v>0</v>
      </c>
      <c r="AP54" s="41">
        <f t="shared" si="40"/>
        <v>0</v>
      </c>
      <c r="AQ54" s="42" t="s">
        <v>11</v>
      </c>
      <c r="AV54" s="41">
        <f t="shared" si="41"/>
        <v>0</v>
      </c>
      <c r="AW54" s="41">
        <f t="shared" si="42"/>
        <v>0</v>
      </c>
      <c r="AX54" s="41">
        <f t="shared" si="43"/>
        <v>0</v>
      </c>
      <c r="AY54" s="44" t="s">
        <v>207</v>
      </c>
      <c r="AZ54" s="44" t="s">
        <v>212</v>
      </c>
      <c r="BA54" s="31" t="s">
        <v>214</v>
      </c>
      <c r="BC54" s="41">
        <f t="shared" si="44"/>
        <v>0</v>
      </c>
      <c r="BD54" s="41">
        <f t="shared" si="45"/>
        <v>0</v>
      </c>
      <c r="BE54" s="41">
        <v>0</v>
      </c>
      <c r="BF54" s="41">
        <f t="shared" si="46"/>
        <v>0</v>
      </c>
      <c r="BH54" s="21">
        <f t="shared" si="47"/>
        <v>0</v>
      </c>
      <c r="BI54" s="21">
        <f t="shared" si="48"/>
        <v>0</v>
      </c>
      <c r="BJ54" s="21">
        <f t="shared" si="49"/>
        <v>0</v>
      </c>
      <c r="BK54" s="21" t="s">
        <v>219</v>
      </c>
      <c r="BL54" s="41" t="s">
        <v>86</v>
      </c>
    </row>
    <row r="55" spans="1:64" ht="12.75">
      <c r="A55" s="4" t="s">
        <v>38</v>
      </c>
      <c r="B55" s="13"/>
      <c r="C55" s="13" t="s">
        <v>90</v>
      </c>
      <c r="D55" s="99" t="s">
        <v>143</v>
      </c>
      <c r="E55" s="100"/>
      <c r="F55" s="13" t="s">
        <v>161</v>
      </c>
      <c r="G55" s="21">
        <v>25</v>
      </c>
      <c r="H55" s="21"/>
      <c r="I55" s="21">
        <f t="shared" si="24"/>
        <v>0</v>
      </c>
      <c r="J55" s="21">
        <f t="shared" si="25"/>
        <v>0</v>
      </c>
      <c r="K55" s="21">
        <f t="shared" si="26"/>
        <v>0</v>
      </c>
      <c r="L55" s="21">
        <v>0</v>
      </c>
      <c r="M55" s="21">
        <f t="shared" si="27"/>
        <v>0</v>
      </c>
      <c r="N55" s="35" t="s">
        <v>183</v>
      </c>
      <c r="O55" s="39"/>
      <c r="Z55" s="41">
        <f t="shared" si="28"/>
        <v>0</v>
      </c>
      <c r="AB55" s="41">
        <f t="shared" si="29"/>
        <v>0</v>
      </c>
      <c r="AC55" s="41">
        <f t="shared" si="30"/>
        <v>0</v>
      </c>
      <c r="AD55" s="41">
        <f t="shared" si="31"/>
        <v>0</v>
      </c>
      <c r="AE55" s="41">
        <f t="shared" si="32"/>
        <v>0</v>
      </c>
      <c r="AF55" s="41">
        <f t="shared" si="33"/>
        <v>0</v>
      </c>
      <c r="AG55" s="41">
        <f t="shared" si="34"/>
        <v>0</v>
      </c>
      <c r="AH55" s="41">
        <f t="shared" si="35"/>
        <v>0</v>
      </c>
      <c r="AI55" s="31"/>
      <c r="AJ55" s="21">
        <f t="shared" si="36"/>
        <v>0</v>
      </c>
      <c r="AK55" s="21">
        <f t="shared" si="37"/>
        <v>0</v>
      </c>
      <c r="AL55" s="21">
        <f t="shared" si="38"/>
        <v>0</v>
      </c>
      <c r="AN55" s="41">
        <v>15</v>
      </c>
      <c r="AO55" s="41">
        <f t="shared" si="39"/>
        <v>0</v>
      </c>
      <c r="AP55" s="41">
        <f t="shared" si="40"/>
        <v>0</v>
      </c>
      <c r="AQ55" s="42" t="s">
        <v>11</v>
      </c>
      <c r="AV55" s="41">
        <f t="shared" si="41"/>
        <v>0</v>
      </c>
      <c r="AW55" s="41">
        <f t="shared" si="42"/>
        <v>0</v>
      </c>
      <c r="AX55" s="41">
        <f t="shared" si="43"/>
        <v>0</v>
      </c>
      <c r="AY55" s="44" t="s">
        <v>207</v>
      </c>
      <c r="AZ55" s="44" t="s">
        <v>212</v>
      </c>
      <c r="BA55" s="31" t="s">
        <v>214</v>
      </c>
      <c r="BC55" s="41">
        <f t="shared" si="44"/>
        <v>0</v>
      </c>
      <c r="BD55" s="41">
        <f t="shared" si="45"/>
        <v>0</v>
      </c>
      <c r="BE55" s="41">
        <v>0</v>
      </c>
      <c r="BF55" s="41">
        <f t="shared" si="46"/>
        <v>0</v>
      </c>
      <c r="BH55" s="21">
        <f t="shared" si="47"/>
        <v>0</v>
      </c>
      <c r="BI55" s="21">
        <f t="shared" si="48"/>
        <v>0</v>
      </c>
      <c r="BJ55" s="21">
        <f t="shared" si="49"/>
        <v>0</v>
      </c>
      <c r="BK55" s="21" t="s">
        <v>219</v>
      </c>
      <c r="BL55" s="41" t="s">
        <v>86</v>
      </c>
    </row>
    <row r="56" spans="1:64" ht="12.75">
      <c r="A56" s="4" t="s">
        <v>39</v>
      </c>
      <c r="B56" s="13"/>
      <c r="C56" s="13" t="s">
        <v>91</v>
      </c>
      <c r="D56" s="99" t="s">
        <v>144</v>
      </c>
      <c r="E56" s="100"/>
      <c r="F56" s="13" t="s">
        <v>161</v>
      </c>
      <c r="G56" s="21">
        <v>4</v>
      </c>
      <c r="H56" s="21"/>
      <c r="I56" s="21">
        <f t="shared" si="24"/>
        <v>0</v>
      </c>
      <c r="J56" s="21">
        <f t="shared" si="25"/>
        <v>0</v>
      </c>
      <c r="K56" s="21">
        <f t="shared" si="26"/>
        <v>0</v>
      </c>
      <c r="L56" s="21">
        <v>0</v>
      </c>
      <c r="M56" s="21">
        <f t="shared" si="27"/>
        <v>0</v>
      </c>
      <c r="N56" s="35" t="s">
        <v>183</v>
      </c>
      <c r="O56" s="39"/>
      <c r="Z56" s="41">
        <f t="shared" si="28"/>
        <v>0</v>
      </c>
      <c r="AB56" s="41">
        <f t="shared" si="29"/>
        <v>0</v>
      </c>
      <c r="AC56" s="41">
        <f t="shared" si="30"/>
        <v>0</v>
      </c>
      <c r="AD56" s="41">
        <f t="shared" si="31"/>
        <v>0</v>
      </c>
      <c r="AE56" s="41">
        <f t="shared" si="32"/>
        <v>0</v>
      </c>
      <c r="AF56" s="41">
        <f t="shared" si="33"/>
        <v>0</v>
      </c>
      <c r="AG56" s="41">
        <f t="shared" si="34"/>
        <v>0</v>
      </c>
      <c r="AH56" s="41">
        <f t="shared" si="35"/>
        <v>0</v>
      </c>
      <c r="AI56" s="31"/>
      <c r="AJ56" s="21">
        <f t="shared" si="36"/>
        <v>0</v>
      </c>
      <c r="AK56" s="21">
        <f t="shared" si="37"/>
        <v>0</v>
      </c>
      <c r="AL56" s="21">
        <f t="shared" si="38"/>
        <v>0</v>
      </c>
      <c r="AN56" s="41">
        <v>15</v>
      </c>
      <c r="AO56" s="41">
        <f t="shared" si="39"/>
        <v>0</v>
      </c>
      <c r="AP56" s="41">
        <f t="shared" si="40"/>
        <v>0</v>
      </c>
      <c r="AQ56" s="42" t="s">
        <v>11</v>
      </c>
      <c r="AV56" s="41">
        <f t="shared" si="41"/>
        <v>0</v>
      </c>
      <c r="AW56" s="41">
        <f t="shared" si="42"/>
        <v>0</v>
      </c>
      <c r="AX56" s="41">
        <f t="shared" si="43"/>
        <v>0</v>
      </c>
      <c r="AY56" s="44" t="s">
        <v>207</v>
      </c>
      <c r="AZ56" s="44" t="s">
        <v>212</v>
      </c>
      <c r="BA56" s="31" t="s">
        <v>214</v>
      </c>
      <c r="BC56" s="41">
        <f t="shared" si="44"/>
        <v>0</v>
      </c>
      <c r="BD56" s="41">
        <f t="shared" si="45"/>
        <v>0</v>
      </c>
      <c r="BE56" s="41">
        <v>0</v>
      </c>
      <c r="BF56" s="41">
        <f t="shared" si="46"/>
        <v>0</v>
      </c>
      <c r="BH56" s="21">
        <f t="shared" si="47"/>
        <v>0</v>
      </c>
      <c r="BI56" s="21">
        <f t="shared" si="48"/>
        <v>0</v>
      </c>
      <c r="BJ56" s="21">
        <f t="shared" si="49"/>
        <v>0</v>
      </c>
      <c r="BK56" s="21" t="s">
        <v>219</v>
      </c>
      <c r="BL56" s="41" t="s">
        <v>86</v>
      </c>
    </row>
    <row r="57" spans="1:64" ht="12.75">
      <c r="A57" s="4" t="s">
        <v>40</v>
      </c>
      <c r="B57" s="13"/>
      <c r="C57" s="13" t="s">
        <v>92</v>
      </c>
      <c r="D57" s="99" t="s">
        <v>145</v>
      </c>
      <c r="E57" s="100"/>
      <c r="F57" s="13" t="s">
        <v>161</v>
      </c>
      <c r="G57" s="21">
        <v>20</v>
      </c>
      <c r="H57" s="21"/>
      <c r="I57" s="21">
        <f t="shared" si="24"/>
        <v>0</v>
      </c>
      <c r="J57" s="21">
        <f t="shared" si="25"/>
        <v>0</v>
      </c>
      <c r="K57" s="21">
        <f t="shared" si="26"/>
        <v>0</v>
      </c>
      <c r="L57" s="21">
        <v>0</v>
      </c>
      <c r="M57" s="21">
        <f t="shared" si="27"/>
        <v>0</v>
      </c>
      <c r="N57" s="35" t="s">
        <v>183</v>
      </c>
      <c r="O57" s="39"/>
      <c r="Z57" s="41">
        <f t="shared" si="28"/>
        <v>0</v>
      </c>
      <c r="AB57" s="41">
        <f t="shared" si="29"/>
        <v>0</v>
      </c>
      <c r="AC57" s="41">
        <f t="shared" si="30"/>
        <v>0</v>
      </c>
      <c r="AD57" s="41">
        <f t="shared" si="31"/>
        <v>0</v>
      </c>
      <c r="AE57" s="41">
        <f t="shared" si="32"/>
        <v>0</v>
      </c>
      <c r="AF57" s="41">
        <f t="shared" si="33"/>
        <v>0</v>
      </c>
      <c r="AG57" s="41">
        <f t="shared" si="34"/>
        <v>0</v>
      </c>
      <c r="AH57" s="41">
        <f t="shared" si="35"/>
        <v>0</v>
      </c>
      <c r="AI57" s="31"/>
      <c r="AJ57" s="21">
        <f t="shared" si="36"/>
        <v>0</v>
      </c>
      <c r="AK57" s="21">
        <f t="shared" si="37"/>
        <v>0</v>
      </c>
      <c r="AL57" s="21">
        <f t="shared" si="38"/>
        <v>0</v>
      </c>
      <c r="AN57" s="41">
        <v>15</v>
      </c>
      <c r="AO57" s="41">
        <f t="shared" si="39"/>
        <v>0</v>
      </c>
      <c r="AP57" s="41">
        <f t="shared" si="40"/>
        <v>0</v>
      </c>
      <c r="AQ57" s="42" t="s">
        <v>11</v>
      </c>
      <c r="AV57" s="41">
        <f t="shared" si="41"/>
        <v>0</v>
      </c>
      <c r="AW57" s="41">
        <f t="shared" si="42"/>
        <v>0</v>
      </c>
      <c r="AX57" s="41">
        <f t="shared" si="43"/>
        <v>0</v>
      </c>
      <c r="AY57" s="44" t="s">
        <v>207</v>
      </c>
      <c r="AZ57" s="44" t="s">
        <v>212</v>
      </c>
      <c r="BA57" s="31" t="s">
        <v>214</v>
      </c>
      <c r="BC57" s="41">
        <f t="shared" si="44"/>
        <v>0</v>
      </c>
      <c r="BD57" s="41">
        <f t="shared" si="45"/>
        <v>0</v>
      </c>
      <c r="BE57" s="41">
        <v>0</v>
      </c>
      <c r="BF57" s="41">
        <f t="shared" si="46"/>
        <v>0</v>
      </c>
      <c r="BH57" s="21">
        <f t="shared" si="47"/>
        <v>0</v>
      </c>
      <c r="BI57" s="21">
        <f t="shared" si="48"/>
        <v>0</v>
      </c>
      <c r="BJ57" s="21">
        <f t="shared" si="49"/>
        <v>0</v>
      </c>
      <c r="BK57" s="21" t="s">
        <v>219</v>
      </c>
      <c r="BL57" s="41" t="s">
        <v>86</v>
      </c>
    </row>
    <row r="58" spans="1:47" ht="12.75">
      <c r="A58" s="5"/>
      <c r="B58" s="14"/>
      <c r="C58" s="14"/>
      <c r="D58" s="101" t="s">
        <v>146</v>
      </c>
      <c r="E58" s="102"/>
      <c r="F58" s="19" t="s">
        <v>6</v>
      </c>
      <c r="G58" s="19" t="s">
        <v>6</v>
      </c>
      <c r="H58" s="19" t="s">
        <v>6</v>
      </c>
      <c r="I58" s="47">
        <f>SUM(I59:I61)</f>
        <v>0</v>
      </c>
      <c r="J58" s="47">
        <f>SUM(J59:J61)</f>
        <v>0</v>
      </c>
      <c r="K58" s="47">
        <f>SUM(K59:K61)</f>
        <v>0</v>
      </c>
      <c r="L58" s="31"/>
      <c r="M58" s="47">
        <f>SUM(M59:M61)</f>
        <v>8.531424000000001</v>
      </c>
      <c r="N58" s="36"/>
      <c r="O58" s="39"/>
      <c r="AI58" s="31"/>
      <c r="AS58" s="47">
        <f>SUM(AJ59:AJ61)</f>
        <v>0</v>
      </c>
      <c r="AT58" s="47">
        <f>SUM(AK59:AK61)</f>
        <v>0</v>
      </c>
      <c r="AU58" s="47">
        <f>SUM(AL59:AL61)</f>
        <v>0</v>
      </c>
    </row>
    <row r="59" spans="1:64" ht="12.75">
      <c r="A59" s="6" t="s">
        <v>41</v>
      </c>
      <c r="B59" s="15"/>
      <c r="C59" s="15" t="s">
        <v>93</v>
      </c>
      <c r="D59" s="103" t="s">
        <v>147</v>
      </c>
      <c r="E59" s="104"/>
      <c r="F59" s="15" t="s">
        <v>157</v>
      </c>
      <c r="G59" s="22">
        <v>10</v>
      </c>
      <c r="H59" s="22"/>
      <c r="I59" s="22">
        <f>G59*AO59</f>
        <v>0</v>
      </c>
      <c r="J59" s="22">
        <f>G59*AP59</f>
        <v>0</v>
      </c>
      <c r="K59" s="22">
        <f>G59*H59</f>
        <v>0</v>
      </c>
      <c r="L59" s="22">
        <v>0.00891</v>
      </c>
      <c r="M59" s="22">
        <f>G59*L59</f>
        <v>0.0891</v>
      </c>
      <c r="N59" s="37" t="s">
        <v>183</v>
      </c>
      <c r="O59" s="39"/>
      <c r="Z59" s="41">
        <f>IF(AQ59="5",BJ59,0)</f>
        <v>0</v>
      </c>
      <c r="AB59" s="41">
        <f>IF(AQ59="1",BH59,0)</f>
        <v>0</v>
      </c>
      <c r="AC59" s="41">
        <f>IF(AQ59="1",BI59,0)</f>
        <v>0</v>
      </c>
      <c r="AD59" s="41">
        <f>IF(AQ59="7",BH59,0)</f>
        <v>0</v>
      </c>
      <c r="AE59" s="41">
        <f>IF(AQ59="7",BI59,0)</f>
        <v>0</v>
      </c>
      <c r="AF59" s="41">
        <f>IF(AQ59="2",BH59,0)</f>
        <v>0</v>
      </c>
      <c r="AG59" s="41">
        <f>IF(AQ59="2",BI59,0)</f>
        <v>0</v>
      </c>
      <c r="AH59" s="41">
        <f>IF(AQ59="0",BJ59,0)</f>
        <v>0</v>
      </c>
      <c r="AI59" s="31"/>
      <c r="AJ59" s="22">
        <f>IF(AN59=0,K59,0)</f>
        <v>0</v>
      </c>
      <c r="AK59" s="22">
        <f>IF(AN59=15,K59,0)</f>
        <v>0</v>
      </c>
      <c r="AL59" s="22">
        <f>IF(AN59=21,K59,0)</f>
        <v>0</v>
      </c>
      <c r="AN59" s="41">
        <v>15</v>
      </c>
      <c r="AO59" s="41">
        <f>H59*1</f>
        <v>0</v>
      </c>
      <c r="AP59" s="41">
        <f>H59*(1-1)</f>
        <v>0</v>
      </c>
      <c r="AQ59" s="43" t="s">
        <v>195</v>
      </c>
      <c r="AV59" s="41">
        <f>AW59+AX59</f>
        <v>0</v>
      </c>
      <c r="AW59" s="41">
        <f>G59*AO59</f>
        <v>0</v>
      </c>
      <c r="AX59" s="41">
        <f>G59*AP59</f>
        <v>0</v>
      </c>
      <c r="AY59" s="44" t="s">
        <v>208</v>
      </c>
      <c r="AZ59" s="44" t="s">
        <v>213</v>
      </c>
      <c r="BA59" s="31" t="s">
        <v>214</v>
      </c>
      <c r="BC59" s="41">
        <f>AW59+AX59</f>
        <v>0</v>
      </c>
      <c r="BD59" s="41">
        <f>H59/(100-BE59)*100</f>
        <v>0</v>
      </c>
      <c r="BE59" s="41">
        <v>0</v>
      </c>
      <c r="BF59" s="41">
        <f>M59</f>
        <v>0.0891</v>
      </c>
      <c r="BH59" s="22">
        <f>G59*AO59</f>
        <v>0</v>
      </c>
      <c r="BI59" s="22">
        <f>G59*AP59</f>
        <v>0</v>
      </c>
      <c r="BJ59" s="22">
        <f>G59*H59</f>
        <v>0</v>
      </c>
      <c r="BK59" s="22" t="s">
        <v>220</v>
      </c>
      <c r="BL59" s="41"/>
    </row>
    <row r="60" spans="1:64" ht="12.75">
      <c r="A60" s="6" t="s">
        <v>42</v>
      </c>
      <c r="B60" s="15"/>
      <c r="C60" s="15" t="s">
        <v>94</v>
      </c>
      <c r="D60" s="103" t="s">
        <v>279</v>
      </c>
      <c r="E60" s="104"/>
      <c r="F60" s="15" t="s">
        <v>154</v>
      </c>
      <c r="G60" s="22">
        <v>863.865</v>
      </c>
      <c r="H60" s="22"/>
      <c r="I60" s="22">
        <f>G60*AO60</f>
        <v>0</v>
      </c>
      <c r="J60" s="22">
        <f>G60*AP60</f>
        <v>0</v>
      </c>
      <c r="K60" s="22">
        <f>G60*H60</f>
        <v>0</v>
      </c>
      <c r="L60" s="22">
        <v>0.0044</v>
      </c>
      <c r="M60" s="22">
        <f>G60*L60</f>
        <v>3.801006</v>
      </c>
      <c r="N60" s="37" t="s">
        <v>184</v>
      </c>
      <c r="O60" s="39"/>
      <c r="Z60" s="41">
        <f>IF(AQ60="5",BJ60,0)</f>
        <v>0</v>
      </c>
      <c r="AB60" s="41">
        <f>IF(AQ60="1",BH60,0)</f>
        <v>0</v>
      </c>
      <c r="AC60" s="41">
        <f>IF(AQ60="1",BI60,0)</f>
        <v>0</v>
      </c>
      <c r="AD60" s="41">
        <f>IF(AQ60="7",BH60,0)</f>
        <v>0</v>
      </c>
      <c r="AE60" s="41">
        <f>IF(AQ60="7",BI60,0)</f>
        <v>0</v>
      </c>
      <c r="AF60" s="41">
        <f>IF(AQ60="2",BH60,0)</f>
        <v>0</v>
      </c>
      <c r="AG60" s="41">
        <f>IF(AQ60="2",BI60,0)</f>
        <v>0</v>
      </c>
      <c r="AH60" s="41">
        <f>IF(AQ60="0",BJ60,0)</f>
        <v>0</v>
      </c>
      <c r="AI60" s="31"/>
      <c r="AJ60" s="22">
        <f>IF(AN60=0,K60,0)</f>
        <v>0</v>
      </c>
      <c r="AK60" s="22">
        <f>IF(AN60=15,K60,0)</f>
        <v>0</v>
      </c>
      <c r="AL60" s="22">
        <f>IF(AN60=21,K60,0)</f>
        <v>0</v>
      </c>
      <c r="AN60" s="41">
        <v>15</v>
      </c>
      <c r="AO60" s="41">
        <f>H60*1</f>
        <v>0</v>
      </c>
      <c r="AP60" s="41">
        <f>H60*(1-1)</f>
        <v>0</v>
      </c>
      <c r="AQ60" s="43" t="s">
        <v>195</v>
      </c>
      <c r="AV60" s="41">
        <f>AW60+AX60</f>
        <v>0</v>
      </c>
      <c r="AW60" s="41">
        <f>G60*AO60</f>
        <v>0</v>
      </c>
      <c r="AX60" s="41">
        <f>G60*AP60</f>
        <v>0</v>
      </c>
      <c r="AY60" s="44" t="s">
        <v>208</v>
      </c>
      <c r="AZ60" s="44" t="s">
        <v>213</v>
      </c>
      <c r="BA60" s="31" t="s">
        <v>214</v>
      </c>
      <c r="BC60" s="41">
        <f>AW60+AX60</f>
        <v>0</v>
      </c>
      <c r="BD60" s="41">
        <f>H60/(100-BE60)*100</f>
        <v>0</v>
      </c>
      <c r="BE60" s="41">
        <v>0</v>
      </c>
      <c r="BF60" s="41">
        <f>M60</f>
        <v>3.801006</v>
      </c>
      <c r="BH60" s="22">
        <f>G60*AO60</f>
        <v>0</v>
      </c>
      <c r="BI60" s="22">
        <f>G60*AP60</f>
        <v>0</v>
      </c>
      <c r="BJ60" s="22">
        <f>G60*H60</f>
        <v>0</v>
      </c>
      <c r="BK60" s="22" t="s">
        <v>220</v>
      </c>
      <c r="BL60" s="41"/>
    </row>
    <row r="61" spans="1:64" ht="12.75">
      <c r="A61" s="7" t="s">
        <v>43</v>
      </c>
      <c r="B61" s="16"/>
      <c r="C61" s="16" t="s">
        <v>95</v>
      </c>
      <c r="D61" s="105" t="s">
        <v>148</v>
      </c>
      <c r="E61" s="106"/>
      <c r="F61" s="16" t="s">
        <v>154</v>
      </c>
      <c r="G61" s="23">
        <v>767.16</v>
      </c>
      <c r="H61" s="23"/>
      <c r="I61" s="23">
        <f>G61*AO61</f>
        <v>0</v>
      </c>
      <c r="J61" s="23">
        <f>G61*AP61</f>
        <v>0</v>
      </c>
      <c r="K61" s="23">
        <f>G61*H61</f>
        <v>0</v>
      </c>
      <c r="L61" s="23">
        <v>0.00605</v>
      </c>
      <c r="M61" s="23">
        <f>G61*L61</f>
        <v>4.641318</v>
      </c>
      <c r="N61" s="38" t="s">
        <v>183</v>
      </c>
      <c r="O61" s="39"/>
      <c r="Z61" s="41">
        <f>IF(AQ61="5",BJ61,0)</f>
        <v>0</v>
      </c>
      <c r="AB61" s="41">
        <f>IF(AQ61="1",BH61,0)</f>
        <v>0</v>
      </c>
      <c r="AC61" s="41">
        <f>IF(AQ61="1",BI61,0)</f>
        <v>0</v>
      </c>
      <c r="AD61" s="41">
        <f>IF(AQ61="7",BH61,0)</f>
        <v>0</v>
      </c>
      <c r="AE61" s="41">
        <f>IF(AQ61="7",BI61,0)</f>
        <v>0</v>
      </c>
      <c r="AF61" s="41">
        <f>IF(AQ61="2",BH61,0)</f>
        <v>0</v>
      </c>
      <c r="AG61" s="41">
        <f>IF(AQ61="2",BI61,0)</f>
        <v>0</v>
      </c>
      <c r="AH61" s="41">
        <f>IF(AQ61="0",BJ61,0)</f>
        <v>0</v>
      </c>
      <c r="AI61" s="31"/>
      <c r="AJ61" s="22">
        <f>IF(AN61=0,K61,0)</f>
        <v>0</v>
      </c>
      <c r="AK61" s="22">
        <f>IF(AN61=15,K61,0)</f>
        <v>0</v>
      </c>
      <c r="AL61" s="22">
        <f>IF(AN61=21,K61,0)</f>
        <v>0</v>
      </c>
      <c r="AN61" s="41">
        <v>15</v>
      </c>
      <c r="AO61" s="41">
        <f>H61*1</f>
        <v>0</v>
      </c>
      <c r="AP61" s="41">
        <f>H61*(1-1)</f>
        <v>0</v>
      </c>
      <c r="AQ61" s="43" t="s">
        <v>195</v>
      </c>
      <c r="AV61" s="41">
        <f>AW61+AX61</f>
        <v>0</v>
      </c>
      <c r="AW61" s="41">
        <f>G61*AO61</f>
        <v>0</v>
      </c>
      <c r="AX61" s="41">
        <f>G61*AP61</f>
        <v>0</v>
      </c>
      <c r="AY61" s="44" t="s">
        <v>208</v>
      </c>
      <c r="AZ61" s="44" t="s">
        <v>213</v>
      </c>
      <c r="BA61" s="31" t="s">
        <v>214</v>
      </c>
      <c r="BC61" s="41">
        <f>AW61+AX61</f>
        <v>0</v>
      </c>
      <c r="BD61" s="41">
        <f>H61/(100-BE61)*100</f>
        <v>0</v>
      </c>
      <c r="BE61" s="41">
        <v>0</v>
      </c>
      <c r="BF61" s="41">
        <f>M61</f>
        <v>4.641318</v>
      </c>
      <c r="BH61" s="22">
        <f>G61*AO61</f>
        <v>0</v>
      </c>
      <c r="BI61" s="22">
        <f>G61*AP61</f>
        <v>0</v>
      </c>
      <c r="BJ61" s="22">
        <f>G61*H61</f>
        <v>0</v>
      </c>
      <c r="BK61" s="22" t="s">
        <v>220</v>
      </c>
      <c r="BL61" s="41"/>
    </row>
    <row r="62" spans="1:14" ht="12.75">
      <c r="A62" s="8"/>
      <c r="B62" s="8"/>
      <c r="C62" s="8"/>
      <c r="D62" s="8"/>
      <c r="E62" s="8"/>
      <c r="F62" s="8"/>
      <c r="G62" s="8"/>
      <c r="H62" s="8"/>
      <c r="I62" s="95" t="s">
        <v>172</v>
      </c>
      <c r="J62" s="96"/>
      <c r="K62" s="48">
        <f>K12+K18+K20+K22+K31+K34+K37+K39+K44+K47+K49+K51+K58</f>
        <v>0</v>
      </c>
      <c r="L62" s="8"/>
      <c r="M62" s="8"/>
      <c r="N62" s="8"/>
    </row>
    <row r="63" ht="11.25" customHeight="1">
      <c r="A63" s="9" t="s">
        <v>44</v>
      </c>
    </row>
    <row r="64" spans="1:14" ht="12.75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</sheetData>
  <sheetProtection/>
  <mergeCells count="81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I62:J62"/>
    <mergeCell ref="A64:N64"/>
    <mergeCell ref="D56:E56"/>
    <mergeCell ref="D57:E57"/>
    <mergeCell ref="D58:E58"/>
    <mergeCell ref="D59:E59"/>
    <mergeCell ref="D60:E60"/>
    <mergeCell ref="D61:E61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23" t="s">
        <v>222</v>
      </c>
      <c r="B1" s="124"/>
      <c r="C1" s="124"/>
      <c r="D1" s="124"/>
      <c r="E1" s="124"/>
      <c r="F1" s="124"/>
      <c r="G1" s="124"/>
    </row>
    <row r="2" spans="1:8" ht="12.75">
      <c r="A2" s="125" t="s">
        <v>1</v>
      </c>
      <c r="B2" s="126"/>
      <c r="C2" s="127" t="str">
        <f>'Stavební rozpočet'!D2</f>
        <v>Oprava střešního pláště na objektu "Zámečku"</v>
      </c>
      <c r="D2" s="129" t="s">
        <v>149</v>
      </c>
      <c r="E2" s="129" t="s">
        <v>6</v>
      </c>
      <c r="F2" s="130" t="s">
        <v>166</v>
      </c>
      <c r="G2" s="133" t="str">
        <f>'Stavební rozpočet'!J2</f>
        <v>Záměček Střelice, přísp. org.</v>
      </c>
      <c r="H2" s="39"/>
    </row>
    <row r="3" spans="1:8" ht="12.75">
      <c r="A3" s="122"/>
      <c r="B3" s="98"/>
      <c r="C3" s="128"/>
      <c r="D3" s="98"/>
      <c r="E3" s="98"/>
      <c r="F3" s="98"/>
      <c r="G3" s="120"/>
      <c r="H3" s="39"/>
    </row>
    <row r="4" spans="1:8" ht="12.75">
      <c r="A4" s="116" t="s">
        <v>2</v>
      </c>
      <c r="B4" s="98"/>
      <c r="C4" s="97" t="str">
        <f>'Stavební rozpočet'!D4</f>
        <v>Výměna krytiny</v>
      </c>
      <c r="D4" s="119" t="s">
        <v>150</v>
      </c>
      <c r="E4" s="119" t="s">
        <v>6</v>
      </c>
      <c r="F4" s="97" t="s">
        <v>167</v>
      </c>
      <c r="G4" s="132" t="str">
        <f>'Stavební rozpočet'!J4</f>
        <v>Ing. Kratochvíl Jiří</v>
      </c>
      <c r="H4" s="39"/>
    </row>
    <row r="5" spans="1:8" ht="12.75">
      <c r="A5" s="122"/>
      <c r="B5" s="98"/>
      <c r="C5" s="98"/>
      <c r="D5" s="98"/>
      <c r="E5" s="98"/>
      <c r="F5" s="98"/>
      <c r="G5" s="120"/>
      <c r="H5" s="39"/>
    </row>
    <row r="6" spans="1:8" ht="12.75">
      <c r="A6" s="116" t="s">
        <v>3</v>
      </c>
      <c r="B6" s="98"/>
      <c r="C6" s="97" t="str">
        <f>'Stavební rozpočet'!D6</f>
        <v>Zámeček Střelice, p.o., Střelice u Brna</v>
      </c>
      <c r="D6" s="119" t="s">
        <v>151</v>
      </c>
      <c r="E6" s="119" t="s">
        <v>6</v>
      </c>
      <c r="F6" s="97" t="s">
        <v>168</v>
      </c>
      <c r="G6" s="132" t="str">
        <f>'Stavební rozpočet'!J6</f>
        <v> </v>
      </c>
      <c r="H6" s="39"/>
    </row>
    <row r="7" spans="1:8" ht="12.75">
      <c r="A7" s="122"/>
      <c r="B7" s="98"/>
      <c r="C7" s="98"/>
      <c r="D7" s="98"/>
      <c r="E7" s="98"/>
      <c r="F7" s="98"/>
      <c r="G7" s="120"/>
      <c r="H7" s="39"/>
    </row>
    <row r="8" spans="1:8" ht="12.75">
      <c r="A8" s="116" t="s">
        <v>169</v>
      </c>
      <c r="B8" s="98"/>
      <c r="C8" s="97" t="str">
        <f>'Stavební rozpočet'!J8</f>
        <v>Ing. Jiří Kratochvíl</v>
      </c>
      <c r="D8" s="119" t="s">
        <v>152</v>
      </c>
      <c r="E8" s="119" t="s">
        <v>163</v>
      </c>
      <c r="F8" s="119" t="s">
        <v>152</v>
      </c>
      <c r="G8" s="132" t="str">
        <f>'Stavební rozpočet'!H8</f>
        <v>10.04.2014</v>
      </c>
      <c r="H8" s="39"/>
    </row>
    <row r="9" spans="1:8" ht="12.75">
      <c r="A9" s="117"/>
      <c r="B9" s="118"/>
      <c r="C9" s="118"/>
      <c r="D9" s="118"/>
      <c r="E9" s="118"/>
      <c r="F9" s="118"/>
      <c r="G9" s="121"/>
      <c r="H9" s="39"/>
    </row>
    <row r="10" spans="1:8" ht="12.75">
      <c r="A10" s="49" t="s">
        <v>45</v>
      </c>
      <c r="B10" s="53" t="s">
        <v>46</v>
      </c>
      <c r="C10" s="56" t="s">
        <v>99</v>
      </c>
      <c r="D10" s="57" t="s">
        <v>223</v>
      </c>
      <c r="E10" s="57" t="s">
        <v>224</v>
      </c>
      <c r="F10" s="57" t="s">
        <v>225</v>
      </c>
      <c r="G10" s="58" t="s">
        <v>226</v>
      </c>
      <c r="H10" s="40"/>
    </row>
    <row r="11" spans="1:9" ht="12.75">
      <c r="A11" s="50"/>
      <c r="B11" s="54" t="s">
        <v>47</v>
      </c>
      <c r="C11" s="54" t="s">
        <v>101</v>
      </c>
      <c r="D11" s="60">
        <f>'Stavební rozpočet'!I12</f>
        <v>0</v>
      </c>
      <c r="E11" s="60">
        <f>'Stavební rozpočet'!J12</f>
        <v>0</v>
      </c>
      <c r="F11" s="60">
        <f>'Stavební rozpočet'!K12</f>
        <v>0</v>
      </c>
      <c r="G11" s="62">
        <f>'Stavební rozpočet'!M12</f>
        <v>1.78961445</v>
      </c>
      <c r="H11" s="59" t="s">
        <v>227</v>
      </c>
      <c r="I11" s="41">
        <f aca="true" t="shared" si="0" ref="I11:I23">IF(H11="F",0,F11)</f>
        <v>0</v>
      </c>
    </row>
    <row r="12" spans="1:9" ht="12.75">
      <c r="A12" s="51"/>
      <c r="B12" s="17" t="s">
        <v>53</v>
      </c>
      <c r="C12" s="17" t="s">
        <v>106</v>
      </c>
      <c r="D12" s="41">
        <f>'Stavební rozpočet'!I18</f>
        <v>0</v>
      </c>
      <c r="E12" s="41">
        <f>'Stavební rozpočet'!J18</f>
        <v>0</v>
      </c>
      <c r="F12" s="41">
        <f>'Stavební rozpočet'!K18</f>
        <v>0</v>
      </c>
      <c r="G12" s="63">
        <f>'Stavební rozpočet'!M18</f>
        <v>0</v>
      </c>
      <c r="H12" s="59" t="s">
        <v>227</v>
      </c>
      <c r="I12" s="41">
        <f t="shared" si="0"/>
        <v>0</v>
      </c>
    </row>
    <row r="13" spans="1:9" ht="12.75">
      <c r="A13" s="51"/>
      <c r="B13" s="17" t="s">
        <v>55</v>
      </c>
      <c r="C13" s="17" t="s">
        <v>108</v>
      </c>
      <c r="D13" s="41">
        <f>'Stavební rozpočet'!I20</f>
        <v>0</v>
      </c>
      <c r="E13" s="41">
        <f>'Stavební rozpočet'!J20</f>
        <v>0</v>
      </c>
      <c r="F13" s="41">
        <f>'Stavební rozpočet'!K20</f>
        <v>0</v>
      </c>
      <c r="G13" s="63">
        <f>'Stavební rozpočet'!M20</f>
        <v>15.581019600000001</v>
      </c>
      <c r="H13" s="59" t="s">
        <v>227</v>
      </c>
      <c r="I13" s="41">
        <f t="shared" si="0"/>
        <v>0</v>
      </c>
    </row>
    <row r="14" spans="1:9" ht="12.75">
      <c r="A14" s="51"/>
      <c r="B14" s="17" t="s">
        <v>57</v>
      </c>
      <c r="C14" s="17" t="s">
        <v>110</v>
      </c>
      <c r="D14" s="41">
        <f>'Stavební rozpočet'!I22</f>
        <v>0</v>
      </c>
      <c r="E14" s="41">
        <f>'Stavební rozpočet'!J22</f>
        <v>0</v>
      </c>
      <c r="F14" s="41">
        <f>'Stavební rozpočet'!K22</f>
        <v>0</v>
      </c>
      <c r="G14" s="63">
        <f>'Stavební rozpočet'!M22</f>
        <v>4.9487813427999985</v>
      </c>
      <c r="H14" s="59" t="s">
        <v>227</v>
      </c>
      <c r="I14" s="41">
        <f t="shared" si="0"/>
        <v>0</v>
      </c>
    </row>
    <row r="15" spans="1:9" ht="12.75">
      <c r="A15" s="51"/>
      <c r="B15" s="17" t="s">
        <v>66</v>
      </c>
      <c r="C15" s="17" t="s">
        <v>119</v>
      </c>
      <c r="D15" s="41">
        <f>'Stavební rozpočet'!I31</f>
        <v>0</v>
      </c>
      <c r="E15" s="41">
        <f>'Stavební rozpočet'!J31</f>
        <v>0</v>
      </c>
      <c r="F15" s="41">
        <f>'Stavební rozpočet'!K31</f>
        <v>0</v>
      </c>
      <c r="G15" s="63">
        <f>'Stavební rozpočet'!M31</f>
        <v>19.8183</v>
      </c>
      <c r="H15" s="59" t="s">
        <v>227</v>
      </c>
      <c r="I15" s="41">
        <f t="shared" si="0"/>
        <v>0</v>
      </c>
    </row>
    <row r="16" spans="1:9" ht="12.75">
      <c r="A16" s="51"/>
      <c r="B16" s="17" t="s">
        <v>69</v>
      </c>
      <c r="C16" s="17" t="s">
        <v>122</v>
      </c>
      <c r="D16" s="41">
        <f>'Stavební rozpočet'!I34</f>
        <v>0</v>
      </c>
      <c r="E16" s="41">
        <f>'Stavební rozpočet'!J34</f>
        <v>0</v>
      </c>
      <c r="F16" s="41">
        <f>'Stavební rozpočet'!K34</f>
        <v>0</v>
      </c>
      <c r="G16" s="63">
        <f>'Stavební rozpočet'!M34</f>
        <v>2.775</v>
      </c>
      <c r="H16" s="59" t="s">
        <v>227</v>
      </c>
      <c r="I16" s="41">
        <f t="shared" si="0"/>
        <v>0</v>
      </c>
    </row>
    <row r="17" spans="1:9" ht="12.75">
      <c r="A17" s="51"/>
      <c r="B17" s="17" t="s">
        <v>72</v>
      </c>
      <c r="C17" s="17" t="s">
        <v>125</v>
      </c>
      <c r="D17" s="41">
        <f>'Stavební rozpočet'!I37</f>
        <v>0</v>
      </c>
      <c r="E17" s="41">
        <f>'Stavební rozpočet'!J37</f>
        <v>0</v>
      </c>
      <c r="F17" s="41">
        <f>'Stavební rozpočet'!K37</f>
        <v>0</v>
      </c>
      <c r="G17" s="63">
        <f>'Stavební rozpočet'!M37</f>
        <v>0.1386066</v>
      </c>
      <c r="H17" s="59" t="s">
        <v>227</v>
      </c>
      <c r="I17" s="41">
        <f t="shared" si="0"/>
        <v>0</v>
      </c>
    </row>
    <row r="18" spans="1:9" ht="12.75">
      <c r="A18" s="51"/>
      <c r="B18" s="17" t="s">
        <v>74</v>
      </c>
      <c r="C18" s="17" t="s">
        <v>127</v>
      </c>
      <c r="D18" s="41">
        <f>'Stavební rozpočet'!I39</f>
        <v>0</v>
      </c>
      <c r="E18" s="41">
        <f>'Stavební rozpočet'!J39</f>
        <v>0</v>
      </c>
      <c r="F18" s="41">
        <f>'Stavební rozpočet'!K39</f>
        <v>0</v>
      </c>
      <c r="G18" s="63">
        <f>'Stavební rozpočet'!M39</f>
        <v>0</v>
      </c>
      <c r="H18" s="59" t="s">
        <v>227</v>
      </c>
      <c r="I18" s="41">
        <f t="shared" si="0"/>
        <v>0</v>
      </c>
    </row>
    <row r="19" spans="1:9" ht="12.75">
      <c r="A19" s="51"/>
      <c r="B19" s="17" t="s">
        <v>79</v>
      </c>
      <c r="C19" s="17" t="s">
        <v>132</v>
      </c>
      <c r="D19" s="41">
        <f>'Stavební rozpočet'!I44</f>
        <v>0</v>
      </c>
      <c r="E19" s="41">
        <f>'Stavební rozpočet'!J44</f>
        <v>0</v>
      </c>
      <c r="F19" s="41">
        <f>'Stavební rozpočet'!K44</f>
        <v>0</v>
      </c>
      <c r="G19" s="63">
        <f>'Stavební rozpočet'!M44</f>
        <v>34.934400000000004</v>
      </c>
      <c r="H19" s="59" t="s">
        <v>227</v>
      </c>
      <c r="I19" s="41">
        <f t="shared" si="0"/>
        <v>0</v>
      </c>
    </row>
    <row r="20" spans="1:9" ht="12.75">
      <c r="A20" s="51"/>
      <c r="B20" s="17" t="s">
        <v>82</v>
      </c>
      <c r="C20" s="17" t="s">
        <v>135</v>
      </c>
      <c r="D20" s="41">
        <f>'Stavební rozpočet'!I47</f>
        <v>0</v>
      </c>
      <c r="E20" s="41">
        <f>'Stavební rozpočet'!J47</f>
        <v>0</v>
      </c>
      <c r="F20" s="41">
        <f>'Stavební rozpočet'!K47</f>
        <v>0</v>
      </c>
      <c r="G20" s="63">
        <f>'Stavební rozpočet'!M47</f>
        <v>0.29943</v>
      </c>
      <c r="H20" s="59" t="s">
        <v>227</v>
      </c>
      <c r="I20" s="41">
        <f t="shared" si="0"/>
        <v>0</v>
      </c>
    </row>
    <row r="21" spans="1:9" ht="12.75">
      <c r="A21" s="51"/>
      <c r="B21" s="17" t="s">
        <v>84</v>
      </c>
      <c r="C21" s="17" t="s">
        <v>137</v>
      </c>
      <c r="D21" s="41">
        <f>'Stavební rozpočet'!I49</f>
        <v>0</v>
      </c>
      <c r="E21" s="41">
        <f>'Stavební rozpočet'!J49</f>
        <v>0</v>
      </c>
      <c r="F21" s="41">
        <f>'Stavební rozpočet'!K49</f>
        <v>0</v>
      </c>
      <c r="G21" s="63">
        <f>'Stavební rozpočet'!M49</f>
        <v>0</v>
      </c>
      <c r="H21" s="59" t="s">
        <v>227</v>
      </c>
      <c r="I21" s="41">
        <f t="shared" si="0"/>
        <v>0</v>
      </c>
    </row>
    <row r="22" spans="1:9" ht="12.75">
      <c r="A22" s="51"/>
      <c r="B22" s="17" t="s">
        <v>86</v>
      </c>
      <c r="C22" s="17" t="s">
        <v>139</v>
      </c>
      <c r="D22" s="41">
        <f>'Stavební rozpočet'!I51</f>
        <v>0</v>
      </c>
      <c r="E22" s="41">
        <f>'Stavební rozpočet'!J51</f>
        <v>0</v>
      </c>
      <c r="F22" s="41">
        <f>'Stavební rozpočet'!K51</f>
        <v>0</v>
      </c>
      <c r="G22" s="63">
        <f>'Stavební rozpočet'!M51</f>
        <v>0</v>
      </c>
      <c r="H22" s="59" t="s">
        <v>227</v>
      </c>
      <c r="I22" s="41">
        <f t="shared" si="0"/>
        <v>0</v>
      </c>
    </row>
    <row r="23" spans="1:9" ht="12.75">
      <c r="A23" s="52"/>
      <c r="B23" s="55"/>
      <c r="C23" s="55" t="s">
        <v>146</v>
      </c>
      <c r="D23" s="61">
        <f>'Stavební rozpočet'!I58</f>
        <v>0</v>
      </c>
      <c r="E23" s="61">
        <f>'Stavební rozpočet'!J58</f>
        <v>0</v>
      </c>
      <c r="F23" s="61">
        <f>'Stavební rozpočet'!K58</f>
        <v>0</v>
      </c>
      <c r="G23" s="64">
        <f>'Stavební rozpočet'!M58</f>
        <v>8.531424000000001</v>
      </c>
      <c r="H23" s="59" t="s">
        <v>227</v>
      </c>
      <c r="I23" s="41">
        <f t="shared" si="0"/>
        <v>0</v>
      </c>
    </row>
    <row r="24" spans="1:7" ht="12.75">
      <c r="A24" s="8"/>
      <c r="B24" s="8"/>
      <c r="C24" s="8"/>
      <c r="D24" s="8"/>
      <c r="E24" s="27" t="s">
        <v>172</v>
      </c>
      <c r="F24" s="48">
        <f>SUM(I11:I23)</f>
        <v>0</v>
      </c>
      <c r="G24" s="8"/>
    </row>
  </sheetData>
  <sheetProtection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43.1406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23" t="s">
        <v>228</v>
      </c>
      <c r="B1" s="124"/>
      <c r="C1" s="124"/>
      <c r="D1" s="124"/>
      <c r="E1" s="124"/>
      <c r="F1" s="124"/>
      <c r="G1" s="124"/>
      <c r="H1" s="124"/>
    </row>
    <row r="2" spans="1:9" ht="12.75">
      <c r="A2" s="125" t="s">
        <v>1</v>
      </c>
      <c r="B2" s="126"/>
      <c r="C2" s="127" t="str">
        <f>'Stavební rozpočet'!D2</f>
        <v>Oprava střešního pláště na objektu "Zámečku"</v>
      </c>
      <c r="D2" s="96"/>
      <c r="E2" s="130" t="s">
        <v>166</v>
      </c>
      <c r="F2" s="130" t="str">
        <f>'Stavební rozpočet'!J2</f>
        <v>Záměček Střelice, přísp. org.</v>
      </c>
      <c r="G2" s="126"/>
      <c r="H2" s="131"/>
      <c r="I2" s="39"/>
    </row>
    <row r="3" spans="1:9" ht="12.75">
      <c r="A3" s="122"/>
      <c r="B3" s="98"/>
      <c r="C3" s="128"/>
      <c r="D3" s="128"/>
      <c r="E3" s="98"/>
      <c r="F3" s="98"/>
      <c r="G3" s="98"/>
      <c r="H3" s="120"/>
      <c r="I3" s="39"/>
    </row>
    <row r="4" spans="1:9" ht="12.75">
      <c r="A4" s="116" t="s">
        <v>2</v>
      </c>
      <c r="B4" s="98"/>
      <c r="C4" s="97" t="str">
        <f>'Stavební rozpočet'!D4</f>
        <v>Výměna krytiny</v>
      </c>
      <c r="D4" s="98"/>
      <c r="E4" s="97" t="s">
        <v>167</v>
      </c>
      <c r="F4" s="97" t="str">
        <f>'Stavební rozpočet'!J4</f>
        <v>Ing. Kratochvíl Jiří</v>
      </c>
      <c r="G4" s="98"/>
      <c r="H4" s="120"/>
      <c r="I4" s="39"/>
    </row>
    <row r="5" spans="1:9" ht="12.75">
      <c r="A5" s="122"/>
      <c r="B5" s="98"/>
      <c r="C5" s="98"/>
      <c r="D5" s="98"/>
      <c r="E5" s="98"/>
      <c r="F5" s="98"/>
      <c r="G5" s="98"/>
      <c r="H5" s="120"/>
      <c r="I5" s="39"/>
    </row>
    <row r="6" spans="1:9" ht="12.75">
      <c r="A6" s="116" t="s">
        <v>3</v>
      </c>
      <c r="B6" s="98"/>
      <c r="C6" s="97" t="str">
        <f>'Stavební rozpočet'!D6</f>
        <v>Zámeček Střelice, p.o., Střelice u Brna</v>
      </c>
      <c r="D6" s="98"/>
      <c r="E6" s="97" t="s">
        <v>168</v>
      </c>
      <c r="F6" s="97" t="str">
        <f>'Stavební rozpočet'!J6</f>
        <v> </v>
      </c>
      <c r="G6" s="98"/>
      <c r="H6" s="120"/>
      <c r="I6" s="39"/>
    </row>
    <row r="7" spans="1:9" ht="12.75">
      <c r="A7" s="122"/>
      <c r="B7" s="98"/>
      <c r="C7" s="98"/>
      <c r="D7" s="98"/>
      <c r="E7" s="98"/>
      <c r="F7" s="98"/>
      <c r="G7" s="98"/>
      <c r="H7" s="120"/>
      <c r="I7" s="39"/>
    </row>
    <row r="8" spans="1:9" ht="12.75">
      <c r="A8" s="116" t="s">
        <v>169</v>
      </c>
      <c r="B8" s="98"/>
      <c r="C8" s="97" t="str">
        <f>'Stavební rozpočet'!J8</f>
        <v>Ing. Jiří Kratochvíl</v>
      </c>
      <c r="D8" s="98"/>
      <c r="E8" s="97" t="s">
        <v>152</v>
      </c>
      <c r="F8" s="97" t="str">
        <f>'Stavební rozpočet'!H8</f>
        <v>10.04.2014</v>
      </c>
      <c r="G8" s="98"/>
      <c r="H8" s="120"/>
      <c r="I8" s="39"/>
    </row>
    <row r="9" spans="1:9" ht="12.75">
      <c r="A9" s="117"/>
      <c r="B9" s="118"/>
      <c r="C9" s="118"/>
      <c r="D9" s="118"/>
      <c r="E9" s="118"/>
      <c r="F9" s="118"/>
      <c r="G9" s="118"/>
      <c r="H9" s="121"/>
      <c r="I9" s="39"/>
    </row>
    <row r="10" spans="1:9" ht="12.75">
      <c r="A10" s="53" t="s">
        <v>5</v>
      </c>
      <c r="B10" s="56" t="s">
        <v>45</v>
      </c>
      <c r="C10" s="56" t="s">
        <v>46</v>
      </c>
      <c r="D10" s="136" t="s">
        <v>99</v>
      </c>
      <c r="E10" s="137"/>
      <c r="F10" s="56" t="s">
        <v>153</v>
      </c>
      <c r="G10" s="70" t="s">
        <v>162</v>
      </c>
      <c r="H10" s="74" t="s">
        <v>231</v>
      </c>
      <c r="I10" s="40"/>
    </row>
    <row r="11" spans="1:9" ht="12.75">
      <c r="A11" s="65" t="s">
        <v>7</v>
      </c>
      <c r="B11" s="67"/>
      <c r="C11" s="67" t="s">
        <v>54</v>
      </c>
      <c r="D11" s="138" t="s">
        <v>107</v>
      </c>
      <c r="E11" s="139"/>
      <c r="F11" s="67" t="s">
        <v>156</v>
      </c>
      <c r="G11" s="71">
        <v>120</v>
      </c>
      <c r="H11" s="75">
        <v>0</v>
      </c>
      <c r="I11" s="39"/>
    </row>
    <row r="12" spans="1:9" ht="12" customHeight="1">
      <c r="A12" s="39"/>
      <c r="D12" s="69" t="s">
        <v>229</v>
      </c>
      <c r="E12" s="140"/>
      <c r="F12" s="141"/>
      <c r="G12" s="72">
        <v>56</v>
      </c>
      <c r="H12" s="76"/>
      <c r="I12" s="39"/>
    </row>
    <row r="13" spans="1:9" ht="12" customHeight="1">
      <c r="A13" s="4"/>
      <c r="B13" s="13"/>
      <c r="C13" s="13"/>
      <c r="D13" s="69" t="s">
        <v>230</v>
      </c>
      <c r="E13" s="140"/>
      <c r="F13" s="140"/>
      <c r="G13" s="72">
        <v>64</v>
      </c>
      <c r="H13" s="35"/>
      <c r="I13" s="39"/>
    </row>
    <row r="14" spans="1:9" ht="12.75">
      <c r="A14" s="4" t="s">
        <v>8</v>
      </c>
      <c r="B14" s="13"/>
      <c r="C14" s="13" t="s">
        <v>75</v>
      </c>
      <c r="D14" s="99" t="s">
        <v>128</v>
      </c>
      <c r="E14" s="100"/>
      <c r="F14" s="13" t="s">
        <v>158</v>
      </c>
      <c r="G14" s="21">
        <v>5</v>
      </c>
      <c r="H14" s="77">
        <v>0</v>
      </c>
      <c r="I14" s="39"/>
    </row>
    <row r="15" spans="1:9" ht="12.75">
      <c r="A15" s="4" t="s">
        <v>9</v>
      </c>
      <c r="B15" s="13"/>
      <c r="C15" s="13" t="s">
        <v>80</v>
      </c>
      <c r="D15" s="99" t="s">
        <v>133</v>
      </c>
      <c r="E15" s="100"/>
      <c r="F15" s="13" t="s">
        <v>154</v>
      </c>
      <c r="G15" s="21">
        <v>1440</v>
      </c>
      <c r="H15" s="77">
        <v>0</v>
      </c>
      <c r="I15" s="39"/>
    </row>
    <row r="16" spans="1:9" ht="12.75">
      <c r="A16" s="4" t="s">
        <v>10</v>
      </c>
      <c r="B16" s="13"/>
      <c r="C16" s="13" t="s">
        <v>81</v>
      </c>
      <c r="D16" s="99" t="s">
        <v>134</v>
      </c>
      <c r="E16" s="100"/>
      <c r="F16" s="13" t="s">
        <v>154</v>
      </c>
      <c r="G16" s="21">
        <v>1440</v>
      </c>
      <c r="H16" s="77">
        <v>0</v>
      </c>
      <c r="I16" s="39"/>
    </row>
    <row r="17" spans="1:9" ht="12.75">
      <c r="A17" s="4" t="s">
        <v>11</v>
      </c>
      <c r="B17" s="13"/>
      <c r="C17" s="13" t="s">
        <v>83</v>
      </c>
      <c r="D17" s="99" t="s">
        <v>136</v>
      </c>
      <c r="E17" s="100"/>
      <c r="F17" s="13" t="s">
        <v>160</v>
      </c>
      <c r="G17" s="21">
        <v>1</v>
      </c>
      <c r="H17" s="77">
        <v>0</v>
      </c>
      <c r="I17" s="39"/>
    </row>
    <row r="18" spans="1:9" ht="12.75">
      <c r="A18" s="4" t="s">
        <v>12</v>
      </c>
      <c r="B18" s="13"/>
      <c r="C18" s="13" t="s">
        <v>85</v>
      </c>
      <c r="D18" s="99" t="s">
        <v>138</v>
      </c>
      <c r="E18" s="100"/>
      <c r="F18" s="13" t="s">
        <v>161</v>
      </c>
      <c r="G18" s="21">
        <v>56</v>
      </c>
      <c r="H18" s="77">
        <v>0</v>
      </c>
      <c r="I18" s="39"/>
    </row>
    <row r="19" spans="1:9" ht="12.75">
      <c r="A19" s="4" t="s">
        <v>13</v>
      </c>
      <c r="B19" s="13"/>
      <c r="C19" s="13" t="s">
        <v>87</v>
      </c>
      <c r="D19" s="99" t="s">
        <v>140</v>
      </c>
      <c r="E19" s="100"/>
      <c r="F19" s="13" t="s">
        <v>161</v>
      </c>
      <c r="G19" s="21">
        <v>25</v>
      </c>
      <c r="H19" s="77">
        <v>0</v>
      </c>
      <c r="I19" s="39"/>
    </row>
    <row r="20" spans="1:9" ht="12.75">
      <c r="A20" s="4" t="s">
        <v>14</v>
      </c>
      <c r="B20" s="13"/>
      <c r="C20" s="13" t="s">
        <v>88</v>
      </c>
      <c r="D20" s="99" t="s">
        <v>141</v>
      </c>
      <c r="E20" s="100"/>
      <c r="F20" s="13" t="s">
        <v>161</v>
      </c>
      <c r="G20" s="21">
        <v>25</v>
      </c>
      <c r="H20" s="77">
        <v>0</v>
      </c>
      <c r="I20" s="39"/>
    </row>
    <row r="21" spans="1:9" ht="12.75">
      <c r="A21" s="4" t="s">
        <v>15</v>
      </c>
      <c r="B21" s="13"/>
      <c r="C21" s="13" t="s">
        <v>89</v>
      </c>
      <c r="D21" s="99" t="s">
        <v>142</v>
      </c>
      <c r="E21" s="100"/>
      <c r="F21" s="13" t="s">
        <v>161</v>
      </c>
      <c r="G21" s="21">
        <v>1255</v>
      </c>
      <c r="H21" s="77">
        <v>0</v>
      </c>
      <c r="I21" s="39"/>
    </row>
    <row r="22" spans="1:9" ht="12.75">
      <c r="A22" s="66" t="s">
        <v>16</v>
      </c>
      <c r="B22" s="68"/>
      <c r="C22" s="68" t="s">
        <v>90</v>
      </c>
      <c r="D22" s="134" t="s">
        <v>143</v>
      </c>
      <c r="E22" s="135"/>
      <c r="F22" s="68" t="s">
        <v>161</v>
      </c>
      <c r="G22" s="73">
        <v>25</v>
      </c>
      <c r="H22" s="78">
        <v>0</v>
      </c>
      <c r="I22" s="39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ht="11.25" customHeight="1">
      <c r="A24" s="9" t="s">
        <v>44</v>
      </c>
    </row>
    <row r="25" spans="1:7" ht="12.75">
      <c r="A25" s="97"/>
      <c r="B25" s="98"/>
      <c r="C25" s="98"/>
      <c r="D25" s="98"/>
      <c r="E25" s="98"/>
      <c r="F25" s="98"/>
      <c r="G25" s="98"/>
    </row>
  </sheetData>
  <sheetProtection/>
  <mergeCells count="31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E12:F12"/>
    <mergeCell ref="E13:F13"/>
    <mergeCell ref="D14:E14"/>
    <mergeCell ref="D15:E15"/>
    <mergeCell ref="D22:E22"/>
    <mergeCell ref="A25:G25"/>
    <mergeCell ref="D16:E16"/>
    <mergeCell ref="D17:E17"/>
    <mergeCell ref="D18:E18"/>
    <mergeCell ref="D19:E19"/>
    <mergeCell ref="D20:E20"/>
    <mergeCell ref="D21:E21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5" sqref="F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94"/>
      <c r="B1" s="79"/>
      <c r="C1" s="165" t="s">
        <v>246</v>
      </c>
      <c r="D1" s="124"/>
      <c r="E1" s="124"/>
      <c r="F1" s="124"/>
      <c r="G1" s="124"/>
      <c r="H1" s="124"/>
      <c r="I1" s="124"/>
    </row>
    <row r="2" spans="1:10" ht="12.75">
      <c r="A2" s="125" t="s">
        <v>1</v>
      </c>
      <c r="B2" s="126"/>
      <c r="C2" s="127" t="str">
        <f>'Stavební rozpočet'!D2</f>
        <v>Oprava střešního pláště na objektu "Zámečku"</v>
      </c>
      <c r="D2" s="96"/>
      <c r="E2" s="130" t="s">
        <v>166</v>
      </c>
      <c r="F2" s="130" t="str">
        <f>'Stavební rozpočet'!J2</f>
        <v>Záměček Střelice, přísp. org.</v>
      </c>
      <c r="G2" s="126"/>
      <c r="H2" s="130" t="s">
        <v>272</v>
      </c>
      <c r="I2" s="166" t="s">
        <v>276</v>
      </c>
      <c r="J2" s="39"/>
    </row>
    <row r="3" spans="1:10" ht="12.75">
      <c r="A3" s="122"/>
      <c r="B3" s="98"/>
      <c r="C3" s="128"/>
      <c r="D3" s="128"/>
      <c r="E3" s="98"/>
      <c r="F3" s="98"/>
      <c r="G3" s="98"/>
      <c r="H3" s="98"/>
      <c r="I3" s="120"/>
      <c r="J3" s="39"/>
    </row>
    <row r="4" spans="1:10" ht="12.75">
      <c r="A4" s="116" t="s">
        <v>2</v>
      </c>
      <c r="B4" s="98"/>
      <c r="C4" s="97" t="str">
        <f>'Stavební rozpočet'!D4</f>
        <v>Výměna krytiny</v>
      </c>
      <c r="D4" s="98"/>
      <c r="E4" s="97" t="s">
        <v>167</v>
      </c>
      <c r="F4" s="97" t="str">
        <f>'Stavební rozpočet'!J4</f>
        <v>Ing. Kratochvíl Jiří</v>
      </c>
      <c r="G4" s="98"/>
      <c r="H4" s="97" t="s">
        <v>272</v>
      </c>
      <c r="I4" s="164" t="s">
        <v>277</v>
      </c>
      <c r="J4" s="39"/>
    </row>
    <row r="5" spans="1:10" ht="12.75">
      <c r="A5" s="122"/>
      <c r="B5" s="98"/>
      <c r="C5" s="98"/>
      <c r="D5" s="98"/>
      <c r="E5" s="98"/>
      <c r="F5" s="98"/>
      <c r="G5" s="98"/>
      <c r="H5" s="98"/>
      <c r="I5" s="120"/>
      <c r="J5" s="39"/>
    </row>
    <row r="6" spans="1:10" ht="12.75">
      <c r="A6" s="116" t="s">
        <v>3</v>
      </c>
      <c r="B6" s="98"/>
      <c r="C6" s="97" t="str">
        <f>'Stavební rozpočet'!D6</f>
        <v>Zámeček Střelice, p.o., Střelice u Brna</v>
      </c>
      <c r="D6" s="98"/>
      <c r="E6" s="97" t="s">
        <v>168</v>
      </c>
      <c r="F6" s="97" t="str">
        <f>'Stavební rozpočet'!J6</f>
        <v> </v>
      </c>
      <c r="G6" s="98"/>
      <c r="H6" s="97" t="s">
        <v>272</v>
      </c>
      <c r="I6" s="164"/>
      <c r="J6" s="39"/>
    </row>
    <row r="7" spans="1:10" ht="12.75">
      <c r="A7" s="122"/>
      <c r="B7" s="98"/>
      <c r="C7" s="98"/>
      <c r="D7" s="98"/>
      <c r="E7" s="98"/>
      <c r="F7" s="98"/>
      <c r="G7" s="98"/>
      <c r="H7" s="98"/>
      <c r="I7" s="120"/>
      <c r="J7" s="39"/>
    </row>
    <row r="8" spans="1:10" ht="12.75">
      <c r="A8" s="116" t="s">
        <v>150</v>
      </c>
      <c r="B8" s="98"/>
      <c r="C8" s="97" t="str">
        <f>'Stavební rozpočet'!H4</f>
        <v> </v>
      </c>
      <c r="D8" s="98"/>
      <c r="E8" s="97" t="s">
        <v>151</v>
      </c>
      <c r="F8" s="97" t="str">
        <f>'Stavební rozpočet'!H6</f>
        <v> </v>
      </c>
      <c r="G8" s="98"/>
      <c r="H8" s="119" t="s">
        <v>273</v>
      </c>
      <c r="I8" s="164" t="s">
        <v>43</v>
      </c>
      <c r="J8" s="39"/>
    </row>
    <row r="9" spans="1:10" ht="12.75">
      <c r="A9" s="122"/>
      <c r="B9" s="98"/>
      <c r="C9" s="98"/>
      <c r="D9" s="98"/>
      <c r="E9" s="98"/>
      <c r="F9" s="98"/>
      <c r="G9" s="98"/>
      <c r="H9" s="98"/>
      <c r="I9" s="120"/>
      <c r="J9" s="39"/>
    </row>
    <row r="10" spans="1:10" ht="12.75">
      <c r="A10" s="116" t="s">
        <v>4</v>
      </c>
      <c r="B10" s="98"/>
      <c r="C10" s="97">
        <f>'Stavební rozpočet'!D8</f>
        <v>80119</v>
      </c>
      <c r="D10" s="98"/>
      <c r="E10" s="97" t="s">
        <v>169</v>
      </c>
      <c r="F10" s="97" t="str">
        <f>'Stavební rozpočet'!J8</f>
        <v>Ing. Jiří Kratochvíl</v>
      </c>
      <c r="G10" s="98"/>
      <c r="H10" s="119" t="s">
        <v>274</v>
      </c>
      <c r="I10" s="132" t="str">
        <f>'Stavební rozpočet'!H8</f>
        <v>10.04.2014</v>
      </c>
      <c r="J10" s="39"/>
    </row>
    <row r="11" spans="1:10" ht="12.75">
      <c r="A11" s="161"/>
      <c r="B11" s="162"/>
      <c r="C11" s="162"/>
      <c r="D11" s="162"/>
      <c r="E11" s="162"/>
      <c r="F11" s="162"/>
      <c r="G11" s="162"/>
      <c r="H11" s="162"/>
      <c r="I11" s="163"/>
      <c r="J11" s="39"/>
    </row>
    <row r="12" spans="1:9" ht="23.25" customHeight="1">
      <c r="A12" s="157" t="s">
        <v>232</v>
      </c>
      <c r="B12" s="158"/>
      <c r="C12" s="158"/>
      <c r="D12" s="158"/>
      <c r="E12" s="158"/>
      <c r="F12" s="158"/>
      <c r="G12" s="158"/>
      <c r="H12" s="158"/>
      <c r="I12" s="158"/>
    </row>
    <row r="13" spans="1:10" ht="26.25" customHeight="1">
      <c r="A13" s="80" t="s">
        <v>233</v>
      </c>
      <c r="B13" s="159" t="s">
        <v>244</v>
      </c>
      <c r="C13" s="160"/>
      <c r="D13" s="80" t="s">
        <v>247</v>
      </c>
      <c r="E13" s="159" t="s">
        <v>257</v>
      </c>
      <c r="F13" s="160"/>
      <c r="G13" s="80" t="s">
        <v>258</v>
      </c>
      <c r="H13" s="159" t="s">
        <v>275</v>
      </c>
      <c r="I13" s="160"/>
      <c r="J13" s="39"/>
    </row>
    <row r="14" spans="1:10" ht="15" customHeight="1">
      <c r="A14" s="81" t="s">
        <v>234</v>
      </c>
      <c r="B14" s="85" t="s">
        <v>245</v>
      </c>
      <c r="C14" s="89">
        <f>SUM('Stavební rozpočet'!AB12:AB61)</f>
        <v>0</v>
      </c>
      <c r="D14" s="155" t="s">
        <v>248</v>
      </c>
      <c r="E14" s="156"/>
      <c r="F14" s="89"/>
      <c r="G14" s="155" t="s">
        <v>259</v>
      </c>
      <c r="H14" s="156"/>
      <c r="I14" s="89">
        <f>ROUND(C22*(5/100),2)</f>
        <v>0</v>
      </c>
      <c r="J14" s="39"/>
    </row>
    <row r="15" spans="1:10" ht="15" customHeight="1">
      <c r="A15" s="82"/>
      <c r="B15" s="85" t="s">
        <v>177</v>
      </c>
      <c r="C15" s="89">
        <f>SUM('Stavební rozpočet'!AC12:AC61)</f>
        <v>0</v>
      </c>
      <c r="D15" s="155" t="s">
        <v>249</v>
      </c>
      <c r="E15" s="156"/>
      <c r="F15" s="89"/>
      <c r="G15" s="155" t="s">
        <v>260</v>
      </c>
      <c r="H15" s="156"/>
      <c r="I15" s="89">
        <v>0</v>
      </c>
      <c r="J15" s="39"/>
    </row>
    <row r="16" spans="1:10" ht="15" customHeight="1">
      <c r="A16" s="81" t="s">
        <v>235</v>
      </c>
      <c r="B16" s="85" t="s">
        <v>245</v>
      </c>
      <c r="C16" s="89">
        <f>SUM('Stavební rozpočet'!AD12:AD61)</f>
        <v>0</v>
      </c>
      <c r="D16" s="155" t="s">
        <v>250</v>
      </c>
      <c r="E16" s="156"/>
      <c r="F16" s="89">
        <v>0</v>
      </c>
      <c r="G16" s="155" t="s">
        <v>261</v>
      </c>
      <c r="H16" s="156"/>
      <c r="I16" s="89">
        <v>0</v>
      </c>
      <c r="J16" s="39"/>
    </row>
    <row r="17" spans="1:10" ht="15" customHeight="1">
      <c r="A17" s="82"/>
      <c r="B17" s="85" t="s">
        <v>177</v>
      </c>
      <c r="C17" s="89">
        <f>SUM('Stavební rozpočet'!AE12:AE61)</f>
        <v>0</v>
      </c>
      <c r="D17" s="155" t="s">
        <v>251</v>
      </c>
      <c r="E17" s="156"/>
      <c r="F17" s="90"/>
      <c r="G17" s="155" t="s">
        <v>262</v>
      </c>
      <c r="H17" s="156"/>
      <c r="I17" s="89">
        <v>0</v>
      </c>
      <c r="J17" s="39"/>
    </row>
    <row r="18" spans="1:10" ht="15" customHeight="1">
      <c r="A18" s="81" t="s">
        <v>236</v>
      </c>
      <c r="B18" s="85" t="s">
        <v>245</v>
      </c>
      <c r="C18" s="89">
        <f>SUM('Stavební rozpočet'!AF12:AF61)</f>
        <v>0</v>
      </c>
      <c r="D18" s="155"/>
      <c r="E18" s="156"/>
      <c r="F18" s="90"/>
      <c r="G18" s="155" t="s">
        <v>263</v>
      </c>
      <c r="H18" s="156"/>
      <c r="I18" s="89">
        <v>0</v>
      </c>
      <c r="J18" s="39"/>
    </row>
    <row r="19" spans="1:10" ht="15" customHeight="1">
      <c r="A19" s="82"/>
      <c r="B19" s="85" t="s">
        <v>177</v>
      </c>
      <c r="C19" s="89">
        <f>SUM('Stavební rozpočet'!AG12:AG61)</f>
        <v>0</v>
      </c>
      <c r="D19" s="155"/>
      <c r="E19" s="156"/>
      <c r="F19" s="90"/>
      <c r="G19" s="155" t="s">
        <v>264</v>
      </c>
      <c r="H19" s="156"/>
      <c r="I19" s="89">
        <v>0</v>
      </c>
      <c r="J19" s="39"/>
    </row>
    <row r="20" spans="1:10" ht="15" customHeight="1">
      <c r="A20" s="153" t="s">
        <v>146</v>
      </c>
      <c r="B20" s="154"/>
      <c r="C20" s="89">
        <f>SUM('Stavební rozpočet'!AH12:AH61)</f>
        <v>0</v>
      </c>
      <c r="D20" s="155"/>
      <c r="E20" s="156"/>
      <c r="F20" s="90"/>
      <c r="G20" s="155"/>
      <c r="H20" s="156"/>
      <c r="I20" s="90"/>
      <c r="J20" s="39"/>
    </row>
    <row r="21" spans="1:10" ht="15" customHeight="1">
      <c r="A21" s="153" t="s">
        <v>237</v>
      </c>
      <c r="B21" s="154"/>
      <c r="C21" s="89">
        <f>SUM('Stavební rozpočet'!Z12:Z61)</f>
        <v>0</v>
      </c>
      <c r="D21" s="155"/>
      <c r="E21" s="156"/>
      <c r="F21" s="90"/>
      <c r="G21" s="155"/>
      <c r="H21" s="156"/>
      <c r="I21" s="90"/>
      <c r="J21" s="39"/>
    </row>
    <row r="22" spans="1:10" ht="16.5" customHeight="1">
      <c r="A22" s="153" t="s">
        <v>238</v>
      </c>
      <c r="B22" s="154"/>
      <c r="C22" s="89">
        <f>SUM(C14:C21)</f>
        <v>0</v>
      </c>
      <c r="D22" s="153" t="s">
        <v>252</v>
      </c>
      <c r="E22" s="154"/>
      <c r="F22" s="89">
        <f>SUM(F14:F21)</f>
        <v>0</v>
      </c>
      <c r="G22" s="153" t="s">
        <v>265</v>
      </c>
      <c r="H22" s="154"/>
      <c r="I22" s="89">
        <f>SUM(I14:I21)</f>
        <v>0</v>
      </c>
      <c r="J22" s="39"/>
    </row>
    <row r="23" spans="1:10" ht="15" customHeight="1">
      <c r="A23" s="8"/>
      <c r="B23" s="8"/>
      <c r="C23" s="87"/>
      <c r="D23" s="153" t="s">
        <v>253</v>
      </c>
      <c r="E23" s="154"/>
      <c r="F23" s="91">
        <v>0</v>
      </c>
      <c r="G23" s="153" t="s">
        <v>266</v>
      </c>
      <c r="H23" s="154"/>
      <c r="I23" s="89">
        <v>0</v>
      </c>
      <c r="J23" s="39"/>
    </row>
    <row r="24" spans="4:10" ht="15" customHeight="1">
      <c r="D24" s="8"/>
      <c r="E24" s="8"/>
      <c r="F24" s="92"/>
      <c r="G24" s="153" t="s">
        <v>267</v>
      </c>
      <c r="H24" s="154"/>
      <c r="I24" s="89">
        <v>0</v>
      </c>
      <c r="J24" s="39"/>
    </row>
    <row r="25" spans="6:10" ht="15" customHeight="1">
      <c r="F25" s="76"/>
      <c r="G25" s="153" t="s">
        <v>268</v>
      </c>
      <c r="H25" s="154"/>
      <c r="I25" s="89">
        <v>0</v>
      </c>
      <c r="J25" s="39"/>
    </row>
    <row r="26" spans="1:9" ht="12.75">
      <c r="A26" s="79"/>
      <c r="B26" s="79"/>
      <c r="C26" s="79"/>
      <c r="G26" s="8"/>
      <c r="H26" s="8"/>
      <c r="I26" s="8"/>
    </row>
    <row r="27" spans="1:9" ht="15" customHeight="1">
      <c r="A27" s="148" t="s">
        <v>239</v>
      </c>
      <c r="B27" s="149"/>
      <c r="C27" s="93">
        <f>SUM('Stavební rozpočet'!AJ12:AJ61)</f>
        <v>0</v>
      </c>
      <c r="D27" s="88"/>
      <c r="E27" s="79"/>
      <c r="F27" s="79"/>
      <c r="G27" s="79"/>
      <c r="H27" s="79"/>
      <c r="I27" s="79"/>
    </row>
    <row r="28" spans="1:10" ht="15" customHeight="1">
      <c r="A28" s="148" t="s">
        <v>240</v>
      </c>
      <c r="B28" s="149"/>
      <c r="C28" s="93">
        <f>SUM('Stavební rozpočet'!AK12:AK61)+(F22+I22+F23+I23+I24+I25)</f>
        <v>0</v>
      </c>
      <c r="D28" s="148" t="s">
        <v>254</v>
      </c>
      <c r="E28" s="149"/>
      <c r="F28" s="93">
        <f>ROUND(C28*(15/100),2)</f>
        <v>0</v>
      </c>
      <c r="G28" s="148" t="s">
        <v>269</v>
      </c>
      <c r="H28" s="149"/>
      <c r="I28" s="93">
        <f>SUM(C27:C29)</f>
        <v>0</v>
      </c>
      <c r="J28" s="39"/>
    </row>
    <row r="29" spans="1:10" ht="15" customHeight="1">
      <c r="A29" s="148" t="s">
        <v>241</v>
      </c>
      <c r="B29" s="149"/>
      <c r="C29" s="93">
        <f>SUM('Stavební rozpočet'!AL12:AL61)</f>
        <v>0</v>
      </c>
      <c r="D29" s="148" t="s">
        <v>255</v>
      </c>
      <c r="E29" s="149"/>
      <c r="F29" s="93">
        <f>ROUND(C29*(21/100),2)</f>
        <v>0</v>
      </c>
      <c r="G29" s="148" t="s">
        <v>270</v>
      </c>
      <c r="H29" s="149"/>
      <c r="I29" s="93">
        <f>SUM(F28:F29)+I28</f>
        <v>0</v>
      </c>
      <c r="J29" s="39"/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  <row r="31" spans="1:10" ht="14.25" customHeight="1">
      <c r="A31" s="150" t="s">
        <v>242</v>
      </c>
      <c r="B31" s="151"/>
      <c r="C31" s="152"/>
      <c r="D31" s="150" t="s">
        <v>256</v>
      </c>
      <c r="E31" s="151"/>
      <c r="F31" s="152"/>
      <c r="G31" s="150" t="s">
        <v>271</v>
      </c>
      <c r="H31" s="151"/>
      <c r="I31" s="152"/>
      <c r="J31" s="40"/>
    </row>
    <row r="32" spans="1:10" ht="14.25" customHeight="1">
      <c r="A32" s="142"/>
      <c r="B32" s="143"/>
      <c r="C32" s="144"/>
      <c r="D32" s="142"/>
      <c r="E32" s="143"/>
      <c r="F32" s="144"/>
      <c r="G32" s="142"/>
      <c r="H32" s="143"/>
      <c r="I32" s="144"/>
      <c r="J32" s="40"/>
    </row>
    <row r="33" spans="1:10" ht="14.25" customHeight="1">
      <c r="A33" s="142"/>
      <c r="B33" s="143"/>
      <c r="C33" s="144"/>
      <c r="D33" s="142"/>
      <c r="E33" s="143"/>
      <c r="F33" s="144"/>
      <c r="G33" s="142"/>
      <c r="H33" s="143"/>
      <c r="I33" s="144"/>
      <c r="J33" s="40"/>
    </row>
    <row r="34" spans="1:10" ht="14.25" customHeight="1">
      <c r="A34" s="142"/>
      <c r="B34" s="143"/>
      <c r="C34" s="144"/>
      <c r="D34" s="142"/>
      <c r="E34" s="143"/>
      <c r="F34" s="144"/>
      <c r="G34" s="142"/>
      <c r="H34" s="143"/>
      <c r="I34" s="144"/>
      <c r="J34" s="40"/>
    </row>
    <row r="35" spans="1:10" ht="14.25" customHeight="1">
      <c r="A35" s="145" t="s">
        <v>243</v>
      </c>
      <c r="B35" s="146"/>
      <c r="C35" s="147"/>
      <c r="D35" s="145" t="s">
        <v>243</v>
      </c>
      <c r="E35" s="146"/>
      <c r="F35" s="147"/>
      <c r="G35" s="145" t="s">
        <v>243</v>
      </c>
      <c r="H35" s="146"/>
      <c r="I35" s="147"/>
      <c r="J35" s="40"/>
    </row>
    <row r="36" spans="1:9" ht="11.25" customHeight="1">
      <c r="A36" s="84" t="s">
        <v>44</v>
      </c>
      <c r="B36" s="86"/>
      <c r="C36" s="86"/>
      <c r="D36" s="86"/>
      <c r="E36" s="86"/>
      <c r="F36" s="86"/>
      <c r="G36" s="86"/>
      <c r="H36" s="86"/>
      <c r="I36" s="86"/>
    </row>
    <row r="37" spans="1:9" ht="12.75">
      <c r="A37" s="97"/>
      <c r="B37" s="98"/>
      <c r="C37" s="98"/>
      <c r="D37" s="98"/>
      <c r="E37" s="98"/>
      <c r="F37" s="98"/>
      <c r="G37" s="98"/>
      <c r="H37" s="98"/>
      <c r="I37" s="9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Voštera</dc:creator>
  <cp:keywords/>
  <dc:description/>
  <cp:lastModifiedBy>Miloš Voštera</cp:lastModifiedBy>
  <dcterms:created xsi:type="dcterms:W3CDTF">2023-03-30T07:51:29Z</dcterms:created>
  <dcterms:modified xsi:type="dcterms:W3CDTF">2023-03-30T07:53:12Z</dcterms:modified>
  <cp:category/>
  <cp:version/>
  <cp:contentType/>
  <cp:contentStatus/>
</cp:coreProperties>
</file>