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001" sheetId="3" r:id="rId3"/>
    <sheet name="SO 101" sheetId="4" r:id="rId4"/>
    <sheet name="SO 180" sheetId="5" r:id="rId5"/>
    <sheet name="SO 201" sheetId="6" r:id="rId6"/>
  </sheets>
  <definedNames/>
  <calcPr/>
  <webPublishing/>
</workbook>
</file>

<file path=xl/sharedStrings.xml><?xml version="1.0" encoding="utf-8"?>
<sst xmlns="http://schemas.openxmlformats.org/spreadsheetml/2006/main" count="2389" uniqueCount="684">
  <si>
    <t>ASPE10</t>
  </si>
  <si>
    <t>S</t>
  </si>
  <si>
    <t>Soupis prací objektu</t>
  </si>
  <si>
    <t xml:space="preserve">Stavba: </t>
  </si>
  <si>
    <t>L-21-147-000</t>
  </si>
  <si>
    <t>II/374 Uhřice, most ev. č. 374-005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</si>
  <si>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</si>
  <si>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</si>
  <si>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</si>
  <si>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</si>
  <si>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</si>
  <si>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</si>
  <si>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</si>
  <si>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</si>
  <si>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</si>
  <si>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</si>
  <si>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</si>
  <si>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</si>
  <si>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</si>
  <si>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</si>
  <si>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</si>
  <si>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</si>
  <si>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</si>
  <si>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</si>
  <si>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</si>
  <si>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</si>
  <si>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</si>
  <si>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</si>
  <si>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</si>
  <si>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</si>
  <si>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</si>
  <si>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</si>
  <si>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</si>
  <si>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</si>
  <si>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</si>
  <si>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</si>
  <si>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</si>
  <si>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</si>
  <si>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</si>
  <si>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</si>
  <si>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</si>
  <si>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</si>
  <si>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</si>
  <si>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</si>
  <si>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 (dále jen RDS) - popsáno v obchodních podmínkách</t>
  </si>
  <si>
    <t>VV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</si>
  <si>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</si>
  <si>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</si>
  <si>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</si>
  <si>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</si>
  <si>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</si>
  <si>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029113</t>
  </si>
  <si>
    <t>OSTATNÍ POŽADAVKY - GEODETICKÉ ZAMĚŘENÍ - CELKY</t>
  </si>
  <si>
    <t>Geodetické zaměření stavby - popsáno v obchodních podmínkách</t>
  </si>
  <si>
    <t>02945</t>
  </si>
  <si>
    <t>OSTAT POŽADAVKY - GEOMETRICKÝ PLÁN</t>
  </si>
  <si>
    <t>Geometrické plány - popsáno v obchodních podmínkách</t>
  </si>
  <si>
    <t>položka zahrnuje: 
- přípravu podkladů, podání žádosti na katastrální úřad 
- polní práce spojené s vyhotovením geometrického plánu 
- výpočetní a grafické kancelářské práce 
- úřední ověření výsledného geometrického plánu</t>
  </si>
  <si>
    <t>02946</t>
  </si>
  <si>
    <t>OSTAT POŽADAVKY - FOTODOKUMENTACE</t>
  </si>
  <si>
    <t>Fotodokumentace provádění stavby - popsáno v obchodních podmínkách 
Monitoring objízdné trasy před a po skončení stavby vč. domů v okolí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</si>
  <si>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</si>
  <si>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</si>
  <si>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</si>
  <si>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</si>
  <si>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</si>
  <si>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</si>
  <si>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</si>
  <si>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</si>
  <si>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</si>
  <si>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</si>
  <si>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</si>
  <si>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</si>
  <si>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</si>
  <si>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8</t>
  </si>
  <si>
    <t>00008</t>
  </si>
  <si>
    <t>Zajištění přístupů a příjezdů k sousedním nemovitostem  - popsáno v obchodních podmínkách, v zákoně č. 13/1997 Sb., a vyhlášce č. 104/1997</t>
  </si>
  <si>
    <t>00009</t>
  </si>
  <si>
    <t>Hlavní prohlídka silnice prováděná při uvedení stavby do provozu  - popsáno v obchodních podmínkách a vyhlášce č. 104/1997</t>
  </si>
  <si>
    <t>00010</t>
  </si>
  <si>
    <t>Hlavní prohlídka mostu prováděná při uvedení stavby do provozu - popsáno v obchodních podmínkách</t>
  </si>
  <si>
    <t>vč. vložení do BMS</t>
  </si>
  <si>
    <t>11</t>
  </si>
  <si>
    <t>00011</t>
  </si>
  <si>
    <t>Ohlašování pohybu třetích osob na staveništi - popsáno v obchodních podmínkách</t>
  </si>
  <si>
    <t>12</t>
  </si>
  <si>
    <t>00012</t>
  </si>
  <si>
    <t>Mostní listy - popsáno v projektové dokumentaci</t>
  </si>
  <si>
    <t>včetně zápisu do BMS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</si>
  <si>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</si>
  <si>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</si>
  <si>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</si>
  <si>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</si>
  <si>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</si>
  <si>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</si>
  <si>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17</t>
  </si>
  <si>
    <t>00017</t>
  </si>
  <si>
    <t>Havarijní, povodňový plán - popsáno v projektové dokumentaci a ve vyhl. č. 24/2011 Sb.</t>
  </si>
  <si>
    <t>18</t>
  </si>
  <si>
    <t>00018</t>
  </si>
  <si>
    <t>Návrh technologického postupu prací - popsáno v obchodních podmínkách</t>
  </si>
  <si>
    <t>SO 001</t>
  </si>
  <si>
    <t>Demolice mostu ev. č. 374-005</t>
  </si>
  <si>
    <t>014112</t>
  </si>
  <si>
    <t>a</t>
  </si>
  <si>
    <t>POPLATKY ZA SKLÁDKU TYP S-IO (INERTNÍ ODPAD)</t>
  </si>
  <si>
    <t>T</t>
  </si>
  <si>
    <t>17 05 04 - vytěžené zeminy a horniny (podkaldní vrstvy vozovek)</t>
  </si>
  <si>
    <t>"113328" 
48,114*1,9=91,417 [A] 
"124738" 
78,75*2=157,500 [B] 
"131738" 
437,1*2=874,200 [C] 
Celkem: A+B+C=1 123,117 [D]</t>
  </si>
  <si>
    <t>zahrnuje veškeré poplatky provozovateli skládky související s uložením odpadu na skládce.</t>
  </si>
  <si>
    <t>b</t>
  </si>
  <si>
    <t>170302 asfalt bez dehtu (kry)</t>
  </si>
  <si>
    <t>"113138" 
12,798*2,4=30,715 [A] 
Celkem: A=30,715 [B]</t>
  </si>
  <si>
    <t>c</t>
  </si>
  <si>
    <t>170101 beton (bez armatur)</t>
  </si>
  <si>
    <t>"966158" 
139,616*2,3=321,117 [A] 
Celkem: A=321,117 [B]</t>
  </si>
  <si>
    <t>d</t>
  </si>
  <si>
    <t>170101 beton (s armaturou)</t>
  </si>
  <si>
    <t>"966168" 
14,442*2,5=36,105 [A] 
Celkem: A=36,105 [B]</t>
  </si>
  <si>
    <t>e</t>
  </si>
  <si>
    <t>170504 kamen</t>
  </si>
  <si>
    <t>"966138" 
4,6*2,6=11,960 [A] 
Celkem: A=11,960 [B]</t>
  </si>
  <si>
    <t>Zemní práce</t>
  </si>
  <si>
    <t>7</t>
  </si>
  <si>
    <t>113138</t>
  </si>
  <si>
    <t>ODSTRANĚNÍ KRYTU ZPEVNĚNÝCH PLOCH S ASFALT POJIVEM, ODVOZ DO 20KM</t>
  </si>
  <si>
    <t>M3</t>
  </si>
  <si>
    <t>Odstranění zpevněněnách ploch asfaltových - (Penetrační makadam  - ZAS-T3)  
Celková odvozná vzdálenost v režii zhotovitele</t>
  </si>
  <si>
    <t>135*0,079*1,2=12,798 [A] 
Celkem: A=12,798 [B] 
1,2 - opravný součinitel  
Výměry dle ACAD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</si>
  <si>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</si>
  <si>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113328</t>
  </si>
  <si>
    <t>ODSTRAN PODKL ZPEVNĚNÝCH PLOCH Z KAMENIVA NESTMEL, ODVOZ DO 20KM</t>
  </si>
  <si>
    <t>Odstranění podkladních vrstev ze ŠD tl. 0,297 m  
Celková odvozná vzdálenost v režii zhotovitele</t>
  </si>
  <si>
    <t>1,2*135*0,297=48,114 [A] 
Celkem: A=48,114 [B] 
1,2 - šířkový opravný součinitel 
Výměry dle ACAD</t>
  </si>
  <si>
    <t>113742</t>
  </si>
  <si>
    <t>A</t>
  </si>
  <si>
    <t>FRÉZOVÁNÍ ZPEVNĚNÝCH PLOCH ASFALTOVÝCH TL. DO 40MM</t>
  </si>
  <si>
    <t>M2</t>
  </si>
  <si>
    <t>Frézování vozovky celoplošně tl. 39 mm  (Obrus - ZAS-T1)  
Celková odvozná vzdálenost v režii zhotovitele  
Likvidace odpadu v režii zhotovitele</t>
  </si>
  <si>
    <t>135*1,02=137,700 [A] 
Celkem: A=137,700 [B] 
1,02 - opravný součinitel 
Výměra dle ACAD</t>
  </si>
  <si>
    <t>Položka zahrnuje veškerou manipulaci s vybouranou sutí a s vybouranými hmotami vč. uložení na skládku. Nezahrnuje poplatek za skládku.</t>
  </si>
  <si>
    <t>B</t>
  </si>
  <si>
    <t>Frézování vozovky celoplošně tl. 35 mm  (Ložní - ZAS-T1)  
Celková odvozná vzdálenost v režii zhotovitele  
Likvidace odpadu v režii zhotovitele</t>
  </si>
  <si>
    <t>135*1,04=140,400 [A] 
Celkem: A=140,400 [B] 
1,04 - opravný součinitel 
Výměra dle ACAD</t>
  </si>
  <si>
    <t>11511</t>
  </si>
  <si>
    <t>ČERPÁNÍ VODY DO 500 L/MIN</t>
  </si>
  <si>
    <t>HOD</t>
  </si>
  <si>
    <t>56=56,000 [A] 
Celkem: A=56,000 [B]</t>
  </si>
  <si>
    <t>Položka čerpání vody na povrchu zahrnuje i potrubí, pohotovost záložní čerpací soupravy a zřízení čerpací jímky. Součástí položky je také následná demontáž a likvidace těchto zařízení</t>
  </si>
  <si>
    <t>11526</t>
  </si>
  <si>
    <t>PŘEVEDENÍ VODY POTRUBÍM DN 800 NEBO ŽLABY R.O. DO 2,8M</t>
  </si>
  <si>
    <t>M</t>
  </si>
  <si>
    <t>Převedení vod po dobu stavby  
PP potrubí DN 800  
i pro SO 201</t>
  </si>
  <si>
    <t>27=27,000 [A] 
Celkem: A=27,000 [B] 
Výměry dle ACAD</t>
  </si>
  <si>
    <t>Položka převedení vody na povrchu zahrnuje zřízení, udržování a odstranění příslušného zařízení. Převedení vody se uvádí buď průměrem potrubí (DN) nebo délkou rozvinutého obvodu žlabu (r.o.).</t>
  </si>
  <si>
    <t>13</t>
  </si>
  <si>
    <t>124738</t>
  </si>
  <si>
    <t>VYKOPÁVKY PRO KORYTA VODOTEČÍ TŘ. I, ODVOZ DO 20KM</t>
  </si>
  <si>
    <t>Celková odvozná vzdálenost v režii zhotovitele</t>
  </si>
  <si>
    <t>Výkop v korytě (obnažení základů) 
1,6*15,5=24,800 [A] 
Provizoní hrázky - odstranění 
2*4,15*6,5=53,950 [B] 
Celkem: A+B=78,750 [C] 
Výměry dle ACAD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</si>
  <si>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</si>
  <si>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131738</t>
  </si>
  <si>
    <t>HLOUBENÍ JAM ZAPAŽ I NEPAŽ TŘ. I, ODVOZ DO 20KM</t>
  </si>
  <si>
    <t>Výkop v predpolích (včetně svahových kuželů) 
15,5*(13,4+14,8)=437,100 [A] 
Celkem: A=437,100 [B] 
Výměry dle ACAD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</si>
  <si>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</si>
  <si>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</si>
  <si>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</si>
  <si>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Trvalá skládka</t>
  </si>
  <si>
    <t>"124738" 
78,75=78,750 [A] 
"131738" 
437,1=437,100 [B] 
Celkem: A+B=515,850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</si>
  <si>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</si>
  <si>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16</t>
  </si>
  <si>
    <t>17780</t>
  </si>
  <si>
    <t>ZEMNÍ HRÁZKY Z NAKUPOVANÝCH MATERIÁLŮ</t>
  </si>
  <si>
    <t>Provizoní hrázky  
těsnící materiál  
i pro SO 201</t>
  </si>
  <si>
    <t>2*4,15*6,5=53,950 [A] 
Celkem: A=53,950 [B] 
Výměry dle ACAD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</si>
  <si>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</si>
  <si>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Ostatní konstrukce a práce</t>
  </si>
  <si>
    <t>9112A3</t>
  </si>
  <si>
    <t>ZÁBRADLÍ MOSTNÍ S VODOR MADLY - DEMONTÁŽ S PŘESUNEM</t>
  </si>
  <si>
    <t>Ocelové zábradlí třímadlové  
Likvidace odpadu v režii zhotovitele  
Celková odvozná vzdálenost v režii zhotovitele</t>
  </si>
  <si>
    <t>10+30=40,000 [A] 
Celkem: A=40,000 [B] 
Výměry dle ACAD</t>
  </si>
  <si>
    <t>položka zahrnuje:  
- demontáž a odstranění zařízení  
- jeho odvoz na předepsané místo</t>
  </si>
  <si>
    <t>914113</t>
  </si>
  <si>
    <t>DOPRAVNÍ ZNAČKY ZÁKLADNÍ VELIKOSTI OCELOVÉ NEREFLEXNÍ - DEMONTÁŽ</t>
  </si>
  <si>
    <t>KUS</t>
  </si>
  <si>
    <t>Demontáž DZ v rozsahu stavby  
Likvidace odpadu v režii zhotovitele  
Celková odvozná vzdálenost v režii zhotovitele</t>
  </si>
  <si>
    <t>EV. Č. MOSTU 
2=2,000 [A] 
B13 
2=2,000 [B] 
B14 
2=2,000 [C] 
B20a 
2=2,000 [D] 
E5 
2=2,000 [E] 
Celkem: A+B+C+D+E=10,000 [F]</t>
  </si>
  <si>
    <t>Položka zahrnuje odstranění, demontáž a odklizení materiálu s odvozem na předepsané místo</t>
  </si>
  <si>
    <t>19</t>
  </si>
  <si>
    <t>914913</t>
  </si>
  <si>
    <t>SLOUPKY A STOJKY DZ Z OCEL TRUBEK ZABETON DEMONTÁŽ</t>
  </si>
  <si>
    <t>Celková odvozná vzdálenost v režii zhotovitele  
Likvidace odpadu v režii zhotovitele</t>
  </si>
  <si>
    <t>4=4,000 [A] 
Celkem: A=4,000 [B]</t>
  </si>
  <si>
    <t>20</t>
  </si>
  <si>
    <t>966138</t>
  </si>
  <si>
    <t>BOURÁNÍ KONSTRUKCÍ Z KAMENE NA MC S ODVOZEM DO 20KM</t>
  </si>
  <si>
    <t>Kamenný obklad 
2*0,2*11,5=4,600 [A] 
Celkem: A=4,600 [B] 
Výměry dle ACAD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</si>
  <si>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</si>
  <si>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21</t>
  </si>
  <si>
    <t>966158</t>
  </si>
  <si>
    <t>BOURÁNÍ KONSTRUKCÍ Z PROST BETONU S ODVOZEM DO 20KM</t>
  </si>
  <si>
    <t>Betonová spodní stavba 
Opěry 
5,9*2*2,8+2*(2*1,5*3,2)=52,240 [A] 
Křídla 
3,2*(3,2+3,05+3,01+3,10)=39,552 [B] 
Základy (vč. křídel) 
1,4*(2*9,9+3,7+3,55+3,51+3,60)=47,824 [C] 
Celkem: A+B+C=139,616 [D] 
Výměry dle ACAD</t>
  </si>
  <si>
    <t>22</t>
  </si>
  <si>
    <t>966168</t>
  </si>
  <si>
    <t>BOURÁNÍ KONSTRUKCÍ ZE ŽELEZOBETONU S ODVOZEM DO 20KM</t>
  </si>
  <si>
    <t>římsa - železobetonová 
0,34*(10,05+9,79)=6,746 [A] 
NK  - deska 
2,02*3,8=7,676 [B] 
Celkem: A+B=14,422 [C] 
Výměry dle ACAD</t>
  </si>
  <si>
    <t>SO 101</t>
  </si>
  <si>
    <t>Silnice II/374</t>
  </si>
  <si>
    <t>"11130" 
1008,8*0,1*2=201,760 [A] 
"113328" 
146,48*1,9=278,312 [B] 
"123738" 
339,370*2=678,740 [C] 
"126738" 
137,26*2=274,520 [D] 
Celkem: A+B+C+D=1 433,332 [E]</t>
  </si>
  <si>
    <t>"113138" 
48,443*2,4=116,263 [A] 
Celkem: A=116,263 [B]</t>
  </si>
  <si>
    <t>03730</t>
  </si>
  <si>
    <t>POMOC PRÁCE ZAJIŠŤ NEBO ZŘÍZ OCHRANU INŽENÝRSKÝCH SÍTÍ</t>
  </si>
  <si>
    <t>Uložení kabelů při odhalení kabelů NN a MN dle vyjádřená vlastníka GasNet (č. vyjádření 5002555714) bude tento kabel uložen do půlených chrániček. 
Zemní práce v ochranném pásmu kabelů budou prováděny ručně aby nedošlo k jejich poškození. 
Uložení kabele do půlených HDPE chrániček. Uložení a zásyp dle ČSN 33 2000-5-52 a ČSN 73 6005, délka chráničky bude cca 20,0 m, přesah bude min. 1,0 m mimo stavbu na obě strany.</t>
  </si>
  <si>
    <t>1=1,000 [A] 
Celkem: A=1,000 [B]</t>
  </si>
  <si>
    <t>zahrnuje objednatelem povolené náklady na požadovaná zařízení zhotovitele</t>
  </si>
  <si>
    <t>11120</t>
  </si>
  <si>
    <t>ODSTRANĚNÍ KŘOVIN</t>
  </si>
  <si>
    <t>Odvoz a likvidace v režii zhotovitele 
Celková odvozná vzdálenost v režii zhotovitele 
Vykázáno dle Dendrologického průzkumu který je součástí PD.</t>
  </si>
  <si>
    <t>Smýcení keřů 
19,6+23,0+5,0+49,0=96,600 [A] 
Celkem: A=96,600 [B]</t>
  </si>
  <si>
    <t>odstranění křovin a stromů do průměru 100 mm 
doprava dřevin bez ohledu na vzdálenost 
spálení na hromadách nebo štěpkování</t>
  </si>
  <si>
    <t>Smýcení stromových porostů 
21,0+37,7+101,0=159,700 [A] 
Celkem: A=159,700 [B]</t>
  </si>
  <si>
    <t>11130</t>
  </si>
  <si>
    <t>SEJMUTÍ DRNU</t>
  </si>
  <si>
    <t>tl. 0,1 m  
Celková odvozná vzdálenost v režii zhotoviteletl</t>
  </si>
  <si>
    <t>1,3*(131+174+217+254)=1 008,800 [A] 
Celkem: A=1 008,800 [B] 
Výměry dle ACAD 
1,3 - svahový koeficient</t>
  </si>
  <si>
    <t>včetně vodorovné dopravy  a uložení na skládku</t>
  </si>
  <si>
    <t>11201</t>
  </si>
  <si>
    <t>KÁCENÍ STROMŮ D KMENE DO 0,5M S ODSTRANĚNÍM PAŘEZŮ</t>
  </si>
  <si>
    <t>11=11,000 [A] 
Celkem: A=11,000 [B]</t>
  </si>
  <si>
    <t>Kácení stromů se měří v [ks] poražených stromů (průměr stromů se měří ve výšce 1,3m nad terénem) a zahrnuje zejména: 
- poražení stromu a osekání větví 
- spálení větví na hromadách nebo štěpkování 
- dopravu a uložení kmenů, případné další práce s nimi dle pokynů zadávací dokumentace 
Odstranění pařezů se měří v [ks] vytrhaných nebo vykopaných pařezů a zahrnuje zejména: 
- vytrhání nebo vykopání pařezů 
- veškeré zemní práce spojené s odstraněním pařezů 
- dopravu a uložení pařezů, případně další práce s nimi dle pokynů zadávací dokumentace 
- zásyp jam po pařezech</t>
  </si>
  <si>
    <t>11202</t>
  </si>
  <si>
    <t>KÁCENÍ STROMŮ D KMENE DO 0,9M S ODSTRANĚNÍM PAŘEZŮ</t>
  </si>
  <si>
    <t>2=2,000 [A] 
Celkem: A=2,000 [B]</t>
  </si>
  <si>
    <t>(215+296)*0,079*1,2=48,443 [A] 
Celkem: A=48,443 [B] 
1,2 - opravný součinitel  
Výměry dle ACAD</t>
  </si>
  <si>
    <t>1,2*(215+196)*0,297=146,480 [A] 
Celkem: A=146,480 [B] 
1,2 - šířkový opravný součinitel 
Výměry dle ACAD</t>
  </si>
  <si>
    <t>Vyměna celé vozovky 
(215+296)*1,02=521,220 [A] 
Napojení na stávající stav 
(63+62)*1,02=127,500 [B] 
Celkem: A+B=648,720 [C] 
1,02 - opravný součinitel 
Výměra dle ACAD</t>
  </si>
  <si>
    <t>(215+296)*1,04=531,440 [A] 
Celkem: A=531,440 [B] 
1,04 - opravný součinitel 
Výměra dle ACAD</t>
  </si>
  <si>
    <t>12110</t>
  </si>
  <si>
    <t>SEJMUTÍ ORNICE NEBO LESNÍ PŮDY</t>
  </si>
  <si>
    <t>vč. uložení na meziskládku  
Celková odvozná vzdálenost v režii zhotovitele</t>
  </si>
  <si>
    <t>109,5=109,500 [A] 
Celkem: A=109,500 [B] 
Výměry dle ACAD</t>
  </si>
  <si>
    <t>položka zahrnuje sejmutí ornice bez ohledu na tloušťku vrstvy a její vodorovnou dopravu  
nezahrnuje uložení na trvalou skládku</t>
  </si>
  <si>
    <t>123738</t>
  </si>
  <si>
    <t>ODKOP PRO SPOD STAVBU SILNIC A ŽELEZNIC TŘ. I, ODVOZ DO 20KM</t>
  </si>
  <si>
    <t>Odkop na zemní pláň + příkopy  
Předpolí 
44,14+102,66=146,800 [A] 
Odkop pro výměnu podloží 
Předpolí 
68,42+124,15=192,570 [B] 
Celkem: A+B=339,370 [C] 
Výměry získány dle ACAD a pomocí planimetrování př. řezů</t>
  </si>
  <si>
    <t>12573</t>
  </si>
  <si>
    <t>VYKOPÁVKY ZE ZEMNÍKŮ A SKLÁDEK TŘ. I</t>
  </si>
  <si>
    <t>Nakopání ornice pro zpětné použití</t>
  </si>
  <si>
    <t>"12110" 
109,5=109,500 [A] 
Celkem: A=109,500 [B]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</si>
  <si>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</si>
  <si>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126738</t>
  </si>
  <si>
    <t>ZŘÍZENÍ STUPŇŮ V PODLOŽÍ NÁSYPŮ TŘ. I, ODVOZ DO 20KM</t>
  </si>
  <si>
    <t>Odkop pro svahové stupně 
Předpolí 
85,13+52,13=137,260 [A] 
Celkem: A=137,260 [B] 
Výměry získány dle ACAD a pomocí planimetrování př. řezů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</si>
  <si>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</si>
  <si>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"123738" 
339,378=339,378 [A] 
"126738" 
137,26=137,260 [B] 
Celkem: A+B=476,638 [C]</t>
  </si>
  <si>
    <t>Dočasná skládka</t>
  </si>
  <si>
    <t>17180</t>
  </si>
  <si>
    <t>ULOŽENÍ SYPANINY DO NÁSYPŮ Z NAKUPOVANÝCH MATERIÁLŮ</t>
  </si>
  <si>
    <t>Zeminy klasifikované pro použitelnost do   
násypu dle ČSN 73 6133</t>
  </si>
  <si>
    <t>Dosypání sil. tělesa 
106,2+107,05=213,250 [A] 
Svahové kužele 
2*10,6*15,5+2*2,5*5,2=354,600 [B] 
Celkem: A+B=567,850 [C] 
Výměry získány dle ACAD a pomocí planimetrování př. řezů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</si>
  <si>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</si>
  <si>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Výměna podloží  
Štěrkodrť frakce 0/125</t>
  </si>
  <si>
    <t>79,87+105,30=185,170 [A] 
Celkem: A=185,170 [B] 
Výměry získány dle ACAD a pomocí planimetrování př. řezů</t>
  </si>
  <si>
    <t>C</t>
  </si>
  <si>
    <t>Aktivní zóna  
Zeminy klasifikované pro použitelnost do aktivní zóny dle ČSN 73 6133</t>
  </si>
  <si>
    <t>24,06+35,88=59,940 [A] 
Celkem: A=59,940 [B] 
Výměry získány dle ACAD a pomocí planimetrování př. řezů</t>
  </si>
  <si>
    <t>17380</t>
  </si>
  <si>
    <t>ZEMNÍ KRAJNICE A DOSYPÁVKY Z NAKUPOVANÝCH MATERIÁLŮ</t>
  </si>
  <si>
    <t>Dosypání zemní krajnice materiál vhodný dle ČSN 73 6133, 98%PS, hutnění dle TKP, kap. 4</t>
  </si>
  <si>
    <t>22,08+29,85=51,930 [A] 
Celkem: A=51,930 [B] 
Výměry získány dle ACAD a pomocí planimetrování př. řezů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</si>
  <si>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</si>
  <si>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23</t>
  </si>
  <si>
    <t>18110</t>
  </si>
  <si>
    <t>ÚPRAVA PLÁNĚ SE ZHUTNĚNÍM V HORNINĚ TŘ. I</t>
  </si>
  <si>
    <t>Hutnění pod výměnou podloží + svah. stupni 
540,77+644,90=1 185,670 [A] 
Hutnění zemní pláně 
545,68+527,85=1 073,530 [B] 
Celkem: A+B=2 259,200 [C] 
Výměry získány dle ACAD a pomocí planimetrování př. řezů</t>
  </si>
  <si>
    <t>položka zahrnuje úpravu pláně včetně vyrovnání výškových rozdílů. Míru zhutnění určuje projekt.</t>
  </si>
  <si>
    <t>24</t>
  </si>
  <si>
    <t>18220</t>
  </si>
  <si>
    <t>ROZPROSTŘENÍ ORNICE VE SVAHU</t>
  </si>
  <si>
    <t>Bude použita ornice z SO 101 z pol. č. "12110"</t>
  </si>
  <si>
    <t>109,5=109,500 [A] 
Celkem: A=109,500 [B]</t>
  </si>
  <si>
    <t>položka zahrnuje:  
nutné přemístění ornice z dočasných skládek vzdálených do 50m  
rozprostření ornice v předepsané tloušťce ve svahu přes 1:5</t>
  </si>
  <si>
    <t>25</t>
  </si>
  <si>
    <t>18241</t>
  </si>
  <si>
    <t>ZALOŽENÍ TRÁVNÍKU RUČNÍM VÝSEVEM</t>
  </si>
  <si>
    <t>Osetí svahů ručně</t>
  </si>
  <si>
    <t>Osetí svahů a ploch dočasného záboru 
1,3*(175,3+19,2+147,2+10,5+123,4+14+4+110,9+14,6)=804,830 [A] 
Celkem: A=804,830 [B] 
Výměry dle ACAD 
1,3 - svahový součinitel</t>
  </si>
  <si>
    <t>Zahrnuje dodání předepsané travní směsi, její výsev na ornici, zalévání, první pokosení, to vše bez ohledu na sklon terénu</t>
  </si>
  <si>
    <t>26</t>
  </si>
  <si>
    <t>184B15</t>
  </si>
  <si>
    <t>VYSAZOVÁNÍ STROMŮ LISTNATÝCH S BALEM OBVOD KMENE DO 16CM, PODCHOZÍ VÝŠ MIN 2,4M</t>
  </si>
  <si>
    <t>obvod kmene 14 - 16 cm, bal, koruna zapěstovaná v 220 cm</t>
  </si>
  <si>
    <t>Habr obecný (Carpinus betulus). 
16=16,000 [C]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</si>
  <si>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</si>
  <si>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Základy</t>
  </si>
  <si>
    <t>27</t>
  </si>
  <si>
    <t>21461B</t>
  </si>
  <si>
    <t>SEPARAČNÍ GEOTEXTILIE DO 200G/M2</t>
  </si>
  <si>
    <t>20% přesahy, 200 g/m2</t>
  </si>
  <si>
    <t>Pod výměnou podloží 
1,2*(365,76+503,65)=1 043,292 [A] 
Celkem: A=1 043,292 [B] 
Výměry získány dle ACAD a pomocí planimetrování př. řezů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</si>
  <si>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</si>
  <si>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Komunikace</t>
  </si>
  <si>
    <t>28</t>
  </si>
  <si>
    <t>56330</t>
  </si>
  <si>
    <t>VOZOVKOVÉ VRSTVY ZE ŠTĚRKODRTI</t>
  </si>
  <si>
    <t>Podkladní vrstva ŠD 0-63</t>
  </si>
  <si>
    <t>82,44+76,60=159,040 [A] 
Celkem: A=159,040 [B] 
Výměry získány dle ACAD a pomocí planimetrování př. řezů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</si>
  <si>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</si>
  <si>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29</t>
  </si>
  <si>
    <t>56333</t>
  </si>
  <si>
    <t>VOZOVKOVÉ VRSTVY ZE ŠTĚRKODRTI TL. DO 150MM</t>
  </si>
  <si>
    <t>Podkladní vrstva ŠD 0-32  
tl. 150 mm, 1,15 šířkový součinitel vrstvy</t>
  </si>
  <si>
    <t>697*1,15=801,550 [A] 
Celkem: A=801,550 [B] 
Výměry dle ACAD</t>
  </si>
  <si>
    <t>30</t>
  </si>
  <si>
    <t>56962</t>
  </si>
  <si>
    <t>ZPEVNĚNÍ KRAJNIC Z RECYKLOVANÉHO MATERIÁLU TL DO 100MM</t>
  </si>
  <si>
    <t>R-materiál frézink, tl. 0,1 m  
bude oužit mtr. ze stavy</t>
  </si>
  <si>
    <t>41+40,5+54+56,2=191,700 [A] 
Celkem: A=191,700 [B] 
Výměry dle ACAD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</si>
  <si>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</si>
  <si>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31</t>
  </si>
  <si>
    <t>572133</t>
  </si>
  <si>
    <t>INFILTRAČNÍ POSTŘIK Z EMULZE DO 1,5KG/M2</t>
  </si>
  <si>
    <t>1,0 kg/m2, 1,08 šířkový součinitel</t>
  </si>
  <si>
    <t>697*1,08=752,760 [A] 
Celkem: A=752,760 [B] 
Výměry dle ACAD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</si>
  <si>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</si>
  <si>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32</t>
  </si>
  <si>
    <t>572214</t>
  </si>
  <si>
    <t>SPOJOVACÍ POSTŘIK Z MODIFIK EMULZE DO 0,5KG/M2</t>
  </si>
  <si>
    <t>PS-C, 0,30 kg/m2, 1,05 šířkový součinitel</t>
  </si>
  <si>
    <t>697*1,05*2+(63,2+61,6)*1,05=1 594,740 [A] 
Celkem: A=1 594,740 [B] 
Výměry dle ACAD</t>
  </si>
  <si>
    <t>33</t>
  </si>
  <si>
    <t>574A34</t>
  </si>
  <si>
    <t>ASFALTOVÝ BETON PRO OBRUSNÉ VRSTVY ACO 11+, 11S TL. 40MM</t>
  </si>
  <si>
    <t>ACO11+, tl. 40 mm, 1,02 šířkový součinitel</t>
  </si>
  <si>
    <t>(697+63,2+61,6)*1,02=838,236 [A] 
Celkem: A=838,236 [B] 
Výměry dle ACAD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</si>
  <si>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</si>
  <si>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34</t>
  </si>
  <si>
    <t>574C56</t>
  </si>
  <si>
    <t>ASFALTOVÝ BETON PRO LOŽNÍ VRSTVY ACL 16+, 16S TL. 60MM</t>
  </si>
  <si>
    <t>ACL16+, tl. 60 mm, 1,04 šířkový součinitel</t>
  </si>
  <si>
    <t>697*1,04=724,880 [A] 
Celkem: A=724,880 [B] 
Výměry dle ACAD</t>
  </si>
  <si>
    <t>35</t>
  </si>
  <si>
    <t>574E46</t>
  </si>
  <si>
    <t>ASFALTOVÝ BETON PRO PODKLADNÍ VRSTVY ACP 16+, 16S TL. 50MM</t>
  </si>
  <si>
    <t>ACP16+, tl. 50 mm, 1,07 šířkový součinitel</t>
  </si>
  <si>
    <t>697*1,07=745,790 [A] 
Celkem: A=745,790 [B] 
Výměry dle ACAD</t>
  </si>
  <si>
    <t>36</t>
  </si>
  <si>
    <t>9113B1</t>
  </si>
  <si>
    <t>SVODIDLO OCEL SILNIČ JEDNOSTR, ÚROVEŇ ZADRŽ H1 -DODÁVKA A MONTÁŽ</t>
  </si>
  <si>
    <t>v=0,75 m, vč. dlouhého výškového náběhu</t>
  </si>
  <si>
    <t>2*22,6+2*21,6=88,400 [A] 
Celkem: A=88,400 [B]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</si>
  <si>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</si>
  <si>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37</t>
  </si>
  <si>
    <t>9117C1</t>
  </si>
  <si>
    <t>SVOD OCEL ZÁBRADEL ÚROVEŇ ZADRŽ H2 - DODÁVKA A MONTÁŽ</t>
  </si>
  <si>
    <t>v=1,1 m, se svislou výplní  
osazeno na římse SO 201</t>
  </si>
  <si>
    <t>18+20=38,000 [A] 
Celkem: A=38,000 [B]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</si>
  <si>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</si>
  <si>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38</t>
  </si>
  <si>
    <t>91228</t>
  </si>
  <si>
    <t>SMĚROVÉ SLOUPKY Z PLAST HMOT VČETNĚ ODRAZNÉHO PÁSKU</t>
  </si>
  <si>
    <t>Bílé  
4=4,000 [A] 
Celkem: A=4,000 [B]</t>
  </si>
  <si>
    <t>položka zahrnuje:  
- dodání a osazení sloupku včetně nutných zemních prací  
- vnitrostaveništní a mimostaveništní doprava  
- odrazky plastové nebo z retroreflexní fólie</t>
  </si>
  <si>
    <t>39</t>
  </si>
  <si>
    <t>91238</t>
  </si>
  <si>
    <t>SMĚROVÉ SLOUPKY Z PLAST HMOT - NÁSTAVCE NA SVODIDLA VČETNĚ ODRAZNÉHO PÁSKU</t>
  </si>
  <si>
    <t>Modré 
6=6,000 [A] 
Celkem: A=6,000 [B]</t>
  </si>
  <si>
    <t>40</t>
  </si>
  <si>
    <t>91267</t>
  </si>
  <si>
    <t>ODRAZKY NA SVODIDLA</t>
  </si>
  <si>
    <t>6=6,000 [A] 
Celkem: A=6,000 [B]</t>
  </si>
  <si>
    <t>- kompletní dodávka se všemi pomocnými a doplňujícími pracemi a součástmi</t>
  </si>
  <si>
    <t>41</t>
  </si>
  <si>
    <t>915231</t>
  </si>
  <si>
    <t>VODOR DOPRAV ZNAČ PLASTEM PROFIL ZVUČÍCÍ - DOD A POKLÁDKA</t>
  </si>
  <si>
    <t>V1a, š. 0,125 
0,125*104=13,000 [A] 
V4, š. 0,125 m 
0,125*(104+105)=26,125 [B] 
Celkem: A+B=39,125 [C] 
Výměry dle ACAD</t>
  </si>
  <si>
    <t>položka zahrnuje:  
- dodání a pokládku nátěrového materiálu (měří se pouze natíraná plocha)  
- předznačení a reflexní úpravu</t>
  </si>
  <si>
    <t>42</t>
  </si>
  <si>
    <t>919112</t>
  </si>
  <si>
    <t>ŘEZÁNÍ ASFALTOVÉHO KRYTU VOZOVEK TL DO 100MM</t>
  </si>
  <si>
    <t>Příčná spára  
Napojení nové vozovky, vyplněné zálivkou</t>
  </si>
  <si>
    <t>2*6,3=12,600 [A] 
Celkem: A=12,600 [B] 
Výměry dle ACAD</t>
  </si>
  <si>
    <t>položka zahrnuje řezání vozovkové vrstvy v předepsané tloušťce, včetně spotřeby vody</t>
  </si>
  <si>
    <t>43</t>
  </si>
  <si>
    <t>931316</t>
  </si>
  <si>
    <t>TĚSNĚNÍ DILATAČ SPAR ASF ZÁLIVKOU PRŮŘ DO 800MM2</t>
  </si>
  <si>
    <t>položka zahrnuje dodávku a osazení předepsaného materiálu, očištění ploch spáry před úpravou, očištění okolí spáry po úpravě  
nezahrnuje těsnící profil</t>
  </si>
  <si>
    <t>SO 180</t>
  </si>
  <si>
    <t>Dopravní opatření</t>
  </si>
  <si>
    <t>572A43</t>
  </si>
  <si>
    <t>JEDNOVRSTVÝ NÁTĚR Z EMULZE DO 2,0KG/M2 S PŘEDDRŤOVÁNÍM</t>
  </si>
  <si>
    <t>Výsprava trhlin a malých děr na účelové komunikaci   
Pouze se souhlasem investora  
Délka účelové komunikace: 3 km  
Průměrná šířka zpevnění: 5,5 m  
Opravovaná plocha: 25% z celkové plochy</t>
  </si>
  <si>
    <t>3000*5,5*0,25=4 125,000 [A] 
Celkem: A=4 125,000 [B]</t>
  </si>
  <si>
    <t>- dodání všech předepsaných materiálů pro nátěry v předepsaném množství  
- provedení dle předepsaného technologického předpisu  
- zřízení vrstvy bez rozlišení šířky, pokládání vrstvy po etapách  
- úpravu napojení, ukončení</t>
  </si>
  <si>
    <t>57790A</t>
  </si>
  <si>
    <t>X</t>
  </si>
  <si>
    <t>VÝSPRAVA VÝTLUKŮ SMĚSÍ ACO (KUBATURA)</t>
  </si>
  <si>
    <t>Výsprava výtluků na objízdné trase  
Pouze se souhlasem investora</t>
  </si>
  <si>
    <t>10=10,000 [A] 
3=3,000 [B] 
Celkem: A+B=13,000 [C]</t>
  </si>
  <si>
    <t>- odfrézování nebo jiné odstranění poškozených vozovkových vrstev  
- zaříznutí hran  
- vyčištění  
- nátěr  
- dodání a výplň předepsanou zhutněnou balenou asfaltovou směsí  
- asfaltová zálivka</t>
  </si>
  <si>
    <t>574B44</t>
  </si>
  <si>
    <t>ASFALTOVÝ BETON PRO OBRUSNÉ VRSTVY MODIFIK ACO 11+, 11S TL. 50MM</t>
  </si>
  <si>
    <t>ACO 11+</t>
  </si>
  <si>
    <t>7500=7 500,000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</si>
  <si>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</si>
  <si>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574D06</t>
  </si>
  <si>
    <t>ASFALTOVÝ BETON PRO LOŽNÍ VRSTVY MODIFIK ACL 16+, 16S</t>
  </si>
  <si>
    <t>ACL 16+</t>
  </si>
  <si>
    <t>150=150,000 [A]</t>
  </si>
  <si>
    <t>11250=11 250,000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</si>
  <si>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</si>
  <si>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914112</t>
  </si>
  <si>
    <t>DOPRAVNÍ ZNAČKY ZÁKLAD VELIKOSTI OCEL NEREFLEXNÍ - MONTÁŽ S PŘEMÍST</t>
  </si>
  <si>
    <t>SO 180 - Výpis SDZ</t>
  </si>
  <si>
    <t>"A15" 
2=2,000 [A] 
"B1" 
2=2,000 [B] 
"B20a" 
6=6,000 [C] 
"E3a" 
2=2,000 [D] 
"E13" 
2=2,000 [E] 
"IP10a" 
2=2,000 [F] 
"IS11b" 
12+12+5=29,000 [G] 
Celkem: A+B+C+D+E+F+G=45,000 [H]</t>
  </si>
  <si>
    <t>položka zahrnuje:  
- dopravu demontované značky z dočasné skládky  
- osazení a montáž značky na místě určeném projektem  
- nutnou opravu poškozených částí  
nezahrnuje dodávku značky</t>
  </si>
  <si>
    <t>914119</t>
  </si>
  <si>
    <t>DOPRAV ZNAČKY ZÁKLAD VEL OCEL NEREFLEXNÍ - NÁJEMNÉ</t>
  </si>
  <si>
    <t>KSDEN</t>
  </si>
  <si>
    <t>Doba nájmu 4 měsíce (120 dní)</t>
  </si>
  <si>
    <t>45*120=5 400,000 [A] 
Celkem: A=5 400,000 [B]</t>
  </si>
  <si>
    <t>položka zahrnuje sazbu za pronájem dopravních značek a zařízení, počet jednotek je určen jako součin počtu značek a počtu dní použití</t>
  </si>
  <si>
    <t>914612</t>
  </si>
  <si>
    <t>DOPRAV ZNAČKY 150X150CM OCEL NEREFLEX - MONTÁŽ S PŘESUNEM</t>
  </si>
  <si>
    <t>"IP22" 
10=10,000 [A] 
Celkem: A=10,000 [B]</t>
  </si>
  <si>
    <t>položka zahrnuje:  
- demontáž stávající dopravní značky s příslušenstvím, její přemístění z původního místa a její osazení a montáž na místě určeném projektem  
- u dočasných (provizorních) značek a zařízení údržbu po celou dobu trvání funkce, náhradu zničených nebo ztracených kusů, nutnou opravu poškozených částí</t>
  </si>
  <si>
    <t>914613</t>
  </si>
  <si>
    <t>DOPRAV ZNAČKY 150X150CM OCEL NEREFLEX - DEMONTÁŽ</t>
  </si>
  <si>
    <t>914619</t>
  </si>
  <si>
    <t>DOPRAV ZNAČKY 150X150CM OCEL NEREFLEX - NÁJEMNÉ</t>
  </si>
  <si>
    <t>10*120=1 200,000 [A] 
Celkem: A=1 200,000 [B]</t>
  </si>
  <si>
    <t>914922</t>
  </si>
  <si>
    <t>SLOUPKY A STOJKY DZ Z OCEL TRUBEK DO PATKY MONTÁŽ S PŘESUNEM</t>
  </si>
  <si>
    <t>"914112" 
45=45,000 [A] 
"914611" 
10=10,000 [B] 
"916312" 
2*2=4,000 [C] 
Celkem: A+B+C=59,000 [D]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</si>
  <si>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</si>
  <si>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914923</t>
  </si>
  <si>
    <t>SLOUPKY A STOJKY DZ Z OCEL TRUBEK DO PATKY DEMONTÁŽ</t>
  </si>
  <si>
    <t>914929</t>
  </si>
  <si>
    <t>SLOUPKY A STOJKY DZ Z OCEL TRUBEK DO PATKY NÁJEMNÉ</t>
  </si>
  <si>
    <t>59*120=7 080,000 [A] 
Celkem: A=7 080,000 [B]</t>
  </si>
  <si>
    <t>položka zahrnuje sazbu za pronájem dopravních značek a zařízení. Počet měrných jednotek se určí jako součin počtu sloupků a počtu dní použití</t>
  </si>
  <si>
    <t>916122</t>
  </si>
  <si>
    <t>DOPRAV SVĚTLO VÝSTRAŽ SOUPRAVA 3KS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</si>
  <si>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</si>
  <si>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</si>
  <si>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</si>
  <si>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</si>
  <si>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</t>
  </si>
  <si>
    <t>DOPRAV SVĚTLO VÝSTRAŽ SOUPRAVA 3KS - NÁJEMNÉ</t>
  </si>
  <si>
    <t>2*120=240,000 [A] 
Celkem: A=240,000 [B]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</si>
  <si>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</si>
  <si>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</si>
  <si>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</si>
  <si>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</si>
  <si>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</si>
  <si>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</si>
  <si>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916319</t>
  </si>
  <si>
    <t>DOPRAVNÍ ZÁBRANY Z2 - NÁJEMNÉ</t>
  </si>
  <si>
    <t>916722</t>
  </si>
  <si>
    <t>UPEVŇOVACÍ KONSTR - PODKLADNÍ DESKA OD 28KG - MONTÁŽ S PŘESUNEM</t>
  </si>
  <si>
    <t>"914112" 
45*1=45,000 [A] 
"914611" 
10*1*2=20,000 [B] 
"916312" 
2*2=4,000 [C] 
Celkem: A+B+C=69,000 [D]</t>
  </si>
  <si>
    <t>916723</t>
  </si>
  <si>
    <t>UPEVŇOVACÍ KONSTR - PODKLADNÍ DESKA OD 28KG - DEMONTÁŽ</t>
  </si>
  <si>
    <t>916729</t>
  </si>
  <si>
    <t>UPEVŇOVACÍ KONSTR - PODKL DESKA OD 28KG - NÁJEMNÉ</t>
  </si>
  <si>
    <t>69*120=8 280,000 [A] 
Celkem: A=8 280,000 [B]</t>
  </si>
  <si>
    <t>SO 201</t>
  </si>
  <si>
    <t>Most ev. č. 374-005</t>
  </si>
  <si>
    <t>"124738" 
117,338*2=234,676 [A] 
"131738" 
761,040*2=1 522,080 [B] 
"132738" 
10,169*2=20,338 [C] 
"26124" 
288*3,1416*0,08*0,08*2=11,581 [D] 
Celkem: A+B+C+D=1 788,675 [E]</t>
  </si>
  <si>
    <t>300=300,000 [A] 
Celkem: A=300,000 [B]</t>
  </si>
  <si>
    <t>Výkop v korytě (odkop pro nový most) 
3,03*15,6=47,268 [A] 
Provizoní hrázky - odstanění 
2*4,15*6,5=53,950 [B] 
výkop - dlažba 
0,35*(1,3*7,31+1,4)=3,816 [C] 
výkop - rovnanina 
0,4*(1,3*(5,82+6,78))=6,552 [D] 
přechodový úsek 
0,4*(1,3*(1,52+2,58+2+2)+(2,04+1,81))=5,752 [E] 
Celkem: A+B+C+D+E=117,338 [F] 
1,3 - svahový koeficient 
Výměry dle ACAD</t>
  </si>
  <si>
    <t>Rozšíření stavební jámy (výkop pro spodní stavbu) 
(26,7+21,7)*15,6=755,040 [A] 
Vsakovací jímka 2x1x1,5 
2*2*1*1,5=6,000 [B] 
Celkem: A+B=761,040 [C] 
Výměry dle ACAD</t>
  </si>
  <si>
    <t>132738</t>
  </si>
  <si>
    <t>HLOUBENÍ RÝH ŠÍŘ DO 2M PAŽ I NEPAŽ TŘ. I, ODVOZ DO 20KM</t>
  </si>
  <si>
    <t>Rýha pro příčný práh 
výkop, 1,0x0,5 m, svah. koef. 1,3 
(1,11+0,91+1,3*(4,84+4,76+1,94+2,55))*1,0*0,5=10,169 [A] 
Celkem: A=10,169 [B] 
Výměry dle ACAD</t>
  </si>
  <si>
    <t>"124738" 
117,338=117,338 [A] 
"131738" 
761,040=761,040 [B] 
"132738" 
10,169=10,169 [C] 
"26124" 
288*3,1416*0,08*0,08=5,791 [D] 
Celkem: A+B+C+D=894,338 [E]</t>
  </si>
  <si>
    <t>17481</t>
  </si>
  <si>
    <t>ZÁSYP JAM A RÝH Z NAKUPOVANÝCH MATERIÁLŮ</t>
  </si>
  <si>
    <t>Ochranná vrstva z ŠP  
fr. 0-22, tl. 150+150 mm</t>
  </si>
  <si>
    <t>2*2,0*7,5=30,000 [A] 
Celkem: A=30,000 [B] 
Výměry dle ACAD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</si>
  <si>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</si>
  <si>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Výplň vsakovacích jímek  
ŠD 32/63 tl. 1 m</t>
  </si>
  <si>
    <t>2*2*1*1=4,000 [A] 
Celkem: A=4,000 [B] 
Výměry dle ACAD</t>
  </si>
  <si>
    <t>Výplň vsakovacích jímek  
ŠD 63/125 tl. 0,5 m</t>
  </si>
  <si>
    <t>2*2*1*0,5=2,000 [A] 
Celkem: A=2,000 [B] 
Výměry dle ACAD</t>
  </si>
  <si>
    <t>Hutnění základové spáry 
107=107,000 [A] 
Celkem: A=107,000 [B]</t>
  </si>
  <si>
    <t>Osetí svahů koryta ručně</t>
  </si>
  <si>
    <t>1,3*(8,67+11,56+6,62)=34,905 [A] 
Celkem: A=34,905 [B] 
Výměra dle ACAD 
1,3 - svahový součinitel</t>
  </si>
  <si>
    <t>21331</t>
  </si>
  <si>
    <t>DRENÁŽNÍ VRSTVY Z BETONU MEZEROVITÉHO (DRENÁŽNÍHO)</t>
  </si>
  <si>
    <t>Drenážní mezerovitý beton okolo drenáží na rubu NK</t>
  </si>
  <si>
    <t>2*0,3*0,3*7,5=1,350 [A] 
Celkem: A=1,350 [B] 
Výměry dle ACAD</t>
  </si>
  <si>
    <t>Položka zahrnuje:  
- dodávku předepsaného materiálu pro drenážní vrstvu, včetně mimostaveništní a vnitrostaveništní dopravy  
- provedení drenážní vrstvy předepsaných rozměrů a předepsaného tvaru</t>
  </si>
  <si>
    <t>21361</t>
  </si>
  <si>
    <t>DRENÁŽNÍ VRSTVY Z GEOTEXTILIE</t>
  </si>
  <si>
    <t>Filtrační geoextilie - drenáž za opěrami  
filtrační, min. prop. 10^-3 m/s , 150 g/m2, 20% přesah</t>
  </si>
  <si>
    <t>2*0,75*7,5*1,2=13,500 [A] 
Celkem: A=13,500 [B] 
Výměry dle ACAD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</si>
  <si>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</si>
  <si>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21362</t>
  </si>
  <si>
    <t>DRENÁŽNÍ VRSTVY Z GEOSÍTĚ</t>
  </si>
  <si>
    <t>Těsnící folie  
HDPE membrána, svařovaná, min pevnost 20 kn/m</t>
  </si>
  <si>
    <t>2*6,7*7,5=100,500 [A] 
Celkem: A=100,500 [B] 
Výměry dle ACAD</t>
  </si>
  <si>
    <t>Položka zahrnuje:  
- dodávku předepsané geosítě (včetně nutných přesahů) pro drenážní vrstvu, včetně mimostaveništní a vnitrostaveništní dopravy  
- provedení drenážní vrstvy předepsaných rozměrů a předepsaného tvaru</t>
  </si>
  <si>
    <t>Getoextilie ve vsakovacích jímkách  
separační min 150 g/m2, filtrační min. 10^-3 m3/s  
20% přesahy</t>
  </si>
  <si>
    <t>(2*1+2*2*1,5+2*1*1,5)*1,2*2=26,400 [A] 
Celkem: A=26,400 [B] 
Výměry dle ACAD</t>
  </si>
  <si>
    <t>21461E</t>
  </si>
  <si>
    <t>SEPARAČNÍ GEOTEXTILIE DO 500G/M2</t>
  </si>
  <si>
    <t>U podsypu základů 
20% přesahy 
(107+(0,5*42))*1,2=153,600 [A] 
Ochranná geotextilie drenáže za opěrami 
500 g/m2 , 2 vrstvy 
2*2*6,7*7,5=201,000 [B] 
Celkem: A+B=354,600 [C] 
Výměry dle ACAD</t>
  </si>
  <si>
    <t>227831</t>
  </si>
  <si>
    <t>MIKROPILOTY KOMPLET D DO 150MM NA POVRCHU</t>
  </si>
  <si>
    <t>Ocel. trubka 108/16 mm (ocel S235)  
Dl. 6,00+0,5 m, inj. kořen dl. 4,0 m  
Hlavy (250/250/20 mm) - 2 ks na mikropilotu navařit</t>
  </si>
  <si>
    <t>2*(18+3+3)*6,5=312,000 [A] 
Celkem: A=312,000 [B] 
Výměry dle ACAD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</si>
  <si>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</si>
  <si>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26124</t>
  </si>
  <si>
    <t>VRTY PRO KOTVENÍ, INJEKTÁŽ A MIKROPILOTY NA POVRCHU TŘ. II D DO 200MM</t>
  </si>
  <si>
    <t>Vrty pro realizaci mikropilot  
(prof. 108, pažené ocelovými výpažnicemi)  
Celková odvozná vzdálenost v režii zhotovitele</t>
  </si>
  <si>
    <t>2*(18+3+3)*6=288,000 [A] 
Celkem: A=288,000 [B] 
Výměry dle ACAD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</si>
  <si>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</si>
  <si>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272325</t>
  </si>
  <si>
    <t>ZÁKLADY ZE ŽELEZOBETONU DO C30/37</t>
  </si>
  <si>
    <t>C 30/37-XA1</t>
  </si>
  <si>
    <t>(2*1,61*9,15)+(4*2,27*1)=38,543 [A] 
Celkem: A=38,543 [B] 
Výměry dle ACAD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</si>
  <si>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</si>
  <si>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</si>
  <si>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10505, B500B</t>
  </si>
  <si>
    <t>B500B, 240 kg/m3</t>
  </si>
  <si>
    <t>((2*1,61*9,15)+(4*2,27*1))*0,24=9,250 [A] 
Celkem: A=9,250 [B] 
Výměry dle ACAD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</si>
  <si>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</si>
  <si>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</si>
  <si>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31717</t>
  </si>
  <si>
    <t>KOVOVÉ KONSTRUKCE PRO KOTVENÍ ŘÍMSY</t>
  </si>
  <si>
    <t>KG</t>
  </si>
  <si>
    <t>1ks/m, 8 kg/ks  
16,66/1= 17 ks</t>
  </si>
  <si>
    <t>(17+17)*8=272,000 [A] 
Celkem: A=272,000 [B]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</si>
  <si>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</si>
  <si>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</si>
  <si>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</si>
  <si>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C30/37-XF4/XD3/XC4, provzdušněný</t>
  </si>
  <si>
    <t>Římsy 
0,28*(16,66+15,96)=9,134 [A] 
Celkem: A=9,134 [B] 
Výměry dle ACAD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</si>
  <si>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</si>
  <si>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</si>
  <si>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</si>
  <si>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B500B, 200 kg/m3</t>
  </si>
  <si>
    <t>Římsy 
(0,28*(16,66+15,96))*0,2=1,827 [A] 
Celkem: A=1,827 [B]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</si>
  <si>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</si>
  <si>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333325</t>
  </si>
  <si>
    <t>MOSTNÍ OPĚRY A KŘÍDLA ZE ŽELEZOVÉHO BETONU DO C30/37</t>
  </si>
  <si>
    <t>C 30/37-XF2/XC4/XD1</t>
  </si>
  <si>
    <t>Křídlo č.1 
22,6*0,55=12,430 [A] 
Křídlo č. 2 
23,0*0,55=12,650 [B] 
Křídlo č. 3 
19,0*0,55=10,450 [C] 
Křídlo č.4 
19,7*0,55=10,835 [D] 
Parapetní zdi 
(4,9+4,8)*0,55=5,335 [E] 
Celkem: A+B+C+D+E=51,700 [F] 
Výměry dle ACAD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</si>
  <si>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</si>
  <si>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333365</t>
  </si>
  <si>
    <t>VÝZTUŽ MOSTNÍCH OPĚR A KŘÍDEL Z OCELI 10505, B500B</t>
  </si>
  <si>
    <t>B500B</t>
  </si>
  <si>
    <t>Křídla - 180 kg/m3 
(0,55*(22,6+23,0+19,0+19,7))*0,18=8,346 [A] 
Parapetní zdi - 200 kg/m3 
((4,9+4,8)*0,55)*0,2=1,067 [B] 
Celkem: A+B=9,413 [C]</t>
  </si>
  <si>
    <t>389325</t>
  </si>
  <si>
    <t>MOSTNÍ RÁMOVÉ KONSTRUKCE ZE ŽELEZOBETONU C30/37</t>
  </si>
  <si>
    <t>Stojky 
2*1,56*8,63=26,926 [A] 
Příčel 
1,81*8,6=15,566 [B] 
Celkem: A+B=42,492 [C] 
Výměry dle ACAD</t>
  </si>
  <si>
    <t>389365</t>
  </si>
  <si>
    <t>VÝZTUŽ MOSTNÍ RÁMOVÉ KONSTRUKCE Z OCELI 10505, B500B</t>
  </si>
  <si>
    <t>Stojky 
2*1,56*8,63*0,2=5,385 [A] 
Příčel 
1,81*8,6*0,2=3,113 [B] 
Celkem: A+B=8,498 [C]</t>
  </si>
  <si>
    <t>Vodorovné konstrukce</t>
  </si>
  <si>
    <t>431125</t>
  </si>
  <si>
    <t>SCHODIŠŤ KONSTR Z DÍLCŮ ŽELEZOBETON DO C30/37 (B37)</t>
  </si>
  <si>
    <t>Bet. schodnice  
350x180x750</t>
  </si>
  <si>
    <t>0,35*0,18*0,75*(21+23)=2,079 [A] 
Celkem: A=2,079 [B]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</si>
  <si>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</si>
  <si>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451313</t>
  </si>
  <si>
    <t>PODKLADNÍ A VÝPLŇOVÉ VRSTVY Z PROSTÉHO BETONU C16/20</t>
  </si>
  <si>
    <t>Podkladní beton pod drenáž  
C16/20n</t>
  </si>
  <si>
    <t>2*7,5*0,4*0,3=1,800 [A] 
Celkem: A=1,800 [B] 
Výměry dle ACAD</t>
  </si>
  <si>
    <t>45131A</t>
  </si>
  <si>
    <t>PODKLADNÍ A VÝPLŇOVÉ VRSTVY Z PROSTÉHO BETONU C20/25</t>
  </si>
  <si>
    <t>Betonové lože - koryto 
C20/25n-XF3, tl. 150 mm, 1,3 svahový koeficient 
(23+23,4+0,9+4,27+3,44+0,93+0,31)*0,15*1,3=10,969 [A] 
Zpevněné plochy 
C20/25n tl. 150 mm 
(2*3,05+2*3,9)*0,15=2,085 [B] 
Bet. lože schodnic 
tl. prum. C20/25n 
(1,86+1,36)*0,75=2,415 [C] 
Celkem: A+B+C=15,469 [D] 
Výměry dle ACAD</t>
  </si>
  <si>
    <t>451383</t>
  </si>
  <si>
    <t>PODKL VRSTVY ZE ŽELEZOBET DO C16/20 VČET VÝZTUŽE</t>
  </si>
  <si>
    <t>Podkladní beton (C16/20n-XF0, tl. 150 mm)  
Vyztužen KARI sítí (drát 8 mm, oka 100x100 mm)  
Jedna vrstva, přesahy 25 %</t>
  </si>
  <si>
    <t>(34+34)*0,15=10,200 [A] 
Celkem: A=10,200 [B] 
Výměry dle ACAD</t>
  </si>
  <si>
    <t>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nátěry zabraňující soudržnost betonu a bednění  
- výplň, těsnění  a tmelení spar a spojů  
- opatření  povrchů  betonu  izolací  proti zemní vlhkosti v částech, kde přijdou do styku se zeminou nebo kamenivem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úpravy výztuže pro osazení doplňkových konstrukcí  
- veškerá opatření pro zajištění soudržnosti výztuže a betonu  
- povrchovou antikorozní úpravu výztuže  
- separaci výztuže</t>
  </si>
  <si>
    <t>45152</t>
  </si>
  <si>
    <t>PODKLADNÍ A VÝPLŇOVÉ VRSTVY Z KAMENIVA DRCENÉHO</t>
  </si>
  <si>
    <t>ŠD podsyp základů, ŠD 63-125 , tl. 500 mm</t>
  </si>
  <si>
    <t>107*0,5=53,500 [A] 
Celkem: A=53,500 [B] 
Výměry dle ACAD</t>
  </si>
  <si>
    <t>položka zahrnuje dodávku předepsaného kameniva, mimostaveništní a vnitrostaveništní dopravu a jeho uložení  
není-li v zadávací dokumentaci uvedeno jinak, jedná se o nakupovaný materiál</t>
  </si>
  <si>
    <t>45852</t>
  </si>
  <si>
    <t>VÝPLŇ ZA OPĚRAMI A ZDMI Z KAMENIVA DRCENÉHO</t>
  </si>
  <si>
    <t>Zásyp základů  
Nepropustný zásyp dle ČSN 73 6244  
(ŠD 0-22 - zvýšený podíl 0 frakce )</t>
  </si>
  <si>
    <t>Koryto  
3,32*9,13=30,312 [A] 
Stojky 
(13,1+13,2)*7,5=197,250 [B] 
Vně křídel 
36,6*(2,8+3,5)=230,580 [C] 
Celkem: A+B+C=458,142 [D] 
Výměry dle ACAD</t>
  </si>
  <si>
    <t>Přechodový podkladní klín  
ŠD 0-32, ID=0,85</t>
  </si>
  <si>
    <t>40*7,5=300,000 [A] 
Celkem: A=300,000 [B] 
Výměry dle ACAD</t>
  </si>
  <si>
    <t>Ochranný obsyp s drenážní funkcí dle ČSN 73 6244 (ČL. 5.3)</t>
  </si>
  <si>
    <t>3,55*7,5=26,625 [A] 
Celkem: A=26,625 [B] 
Výměry dle ACAD</t>
  </si>
  <si>
    <t>46251</t>
  </si>
  <si>
    <t>ZÁHOZ Z LOMOVÉHO KAMENE</t>
  </si>
  <si>
    <t>Pružný přechodový úsek 
Kamenný zához (100-200 kg) s proštěrkováním  
0,4*(1,3*(1,52+2,58+2+2)+(2,04+1,81))=5,752 [A] 
Úprava svahů koryta 
Rovnanina z lomového kamene prům. 0,3-0,5 m  
s vyklínovaním, ve vrstvě ŠP tl. 0,1 m + separační geotextilie 200 g/m2 (20% přesah) 
0,4*1,3*(8,5+10,3+5,83+11,56)=18,819 [B] 
Celkem: A+B=24,571 [C] 
Výměry dle ACAD 
1,3 - svahový koeficient</t>
  </si>
  <si>
    <t>položka zahrnuje:  
- dodávku a zához lomového kamene předepsané frakce včetně mimostaveništní a vnitrostaveništní dopravy  
není-li v zadávací dokumentaci uvedeno jinak, jedná se o nakupovaný materiál</t>
  </si>
  <si>
    <t>465512</t>
  </si>
  <si>
    <t>DLAŽBY Z LOMOVÉHO KAMENE NA MC</t>
  </si>
  <si>
    <t>Dlažba z lomového kamene v korytě 
tl. 200 mm, 1,3 svahový koeficient 
(23+23,4+0,9+4,27+3,44+0,93+0,31)*0,2*1,3=14,625 [A] 
Zpevněné plochy 
tl. 200 mm 
(2*3,05+2*3,9)*0,2=2,780 [B] 
Celkem: A+B=17,405 [C] 
Výměry dle ACAD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</si>
  <si>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</si>
  <si>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467314</t>
  </si>
  <si>
    <t>STUPNĚ A PRAHY VODNÍCH KORYT Z PROSTÉHO BETONU C25/30</t>
  </si>
  <si>
    <t>Příčný práh v korytě  
1,0x0,5 m, C25/30-XF3 svah. koef. 1,3</t>
  </si>
  <si>
    <t>(1,11+0,91+1,3*(4,84+4,76+1,94+2,55))*1,0*0,5=10,169 [A] 
Celkem: A=10,169 [B]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</si>
  <si>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</si>
  <si>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Přidružená stavební výroba</t>
  </si>
  <si>
    <t>711332</t>
  </si>
  <si>
    <t>IZOLACE PODZEM OBJ PROTI VOL STÉK VODĚ ASFALT PÁSY</t>
  </si>
  <si>
    <t>Penetrace + NAIP  
tl. 5mm, přesah 10%</t>
  </si>
  <si>
    <t>Horní povrch NK 
4,02*7,5*1,1=33,165 [A] 
Stojky 
5,45*2*8,6*1,1=103,114 [B] 
Parapetní zdi 
(4,77+4,89+2*0,55*4,02)*1,1=15,490 [C] 
Křídlo 1 
(6,81*3,18+0,55*3,27+6,66)*1,1=33,126 [D] 
Křídlo 2 
(6,78*3,13+0,55*3,67+7,4)*1,1=33,704 [E] 
Křídlo 3 
(6,48*3,13+0,55*2,37+4,3)*1,1=28,474 [F] 
Křídlo 4 
(6,44*3,18+0,55*2,67+4,82)*1,1=29,444 [G] 
Celkem: A+B+C+D+E+F+G=276,517 [H] 
Výměry dle ACAD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</si>
  <si>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</si>
  <si>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711432</t>
  </si>
  <si>
    <t>IZOLACE MOSTOVEK POD ŘÍMSOU ASFALTOVÝMI PÁSY</t>
  </si>
  <si>
    <t>NAIP s měděnou fólií</t>
  </si>
  <si>
    <t>0,71*(15,96+16,66)=23,160 [A] 
Celkem: A=23,160 [B] 
Výměry dle ACAD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</si>
  <si>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</si>
  <si>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71150</t>
  </si>
  <si>
    <t>OCHRANA IZOLACE NA POVRCHU</t>
  </si>
  <si>
    <t>Ochrana izolace na horním povrchu NK  
Betonová mazanina c8/10, tl. 100 mm</t>
  </si>
  <si>
    <t>30,1=30,100 [A] 
Celkem: A=30,100 [B]</t>
  </si>
  <si>
    <t>položka zahrnuje:  
- dodání  předepsaného ochranného materiálu  
- zřízení ochrany izolace</t>
  </si>
  <si>
    <t>711509</t>
  </si>
  <si>
    <t>OCHRANA IZOLACE NA POVRCHU TEXTILIÍ</t>
  </si>
  <si>
    <t>Ochrana izolace na rubu stojek a křídel  
Geotextilie 500 g/m2, 2 vrstvy, přesahy 25%</t>
  </si>
  <si>
    <t>Stojky 
(5,45*2*8,6)*2*1,25=234,350 [A] 
Parapetní zdi 
(4,77+4,89+2*0,55*4,02)*2*1,25=35,205 [B] 
Křídlo 1 
(6,81*3,18+0,55*3,27+6,66)*2*1,25=75,286 [C] 
Křídlo 2 
(6,78*3,13+0,55*3,67+7,4)*2*1,25=76,600 [D] 
Křídlo 3 
(6,48*3,13+0,55*2,37+4,3)*2*1,25=64,715 [E] 
Křídlo 4 
(6,44*3,18+0,55*2,67+4,82)*2*1,25=66,919 [F] 
Celkem: A+B+C+D+E+F=553,075 [G] 
Výměry dle ACAD</t>
  </si>
  <si>
    <t>78382</t>
  </si>
  <si>
    <t>NÁTĚRY BETON KONSTR TYP S2 (OS-B)</t>
  </si>
  <si>
    <t>Impregnační nátěr římsy 
TYP S2 
Římsy 
1,9*(16,66+15,96)=61,978 [A] 
Ochranný nátěr čela nk 
TYP S2, 
0,33*(16,66+15,96)=10,765 [B] 
Celkem: A+B=72,743 [C] 
Výměry del ACAD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</si>
  <si>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</si>
  <si>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</si>
  <si>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44</t>
  </si>
  <si>
    <t>87434</t>
  </si>
  <si>
    <t>POTRUBÍ Z TRUB PLASTOVÝCH ODPADNÍCH DN DO 200MM</t>
  </si>
  <si>
    <t>Prostup přes křídlo  
HDPE, DN 200</t>
  </si>
  <si>
    <t>2*0,57=1,140 [A] 
Celkem: A=1,140 [B] 
Výměry dle ACAD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</si>
  <si>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</si>
  <si>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45</t>
  </si>
  <si>
    <t>Prostup přes křídlo s přírubou  
HDPE, DN 180 s přírubou Ř400x5</t>
  </si>
  <si>
    <t>2*0,7=1,400 [A] 
Celkem: A=1,400 [B] 
Výměry dle ACAD</t>
  </si>
  <si>
    <t>46</t>
  </si>
  <si>
    <t>875332</t>
  </si>
  <si>
    <t>POTRUBÍ DREN Z TRUB PLAST DN DO 150MM DĚROVANÝCH</t>
  </si>
  <si>
    <t>Drenážní trubka  
PVC, perforovaná, SN8, DN 150</t>
  </si>
  <si>
    <t>2*8,5=17,000 [A] 
Celkem: A=17,000 [B] 
Výměry dle ACAD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</si>
  <si>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</si>
  <si>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47</t>
  </si>
  <si>
    <t>91355</t>
  </si>
  <si>
    <t>EVIDENČNÍ ČÍSLO MOSTU</t>
  </si>
  <si>
    <t>položka zahrnuje štítek s evidenčním číslem mostu, sloupek dopravní značky včetně osazení a nutných zemních prací a zabetonování</t>
  </si>
  <si>
    <t>48</t>
  </si>
  <si>
    <t>914111</t>
  </si>
  <si>
    <t>DOPRAVNÍ ZNAČKY ZÁKLADNÍ VELIKOSTI OCELOVÉ NEREFLEXNÍ - DOD A MONTÁŽ</t>
  </si>
  <si>
    <t>"IS15a-název toku" 
2=2,000 [A] 
Celkem: A=2,000 [B]</t>
  </si>
  <si>
    <t>položka zahrnuje:  
- dodávku a montáž značek v požadovaném provedení</t>
  </si>
  <si>
    <t>49</t>
  </si>
  <si>
    <t>917223</t>
  </si>
  <si>
    <t>SILNIČNÍ A CHODNÍKOVÉ OBRUBY Z BETONOVÝCH OBRUBNÍKŮ ŠÍŘ 100MM</t>
  </si>
  <si>
    <t>100x250 mm, do bet. lože C20/25n</t>
  </si>
  <si>
    <t>2*3,9+2*5,4+1,3*(2*6,9+5,4+2*6,2+6,6+2*11,7)=98,680 [A] 
Celkem: A=98,680 [B] 
Výměry dle ACAD 
1,3 - svahový koeficient</t>
  </si>
  <si>
    <t>Položka zahrnuje:  
dodání a pokládku betonových obrubníků o rozměrech předepsaných zadávací dokumentací  
betonové lože i boční betonovou opěrku.</t>
  </si>
  <si>
    <t>50</t>
  </si>
  <si>
    <t>917224</t>
  </si>
  <si>
    <t>SILNIČNÍ A CHODNÍKOVÉ OBRUBY Z BETONOVÝCH OBRUBNÍKŮ ŠÍŘ 150MM</t>
  </si>
  <si>
    <t>150x250 mm, do bet. lože C20/25n</t>
  </si>
  <si>
    <t>4*3,0=12,000 [A] 
Celkem: A=12,000 [B] 
Výměry dle ACAD</t>
  </si>
  <si>
    <t>51</t>
  </si>
  <si>
    <t>919111</t>
  </si>
  <si>
    <t>ŘEZÁNÍ ASFALTOVÉHO KRYTU VOZOVEK TL DO 50MM</t>
  </si>
  <si>
    <t>Podélná spára kolem říms  
20x40 mm</t>
  </si>
  <si>
    <t>16,66+15,96=32,620 [A] 
Celkem: A=32,620 [B] 
Výměra dle ACAD</t>
  </si>
  <si>
    <t>52</t>
  </si>
  <si>
    <t>Kolem říms</t>
  </si>
  <si>
    <t>53</t>
  </si>
  <si>
    <t>93135</t>
  </si>
  <si>
    <t>TĚSNĚNÍ DILATAČ SPAR PRYŽ PÁSKOU NEBO KRUH PROFILEM</t>
  </si>
  <si>
    <t>položka zahrnuje dodávku a osazení předepsaného materiálu, očištění ploch spáry před úpravou, očištění okolí spáry po úpravě</t>
  </si>
  <si>
    <t>54</t>
  </si>
  <si>
    <t>935212</t>
  </si>
  <si>
    <t>PŘÍKOPOVÉ ŽLABY Z BETON TVÁRNIC ŠÍŘ DO 600MM DO BETONU TL 100MM</t>
  </si>
  <si>
    <t>Skluzy 
kaskádovitě uložené bet. žlabovky š. 600 mm 
do bet. C20/25n-XF3, tl. 100 mm 
1,3*(3,9+2,7+7,3+5,41+10,9)=39,273 [A] 
Dno koryta 
Bet. žlabovky š. 600 mm 
do bet. C20/25n-XF3, tl. min 100 mm 
4,72+9,68+5,6=20,000 [B] 
Celkem: A+B=59,273 [C] 
Výměry dle ACAD 
1,3 - svahový koeficient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</si>
  <si>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</si>
  <si>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55</t>
  </si>
  <si>
    <t>93639</t>
  </si>
  <si>
    <t>ZAÚSTĚNÍ SKLUZŮ (VČET DLAŽBY Z LOM KAMENE)</t>
  </si>
  <si>
    <t>Položka zahrnuje veškerý materiál, výrobky a polotovary, včetně mimostaveništní a vnitrostaveništní dopravy (rovněž přesuny), včetně naložení a složení,případně s uložením.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</si>
</sst>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25.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15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47</v>
      </c>
    </row>
    <row r="22" spans="1:16" ht="12.75">
      <c r="A22" s="18" t="s">
        <v>38</v>
      </c>
      <c s="23" t="s">
        <v>26</v>
      </c>
      <c s="23" t="s">
        <v>54</v>
      </c>
      <c s="18" t="s">
        <v>40</v>
      </c>
      <c s="24" t="s">
        <v>55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56</v>
      </c>
    </row>
    <row r="24" spans="1:5" ht="12.75">
      <c r="A24" s="30" t="s">
        <v>45</v>
      </c>
      <c r="E24" s="31" t="s">
        <v>40</v>
      </c>
    </row>
    <row r="25" spans="1:5" ht="63.75">
      <c r="A25" t="s">
        <v>46</v>
      </c>
      <c r="E25" s="29" t="s">
        <v>57</v>
      </c>
    </row>
    <row r="26" spans="1:16" ht="12.75">
      <c r="A26" s="18" t="s">
        <v>38</v>
      </c>
      <c s="23" t="s">
        <v>28</v>
      </c>
      <c s="23" t="s">
        <v>58</v>
      </c>
      <c s="18" t="s">
        <v>40</v>
      </c>
      <c s="24" t="s">
        <v>59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25.5">
      <c r="A27" s="28" t="s">
        <v>43</v>
      </c>
      <c r="E27" s="29" t="s">
        <v>60</v>
      </c>
    </row>
    <row r="28" spans="1:5" ht="12.75">
      <c r="A28" s="30" t="s">
        <v>45</v>
      </c>
      <c r="E28" s="31" t="s">
        <v>40</v>
      </c>
    </row>
    <row r="29" spans="1:5" ht="63.75">
      <c r="A29" t="s">
        <v>46</v>
      </c>
      <c r="E29" s="29" t="s">
        <v>61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62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0+I10+I14+I18+I22+I26+I30+I34+I38+I42+I46+I50+I54+I58+I62</f>
      </c>
      <c>
        <f>0+O10+O14+O18+O22+O26+O30+O34+O38+O42+O46+O50+O54+O58+O62</f>
      </c>
    </row>
    <row r="10" spans="1:16" ht="25.5">
      <c r="A10" s="18" t="s">
        <v>38</v>
      </c>
      <c s="23" t="s">
        <v>22</v>
      </c>
      <c s="23" t="s">
        <v>63</v>
      </c>
      <c s="18" t="s">
        <v>64</v>
      </c>
      <c s="24" t="s">
        <v>65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66</v>
      </c>
      <c s="18" t="s">
        <v>64</v>
      </c>
      <c s="24" t="s">
        <v>67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68</v>
      </c>
      <c s="18" t="s">
        <v>64</v>
      </c>
      <c s="24" t="s">
        <v>69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70</v>
      </c>
      <c s="18" t="s">
        <v>64</v>
      </c>
      <c s="24" t="s">
        <v>71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72</v>
      </c>
      <c s="18" t="s">
        <v>64</v>
      </c>
      <c s="24" t="s">
        <v>73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74</v>
      </c>
      <c s="23" t="s">
        <v>75</v>
      </c>
      <c s="18" t="s">
        <v>64</v>
      </c>
      <c s="24" t="s">
        <v>76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33</v>
      </c>
      <c s="23" t="s">
        <v>77</v>
      </c>
      <c s="18" t="s">
        <v>64</v>
      </c>
      <c s="24" t="s">
        <v>78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25.5">
      <c r="A38" s="18" t="s">
        <v>38</v>
      </c>
      <c s="23" t="s">
        <v>35</v>
      </c>
      <c s="23" t="s">
        <v>79</v>
      </c>
      <c s="18" t="s">
        <v>64</v>
      </c>
      <c s="24" t="s">
        <v>80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81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12.75">
      <c r="A42" s="18" t="s">
        <v>38</v>
      </c>
      <c s="23" t="s">
        <v>82</v>
      </c>
      <c s="23" t="s">
        <v>83</v>
      </c>
      <c s="18" t="s">
        <v>64</v>
      </c>
      <c s="24" t="s">
        <v>84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12.75">
      <c r="A46" s="18" t="s">
        <v>38</v>
      </c>
      <c s="23" t="s">
        <v>85</v>
      </c>
      <c s="23" t="s">
        <v>86</v>
      </c>
      <c s="18" t="s">
        <v>64</v>
      </c>
      <c s="24" t="s">
        <v>87</v>
      </c>
      <c s="25" t="s">
        <v>42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88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  <row r="50" spans="1:16" ht="25.5">
      <c r="A50" s="18" t="s">
        <v>38</v>
      </c>
      <c s="23" t="s">
        <v>89</v>
      </c>
      <c s="23" t="s">
        <v>90</v>
      </c>
      <c s="18" t="s">
        <v>64</v>
      </c>
      <c s="24" t="s">
        <v>91</v>
      </c>
      <c s="25" t="s">
        <v>42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40</v>
      </c>
    </row>
    <row r="53" spans="1:5" ht="12.75">
      <c r="A53" t="s">
        <v>46</v>
      </c>
      <c r="E53" s="29" t="s">
        <v>40</v>
      </c>
    </row>
    <row r="54" spans="1:16" ht="12.75">
      <c r="A54" s="18" t="s">
        <v>38</v>
      </c>
      <c s="23" t="s">
        <v>92</v>
      </c>
      <c s="23" t="s">
        <v>93</v>
      </c>
      <c s="18" t="s">
        <v>64</v>
      </c>
      <c s="24" t="s">
        <v>94</v>
      </c>
      <c s="25" t="s">
        <v>42</v>
      </c>
      <c s="26">
        <v>1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40</v>
      </c>
    </row>
    <row r="57" spans="1:5" ht="12.75">
      <c r="A57" t="s">
        <v>46</v>
      </c>
      <c r="E57" s="29" t="s">
        <v>40</v>
      </c>
    </row>
    <row r="58" spans="1:16" ht="25.5">
      <c r="A58" s="18" t="s">
        <v>38</v>
      </c>
      <c s="23" t="s">
        <v>95</v>
      </c>
      <c s="23" t="s">
        <v>96</v>
      </c>
      <c s="18" t="s">
        <v>64</v>
      </c>
      <c s="24" t="s">
        <v>97</v>
      </c>
      <c s="25" t="s">
        <v>42</v>
      </c>
      <c s="26">
        <v>1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40</v>
      </c>
    </row>
    <row r="60" spans="1:5" ht="12.75">
      <c r="A60" s="30" t="s">
        <v>45</v>
      </c>
      <c r="E60" s="31" t="s">
        <v>40</v>
      </c>
    </row>
    <row r="61" spans="1:5" ht="12.75">
      <c r="A61" t="s">
        <v>46</v>
      </c>
      <c r="E61" s="29" t="s">
        <v>40</v>
      </c>
    </row>
    <row r="62" spans="1:16" ht="12.75">
      <c r="A62" s="18" t="s">
        <v>38</v>
      </c>
      <c s="23" t="s">
        <v>98</v>
      </c>
      <c s="23" t="s">
        <v>99</v>
      </c>
      <c s="18" t="s">
        <v>64</v>
      </c>
      <c s="24" t="s">
        <v>100</v>
      </c>
      <c s="25" t="s">
        <v>42</v>
      </c>
      <c s="26">
        <v>1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40</v>
      </c>
    </row>
    <row r="64" spans="1:5" ht="12.75">
      <c r="A64" s="30" t="s">
        <v>45</v>
      </c>
      <c r="E64" s="31" t="s">
        <v>40</v>
      </c>
    </row>
    <row r="65" spans="1:5" ht="12.75">
      <c r="A65" t="s">
        <v>46</v>
      </c>
      <c r="E65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0+O8+O29+O70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101</v>
      </c>
      <c s="32">
        <f>0+I8+I29+I70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101</v>
      </c>
      <c s="5"/>
      <c s="14" t="s">
        <v>102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0+I9+I13+I17+I21+I25</f>
      </c>
      <c>
        <f>0+O9+O13+O17+O21+O25</f>
      </c>
    </row>
    <row r="9" spans="1:16" ht="12.75">
      <c r="A9" s="18" t="s">
        <v>38</v>
      </c>
      <c s="23" t="s">
        <v>22</v>
      </c>
      <c s="23" t="s">
        <v>103</v>
      </c>
      <c s="18" t="s">
        <v>104</v>
      </c>
      <c s="24" t="s">
        <v>105</v>
      </c>
      <c s="25" t="s">
        <v>106</v>
      </c>
      <c s="26">
        <v>1123.117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107</v>
      </c>
    </row>
    <row r="11" spans="1:5" ht="102">
      <c r="A11" s="30" t="s">
        <v>45</v>
      </c>
      <c r="E11" s="31" t="s">
        <v>108</v>
      </c>
    </row>
    <row r="12" spans="1:5" ht="25.5">
      <c r="A12" t="s">
        <v>46</v>
      </c>
      <c r="E12" s="29" t="s">
        <v>109</v>
      </c>
    </row>
    <row r="13" spans="1:16" ht="12.75">
      <c r="A13" s="18" t="s">
        <v>38</v>
      </c>
      <c s="23" t="s">
        <v>16</v>
      </c>
      <c s="23" t="s">
        <v>103</v>
      </c>
      <c s="18" t="s">
        <v>110</v>
      </c>
      <c s="24" t="s">
        <v>105</v>
      </c>
      <c s="25" t="s">
        <v>106</v>
      </c>
      <c s="26">
        <v>30.715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111</v>
      </c>
    </row>
    <row r="15" spans="1:5" ht="51">
      <c r="A15" s="30" t="s">
        <v>45</v>
      </c>
      <c r="E15" s="31" t="s">
        <v>112</v>
      </c>
    </row>
    <row r="16" spans="1:5" ht="25.5">
      <c r="A16" t="s">
        <v>46</v>
      </c>
      <c r="E16" s="29" t="s">
        <v>109</v>
      </c>
    </row>
    <row r="17" spans="1:16" ht="12.75">
      <c r="A17" s="18" t="s">
        <v>38</v>
      </c>
      <c s="23" t="s">
        <v>15</v>
      </c>
      <c s="23" t="s">
        <v>103</v>
      </c>
      <c s="18" t="s">
        <v>113</v>
      </c>
      <c s="24" t="s">
        <v>105</v>
      </c>
      <c s="25" t="s">
        <v>106</v>
      </c>
      <c s="26">
        <v>321.117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114</v>
      </c>
    </row>
    <row r="19" spans="1:5" ht="51">
      <c r="A19" s="30" t="s">
        <v>45</v>
      </c>
      <c r="E19" s="31" t="s">
        <v>115</v>
      </c>
    </row>
    <row r="20" spans="1:5" ht="25.5">
      <c r="A20" t="s">
        <v>46</v>
      </c>
      <c r="E20" s="29" t="s">
        <v>109</v>
      </c>
    </row>
    <row r="21" spans="1:16" ht="12.75">
      <c r="A21" s="18" t="s">
        <v>38</v>
      </c>
      <c s="23" t="s">
        <v>26</v>
      </c>
      <c s="23" t="s">
        <v>103</v>
      </c>
      <c s="18" t="s">
        <v>116</v>
      </c>
      <c s="24" t="s">
        <v>105</v>
      </c>
      <c s="25" t="s">
        <v>106</v>
      </c>
      <c s="26">
        <v>36.105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12.75">
      <c r="A22" s="28" t="s">
        <v>43</v>
      </c>
      <c r="E22" s="29" t="s">
        <v>117</v>
      </c>
    </row>
    <row r="23" spans="1:5" ht="38.25">
      <c r="A23" s="30" t="s">
        <v>45</v>
      </c>
      <c r="E23" s="31" t="s">
        <v>118</v>
      </c>
    </row>
    <row r="24" spans="1:5" ht="25.5">
      <c r="A24" t="s">
        <v>46</v>
      </c>
      <c r="E24" s="29" t="s">
        <v>109</v>
      </c>
    </row>
    <row r="25" spans="1:16" ht="12.75">
      <c r="A25" s="18" t="s">
        <v>38</v>
      </c>
      <c s="23" t="s">
        <v>28</v>
      </c>
      <c s="23" t="s">
        <v>103</v>
      </c>
      <c s="18" t="s">
        <v>119</v>
      </c>
      <c s="24" t="s">
        <v>105</v>
      </c>
      <c s="25" t="s">
        <v>106</v>
      </c>
      <c s="26">
        <v>11.96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12.75">
      <c r="A26" s="28" t="s">
        <v>43</v>
      </c>
      <c r="E26" s="29" t="s">
        <v>120</v>
      </c>
    </row>
    <row r="27" spans="1:5" ht="51">
      <c r="A27" s="30" t="s">
        <v>45</v>
      </c>
      <c r="E27" s="31" t="s">
        <v>121</v>
      </c>
    </row>
    <row r="28" spans="1:5" ht="25.5">
      <c r="A28" t="s">
        <v>46</v>
      </c>
      <c r="E28" s="29" t="s">
        <v>109</v>
      </c>
    </row>
    <row r="29" spans="1:18" ht="12.75" customHeight="1">
      <c r="A29" s="5" t="s">
        <v>36</v>
      </c>
      <c s="5"/>
      <c s="35" t="s">
        <v>22</v>
      </c>
      <c s="5"/>
      <c s="21" t="s">
        <v>122</v>
      </c>
      <c s="5"/>
      <c s="5"/>
      <c s="5"/>
      <c s="36">
        <f>0+Q29</f>
      </c>
      <c r="O29">
        <f>0+R29</f>
      </c>
      <c r="Q29">
        <f>0+I30+I34+I38+I42+I46+I50+I54+I58+I62+I66</f>
      </c>
      <c>
        <f>0+O30+O34+O38+O42+O46+O50+O54+O58+O62+O66</f>
      </c>
    </row>
    <row r="30" spans="1:16" ht="25.5">
      <c r="A30" s="18" t="s">
        <v>38</v>
      </c>
      <c s="23" t="s">
        <v>123</v>
      </c>
      <c s="23" t="s">
        <v>124</v>
      </c>
      <c s="18" t="s">
        <v>40</v>
      </c>
      <c s="24" t="s">
        <v>125</v>
      </c>
      <c s="25" t="s">
        <v>126</v>
      </c>
      <c s="26">
        <v>12.798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25.5">
      <c r="A31" s="28" t="s">
        <v>43</v>
      </c>
      <c r="E31" s="29" t="s">
        <v>127</v>
      </c>
    </row>
    <row r="32" spans="1:5" ht="76.5">
      <c r="A32" s="30" t="s">
        <v>45</v>
      </c>
      <c r="E32" s="31" t="s">
        <v>128</v>
      </c>
    </row>
    <row r="33" spans="1:5" ht="63.75">
      <c r="A33" t="s">
        <v>46</v>
      </c>
      <c r="E33" s="29" t="s">
        <v>129</v>
      </c>
    </row>
    <row r="34" spans="1:16" ht="25.5">
      <c r="A34" s="18" t="s">
        <v>38</v>
      </c>
      <c s="23" t="s">
        <v>74</v>
      </c>
      <c s="23" t="s">
        <v>130</v>
      </c>
      <c s="18" t="s">
        <v>40</v>
      </c>
      <c s="24" t="s">
        <v>131</v>
      </c>
      <c s="25" t="s">
        <v>126</v>
      </c>
      <c s="26">
        <v>48.114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25.5">
      <c r="A35" s="28" t="s">
        <v>43</v>
      </c>
      <c r="E35" s="29" t="s">
        <v>132</v>
      </c>
    </row>
    <row r="36" spans="1:5" ht="76.5">
      <c r="A36" s="30" t="s">
        <v>45</v>
      </c>
      <c r="E36" s="31" t="s">
        <v>133</v>
      </c>
    </row>
    <row r="37" spans="1:5" ht="63.75">
      <c r="A37" t="s">
        <v>46</v>
      </c>
      <c r="E37" s="29" t="s">
        <v>129</v>
      </c>
    </row>
    <row r="38" spans="1:16" ht="12.75">
      <c r="A38" s="18" t="s">
        <v>38</v>
      </c>
      <c s="23" t="s">
        <v>33</v>
      </c>
      <c s="23" t="s">
        <v>134</v>
      </c>
      <c s="18" t="s">
        <v>135</v>
      </c>
      <c s="24" t="s">
        <v>136</v>
      </c>
      <c s="25" t="s">
        <v>137</v>
      </c>
      <c s="26">
        <v>137.7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38.25">
      <c r="A39" s="28" t="s">
        <v>43</v>
      </c>
      <c r="E39" s="29" t="s">
        <v>138</v>
      </c>
    </row>
    <row r="40" spans="1:5" ht="76.5">
      <c r="A40" s="30" t="s">
        <v>45</v>
      </c>
      <c r="E40" s="31" t="s">
        <v>139</v>
      </c>
    </row>
    <row r="41" spans="1:5" ht="25.5">
      <c r="A41" t="s">
        <v>46</v>
      </c>
      <c r="E41" s="29" t="s">
        <v>140</v>
      </c>
    </row>
    <row r="42" spans="1:16" ht="12.75">
      <c r="A42" s="18" t="s">
        <v>38</v>
      </c>
      <c s="23" t="s">
        <v>35</v>
      </c>
      <c s="23" t="s">
        <v>134</v>
      </c>
      <c s="18" t="s">
        <v>141</v>
      </c>
      <c s="24" t="s">
        <v>136</v>
      </c>
      <c s="25" t="s">
        <v>137</v>
      </c>
      <c s="26">
        <v>140.4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38.25">
      <c r="A43" s="28" t="s">
        <v>43</v>
      </c>
      <c r="E43" s="29" t="s">
        <v>142</v>
      </c>
    </row>
    <row r="44" spans="1:5" ht="76.5">
      <c r="A44" s="30" t="s">
        <v>45</v>
      </c>
      <c r="E44" s="31" t="s">
        <v>143</v>
      </c>
    </row>
    <row r="45" spans="1:5" ht="25.5">
      <c r="A45" t="s">
        <v>46</v>
      </c>
      <c r="E45" s="29" t="s">
        <v>140</v>
      </c>
    </row>
    <row r="46" spans="1:16" ht="12.75">
      <c r="A46" s="18" t="s">
        <v>38</v>
      </c>
      <c s="23" t="s">
        <v>82</v>
      </c>
      <c s="23" t="s">
        <v>144</v>
      </c>
      <c s="18" t="s">
        <v>40</v>
      </c>
      <c s="24" t="s">
        <v>145</v>
      </c>
      <c s="25" t="s">
        <v>146</v>
      </c>
      <c s="26">
        <v>56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38.25">
      <c r="A48" s="30" t="s">
        <v>45</v>
      </c>
      <c r="E48" s="31" t="s">
        <v>147</v>
      </c>
    </row>
    <row r="49" spans="1:5" ht="38.25">
      <c r="A49" t="s">
        <v>46</v>
      </c>
      <c r="E49" s="29" t="s">
        <v>148</v>
      </c>
    </row>
    <row r="50" spans="1:16" ht="12.75">
      <c r="A50" s="18" t="s">
        <v>38</v>
      </c>
      <c s="23" t="s">
        <v>85</v>
      </c>
      <c s="23" t="s">
        <v>149</v>
      </c>
      <c s="18" t="s">
        <v>40</v>
      </c>
      <c s="24" t="s">
        <v>150</v>
      </c>
      <c s="25" t="s">
        <v>151</v>
      </c>
      <c s="26">
        <v>27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38.25">
      <c r="A51" s="28" t="s">
        <v>43</v>
      </c>
      <c r="E51" s="29" t="s">
        <v>152</v>
      </c>
    </row>
    <row r="52" spans="1:5" ht="63.75">
      <c r="A52" s="30" t="s">
        <v>45</v>
      </c>
      <c r="E52" s="31" t="s">
        <v>153</v>
      </c>
    </row>
    <row r="53" spans="1:5" ht="38.25">
      <c r="A53" t="s">
        <v>46</v>
      </c>
      <c r="E53" s="29" t="s">
        <v>154</v>
      </c>
    </row>
    <row r="54" spans="1:16" ht="12.75">
      <c r="A54" s="18" t="s">
        <v>38</v>
      </c>
      <c s="23" t="s">
        <v>155</v>
      </c>
      <c s="23" t="s">
        <v>156</v>
      </c>
      <c s="18" t="s">
        <v>40</v>
      </c>
      <c s="24" t="s">
        <v>157</v>
      </c>
      <c s="25" t="s">
        <v>126</v>
      </c>
      <c s="26">
        <v>78.75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158</v>
      </c>
    </row>
    <row r="56" spans="1:5" ht="102">
      <c r="A56" s="30" t="s">
        <v>45</v>
      </c>
      <c r="E56" s="31" t="s">
        <v>159</v>
      </c>
    </row>
    <row r="57" spans="1:5" ht="369.75">
      <c r="A57" t="s">
        <v>46</v>
      </c>
      <c r="E57" s="29" t="s">
        <v>160</v>
      </c>
    </row>
    <row r="58" spans="1:16" ht="12.75">
      <c r="A58" s="18" t="s">
        <v>38</v>
      </c>
      <c s="23" t="s">
        <v>89</v>
      </c>
      <c s="23" t="s">
        <v>161</v>
      </c>
      <c s="18" t="s">
        <v>40</v>
      </c>
      <c s="24" t="s">
        <v>162</v>
      </c>
      <c s="25" t="s">
        <v>126</v>
      </c>
      <c s="26">
        <v>437.1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158</v>
      </c>
    </row>
    <row r="60" spans="1:5" ht="76.5">
      <c r="A60" s="30" t="s">
        <v>45</v>
      </c>
      <c r="E60" s="31" t="s">
        <v>163</v>
      </c>
    </row>
    <row r="61" spans="1:5" ht="318.75">
      <c r="A61" t="s">
        <v>46</v>
      </c>
      <c r="E61" s="29" t="s">
        <v>164</v>
      </c>
    </row>
    <row r="62" spans="1:16" ht="12.75">
      <c r="A62" s="18" t="s">
        <v>38</v>
      </c>
      <c s="23" t="s">
        <v>92</v>
      </c>
      <c s="23" t="s">
        <v>165</v>
      </c>
      <c s="18" t="s">
        <v>40</v>
      </c>
      <c s="24" t="s">
        <v>166</v>
      </c>
      <c s="25" t="s">
        <v>126</v>
      </c>
      <c s="26">
        <v>515.85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167</v>
      </c>
    </row>
    <row r="64" spans="1:5" ht="76.5">
      <c r="A64" s="30" t="s">
        <v>45</v>
      </c>
      <c r="E64" s="31" t="s">
        <v>168</v>
      </c>
    </row>
    <row r="65" spans="1:5" ht="191.25">
      <c r="A65" t="s">
        <v>46</v>
      </c>
      <c r="E65" s="29" t="s">
        <v>169</v>
      </c>
    </row>
    <row r="66" spans="1:16" ht="12.75">
      <c r="A66" s="18" t="s">
        <v>38</v>
      </c>
      <c s="23" t="s">
        <v>170</v>
      </c>
      <c s="23" t="s">
        <v>171</v>
      </c>
      <c s="18" t="s">
        <v>40</v>
      </c>
      <c s="24" t="s">
        <v>172</v>
      </c>
      <c s="25" t="s">
        <v>126</v>
      </c>
      <c s="26">
        <v>53.95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38.25">
      <c r="A67" s="28" t="s">
        <v>43</v>
      </c>
      <c r="E67" s="29" t="s">
        <v>173</v>
      </c>
    </row>
    <row r="68" spans="1:5" ht="63.75">
      <c r="A68" s="30" t="s">
        <v>45</v>
      </c>
      <c r="E68" s="31" t="s">
        <v>174</v>
      </c>
    </row>
    <row r="69" spans="1:5" ht="280.5">
      <c r="A69" t="s">
        <v>46</v>
      </c>
      <c r="E69" s="29" t="s">
        <v>175</v>
      </c>
    </row>
    <row r="70" spans="1:18" ht="12.75" customHeight="1">
      <c r="A70" s="5" t="s">
        <v>36</v>
      </c>
      <c s="5"/>
      <c s="35" t="s">
        <v>33</v>
      </c>
      <c s="5"/>
      <c s="21" t="s">
        <v>176</v>
      </c>
      <c s="5"/>
      <c s="5"/>
      <c s="5"/>
      <c s="36">
        <f>0+Q70</f>
      </c>
      <c r="O70">
        <f>0+R70</f>
      </c>
      <c r="Q70">
        <f>0+I71+I75+I79+I83+I87+I91</f>
      </c>
      <c>
        <f>0+O71+O75+O79+O83+O87+O91</f>
      </c>
    </row>
    <row r="71" spans="1:16" ht="12.75">
      <c r="A71" s="18" t="s">
        <v>38</v>
      </c>
      <c s="23" t="s">
        <v>95</v>
      </c>
      <c s="23" t="s">
        <v>177</v>
      </c>
      <c s="18" t="s">
        <v>40</v>
      </c>
      <c s="24" t="s">
        <v>178</v>
      </c>
      <c s="25" t="s">
        <v>151</v>
      </c>
      <c s="26">
        <v>40</v>
      </c>
      <c s="27">
        <v>0</v>
      </c>
      <c s="27">
        <f>ROUND(ROUND(H71,2)*ROUND(G71,3),2)</f>
      </c>
      <c r="O71">
        <f>(I71*21)/100</f>
      </c>
      <c t="s">
        <v>16</v>
      </c>
    </row>
    <row r="72" spans="1:5" ht="38.25">
      <c r="A72" s="28" t="s">
        <v>43</v>
      </c>
      <c r="E72" s="29" t="s">
        <v>179</v>
      </c>
    </row>
    <row r="73" spans="1:5" ht="63.75">
      <c r="A73" s="30" t="s">
        <v>45</v>
      </c>
      <c r="E73" s="31" t="s">
        <v>180</v>
      </c>
    </row>
    <row r="74" spans="1:5" ht="38.25">
      <c r="A74" t="s">
        <v>46</v>
      </c>
      <c r="E74" s="29" t="s">
        <v>181</v>
      </c>
    </row>
    <row r="75" spans="1:16" ht="25.5">
      <c r="A75" s="18" t="s">
        <v>38</v>
      </c>
      <c s="23" t="s">
        <v>98</v>
      </c>
      <c s="23" t="s">
        <v>182</v>
      </c>
      <c s="18" t="s">
        <v>40</v>
      </c>
      <c s="24" t="s">
        <v>183</v>
      </c>
      <c s="25" t="s">
        <v>184</v>
      </c>
      <c s="26">
        <v>10</v>
      </c>
      <c s="27">
        <v>0</v>
      </c>
      <c s="27">
        <f>ROUND(ROUND(H75,2)*ROUND(G75,3),2)</f>
      </c>
      <c r="O75">
        <f>(I75*21)/100</f>
      </c>
      <c t="s">
        <v>16</v>
      </c>
    </row>
    <row r="76" spans="1:5" ht="38.25">
      <c r="A76" s="28" t="s">
        <v>43</v>
      </c>
      <c r="E76" s="29" t="s">
        <v>185</v>
      </c>
    </row>
    <row r="77" spans="1:5" ht="153">
      <c r="A77" s="30" t="s">
        <v>45</v>
      </c>
      <c r="E77" s="31" t="s">
        <v>186</v>
      </c>
    </row>
    <row r="78" spans="1:5" ht="25.5">
      <c r="A78" t="s">
        <v>46</v>
      </c>
      <c r="E78" s="29" t="s">
        <v>187</v>
      </c>
    </row>
    <row r="79" spans="1:16" ht="12.75">
      <c r="A79" s="18" t="s">
        <v>38</v>
      </c>
      <c s="23" t="s">
        <v>188</v>
      </c>
      <c s="23" t="s">
        <v>189</v>
      </c>
      <c s="18" t="s">
        <v>40</v>
      </c>
      <c s="24" t="s">
        <v>190</v>
      </c>
      <c s="25" t="s">
        <v>184</v>
      </c>
      <c s="26">
        <v>4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25.5">
      <c r="A80" s="28" t="s">
        <v>43</v>
      </c>
      <c r="E80" s="29" t="s">
        <v>191</v>
      </c>
    </row>
    <row r="81" spans="1:5" ht="38.25">
      <c r="A81" s="30" t="s">
        <v>45</v>
      </c>
      <c r="E81" s="31" t="s">
        <v>192</v>
      </c>
    </row>
    <row r="82" spans="1:5" ht="25.5">
      <c r="A82" t="s">
        <v>46</v>
      </c>
      <c r="E82" s="29" t="s">
        <v>187</v>
      </c>
    </row>
    <row r="83" spans="1:16" ht="12.75">
      <c r="A83" s="18" t="s">
        <v>38</v>
      </c>
      <c s="23" t="s">
        <v>193</v>
      </c>
      <c s="23" t="s">
        <v>194</v>
      </c>
      <c s="18" t="s">
        <v>40</v>
      </c>
      <c s="24" t="s">
        <v>195</v>
      </c>
      <c s="25" t="s">
        <v>126</v>
      </c>
      <c s="26">
        <v>4.6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12.75">
      <c r="A84" s="28" t="s">
        <v>43</v>
      </c>
      <c r="E84" s="29" t="s">
        <v>158</v>
      </c>
    </row>
    <row r="85" spans="1:5" ht="76.5">
      <c r="A85" s="30" t="s">
        <v>45</v>
      </c>
      <c r="E85" s="31" t="s">
        <v>196</v>
      </c>
    </row>
    <row r="86" spans="1:5" ht="102">
      <c r="A86" t="s">
        <v>46</v>
      </c>
      <c r="E86" s="29" t="s">
        <v>197</v>
      </c>
    </row>
    <row r="87" spans="1:16" ht="12.75">
      <c r="A87" s="18" t="s">
        <v>38</v>
      </c>
      <c s="23" t="s">
        <v>198</v>
      </c>
      <c s="23" t="s">
        <v>199</v>
      </c>
      <c s="18" t="s">
        <v>40</v>
      </c>
      <c s="24" t="s">
        <v>200</v>
      </c>
      <c s="25" t="s">
        <v>126</v>
      </c>
      <c s="26">
        <v>139.616</v>
      </c>
      <c s="27">
        <v>0</v>
      </c>
      <c s="27">
        <f>ROUND(ROUND(H87,2)*ROUND(G87,3),2)</f>
      </c>
      <c r="O87">
        <f>(I87*21)/100</f>
      </c>
      <c t="s">
        <v>16</v>
      </c>
    </row>
    <row r="88" spans="1:5" ht="12.75">
      <c r="A88" s="28" t="s">
        <v>43</v>
      </c>
      <c r="E88" s="29" t="s">
        <v>158</v>
      </c>
    </row>
    <row r="89" spans="1:5" ht="140.25">
      <c r="A89" s="30" t="s">
        <v>45</v>
      </c>
      <c r="E89" s="31" t="s">
        <v>201</v>
      </c>
    </row>
    <row r="90" spans="1:5" ht="102">
      <c r="A90" t="s">
        <v>46</v>
      </c>
      <c r="E90" s="29" t="s">
        <v>197</v>
      </c>
    </row>
    <row r="91" spans="1:16" ht="12.75">
      <c r="A91" s="18" t="s">
        <v>38</v>
      </c>
      <c s="23" t="s">
        <v>202</v>
      </c>
      <c s="23" t="s">
        <v>203</v>
      </c>
      <c s="18" t="s">
        <v>40</v>
      </c>
      <c s="24" t="s">
        <v>204</v>
      </c>
      <c s="25" t="s">
        <v>126</v>
      </c>
      <c s="26">
        <v>14.422</v>
      </c>
      <c s="27">
        <v>0</v>
      </c>
      <c s="27">
        <f>ROUND(ROUND(H91,2)*ROUND(G91,3),2)</f>
      </c>
      <c r="O91">
        <f>(I91*21)/100</f>
      </c>
      <c t="s">
        <v>16</v>
      </c>
    </row>
    <row r="92" spans="1:5" ht="12.75">
      <c r="A92" s="28" t="s">
        <v>43</v>
      </c>
      <c r="E92" s="29" t="s">
        <v>158</v>
      </c>
    </row>
    <row r="93" spans="1:5" ht="102">
      <c r="A93" s="30" t="s">
        <v>45</v>
      </c>
      <c r="E93" s="31" t="s">
        <v>205</v>
      </c>
    </row>
    <row r="94" spans="1:5" ht="102">
      <c r="A94" t="s">
        <v>46</v>
      </c>
      <c r="E94" s="29" t="s">
        <v>197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0+O8+O21+O114+O119+O152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206</v>
      </c>
      <c s="32">
        <f>0+I8+I21+I114+I119+I152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206</v>
      </c>
      <c s="5"/>
      <c s="14" t="s">
        <v>207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</f>
      </c>
      <c>
        <f>0+O9+O13+O17</f>
      </c>
    </row>
    <row r="9" spans="1:16" ht="12.75">
      <c r="A9" s="18" t="s">
        <v>38</v>
      </c>
      <c s="23" t="s">
        <v>22</v>
      </c>
      <c s="23" t="s">
        <v>103</v>
      </c>
      <c s="18" t="s">
        <v>104</v>
      </c>
      <c s="24" t="s">
        <v>105</v>
      </c>
      <c s="25" t="s">
        <v>106</v>
      </c>
      <c s="26">
        <v>1433.332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107</v>
      </c>
    </row>
    <row r="11" spans="1:5" ht="127.5">
      <c r="A11" s="30" t="s">
        <v>45</v>
      </c>
      <c r="E11" s="31" t="s">
        <v>208</v>
      </c>
    </row>
    <row r="12" spans="1:5" ht="25.5">
      <c r="A12" t="s">
        <v>46</v>
      </c>
      <c r="E12" s="29" t="s">
        <v>109</v>
      </c>
    </row>
    <row r="13" spans="1:16" ht="12.75">
      <c r="A13" s="18" t="s">
        <v>38</v>
      </c>
      <c s="23" t="s">
        <v>16</v>
      </c>
      <c s="23" t="s">
        <v>103</v>
      </c>
      <c s="18" t="s">
        <v>110</v>
      </c>
      <c s="24" t="s">
        <v>105</v>
      </c>
      <c s="25" t="s">
        <v>106</v>
      </c>
      <c s="26">
        <v>116.263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111</v>
      </c>
    </row>
    <row r="15" spans="1:5" ht="51">
      <c r="A15" s="30" t="s">
        <v>45</v>
      </c>
      <c r="E15" s="31" t="s">
        <v>209</v>
      </c>
    </row>
    <row r="16" spans="1:5" ht="25.5">
      <c r="A16" t="s">
        <v>46</v>
      </c>
      <c r="E16" s="29" t="s">
        <v>109</v>
      </c>
    </row>
    <row r="17" spans="1:16" ht="12.75">
      <c r="A17" s="18" t="s">
        <v>38</v>
      </c>
      <c s="23" t="s">
        <v>15</v>
      </c>
      <c s="23" t="s">
        <v>210</v>
      </c>
      <c s="18" t="s">
        <v>40</v>
      </c>
      <c s="24" t="s">
        <v>211</v>
      </c>
      <c s="25" t="s">
        <v>42</v>
      </c>
      <c s="26">
        <v>1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89.25">
      <c r="A18" s="28" t="s">
        <v>43</v>
      </c>
      <c r="E18" s="29" t="s">
        <v>212</v>
      </c>
    </row>
    <row r="19" spans="1:5" ht="38.25">
      <c r="A19" s="30" t="s">
        <v>45</v>
      </c>
      <c r="E19" s="31" t="s">
        <v>213</v>
      </c>
    </row>
    <row r="20" spans="1:5" ht="12.75">
      <c r="A20" t="s">
        <v>46</v>
      </c>
      <c r="E20" s="29" t="s">
        <v>214</v>
      </c>
    </row>
    <row r="21" spans="1:18" ht="12.75" customHeight="1">
      <c r="A21" s="5" t="s">
        <v>36</v>
      </c>
      <c s="5"/>
      <c s="35" t="s">
        <v>22</v>
      </c>
      <c s="5"/>
      <c s="21" t="s">
        <v>122</v>
      </c>
      <c s="5"/>
      <c s="5"/>
      <c s="5"/>
      <c s="36">
        <f>0+Q21</f>
      </c>
      <c r="O21">
        <f>0+R21</f>
      </c>
      <c r="Q21">
        <f>0+I22+I26+I30+I34+I38+I42+I46+I50+I54+I58+I62+I66+I70+I74+I78+I82+I86+I90+I94+I98+I102+I106+I110</f>
      </c>
      <c>
        <f>0+O22+O26+O30+O34+O38+O42+O46+O50+O54+O58+O62+O66+O70+O74+O78+O82+O86+O90+O94+O98+O102+O106+O110</f>
      </c>
    </row>
    <row r="22" spans="1:16" ht="12.75">
      <c r="A22" s="18" t="s">
        <v>38</v>
      </c>
      <c s="23" t="s">
        <v>26</v>
      </c>
      <c s="23" t="s">
        <v>215</v>
      </c>
      <c s="18" t="s">
        <v>104</v>
      </c>
      <c s="24" t="s">
        <v>216</v>
      </c>
      <c s="25" t="s">
        <v>137</v>
      </c>
      <c s="26">
        <v>96.6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38.25">
      <c r="A23" s="28" t="s">
        <v>43</v>
      </c>
      <c r="E23" s="29" t="s">
        <v>217</v>
      </c>
    </row>
    <row r="24" spans="1:5" ht="51">
      <c r="A24" s="30" t="s">
        <v>45</v>
      </c>
      <c r="E24" s="31" t="s">
        <v>218</v>
      </c>
    </row>
    <row r="25" spans="1:5" ht="38.25">
      <c r="A25" t="s">
        <v>46</v>
      </c>
      <c r="E25" s="29" t="s">
        <v>219</v>
      </c>
    </row>
    <row r="26" spans="1:16" ht="12.75">
      <c r="A26" s="18" t="s">
        <v>38</v>
      </c>
      <c s="23" t="s">
        <v>28</v>
      </c>
      <c s="23" t="s">
        <v>215</v>
      </c>
      <c s="18" t="s">
        <v>110</v>
      </c>
      <c s="24" t="s">
        <v>216</v>
      </c>
      <c s="25" t="s">
        <v>137</v>
      </c>
      <c s="26">
        <v>159.7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38.25">
      <c r="A27" s="28" t="s">
        <v>43</v>
      </c>
      <c r="E27" s="29" t="s">
        <v>217</v>
      </c>
    </row>
    <row r="28" spans="1:5" ht="51">
      <c r="A28" s="30" t="s">
        <v>45</v>
      </c>
      <c r="E28" s="31" t="s">
        <v>220</v>
      </c>
    </row>
    <row r="29" spans="1:5" ht="38.25">
      <c r="A29" t="s">
        <v>46</v>
      </c>
      <c r="E29" s="29" t="s">
        <v>219</v>
      </c>
    </row>
    <row r="30" spans="1:16" ht="12.75">
      <c r="A30" s="18" t="s">
        <v>38</v>
      </c>
      <c s="23" t="s">
        <v>30</v>
      </c>
      <c s="23" t="s">
        <v>221</v>
      </c>
      <c s="18" t="s">
        <v>40</v>
      </c>
      <c s="24" t="s">
        <v>222</v>
      </c>
      <c s="25" t="s">
        <v>137</v>
      </c>
      <c s="26">
        <v>1008.8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25.5">
      <c r="A31" s="28" t="s">
        <v>43</v>
      </c>
      <c r="E31" s="29" t="s">
        <v>223</v>
      </c>
    </row>
    <row r="32" spans="1:5" ht="76.5">
      <c r="A32" s="30" t="s">
        <v>45</v>
      </c>
      <c r="E32" s="31" t="s">
        <v>224</v>
      </c>
    </row>
    <row r="33" spans="1:5" ht="12.75">
      <c r="A33" t="s">
        <v>46</v>
      </c>
      <c r="E33" s="29" t="s">
        <v>225</v>
      </c>
    </row>
    <row r="34" spans="1:16" ht="12.75">
      <c r="A34" s="18" t="s">
        <v>38</v>
      </c>
      <c s="23" t="s">
        <v>123</v>
      </c>
      <c s="23" t="s">
        <v>226</v>
      </c>
      <c s="18" t="s">
        <v>40</v>
      </c>
      <c s="24" t="s">
        <v>227</v>
      </c>
      <c s="25" t="s">
        <v>184</v>
      </c>
      <c s="26">
        <v>11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38.25">
      <c r="A35" s="28" t="s">
        <v>43</v>
      </c>
      <c r="E35" s="29" t="s">
        <v>217</v>
      </c>
    </row>
    <row r="36" spans="1:5" ht="38.25">
      <c r="A36" s="30" t="s">
        <v>45</v>
      </c>
      <c r="E36" s="31" t="s">
        <v>228</v>
      </c>
    </row>
    <row r="37" spans="1:5" ht="165.75">
      <c r="A37" t="s">
        <v>46</v>
      </c>
      <c r="E37" s="29" t="s">
        <v>229</v>
      </c>
    </row>
    <row r="38" spans="1:16" ht="12.75">
      <c r="A38" s="18" t="s">
        <v>38</v>
      </c>
      <c s="23" t="s">
        <v>74</v>
      </c>
      <c s="23" t="s">
        <v>230</v>
      </c>
      <c s="18" t="s">
        <v>40</v>
      </c>
      <c s="24" t="s">
        <v>231</v>
      </c>
      <c s="25" t="s">
        <v>184</v>
      </c>
      <c s="26">
        <v>2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38.25">
      <c r="A39" s="28" t="s">
        <v>43</v>
      </c>
      <c r="E39" s="29" t="s">
        <v>217</v>
      </c>
    </row>
    <row r="40" spans="1:5" ht="38.25">
      <c r="A40" s="30" t="s">
        <v>45</v>
      </c>
      <c r="E40" s="31" t="s">
        <v>232</v>
      </c>
    </row>
    <row r="41" spans="1:5" ht="165.75">
      <c r="A41" t="s">
        <v>46</v>
      </c>
      <c r="E41" s="29" t="s">
        <v>229</v>
      </c>
    </row>
    <row r="42" spans="1:16" ht="25.5">
      <c r="A42" s="18" t="s">
        <v>38</v>
      </c>
      <c s="23" t="s">
        <v>33</v>
      </c>
      <c s="23" t="s">
        <v>124</v>
      </c>
      <c s="18" t="s">
        <v>40</v>
      </c>
      <c s="24" t="s">
        <v>125</v>
      </c>
      <c s="25" t="s">
        <v>126</v>
      </c>
      <c s="26">
        <v>48.443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25.5">
      <c r="A43" s="28" t="s">
        <v>43</v>
      </c>
      <c r="E43" s="29" t="s">
        <v>127</v>
      </c>
    </row>
    <row r="44" spans="1:5" ht="76.5">
      <c r="A44" s="30" t="s">
        <v>45</v>
      </c>
      <c r="E44" s="31" t="s">
        <v>233</v>
      </c>
    </row>
    <row r="45" spans="1:5" ht="63.75">
      <c r="A45" t="s">
        <v>46</v>
      </c>
      <c r="E45" s="29" t="s">
        <v>129</v>
      </c>
    </row>
    <row r="46" spans="1:16" ht="25.5">
      <c r="A46" s="18" t="s">
        <v>38</v>
      </c>
      <c s="23" t="s">
        <v>35</v>
      </c>
      <c s="23" t="s">
        <v>130</v>
      </c>
      <c s="18" t="s">
        <v>40</v>
      </c>
      <c s="24" t="s">
        <v>131</v>
      </c>
      <c s="25" t="s">
        <v>126</v>
      </c>
      <c s="26">
        <v>146.48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25.5">
      <c r="A47" s="28" t="s">
        <v>43</v>
      </c>
      <c r="E47" s="29" t="s">
        <v>132</v>
      </c>
    </row>
    <row r="48" spans="1:5" ht="76.5">
      <c r="A48" s="30" t="s">
        <v>45</v>
      </c>
      <c r="E48" s="31" t="s">
        <v>234</v>
      </c>
    </row>
    <row r="49" spans="1:5" ht="63.75">
      <c r="A49" t="s">
        <v>46</v>
      </c>
      <c r="E49" s="29" t="s">
        <v>129</v>
      </c>
    </row>
    <row r="50" spans="1:16" ht="12.75">
      <c r="A50" s="18" t="s">
        <v>38</v>
      </c>
      <c s="23" t="s">
        <v>82</v>
      </c>
      <c s="23" t="s">
        <v>134</v>
      </c>
      <c s="18" t="s">
        <v>135</v>
      </c>
      <c s="24" t="s">
        <v>136</v>
      </c>
      <c s="25" t="s">
        <v>137</v>
      </c>
      <c s="26">
        <v>648.72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38.25">
      <c r="A51" s="28" t="s">
        <v>43</v>
      </c>
      <c r="E51" s="29" t="s">
        <v>138</v>
      </c>
    </row>
    <row r="52" spans="1:5" ht="114.75">
      <c r="A52" s="30" t="s">
        <v>45</v>
      </c>
      <c r="E52" s="31" t="s">
        <v>235</v>
      </c>
    </row>
    <row r="53" spans="1:5" ht="25.5">
      <c r="A53" t="s">
        <v>46</v>
      </c>
      <c r="E53" s="29" t="s">
        <v>140</v>
      </c>
    </row>
    <row r="54" spans="1:16" ht="12.75">
      <c r="A54" s="18" t="s">
        <v>38</v>
      </c>
      <c s="23" t="s">
        <v>85</v>
      </c>
      <c s="23" t="s">
        <v>134</v>
      </c>
      <c s="18" t="s">
        <v>141</v>
      </c>
      <c s="24" t="s">
        <v>136</v>
      </c>
      <c s="25" t="s">
        <v>137</v>
      </c>
      <c s="26">
        <v>531.44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38.25">
      <c r="A55" s="28" t="s">
        <v>43</v>
      </c>
      <c r="E55" s="29" t="s">
        <v>142</v>
      </c>
    </row>
    <row r="56" spans="1:5" ht="76.5">
      <c r="A56" s="30" t="s">
        <v>45</v>
      </c>
      <c r="E56" s="31" t="s">
        <v>236</v>
      </c>
    </row>
    <row r="57" spans="1:5" ht="25.5">
      <c r="A57" t="s">
        <v>46</v>
      </c>
      <c r="E57" s="29" t="s">
        <v>140</v>
      </c>
    </row>
    <row r="58" spans="1:16" ht="12.75">
      <c r="A58" s="18" t="s">
        <v>38</v>
      </c>
      <c s="23" t="s">
        <v>155</v>
      </c>
      <c s="23" t="s">
        <v>237</v>
      </c>
      <c s="18" t="s">
        <v>40</v>
      </c>
      <c s="24" t="s">
        <v>238</v>
      </c>
      <c s="25" t="s">
        <v>126</v>
      </c>
      <c s="26">
        <v>109.5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25.5">
      <c r="A59" s="28" t="s">
        <v>43</v>
      </c>
      <c r="E59" s="29" t="s">
        <v>239</v>
      </c>
    </row>
    <row r="60" spans="1:5" ht="63.75">
      <c r="A60" s="30" t="s">
        <v>45</v>
      </c>
      <c r="E60" s="31" t="s">
        <v>240</v>
      </c>
    </row>
    <row r="61" spans="1:5" ht="38.25">
      <c r="A61" t="s">
        <v>46</v>
      </c>
      <c r="E61" s="29" t="s">
        <v>241</v>
      </c>
    </row>
    <row r="62" spans="1:16" ht="12.75">
      <c r="A62" s="18" t="s">
        <v>38</v>
      </c>
      <c s="23" t="s">
        <v>89</v>
      </c>
      <c s="23" t="s">
        <v>242</v>
      </c>
      <c s="18" t="s">
        <v>40</v>
      </c>
      <c s="24" t="s">
        <v>243</v>
      </c>
      <c s="25" t="s">
        <v>126</v>
      </c>
      <c s="26">
        <v>339.37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158</v>
      </c>
    </row>
    <row r="64" spans="1:5" ht="127.5">
      <c r="A64" s="30" t="s">
        <v>45</v>
      </c>
      <c r="E64" s="31" t="s">
        <v>244</v>
      </c>
    </row>
    <row r="65" spans="1:5" ht="369.75">
      <c r="A65" t="s">
        <v>46</v>
      </c>
      <c r="E65" s="29" t="s">
        <v>160</v>
      </c>
    </row>
    <row r="66" spans="1:16" ht="12.75">
      <c r="A66" s="18" t="s">
        <v>38</v>
      </c>
      <c s="23" t="s">
        <v>92</v>
      </c>
      <c s="23" t="s">
        <v>245</v>
      </c>
      <c s="18" t="s">
        <v>40</v>
      </c>
      <c s="24" t="s">
        <v>246</v>
      </c>
      <c s="25" t="s">
        <v>126</v>
      </c>
      <c s="26">
        <v>109.5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247</v>
      </c>
    </row>
    <row r="68" spans="1:5" ht="51">
      <c r="A68" s="30" t="s">
        <v>45</v>
      </c>
      <c r="E68" s="31" t="s">
        <v>248</v>
      </c>
    </row>
    <row r="69" spans="1:5" ht="306">
      <c r="A69" t="s">
        <v>46</v>
      </c>
      <c r="E69" s="29" t="s">
        <v>249</v>
      </c>
    </row>
    <row r="70" spans="1:16" ht="12.75">
      <c r="A70" s="18" t="s">
        <v>38</v>
      </c>
      <c s="23" t="s">
        <v>170</v>
      </c>
      <c s="23" t="s">
        <v>250</v>
      </c>
      <c s="18" t="s">
        <v>40</v>
      </c>
      <c s="24" t="s">
        <v>251</v>
      </c>
      <c s="25" t="s">
        <v>126</v>
      </c>
      <c s="26">
        <v>137.26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158</v>
      </c>
    </row>
    <row r="72" spans="1:5" ht="89.25">
      <c r="A72" s="30" t="s">
        <v>45</v>
      </c>
      <c r="E72" s="31" t="s">
        <v>252</v>
      </c>
    </row>
    <row r="73" spans="1:5" ht="293.25">
      <c r="A73" t="s">
        <v>46</v>
      </c>
      <c r="E73" s="29" t="s">
        <v>253</v>
      </c>
    </row>
    <row r="74" spans="1:16" ht="12.75">
      <c r="A74" s="18" t="s">
        <v>38</v>
      </c>
      <c s="23" t="s">
        <v>95</v>
      </c>
      <c s="23" t="s">
        <v>165</v>
      </c>
      <c s="18" t="s">
        <v>135</v>
      </c>
      <c s="24" t="s">
        <v>166</v>
      </c>
      <c s="25" t="s">
        <v>126</v>
      </c>
      <c s="26">
        <v>476.638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167</v>
      </c>
    </row>
    <row r="76" spans="1:5" ht="76.5">
      <c r="A76" s="30" t="s">
        <v>45</v>
      </c>
      <c r="E76" s="31" t="s">
        <v>254</v>
      </c>
    </row>
    <row r="77" spans="1:5" ht="191.25">
      <c r="A77" t="s">
        <v>46</v>
      </c>
      <c r="E77" s="29" t="s">
        <v>169</v>
      </c>
    </row>
    <row r="78" spans="1:16" ht="12.75">
      <c r="A78" s="18" t="s">
        <v>38</v>
      </c>
      <c s="23" t="s">
        <v>98</v>
      </c>
      <c s="23" t="s">
        <v>165</v>
      </c>
      <c s="18" t="s">
        <v>141</v>
      </c>
      <c s="24" t="s">
        <v>166</v>
      </c>
      <c s="25" t="s">
        <v>126</v>
      </c>
      <c s="26">
        <v>109.5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255</v>
      </c>
    </row>
    <row r="80" spans="1:5" ht="51">
      <c r="A80" s="30" t="s">
        <v>45</v>
      </c>
      <c r="E80" s="31" t="s">
        <v>248</v>
      </c>
    </row>
    <row r="81" spans="1:5" ht="191.25">
      <c r="A81" t="s">
        <v>46</v>
      </c>
      <c r="E81" s="29" t="s">
        <v>169</v>
      </c>
    </row>
    <row r="82" spans="1:16" ht="12.75">
      <c r="A82" s="18" t="s">
        <v>38</v>
      </c>
      <c s="23" t="s">
        <v>188</v>
      </c>
      <c s="23" t="s">
        <v>256</v>
      </c>
      <c s="18" t="s">
        <v>135</v>
      </c>
      <c s="24" t="s">
        <v>257</v>
      </c>
      <c s="25" t="s">
        <v>126</v>
      </c>
      <c s="26">
        <v>567.85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25.5">
      <c r="A83" s="28" t="s">
        <v>43</v>
      </c>
      <c r="E83" s="29" t="s">
        <v>258</v>
      </c>
    </row>
    <row r="84" spans="1:5" ht="102">
      <c r="A84" s="30" t="s">
        <v>45</v>
      </c>
      <c r="E84" s="31" t="s">
        <v>259</v>
      </c>
    </row>
    <row r="85" spans="1:5" ht="280.5">
      <c r="A85" t="s">
        <v>46</v>
      </c>
      <c r="E85" s="29" t="s">
        <v>260</v>
      </c>
    </row>
    <row r="86" spans="1:16" ht="12.75">
      <c r="A86" s="18" t="s">
        <v>38</v>
      </c>
      <c s="23" t="s">
        <v>193</v>
      </c>
      <c s="23" t="s">
        <v>256</v>
      </c>
      <c s="18" t="s">
        <v>141</v>
      </c>
      <c s="24" t="s">
        <v>257</v>
      </c>
      <c s="25" t="s">
        <v>126</v>
      </c>
      <c s="26">
        <v>185.17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25.5">
      <c r="A87" s="28" t="s">
        <v>43</v>
      </c>
      <c r="E87" s="29" t="s">
        <v>261</v>
      </c>
    </row>
    <row r="88" spans="1:5" ht="63.75">
      <c r="A88" s="30" t="s">
        <v>45</v>
      </c>
      <c r="E88" s="31" t="s">
        <v>262</v>
      </c>
    </row>
    <row r="89" spans="1:5" ht="280.5">
      <c r="A89" t="s">
        <v>46</v>
      </c>
      <c r="E89" s="29" t="s">
        <v>260</v>
      </c>
    </row>
    <row r="90" spans="1:16" ht="12.75">
      <c r="A90" s="18" t="s">
        <v>38</v>
      </c>
      <c s="23" t="s">
        <v>198</v>
      </c>
      <c s="23" t="s">
        <v>256</v>
      </c>
      <c s="18" t="s">
        <v>263</v>
      </c>
      <c s="24" t="s">
        <v>257</v>
      </c>
      <c s="25" t="s">
        <v>126</v>
      </c>
      <c s="26">
        <v>59.94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25.5">
      <c r="A91" s="28" t="s">
        <v>43</v>
      </c>
      <c r="E91" s="29" t="s">
        <v>264</v>
      </c>
    </row>
    <row r="92" spans="1:5" ht="63.75">
      <c r="A92" s="30" t="s">
        <v>45</v>
      </c>
      <c r="E92" s="31" t="s">
        <v>265</v>
      </c>
    </row>
    <row r="93" spans="1:5" ht="280.5">
      <c r="A93" t="s">
        <v>46</v>
      </c>
      <c r="E93" s="29" t="s">
        <v>260</v>
      </c>
    </row>
    <row r="94" spans="1:16" ht="12.75">
      <c r="A94" s="18" t="s">
        <v>38</v>
      </c>
      <c s="23" t="s">
        <v>202</v>
      </c>
      <c s="23" t="s">
        <v>266</v>
      </c>
      <c s="18" t="s">
        <v>40</v>
      </c>
      <c s="24" t="s">
        <v>267</v>
      </c>
      <c s="25" t="s">
        <v>126</v>
      </c>
      <c s="26">
        <v>51.93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25.5">
      <c r="A95" s="28" t="s">
        <v>43</v>
      </c>
      <c r="E95" s="29" t="s">
        <v>268</v>
      </c>
    </row>
    <row r="96" spans="1:5" ht="63.75">
      <c r="A96" s="30" t="s">
        <v>45</v>
      </c>
      <c r="E96" s="31" t="s">
        <v>269</v>
      </c>
    </row>
    <row r="97" spans="1:5" ht="242.25">
      <c r="A97" t="s">
        <v>46</v>
      </c>
      <c r="E97" s="29" t="s">
        <v>270</v>
      </c>
    </row>
    <row r="98" spans="1:16" ht="12.75">
      <c r="A98" s="18" t="s">
        <v>38</v>
      </c>
      <c s="23" t="s">
        <v>271</v>
      </c>
      <c s="23" t="s">
        <v>272</v>
      </c>
      <c s="18" t="s">
        <v>40</v>
      </c>
      <c s="24" t="s">
        <v>273</v>
      </c>
      <c s="25" t="s">
        <v>137</v>
      </c>
      <c s="26">
        <v>2259.2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12.75">
      <c r="A99" s="28" t="s">
        <v>43</v>
      </c>
      <c r="E99" s="29" t="s">
        <v>40</v>
      </c>
    </row>
    <row r="100" spans="1:5" ht="102">
      <c r="A100" s="30" t="s">
        <v>45</v>
      </c>
      <c r="E100" s="31" t="s">
        <v>274</v>
      </c>
    </row>
    <row r="101" spans="1:5" ht="25.5">
      <c r="A101" t="s">
        <v>46</v>
      </c>
      <c r="E101" s="29" t="s">
        <v>275</v>
      </c>
    </row>
    <row r="102" spans="1:16" ht="12.75">
      <c r="A102" s="18" t="s">
        <v>38</v>
      </c>
      <c s="23" t="s">
        <v>276</v>
      </c>
      <c s="23" t="s">
        <v>277</v>
      </c>
      <c s="18" t="s">
        <v>40</v>
      </c>
      <c s="24" t="s">
        <v>278</v>
      </c>
      <c s="25" t="s">
        <v>126</v>
      </c>
      <c s="26">
        <v>109.5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12.75">
      <c r="A103" s="28" t="s">
        <v>43</v>
      </c>
      <c r="E103" s="29" t="s">
        <v>279</v>
      </c>
    </row>
    <row r="104" spans="1:5" ht="38.25">
      <c r="A104" s="30" t="s">
        <v>45</v>
      </c>
      <c r="E104" s="31" t="s">
        <v>280</v>
      </c>
    </row>
    <row r="105" spans="1:5" ht="38.25">
      <c r="A105" t="s">
        <v>46</v>
      </c>
      <c r="E105" s="29" t="s">
        <v>281</v>
      </c>
    </row>
    <row r="106" spans="1:16" ht="12.75">
      <c r="A106" s="18" t="s">
        <v>38</v>
      </c>
      <c s="23" t="s">
        <v>282</v>
      </c>
      <c s="23" t="s">
        <v>283</v>
      </c>
      <c s="18" t="s">
        <v>40</v>
      </c>
      <c s="24" t="s">
        <v>284</v>
      </c>
      <c s="25" t="s">
        <v>137</v>
      </c>
      <c s="26">
        <v>804.83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12.75">
      <c r="A107" s="28" t="s">
        <v>43</v>
      </c>
      <c r="E107" s="29" t="s">
        <v>285</v>
      </c>
    </row>
    <row r="108" spans="1:5" ht="89.25">
      <c r="A108" s="30" t="s">
        <v>45</v>
      </c>
      <c r="E108" s="31" t="s">
        <v>286</v>
      </c>
    </row>
    <row r="109" spans="1:5" ht="25.5">
      <c r="A109" t="s">
        <v>46</v>
      </c>
      <c r="E109" s="29" t="s">
        <v>287</v>
      </c>
    </row>
    <row r="110" spans="1:16" ht="25.5">
      <c r="A110" s="18" t="s">
        <v>38</v>
      </c>
      <c s="23" t="s">
        <v>288</v>
      </c>
      <c s="23" t="s">
        <v>289</v>
      </c>
      <c s="18" t="s">
        <v>64</v>
      </c>
      <c s="24" t="s">
        <v>290</v>
      </c>
      <c s="25" t="s">
        <v>184</v>
      </c>
      <c s="26">
        <v>16</v>
      </c>
      <c s="27">
        <v>0</v>
      </c>
      <c s="27">
        <f>ROUND(ROUND(H110,2)*ROUND(G110,3),2)</f>
      </c>
      <c r="O110">
        <f>(I110*21)/100</f>
      </c>
      <c t="s">
        <v>16</v>
      </c>
    </row>
    <row r="111" spans="1:5" ht="12.75">
      <c r="A111" s="28" t="s">
        <v>43</v>
      </c>
      <c r="E111" s="29" t="s">
        <v>291</v>
      </c>
    </row>
    <row r="112" spans="1:5" ht="25.5">
      <c r="A112" s="30" t="s">
        <v>45</v>
      </c>
      <c r="E112" s="31" t="s">
        <v>292</v>
      </c>
    </row>
    <row r="113" spans="1:5" ht="114.75">
      <c r="A113" t="s">
        <v>46</v>
      </c>
      <c r="E113" s="29" t="s">
        <v>293</v>
      </c>
    </row>
    <row r="114" spans="1:18" ht="12.75" customHeight="1">
      <c r="A114" s="5" t="s">
        <v>36</v>
      </c>
      <c s="5"/>
      <c s="35" t="s">
        <v>16</v>
      </c>
      <c s="5"/>
      <c s="21" t="s">
        <v>294</v>
      </c>
      <c s="5"/>
      <c s="5"/>
      <c s="5"/>
      <c s="36">
        <f>0+Q114</f>
      </c>
      <c r="O114">
        <f>0+R114</f>
      </c>
      <c r="Q114">
        <f>0+I115</f>
      </c>
      <c>
        <f>0+O115</f>
      </c>
    </row>
    <row r="115" spans="1:16" ht="12.75">
      <c r="A115" s="18" t="s">
        <v>38</v>
      </c>
      <c s="23" t="s">
        <v>295</v>
      </c>
      <c s="23" t="s">
        <v>296</v>
      </c>
      <c s="18" t="s">
        <v>40</v>
      </c>
      <c s="24" t="s">
        <v>297</v>
      </c>
      <c s="25" t="s">
        <v>137</v>
      </c>
      <c s="26">
        <v>1043.292</v>
      </c>
      <c s="27">
        <v>0</v>
      </c>
      <c s="27">
        <f>ROUND(ROUND(H115,2)*ROUND(G115,3),2)</f>
      </c>
      <c r="O115">
        <f>(I115*21)/100</f>
      </c>
      <c t="s">
        <v>16</v>
      </c>
    </row>
    <row r="116" spans="1:5" ht="12.75">
      <c r="A116" s="28" t="s">
        <v>43</v>
      </c>
      <c r="E116" s="29" t="s">
        <v>298</v>
      </c>
    </row>
    <row r="117" spans="1:5" ht="76.5">
      <c r="A117" s="30" t="s">
        <v>45</v>
      </c>
      <c r="E117" s="31" t="s">
        <v>299</v>
      </c>
    </row>
    <row r="118" spans="1:5" ht="102">
      <c r="A118" t="s">
        <v>46</v>
      </c>
      <c r="E118" s="29" t="s">
        <v>300</v>
      </c>
    </row>
    <row r="119" spans="1:18" ht="12.75" customHeight="1">
      <c r="A119" s="5" t="s">
        <v>36</v>
      </c>
      <c s="5"/>
      <c s="35" t="s">
        <v>28</v>
      </c>
      <c s="5"/>
      <c s="21" t="s">
        <v>301</v>
      </c>
      <c s="5"/>
      <c s="5"/>
      <c s="5"/>
      <c s="36">
        <f>0+Q119</f>
      </c>
      <c r="O119">
        <f>0+R119</f>
      </c>
      <c r="Q119">
        <f>0+I120+I124+I128+I132+I136+I140+I144+I148</f>
      </c>
      <c>
        <f>0+O120+O124+O128+O132+O136+O140+O144+O148</f>
      </c>
    </row>
    <row r="120" spans="1:16" ht="12.75">
      <c r="A120" s="18" t="s">
        <v>38</v>
      </c>
      <c s="23" t="s">
        <v>302</v>
      </c>
      <c s="23" t="s">
        <v>303</v>
      </c>
      <c s="18" t="s">
        <v>40</v>
      </c>
      <c s="24" t="s">
        <v>304</v>
      </c>
      <c s="25" t="s">
        <v>126</v>
      </c>
      <c s="26">
        <v>159.04</v>
      </c>
      <c s="27">
        <v>0</v>
      </c>
      <c s="27">
        <f>ROUND(ROUND(H120,2)*ROUND(G120,3),2)</f>
      </c>
      <c r="O120">
        <f>(I120*21)/100</f>
      </c>
      <c t="s">
        <v>16</v>
      </c>
    </row>
    <row r="121" spans="1:5" ht="12.75">
      <c r="A121" s="28" t="s">
        <v>43</v>
      </c>
      <c r="E121" s="29" t="s">
        <v>305</v>
      </c>
    </row>
    <row r="122" spans="1:5" ht="63.75">
      <c r="A122" s="30" t="s">
        <v>45</v>
      </c>
      <c r="E122" s="31" t="s">
        <v>306</v>
      </c>
    </row>
    <row r="123" spans="1:5" ht="51">
      <c r="A123" t="s">
        <v>46</v>
      </c>
      <c r="E123" s="29" t="s">
        <v>307</v>
      </c>
    </row>
    <row r="124" spans="1:16" ht="12.75">
      <c r="A124" s="18" t="s">
        <v>38</v>
      </c>
      <c s="23" t="s">
        <v>308</v>
      </c>
      <c s="23" t="s">
        <v>309</v>
      </c>
      <c s="18" t="s">
        <v>40</v>
      </c>
      <c s="24" t="s">
        <v>310</v>
      </c>
      <c s="25" t="s">
        <v>137</v>
      </c>
      <c s="26">
        <v>801.55</v>
      </c>
      <c s="27">
        <v>0</v>
      </c>
      <c s="27">
        <f>ROUND(ROUND(H124,2)*ROUND(G124,3),2)</f>
      </c>
      <c r="O124">
        <f>(I124*21)/100</f>
      </c>
      <c t="s">
        <v>16</v>
      </c>
    </row>
    <row r="125" spans="1:5" ht="25.5">
      <c r="A125" s="28" t="s">
        <v>43</v>
      </c>
      <c r="E125" s="29" t="s">
        <v>311</v>
      </c>
    </row>
    <row r="126" spans="1:5" ht="63.75">
      <c r="A126" s="30" t="s">
        <v>45</v>
      </c>
      <c r="E126" s="31" t="s">
        <v>312</v>
      </c>
    </row>
    <row r="127" spans="1:5" ht="51">
      <c r="A127" t="s">
        <v>46</v>
      </c>
      <c r="E127" s="29" t="s">
        <v>307</v>
      </c>
    </row>
    <row r="128" spans="1:16" ht="12.75">
      <c r="A128" s="18" t="s">
        <v>38</v>
      </c>
      <c s="23" t="s">
        <v>313</v>
      </c>
      <c s="23" t="s">
        <v>314</v>
      </c>
      <c s="18" t="s">
        <v>40</v>
      </c>
      <c s="24" t="s">
        <v>315</v>
      </c>
      <c s="25" t="s">
        <v>137</v>
      </c>
      <c s="26">
        <v>191.7</v>
      </c>
      <c s="27">
        <v>0</v>
      </c>
      <c s="27">
        <f>ROUND(ROUND(H128,2)*ROUND(G128,3),2)</f>
      </c>
      <c r="O128">
        <f>(I128*21)/100</f>
      </c>
      <c t="s">
        <v>16</v>
      </c>
    </row>
    <row r="129" spans="1:5" ht="25.5">
      <c r="A129" s="28" t="s">
        <v>43</v>
      </c>
      <c r="E129" s="29" t="s">
        <v>316</v>
      </c>
    </row>
    <row r="130" spans="1:5" ht="63.75">
      <c r="A130" s="30" t="s">
        <v>45</v>
      </c>
      <c r="E130" s="31" t="s">
        <v>317</v>
      </c>
    </row>
    <row r="131" spans="1:5" ht="102">
      <c r="A131" t="s">
        <v>46</v>
      </c>
      <c r="E131" s="29" t="s">
        <v>318</v>
      </c>
    </row>
    <row r="132" spans="1:16" ht="12.75">
      <c r="A132" s="18" t="s">
        <v>38</v>
      </c>
      <c s="23" t="s">
        <v>319</v>
      </c>
      <c s="23" t="s">
        <v>320</v>
      </c>
      <c s="18" t="s">
        <v>40</v>
      </c>
      <c s="24" t="s">
        <v>321</v>
      </c>
      <c s="25" t="s">
        <v>137</v>
      </c>
      <c s="26">
        <v>752.76</v>
      </c>
      <c s="27">
        <v>0</v>
      </c>
      <c s="27">
        <f>ROUND(ROUND(H132,2)*ROUND(G132,3),2)</f>
      </c>
      <c r="O132">
        <f>(I132*21)/100</f>
      </c>
      <c t="s">
        <v>16</v>
      </c>
    </row>
    <row r="133" spans="1:5" ht="12.75">
      <c r="A133" s="28" t="s">
        <v>43</v>
      </c>
      <c r="E133" s="29" t="s">
        <v>322</v>
      </c>
    </row>
    <row r="134" spans="1:5" ht="63.75">
      <c r="A134" s="30" t="s">
        <v>45</v>
      </c>
      <c r="E134" s="31" t="s">
        <v>323</v>
      </c>
    </row>
    <row r="135" spans="1:5" ht="51">
      <c r="A135" t="s">
        <v>46</v>
      </c>
      <c r="E135" s="29" t="s">
        <v>324</v>
      </c>
    </row>
    <row r="136" spans="1:16" ht="12.75">
      <c r="A136" s="18" t="s">
        <v>38</v>
      </c>
      <c s="23" t="s">
        <v>325</v>
      </c>
      <c s="23" t="s">
        <v>326</v>
      </c>
      <c s="18" t="s">
        <v>40</v>
      </c>
      <c s="24" t="s">
        <v>327</v>
      </c>
      <c s="25" t="s">
        <v>137</v>
      </c>
      <c s="26">
        <v>1594.74</v>
      </c>
      <c s="27">
        <v>0</v>
      </c>
      <c s="27">
        <f>ROUND(ROUND(H136,2)*ROUND(G136,3),2)</f>
      </c>
      <c r="O136">
        <f>(I136*21)/100</f>
      </c>
      <c t="s">
        <v>16</v>
      </c>
    </row>
    <row r="137" spans="1:5" ht="12.75">
      <c r="A137" s="28" t="s">
        <v>43</v>
      </c>
      <c r="E137" s="29" t="s">
        <v>328</v>
      </c>
    </row>
    <row r="138" spans="1:5" ht="63.75">
      <c r="A138" s="30" t="s">
        <v>45</v>
      </c>
      <c r="E138" s="31" t="s">
        <v>329</v>
      </c>
    </row>
    <row r="139" spans="1:5" ht="51">
      <c r="A139" t="s">
        <v>46</v>
      </c>
      <c r="E139" s="29" t="s">
        <v>324</v>
      </c>
    </row>
    <row r="140" spans="1:16" ht="12.75">
      <c r="A140" s="18" t="s">
        <v>38</v>
      </c>
      <c s="23" t="s">
        <v>330</v>
      </c>
      <c s="23" t="s">
        <v>331</v>
      </c>
      <c s="18" t="s">
        <v>40</v>
      </c>
      <c s="24" t="s">
        <v>332</v>
      </c>
      <c s="25" t="s">
        <v>137</v>
      </c>
      <c s="26">
        <v>838.236</v>
      </c>
      <c s="27">
        <v>0</v>
      </c>
      <c s="27">
        <f>ROUND(ROUND(H140,2)*ROUND(G140,3),2)</f>
      </c>
      <c r="O140">
        <f>(I140*21)/100</f>
      </c>
      <c t="s">
        <v>16</v>
      </c>
    </row>
    <row r="141" spans="1:5" ht="12.75">
      <c r="A141" s="28" t="s">
        <v>43</v>
      </c>
      <c r="E141" s="29" t="s">
        <v>333</v>
      </c>
    </row>
    <row r="142" spans="1:5" ht="63.75">
      <c r="A142" s="30" t="s">
        <v>45</v>
      </c>
      <c r="E142" s="31" t="s">
        <v>334</v>
      </c>
    </row>
    <row r="143" spans="1:5" ht="140.25">
      <c r="A143" t="s">
        <v>46</v>
      </c>
      <c r="E143" s="29" t="s">
        <v>335</v>
      </c>
    </row>
    <row r="144" spans="1:16" ht="12.75">
      <c r="A144" s="18" t="s">
        <v>38</v>
      </c>
      <c s="23" t="s">
        <v>336</v>
      </c>
      <c s="23" t="s">
        <v>337</v>
      </c>
      <c s="18" t="s">
        <v>40</v>
      </c>
      <c s="24" t="s">
        <v>338</v>
      </c>
      <c s="25" t="s">
        <v>137</v>
      </c>
      <c s="26">
        <v>724.88</v>
      </c>
      <c s="27">
        <v>0</v>
      </c>
      <c s="27">
        <f>ROUND(ROUND(H144,2)*ROUND(G144,3),2)</f>
      </c>
      <c r="O144">
        <f>(I144*21)/100</f>
      </c>
      <c t="s">
        <v>16</v>
      </c>
    </row>
    <row r="145" spans="1:5" ht="12.75">
      <c r="A145" s="28" t="s">
        <v>43</v>
      </c>
      <c r="E145" s="29" t="s">
        <v>339</v>
      </c>
    </row>
    <row r="146" spans="1:5" ht="63.75">
      <c r="A146" s="30" t="s">
        <v>45</v>
      </c>
      <c r="E146" s="31" t="s">
        <v>340</v>
      </c>
    </row>
    <row r="147" spans="1:5" ht="140.25">
      <c r="A147" t="s">
        <v>46</v>
      </c>
      <c r="E147" s="29" t="s">
        <v>335</v>
      </c>
    </row>
    <row r="148" spans="1:16" ht="12.75">
      <c r="A148" s="18" t="s">
        <v>38</v>
      </c>
      <c s="23" t="s">
        <v>341</v>
      </c>
      <c s="23" t="s">
        <v>342</v>
      </c>
      <c s="18" t="s">
        <v>40</v>
      </c>
      <c s="24" t="s">
        <v>343</v>
      </c>
      <c s="25" t="s">
        <v>137</v>
      </c>
      <c s="26">
        <v>745.79</v>
      </c>
      <c s="27">
        <v>0</v>
      </c>
      <c s="27">
        <f>ROUND(ROUND(H148,2)*ROUND(G148,3),2)</f>
      </c>
      <c r="O148">
        <f>(I148*21)/100</f>
      </c>
      <c t="s">
        <v>16</v>
      </c>
    </row>
    <row r="149" spans="1:5" ht="12.75">
      <c r="A149" s="28" t="s">
        <v>43</v>
      </c>
      <c r="E149" s="29" t="s">
        <v>344</v>
      </c>
    </row>
    <row r="150" spans="1:5" ht="63.75">
      <c r="A150" s="30" t="s">
        <v>45</v>
      </c>
      <c r="E150" s="31" t="s">
        <v>345</v>
      </c>
    </row>
    <row r="151" spans="1:5" ht="140.25">
      <c r="A151" t="s">
        <v>46</v>
      </c>
      <c r="E151" s="29" t="s">
        <v>335</v>
      </c>
    </row>
    <row r="152" spans="1:18" ht="12.75" customHeight="1">
      <c r="A152" s="5" t="s">
        <v>36</v>
      </c>
      <c s="5"/>
      <c s="35" t="s">
        <v>33</v>
      </c>
      <c s="5"/>
      <c s="21" t="s">
        <v>176</v>
      </c>
      <c s="5"/>
      <c s="5"/>
      <c s="5"/>
      <c s="36">
        <f>0+Q152</f>
      </c>
      <c r="O152">
        <f>0+R152</f>
      </c>
      <c r="Q152">
        <f>0+I153+I157+I161+I165+I169+I173+I177+I181</f>
      </c>
      <c>
        <f>0+O153+O157+O161+O165+O169+O173+O177+O181</f>
      </c>
    </row>
    <row r="153" spans="1:16" ht="25.5">
      <c r="A153" s="18" t="s">
        <v>38</v>
      </c>
      <c s="23" t="s">
        <v>346</v>
      </c>
      <c s="23" t="s">
        <v>347</v>
      </c>
      <c s="18" t="s">
        <v>40</v>
      </c>
      <c s="24" t="s">
        <v>348</v>
      </c>
      <c s="25" t="s">
        <v>151</v>
      </c>
      <c s="26">
        <v>88.4</v>
      </c>
      <c s="27">
        <v>0</v>
      </c>
      <c s="27">
        <f>ROUND(ROUND(H153,2)*ROUND(G153,3),2)</f>
      </c>
      <c r="O153">
        <f>(I153*21)/100</f>
      </c>
      <c t="s">
        <v>16</v>
      </c>
    </row>
    <row r="154" spans="1:5" ht="12.75">
      <c r="A154" s="28" t="s">
        <v>43</v>
      </c>
      <c r="E154" s="29" t="s">
        <v>349</v>
      </c>
    </row>
    <row r="155" spans="1:5" ht="38.25">
      <c r="A155" s="30" t="s">
        <v>45</v>
      </c>
      <c r="E155" s="31" t="s">
        <v>350</v>
      </c>
    </row>
    <row r="156" spans="1:5" ht="127.5">
      <c r="A156" t="s">
        <v>46</v>
      </c>
      <c r="E156" s="29" t="s">
        <v>351</v>
      </c>
    </row>
    <row r="157" spans="1:16" ht="12.75">
      <c r="A157" s="18" t="s">
        <v>38</v>
      </c>
      <c s="23" t="s">
        <v>352</v>
      </c>
      <c s="23" t="s">
        <v>353</v>
      </c>
      <c s="18" t="s">
        <v>40</v>
      </c>
      <c s="24" t="s">
        <v>354</v>
      </c>
      <c s="25" t="s">
        <v>151</v>
      </c>
      <c s="26">
        <v>38</v>
      </c>
      <c s="27">
        <v>0</v>
      </c>
      <c s="27">
        <f>ROUND(ROUND(H157,2)*ROUND(G157,3),2)</f>
      </c>
      <c r="O157">
        <f>(I157*21)/100</f>
      </c>
      <c t="s">
        <v>16</v>
      </c>
    </row>
    <row r="158" spans="1:5" ht="25.5">
      <c r="A158" s="28" t="s">
        <v>43</v>
      </c>
      <c r="E158" s="29" t="s">
        <v>355</v>
      </c>
    </row>
    <row r="159" spans="1:5" ht="38.25">
      <c r="A159" s="30" t="s">
        <v>45</v>
      </c>
      <c r="E159" s="31" t="s">
        <v>356</v>
      </c>
    </row>
    <row r="160" spans="1:5" ht="114.75">
      <c r="A160" t="s">
        <v>46</v>
      </c>
      <c r="E160" s="29" t="s">
        <v>357</v>
      </c>
    </row>
    <row r="161" spans="1:16" ht="12.75">
      <c r="A161" s="18" t="s">
        <v>38</v>
      </c>
      <c s="23" t="s">
        <v>358</v>
      </c>
      <c s="23" t="s">
        <v>359</v>
      </c>
      <c s="18" t="s">
        <v>40</v>
      </c>
      <c s="24" t="s">
        <v>360</v>
      </c>
      <c s="25" t="s">
        <v>184</v>
      </c>
      <c s="26">
        <v>4</v>
      </c>
      <c s="27">
        <v>0</v>
      </c>
      <c s="27">
        <f>ROUND(ROUND(H161,2)*ROUND(G161,3),2)</f>
      </c>
      <c r="O161">
        <f>(I161*21)/100</f>
      </c>
      <c t="s">
        <v>16</v>
      </c>
    </row>
    <row r="162" spans="1:5" ht="12.75">
      <c r="A162" s="28" t="s">
        <v>43</v>
      </c>
      <c r="E162" s="29" t="s">
        <v>40</v>
      </c>
    </row>
    <row r="163" spans="1:5" ht="51">
      <c r="A163" s="30" t="s">
        <v>45</v>
      </c>
      <c r="E163" s="31" t="s">
        <v>361</v>
      </c>
    </row>
    <row r="164" spans="1:5" ht="51">
      <c r="A164" t="s">
        <v>46</v>
      </c>
      <c r="E164" s="29" t="s">
        <v>362</v>
      </c>
    </row>
    <row r="165" spans="1:16" ht="25.5">
      <c r="A165" s="18" t="s">
        <v>38</v>
      </c>
      <c s="23" t="s">
        <v>363</v>
      </c>
      <c s="23" t="s">
        <v>364</v>
      </c>
      <c s="18" t="s">
        <v>40</v>
      </c>
      <c s="24" t="s">
        <v>365</v>
      </c>
      <c s="25" t="s">
        <v>184</v>
      </c>
      <c s="26">
        <v>6</v>
      </c>
      <c s="27">
        <v>0</v>
      </c>
      <c s="27">
        <f>ROUND(ROUND(H165,2)*ROUND(G165,3),2)</f>
      </c>
      <c r="O165">
        <f>(I165*21)/100</f>
      </c>
      <c t="s">
        <v>16</v>
      </c>
    </row>
    <row r="166" spans="1:5" ht="12.75">
      <c r="A166" s="28" t="s">
        <v>43</v>
      </c>
      <c r="E166" s="29" t="s">
        <v>40</v>
      </c>
    </row>
    <row r="167" spans="1:5" ht="51">
      <c r="A167" s="30" t="s">
        <v>45</v>
      </c>
      <c r="E167" s="31" t="s">
        <v>366</v>
      </c>
    </row>
    <row r="168" spans="1:5" ht="51">
      <c r="A168" t="s">
        <v>46</v>
      </c>
      <c r="E168" s="29" t="s">
        <v>362</v>
      </c>
    </row>
    <row r="169" spans="1:16" ht="12.75">
      <c r="A169" s="18" t="s">
        <v>38</v>
      </c>
      <c s="23" t="s">
        <v>367</v>
      </c>
      <c s="23" t="s">
        <v>368</v>
      </c>
      <c s="18" t="s">
        <v>40</v>
      </c>
      <c s="24" t="s">
        <v>369</v>
      </c>
      <c s="25" t="s">
        <v>184</v>
      </c>
      <c s="26">
        <v>6</v>
      </c>
      <c s="27">
        <v>0</v>
      </c>
      <c s="27">
        <f>ROUND(ROUND(H169,2)*ROUND(G169,3),2)</f>
      </c>
      <c r="O169">
        <f>(I169*21)/100</f>
      </c>
      <c t="s">
        <v>16</v>
      </c>
    </row>
    <row r="170" spans="1:5" ht="12.75">
      <c r="A170" s="28" t="s">
        <v>43</v>
      </c>
      <c r="E170" s="29" t="s">
        <v>40</v>
      </c>
    </row>
    <row r="171" spans="1:5" ht="38.25">
      <c r="A171" s="30" t="s">
        <v>45</v>
      </c>
      <c r="E171" s="31" t="s">
        <v>370</v>
      </c>
    </row>
    <row r="172" spans="1:5" ht="12.75">
      <c r="A172" t="s">
        <v>46</v>
      </c>
      <c r="E172" s="29" t="s">
        <v>371</v>
      </c>
    </row>
    <row r="173" spans="1:16" ht="12.75">
      <c r="A173" s="18" t="s">
        <v>38</v>
      </c>
      <c s="23" t="s">
        <v>372</v>
      </c>
      <c s="23" t="s">
        <v>373</v>
      </c>
      <c s="18" t="s">
        <v>40</v>
      </c>
      <c s="24" t="s">
        <v>374</v>
      </c>
      <c s="25" t="s">
        <v>137</v>
      </c>
      <c s="26">
        <v>39.125</v>
      </c>
      <c s="27">
        <v>0</v>
      </c>
      <c s="27">
        <f>ROUND(ROUND(H173,2)*ROUND(G173,3),2)</f>
      </c>
      <c r="O173">
        <f>(I173*21)/100</f>
      </c>
      <c t="s">
        <v>16</v>
      </c>
    </row>
    <row r="174" spans="1:5" ht="12.75">
      <c r="A174" s="28" t="s">
        <v>43</v>
      </c>
      <c r="E174" s="29" t="s">
        <v>40</v>
      </c>
    </row>
    <row r="175" spans="1:5" ht="102">
      <c r="A175" s="30" t="s">
        <v>45</v>
      </c>
      <c r="E175" s="31" t="s">
        <v>375</v>
      </c>
    </row>
    <row r="176" spans="1:5" ht="38.25">
      <c r="A176" t="s">
        <v>46</v>
      </c>
      <c r="E176" s="29" t="s">
        <v>376</v>
      </c>
    </row>
    <row r="177" spans="1:16" ht="12.75">
      <c r="A177" s="18" t="s">
        <v>38</v>
      </c>
      <c s="23" t="s">
        <v>377</v>
      </c>
      <c s="23" t="s">
        <v>378</v>
      </c>
      <c s="18" t="s">
        <v>40</v>
      </c>
      <c s="24" t="s">
        <v>379</v>
      </c>
      <c s="25" t="s">
        <v>151</v>
      </c>
      <c s="26">
        <v>12.6</v>
      </c>
      <c s="27">
        <v>0</v>
      </c>
      <c s="27">
        <f>ROUND(ROUND(H177,2)*ROUND(G177,3),2)</f>
      </c>
      <c r="O177">
        <f>(I177*21)/100</f>
      </c>
      <c t="s">
        <v>16</v>
      </c>
    </row>
    <row r="178" spans="1:5" ht="25.5">
      <c r="A178" s="28" t="s">
        <v>43</v>
      </c>
      <c r="E178" s="29" t="s">
        <v>380</v>
      </c>
    </row>
    <row r="179" spans="1:5" ht="63.75">
      <c r="A179" s="30" t="s">
        <v>45</v>
      </c>
      <c r="E179" s="31" t="s">
        <v>381</v>
      </c>
    </row>
    <row r="180" spans="1:5" ht="25.5">
      <c r="A180" t="s">
        <v>46</v>
      </c>
      <c r="E180" s="29" t="s">
        <v>382</v>
      </c>
    </row>
    <row r="181" spans="1:16" ht="12.75">
      <c r="A181" s="18" t="s">
        <v>38</v>
      </c>
      <c s="23" t="s">
        <v>383</v>
      </c>
      <c s="23" t="s">
        <v>384</v>
      </c>
      <c s="18" t="s">
        <v>40</v>
      </c>
      <c s="24" t="s">
        <v>385</v>
      </c>
      <c s="25" t="s">
        <v>151</v>
      </c>
      <c s="26">
        <v>12.6</v>
      </c>
      <c s="27">
        <v>0</v>
      </c>
      <c s="27">
        <f>ROUND(ROUND(H181,2)*ROUND(G181,3),2)</f>
      </c>
      <c r="O181">
        <f>(I181*21)/100</f>
      </c>
      <c t="s">
        <v>16</v>
      </c>
    </row>
    <row r="182" spans="1:5" ht="25.5">
      <c r="A182" s="28" t="s">
        <v>43</v>
      </c>
      <c r="E182" s="29" t="s">
        <v>380</v>
      </c>
    </row>
    <row r="183" spans="1:5" ht="63.75">
      <c r="A183" s="30" t="s">
        <v>45</v>
      </c>
      <c r="E183" s="31" t="s">
        <v>381</v>
      </c>
    </row>
    <row r="184" spans="1:5" ht="38.25">
      <c r="A184" t="s">
        <v>46</v>
      </c>
      <c r="E184" s="29" t="s">
        <v>386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387</v>
      </c>
      <c s="32">
        <f>0+I8+I29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387</v>
      </c>
      <c s="5"/>
      <c s="14" t="s">
        <v>388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28</v>
      </c>
      <c s="19"/>
      <c s="21" t="s">
        <v>301</v>
      </c>
      <c s="19"/>
      <c s="19"/>
      <c s="19"/>
      <c s="22">
        <f>0+Q8</f>
      </c>
      <c r="O8">
        <f>0+R8</f>
      </c>
      <c r="Q8">
        <f>0+I9+I13+I17+I21+I25</f>
      </c>
      <c>
        <f>0+O9+O13+O17+O21+O25</f>
      </c>
    </row>
    <row r="9" spans="1:16" ht="12.75">
      <c r="A9" s="18" t="s">
        <v>38</v>
      </c>
      <c s="23" t="s">
        <v>16</v>
      </c>
      <c s="23" t="s">
        <v>389</v>
      </c>
      <c s="18" t="s">
        <v>40</v>
      </c>
      <c s="24" t="s">
        <v>390</v>
      </c>
      <c s="25" t="s">
        <v>137</v>
      </c>
      <c s="26">
        <v>4125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76.5">
      <c r="A10" s="28" t="s">
        <v>43</v>
      </c>
      <c r="E10" s="29" t="s">
        <v>391</v>
      </c>
    </row>
    <row r="11" spans="1:5" ht="38.25">
      <c r="A11" s="30" t="s">
        <v>45</v>
      </c>
      <c r="E11" s="31" t="s">
        <v>392</v>
      </c>
    </row>
    <row r="12" spans="1:5" ht="51">
      <c r="A12" t="s">
        <v>46</v>
      </c>
      <c r="E12" s="29" t="s">
        <v>393</v>
      </c>
    </row>
    <row r="13" spans="1:16" ht="12.75">
      <c r="A13" s="18" t="s">
        <v>38</v>
      </c>
      <c s="23" t="s">
        <v>15</v>
      </c>
      <c s="23" t="s">
        <v>394</v>
      </c>
      <c s="18" t="s">
        <v>395</v>
      </c>
      <c s="24" t="s">
        <v>396</v>
      </c>
      <c s="25" t="s">
        <v>126</v>
      </c>
      <c s="26">
        <v>13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25.5">
      <c r="A14" s="28" t="s">
        <v>43</v>
      </c>
      <c r="E14" s="29" t="s">
        <v>397</v>
      </c>
    </row>
    <row r="15" spans="1:5" ht="38.25">
      <c r="A15" s="30" t="s">
        <v>45</v>
      </c>
      <c r="E15" s="31" t="s">
        <v>398</v>
      </c>
    </row>
    <row r="16" spans="1:5" ht="76.5">
      <c r="A16" t="s">
        <v>46</v>
      </c>
      <c r="E16" s="29" t="s">
        <v>399</v>
      </c>
    </row>
    <row r="17" spans="1:16" ht="12.75">
      <c r="A17" s="18" t="s">
        <v>38</v>
      </c>
      <c s="23" t="s">
        <v>202</v>
      </c>
      <c s="23" t="s">
        <v>400</v>
      </c>
      <c s="18" t="s">
        <v>40</v>
      </c>
      <c s="24" t="s">
        <v>401</v>
      </c>
      <c s="25" t="s">
        <v>137</v>
      </c>
      <c s="26">
        <v>7500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402</v>
      </c>
    </row>
    <row r="19" spans="1:5" ht="12.75">
      <c r="A19" s="30" t="s">
        <v>45</v>
      </c>
      <c r="E19" s="31" t="s">
        <v>403</v>
      </c>
    </row>
    <row r="20" spans="1:5" ht="140.25">
      <c r="A20" t="s">
        <v>46</v>
      </c>
      <c r="E20" s="29" t="s">
        <v>404</v>
      </c>
    </row>
    <row r="21" spans="1:16" ht="12.75">
      <c r="A21" s="18" t="s">
        <v>38</v>
      </c>
      <c s="23" t="s">
        <v>271</v>
      </c>
      <c s="23" t="s">
        <v>405</v>
      </c>
      <c s="18" t="s">
        <v>40</v>
      </c>
      <c s="24" t="s">
        <v>406</v>
      </c>
      <c s="25" t="s">
        <v>126</v>
      </c>
      <c s="26">
        <v>150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12.75">
      <c r="A22" s="28" t="s">
        <v>43</v>
      </c>
      <c r="E22" s="29" t="s">
        <v>407</v>
      </c>
    </row>
    <row r="23" spans="1:5" ht="12.75">
      <c r="A23" s="30" t="s">
        <v>45</v>
      </c>
      <c r="E23" s="31" t="s">
        <v>408</v>
      </c>
    </row>
    <row r="24" spans="1:5" ht="140.25">
      <c r="A24" t="s">
        <v>46</v>
      </c>
      <c r="E24" s="29" t="s">
        <v>404</v>
      </c>
    </row>
    <row r="25" spans="1:16" ht="12.75">
      <c r="A25" s="18" t="s">
        <v>38</v>
      </c>
      <c s="23" t="s">
        <v>276</v>
      </c>
      <c s="23" t="s">
        <v>326</v>
      </c>
      <c s="18" t="s">
        <v>40</v>
      </c>
      <c s="24" t="s">
        <v>327</v>
      </c>
      <c s="25" t="s">
        <v>137</v>
      </c>
      <c s="26">
        <v>11250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12.75">
      <c r="A26" s="28" t="s">
        <v>43</v>
      </c>
      <c r="E26" s="29" t="s">
        <v>40</v>
      </c>
    </row>
    <row r="27" spans="1:5" ht="12.75">
      <c r="A27" s="30" t="s">
        <v>45</v>
      </c>
      <c r="E27" s="31" t="s">
        <v>409</v>
      </c>
    </row>
    <row r="28" spans="1:5" ht="51">
      <c r="A28" t="s">
        <v>46</v>
      </c>
      <c r="E28" s="29" t="s">
        <v>410</v>
      </c>
    </row>
    <row r="29" spans="1:18" ht="12.75" customHeight="1">
      <c r="A29" s="5" t="s">
        <v>36</v>
      </c>
      <c s="5"/>
      <c s="35" t="s">
        <v>33</v>
      </c>
      <c s="5"/>
      <c s="21" t="s">
        <v>176</v>
      </c>
      <c s="5"/>
      <c s="5"/>
      <c s="5"/>
      <c s="36">
        <f>0+Q29</f>
      </c>
      <c r="O29">
        <f>0+R29</f>
      </c>
      <c r="Q29">
        <f>0+I30+I34+I38+I42+I46+I50+I54+I58+I62+I66+I70+I74+I78+I82+I86+I90+I94+I98</f>
      </c>
      <c>
        <f>0+O30+O34+O38+O42+O46+O50+O54+O58+O62+O66+O70+O74+O78+O82+O86+O90+O94+O98</f>
      </c>
    </row>
    <row r="30" spans="1:16" ht="25.5">
      <c r="A30" s="18" t="s">
        <v>38</v>
      </c>
      <c s="23" t="s">
        <v>26</v>
      </c>
      <c s="23" t="s">
        <v>411</v>
      </c>
      <c s="18" t="s">
        <v>40</v>
      </c>
      <c s="24" t="s">
        <v>412</v>
      </c>
      <c s="25" t="s">
        <v>184</v>
      </c>
      <c s="26">
        <v>45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413</v>
      </c>
    </row>
    <row r="32" spans="1:5" ht="204">
      <c r="A32" s="30" t="s">
        <v>45</v>
      </c>
      <c r="E32" s="31" t="s">
        <v>414</v>
      </c>
    </row>
    <row r="33" spans="1:5" ht="63.75">
      <c r="A33" t="s">
        <v>46</v>
      </c>
      <c r="E33" s="29" t="s">
        <v>415</v>
      </c>
    </row>
    <row r="34" spans="1:16" ht="25.5">
      <c r="A34" s="18" t="s">
        <v>38</v>
      </c>
      <c s="23" t="s">
        <v>28</v>
      </c>
      <c s="23" t="s">
        <v>182</v>
      </c>
      <c s="18" t="s">
        <v>40</v>
      </c>
      <c s="24" t="s">
        <v>183</v>
      </c>
      <c s="25" t="s">
        <v>184</v>
      </c>
      <c s="26">
        <v>45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413</v>
      </c>
    </row>
    <row r="36" spans="1:5" ht="204">
      <c r="A36" s="30" t="s">
        <v>45</v>
      </c>
      <c r="E36" s="31" t="s">
        <v>414</v>
      </c>
    </row>
    <row r="37" spans="1:5" ht="25.5">
      <c r="A37" t="s">
        <v>46</v>
      </c>
      <c r="E37" s="29" t="s">
        <v>187</v>
      </c>
    </row>
    <row r="38" spans="1:16" ht="12.75">
      <c r="A38" s="18" t="s">
        <v>38</v>
      </c>
      <c s="23" t="s">
        <v>30</v>
      </c>
      <c s="23" t="s">
        <v>416</v>
      </c>
      <c s="18" t="s">
        <v>40</v>
      </c>
      <c s="24" t="s">
        <v>417</v>
      </c>
      <c s="25" t="s">
        <v>418</v>
      </c>
      <c s="26">
        <v>5400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419</v>
      </c>
    </row>
    <row r="40" spans="1:5" ht="38.25">
      <c r="A40" s="30" t="s">
        <v>45</v>
      </c>
      <c r="E40" s="31" t="s">
        <v>420</v>
      </c>
    </row>
    <row r="41" spans="1:5" ht="25.5">
      <c r="A41" t="s">
        <v>46</v>
      </c>
      <c r="E41" s="29" t="s">
        <v>421</v>
      </c>
    </row>
    <row r="42" spans="1:16" ht="12.75">
      <c r="A42" s="18" t="s">
        <v>38</v>
      </c>
      <c s="23" t="s">
        <v>123</v>
      </c>
      <c s="23" t="s">
        <v>422</v>
      </c>
      <c s="18" t="s">
        <v>40</v>
      </c>
      <c s="24" t="s">
        <v>423</v>
      </c>
      <c s="25" t="s">
        <v>184</v>
      </c>
      <c s="26">
        <v>10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413</v>
      </c>
    </row>
    <row r="44" spans="1:5" ht="51">
      <c r="A44" s="30" t="s">
        <v>45</v>
      </c>
      <c r="E44" s="31" t="s">
        <v>424</v>
      </c>
    </row>
    <row r="45" spans="1:5" ht="63.75">
      <c r="A45" t="s">
        <v>46</v>
      </c>
      <c r="E45" s="29" t="s">
        <v>425</v>
      </c>
    </row>
    <row r="46" spans="1:16" ht="12.75">
      <c r="A46" s="18" t="s">
        <v>38</v>
      </c>
      <c s="23" t="s">
        <v>74</v>
      </c>
      <c s="23" t="s">
        <v>426</v>
      </c>
      <c s="18" t="s">
        <v>40</v>
      </c>
      <c s="24" t="s">
        <v>427</v>
      </c>
      <c s="25" t="s">
        <v>184</v>
      </c>
      <c s="26">
        <v>10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413</v>
      </c>
    </row>
    <row r="48" spans="1:5" ht="51">
      <c r="A48" s="30" t="s">
        <v>45</v>
      </c>
      <c r="E48" s="31" t="s">
        <v>424</v>
      </c>
    </row>
    <row r="49" spans="1:5" ht="25.5">
      <c r="A49" t="s">
        <v>46</v>
      </c>
      <c r="E49" s="29" t="s">
        <v>187</v>
      </c>
    </row>
    <row r="50" spans="1:16" ht="12.75">
      <c r="A50" s="18" t="s">
        <v>38</v>
      </c>
      <c s="23" t="s">
        <v>33</v>
      </c>
      <c s="23" t="s">
        <v>428</v>
      </c>
      <c s="18" t="s">
        <v>40</v>
      </c>
      <c s="24" t="s">
        <v>429</v>
      </c>
      <c s="25" t="s">
        <v>418</v>
      </c>
      <c s="26">
        <v>1200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419</v>
      </c>
    </row>
    <row r="52" spans="1:5" ht="38.25">
      <c r="A52" s="30" t="s">
        <v>45</v>
      </c>
      <c r="E52" s="31" t="s">
        <v>430</v>
      </c>
    </row>
    <row r="53" spans="1:5" ht="25.5">
      <c r="A53" t="s">
        <v>46</v>
      </c>
      <c r="E53" s="29" t="s">
        <v>421</v>
      </c>
    </row>
    <row r="54" spans="1:16" ht="12.75">
      <c r="A54" s="18" t="s">
        <v>38</v>
      </c>
      <c s="23" t="s">
        <v>35</v>
      </c>
      <c s="23" t="s">
        <v>431</v>
      </c>
      <c s="18" t="s">
        <v>40</v>
      </c>
      <c s="24" t="s">
        <v>432</v>
      </c>
      <c s="25" t="s">
        <v>184</v>
      </c>
      <c s="26">
        <v>59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102">
      <c r="A56" s="30" t="s">
        <v>45</v>
      </c>
      <c r="E56" s="31" t="s">
        <v>433</v>
      </c>
    </row>
    <row r="57" spans="1:5" ht="63.75">
      <c r="A57" t="s">
        <v>46</v>
      </c>
      <c r="E57" s="29" t="s">
        <v>434</v>
      </c>
    </row>
    <row r="58" spans="1:16" ht="12.75">
      <c r="A58" s="18" t="s">
        <v>38</v>
      </c>
      <c s="23" t="s">
        <v>82</v>
      </c>
      <c s="23" t="s">
        <v>435</v>
      </c>
      <c s="18" t="s">
        <v>40</v>
      </c>
      <c s="24" t="s">
        <v>436</v>
      </c>
      <c s="25" t="s">
        <v>184</v>
      </c>
      <c s="26">
        <v>59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40</v>
      </c>
    </row>
    <row r="60" spans="1:5" ht="102">
      <c r="A60" s="30" t="s">
        <v>45</v>
      </c>
      <c r="E60" s="31" t="s">
        <v>433</v>
      </c>
    </row>
    <row r="61" spans="1:5" ht="25.5">
      <c r="A61" t="s">
        <v>46</v>
      </c>
      <c r="E61" s="29" t="s">
        <v>187</v>
      </c>
    </row>
    <row r="62" spans="1:16" ht="12.75">
      <c r="A62" s="18" t="s">
        <v>38</v>
      </c>
      <c s="23" t="s">
        <v>85</v>
      </c>
      <c s="23" t="s">
        <v>437</v>
      </c>
      <c s="18" t="s">
        <v>40</v>
      </c>
      <c s="24" t="s">
        <v>438</v>
      </c>
      <c s="25" t="s">
        <v>418</v>
      </c>
      <c s="26">
        <v>7080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419</v>
      </c>
    </row>
    <row r="64" spans="1:5" ht="38.25">
      <c r="A64" s="30" t="s">
        <v>45</v>
      </c>
      <c r="E64" s="31" t="s">
        <v>439</v>
      </c>
    </row>
    <row r="65" spans="1:5" ht="25.5">
      <c r="A65" t="s">
        <v>46</v>
      </c>
      <c r="E65" s="29" t="s">
        <v>440</v>
      </c>
    </row>
    <row r="66" spans="1:16" ht="12.75">
      <c r="A66" s="18" t="s">
        <v>38</v>
      </c>
      <c s="23" t="s">
        <v>155</v>
      </c>
      <c s="23" t="s">
        <v>441</v>
      </c>
      <c s="18" t="s">
        <v>40</v>
      </c>
      <c s="24" t="s">
        <v>442</v>
      </c>
      <c s="25" t="s">
        <v>184</v>
      </c>
      <c s="26">
        <v>2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413</v>
      </c>
    </row>
    <row r="68" spans="1:5" ht="38.25">
      <c r="A68" s="30" t="s">
        <v>45</v>
      </c>
      <c r="E68" s="31" t="s">
        <v>232</v>
      </c>
    </row>
    <row r="69" spans="1:5" ht="76.5">
      <c r="A69" t="s">
        <v>46</v>
      </c>
      <c r="E69" s="29" t="s">
        <v>443</v>
      </c>
    </row>
    <row r="70" spans="1:16" ht="12.75">
      <c r="A70" s="18" t="s">
        <v>38</v>
      </c>
      <c s="23" t="s">
        <v>89</v>
      </c>
      <c s="23" t="s">
        <v>444</v>
      </c>
      <c s="18" t="s">
        <v>40</v>
      </c>
      <c s="24" t="s">
        <v>445</v>
      </c>
      <c s="25" t="s">
        <v>184</v>
      </c>
      <c s="26">
        <v>2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413</v>
      </c>
    </row>
    <row r="72" spans="1:5" ht="38.25">
      <c r="A72" s="30" t="s">
        <v>45</v>
      </c>
      <c r="E72" s="31" t="s">
        <v>232</v>
      </c>
    </row>
    <row r="73" spans="1:5" ht="25.5">
      <c r="A73" t="s">
        <v>46</v>
      </c>
      <c r="E73" s="29" t="s">
        <v>446</v>
      </c>
    </row>
    <row r="74" spans="1:16" ht="12.75">
      <c r="A74" s="18" t="s">
        <v>38</v>
      </c>
      <c s="23" t="s">
        <v>92</v>
      </c>
      <c s="23" t="s">
        <v>447</v>
      </c>
      <c s="18" t="s">
        <v>40</v>
      </c>
      <c s="24" t="s">
        <v>448</v>
      </c>
      <c s="25" t="s">
        <v>418</v>
      </c>
      <c s="26">
        <v>240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419</v>
      </c>
    </row>
    <row r="76" spans="1:5" ht="38.25">
      <c r="A76" s="30" t="s">
        <v>45</v>
      </c>
      <c r="E76" s="31" t="s">
        <v>449</v>
      </c>
    </row>
    <row r="77" spans="1:5" ht="25.5">
      <c r="A77" t="s">
        <v>46</v>
      </c>
      <c r="E77" s="29" t="s">
        <v>450</v>
      </c>
    </row>
    <row r="78" spans="1:16" ht="12.75">
      <c r="A78" s="18" t="s">
        <v>38</v>
      </c>
      <c s="23" t="s">
        <v>170</v>
      </c>
      <c s="23" t="s">
        <v>451</v>
      </c>
      <c s="18" t="s">
        <v>40</v>
      </c>
      <c s="24" t="s">
        <v>452</v>
      </c>
      <c s="25" t="s">
        <v>184</v>
      </c>
      <c s="26">
        <v>2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413</v>
      </c>
    </row>
    <row r="80" spans="1:5" ht="38.25">
      <c r="A80" s="30" t="s">
        <v>45</v>
      </c>
      <c r="E80" s="31" t="s">
        <v>232</v>
      </c>
    </row>
    <row r="81" spans="1:5" ht="63.75">
      <c r="A81" t="s">
        <v>46</v>
      </c>
      <c r="E81" s="29" t="s">
        <v>453</v>
      </c>
    </row>
    <row r="82" spans="1:16" ht="12.75">
      <c r="A82" s="18" t="s">
        <v>38</v>
      </c>
      <c s="23" t="s">
        <v>95</v>
      </c>
      <c s="23" t="s">
        <v>454</v>
      </c>
      <c s="18" t="s">
        <v>40</v>
      </c>
      <c s="24" t="s">
        <v>455</v>
      </c>
      <c s="25" t="s">
        <v>184</v>
      </c>
      <c s="26">
        <v>2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12.75">
      <c r="A83" s="28" t="s">
        <v>43</v>
      </c>
      <c r="E83" s="29" t="s">
        <v>413</v>
      </c>
    </row>
    <row r="84" spans="1:5" ht="38.25">
      <c r="A84" s="30" t="s">
        <v>45</v>
      </c>
      <c r="E84" s="31" t="s">
        <v>232</v>
      </c>
    </row>
    <row r="85" spans="1:5" ht="25.5">
      <c r="A85" t="s">
        <v>46</v>
      </c>
      <c r="E85" s="29" t="s">
        <v>446</v>
      </c>
    </row>
    <row r="86" spans="1:16" ht="12.75">
      <c r="A86" s="18" t="s">
        <v>38</v>
      </c>
      <c s="23" t="s">
        <v>98</v>
      </c>
      <c s="23" t="s">
        <v>456</v>
      </c>
      <c s="18" t="s">
        <v>40</v>
      </c>
      <c s="24" t="s">
        <v>457</v>
      </c>
      <c s="25" t="s">
        <v>418</v>
      </c>
      <c s="26">
        <v>240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419</v>
      </c>
    </row>
    <row r="88" spans="1:5" ht="38.25">
      <c r="A88" s="30" t="s">
        <v>45</v>
      </c>
      <c r="E88" s="31" t="s">
        <v>449</v>
      </c>
    </row>
    <row r="89" spans="1:5" ht="25.5">
      <c r="A89" t="s">
        <v>46</v>
      </c>
      <c r="E89" s="29" t="s">
        <v>450</v>
      </c>
    </row>
    <row r="90" spans="1:16" ht="25.5">
      <c r="A90" s="18" t="s">
        <v>38</v>
      </c>
      <c s="23" t="s">
        <v>188</v>
      </c>
      <c s="23" t="s">
        <v>458</v>
      </c>
      <c s="18" t="s">
        <v>40</v>
      </c>
      <c s="24" t="s">
        <v>459</v>
      </c>
      <c s="25" t="s">
        <v>184</v>
      </c>
      <c s="26">
        <v>69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12.75">
      <c r="A91" s="28" t="s">
        <v>43</v>
      </c>
      <c r="E91" s="29" t="s">
        <v>40</v>
      </c>
    </row>
    <row r="92" spans="1:5" ht="102">
      <c r="A92" s="30" t="s">
        <v>45</v>
      </c>
      <c r="E92" s="31" t="s">
        <v>460</v>
      </c>
    </row>
    <row r="93" spans="1:5" ht="63.75">
      <c r="A93" t="s">
        <v>46</v>
      </c>
      <c r="E93" s="29" t="s">
        <v>453</v>
      </c>
    </row>
    <row r="94" spans="1:16" ht="12.75">
      <c r="A94" s="18" t="s">
        <v>38</v>
      </c>
      <c s="23" t="s">
        <v>193</v>
      </c>
      <c s="23" t="s">
        <v>461</v>
      </c>
      <c s="18" t="s">
        <v>40</v>
      </c>
      <c s="24" t="s">
        <v>462</v>
      </c>
      <c s="25" t="s">
        <v>184</v>
      </c>
      <c s="26">
        <v>69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12.75">
      <c r="A95" s="28" t="s">
        <v>43</v>
      </c>
      <c r="E95" s="29" t="s">
        <v>40</v>
      </c>
    </row>
    <row r="96" spans="1:5" ht="102">
      <c r="A96" s="30" t="s">
        <v>45</v>
      </c>
      <c r="E96" s="31" t="s">
        <v>460</v>
      </c>
    </row>
    <row r="97" spans="1:5" ht="25.5">
      <c r="A97" t="s">
        <v>46</v>
      </c>
      <c r="E97" s="29" t="s">
        <v>446</v>
      </c>
    </row>
    <row r="98" spans="1:16" ht="12.75">
      <c r="A98" s="18" t="s">
        <v>38</v>
      </c>
      <c s="23" t="s">
        <v>198</v>
      </c>
      <c s="23" t="s">
        <v>463</v>
      </c>
      <c s="18" t="s">
        <v>40</v>
      </c>
      <c s="24" t="s">
        <v>464</v>
      </c>
      <c s="25" t="s">
        <v>418</v>
      </c>
      <c s="26">
        <v>8280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12.75">
      <c r="A99" s="28" t="s">
        <v>43</v>
      </c>
      <c r="E99" s="29" t="s">
        <v>419</v>
      </c>
    </row>
    <row r="100" spans="1:5" ht="38.25">
      <c r="A100" s="30" t="s">
        <v>45</v>
      </c>
      <c r="E100" s="31" t="s">
        <v>465</v>
      </c>
    </row>
    <row r="101" spans="1:5" ht="25.5">
      <c r="A101" t="s">
        <v>46</v>
      </c>
      <c r="E101" s="29" t="s">
        <v>450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0+O8+O13+O54+O91+O120+O165+O186+O199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466</v>
      </c>
      <c s="32">
        <f>0+I8+I13+I54+I91+I120+I165+I186+I199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466</v>
      </c>
      <c s="5"/>
      <c s="14" t="s">
        <v>467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103</v>
      </c>
      <c s="18" t="s">
        <v>104</v>
      </c>
      <c s="24" t="s">
        <v>105</v>
      </c>
      <c s="25" t="s">
        <v>106</v>
      </c>
      <c s="26">
        <v>1788.675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107</v>
      </c>
    </row>
    <row r="11" spans="1:5" ht="127.5">
      <c r="A11" s="30" t="s">
        <v>45</v>
      </c>
      <c r="E11" s="31" t="s">
        <v>468</v>
      </c>
    </row>
    <row r="12" spans="1:5" ht="25.5">
      <c r="A12" t="s">
        <v>46</v>
      </c>
      <c r="E12" s="29" t="s">
        <v>109</v>
      </c>
    </row>
    <row r="13" spans="1:18" ht="12.75" customHeight="1">
      <c r="A13" s="5" t="s">
        <v>36</v>
      </c>
      <c s="5"/>
      <c s="35" t="s">
        <v>22</v>
      </c>
      <c s="5"/>
      <c s="21" t="s">
        <v>122</v>
      </c>
      <c s="5"/>
      <c s="5"/>
      <c s="5"/>
      <c s="36">
        <f>0+Q13</f>
      </c>
      <c r="O13">
        <f>0+R13</f>
      </c>
      <c r="Q13">
        <f>0+I14+I18+I22+I26+I30+I34+I38+I42+I46+I50</f>
      </c>
      <c>
        <f>0+O14+O18+O22+O26+O30+O34+O38+O42+O46+O50</f>
      </c>
    </row>
    <row r="14" spans="1:16" ht="12.75">
      <c r="A14" s="18" t="s">
        <v>38</v>
      </c>
      <c s="23" t="s">
        <v>16</v>
      </c>
      <c s="23" t="s">
        <v>144</v>
      </c>
      <c s="18" t="s">
        <v>40</v>
      </c>
      <c s="24" t="s">
        <v>145</v>
      </c>
      <c s="25" t="s">
        <v>146</v>
      </c>
      <c s="26">
        <v>300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38.25">
      <c r="A16" s="30" t="s">
        <v>45</v>
      </c>
      <c r="E16" s="31" t="s">
        <v>469</v>
      </c>
    </row>
    <row r="17" spans="1:5" ht="38.25">
      <c r="A17" t="s">
        <v>46</v>
      </c>
      <c r="E17" s="29" t="s">
        <v>148</v>
      </c>
    </row>
    <row r="18" spans="1:16" ht="12.75">
      <c r="A18" s="18" t="s">
        <v>38</v>
      </c>
      <c s="23" t="s">
        <v>15</v>
      </c>
      <c s="23" t="s">
        <v>156</v>
      </c>
      <c s="18" t="s">
        <v>40</v>
      </c>
      <c s="24" t="s">
        <v>157</v>
      </c>
      <c s="25" t="s">
        <v>126</v>
      </c>
      <c s="26">
        <v>117.338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158</v>
      </c>
    </row>
    <row r="20" spans="1:5" ht="191.25">
      <c r="A20" s="30" t="s">
        <v>45</v>
      </c>
      <c r="E20" s="31" t="s">
        <v>470</v>
      </c>
    </row>
    <row r="21" spans="1:5" ht="369.75">
      <c r="A21" t="s">
        <v>46</v>
      </c>
      <c r="E21" s="29" t="s">
        <v>160</v>
      </c>
    </row>
    <row r="22" spans="1:16" ht="12.75">
      <c r="A22" s="18" t="s">
        <v>38</v>
      </c>
      <c s="23" t="s">
        <v>26</v>
      </c>
      <c s="23" t="s">
        <v>161</v>
      </c>
      <c s="18" t="s">
        <v>40</v>
      </c>
      <c s="24" t="s">
        <v>162</v>
      </c>
      <c s="25" t="s">
        <v>126</v>
      </c>
      <c s="26">
        <v>761.04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158</v>
      </c>
    </row>
    <row r="24" spans="1:5" ht="89.25">
      <c r="A24" s="30" t="s">
        <v>45</v>
      </c>
      <c r="E24" s="31" t="s">
        <v>471</v>
      </c>
    </row>
    <row r="25" spans="1:5" ht="318.75">
      <c r="A25" t="s">
        <v>46</v>
      </c>
      <c r="E25" s="29" t="s">
        <v>164</v>
      </c>
    </row>
    <row r="26" spans="1:16" ht="12.75">
      <c r="A26" s="18" t="s">
        <v>38</v>
      </c>
      <c s="23" t="s">
        <v>28</v>
      </c>
      <c s="23" t="s">
        <v>472</v>
      </c>
      <c s="18" t="s">
        <v>40</v>
      </c>
      <c s="24" t="s">
        <v>473</v>
      </c>
      <c s="25" t="s">
        <v>126</v>
      </c>
      <c s="26">
        <v>10.169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158</v>
      </c>
    </row>
    <row r="28" spans="1:5" ht="89.25">
      <c r="A28" s="30" t="s">
        <v>45</v>
      </c>
      <c r="E28" s="31" t="s">
        <v>474</v>
      </c>
    </row>
    <row r="29" spans="1:5" ht="318.75">
      <c r="A29" t="s">
        <v>46</v>
      </c>
      <c r="E29" s="29" t="s">
        <v>164</v>
      </c>
    </row>
    <row r="30" spans="1:16" ht="12.75">
      <c r="A30" s="18" t="s">
        <v>38</v>
      </c>
      <c s="23" t="s">
        <v>30</v>
      </c>
      <c s="23" t="s">
        <v>165</v>
      </c>
      <c s="18" t="s">
        <v>40</v>
      </c>
      <c s="24" t="s">
        <v>166</v>
      </c>
      <c s="25" t="s">
        <v>126</v>
      </c>
      <c s="26">
        <v>894.338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167</v>
      </c>
    </row>
    <row r="32" spans="1:5" ht="127.5">
      <c r="A32" s="30" t="s">
        <v>45</v>
      </c>
      <c r="E32" s="31" t="s">
        <v>475</v>
      </c>
    </row>
    <row r="33" spans="1:5" ht="191.25">
      <c r="A33" t="s">
        <v>46</v>
      </c>
      <c r="E33" s="29" t="s">
        <v>169</v>
      </c>
    </row>
    <row r="34" spans="1:16" ht="12.75">
      <c r="A34" s="18" t="s">
        <v>38</v>
      </c>
      <c s="23" t="s">
        <v>123</v>
      </c>
      <c s="23" t="s">
        <v>476</v>
      </c>
      <c s="18" t="s">
        <v>135</v>
      </c>
      <c s="24" t="s">
        <v>477</v>
      </c>
      <c s="25" t="s">
        <v>126</v>
      </c>
      <c s="26">
        <v>30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25.5">
      <c r="A35" s="28" t="s">
        <v>43</v>
      </c>
      <c r="E35" s="29" t="s">
        <v>478</v>
      </c>
    </row>
    <row r="36" spans="1:5" ht="63.75">
      <c r="A36" s="30" t="s">
        <v>45</v>
      </c>
      <c r="E36" s="31" t="s">
        <v>479</v>
      </c>
    </row>
    <row r="37" spans="1:5" ht="229.5">
      <c r="A37" t="s">
        <v>46</v>
      </c>
      <c r="E37" s="29" t="s">
        <v>480</v>
      </c>
    </row>
    <row r="38" spans="1:16" ht="12.75">
      <c r="A38" s="18" t="s">
        <v>38</v>
      </c>
      <c s="23" t="s">
        <v>74</v>
      </c>
      <c s="23" t="s">
        <v>476</v>
      </c>
      <c s="18" t="s">
        <v>141</v>
      </c>
      <c s="24" t="s">
        <v>477</v>
      </c>
      <c s="25" t="s">
        <v>126</v>
      </c>
      <c s="26">
        <v>4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25.5">
      <c r="A39" s="28" t="s">
        <v>43</v>
      </c>
      <c r="E39" s="29" t="s">
        <v>481</v>
      </c>
    </row>
    <row r="40" spans="1:5" ht="63.75">
      <c r="A40" s="30" t="s">
        <v>45</v>
      </c>
      <c r="E40" s="31" t="s">
        <v>482</v>
      </c>
    </row>
    <row r="41" spans="1:5" ht="229.5">
      <c r="A41" t="s">
        <v>46</v>
      </c>
      <c r="E41" s="29" t="s">
        <v>480</v>
      </c>
    </row>
    <row r="42" spans="1:16" ht="12.75">
      <c r="A42" s="18" t="s">
        <v>38</v>
      </c>
      <c s="23" t="s">
        <v>33</v>
      </c>
      <c s="23" t="s">
        <v>476</v>
      </c>
      <c s="18" t="s">
        <v>263</v>
      </c>
      <c s="24" t="s">
        <v>477</v>
      </c>
      <c s="25" t="s">
        <v>126</v>
      </c>
      <c s="26">
        <v>2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25.5">
      <c r="A43" s="28" t="s">
        <v>43</v>
      </c>
      <c r="E43" s="29" t="s">
        <v>483</v>
      </c>
    </row>
    <row r="44" spans="1:5" ht="63.75">
      <c r="A44" s="30" t="s">
        <v>45</v>
      </c>
      <c r="E44" s="31" t="s">
        <v>484</v>
      </c>
    </row>
    <row r="45" spans="1:5" ht="229.5">
      <c r="A45" t="s">
        <v>46</v>
      </c>
      <c r="E45" s="29" t="s">
        <v>480</v>
      </c>
    </row>
    <row r="46" spans="1:16" ht="12.75">
      <c r="A46" s="18" t="s">
        <v>38</v>
      </c>
      <c s="23" t="s">
        <v>35</v>
      </c>
      <c s="23" t="s">
        <v>272</v>
      </c>
      <c s="18" t="s">
        <v>40</v>
      </c>
      <c s="24" t="s">
        <v>273</v>
      </c>
      <c s="25" t="s">
        <v>137</v>
      </c>
      <c s="26">
        <v>107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51">
      <c r="A48" s="30" t="s">
        <v>45</v>
      </c>
      <c r="E48" s="31" t="s">
        <v>485</v>
      </c>
    </row>
    <row r="49" spans="1:5" ht="25.5">
      <c r="A49" t="s">
        <v>46</v>
      </c>
      <c r="E49" s="29" t="s">
        <v>275</v>
      </c>
    </row>
    <row r="50" spans="1:16" ht="12.75">
      <c r="A50" s="18" t="s">
        <v>38</v>
      </c>
      <c s="23" t="s">
        <v>82</v>
      </c>
      <c s="23" t="s">
        <v>283</v>
      </c>
      <c s="18" t="s">
        <v>40</v>
      </c>
      <c s="24" t="s">
        <v>284</v>
      </c>
      <c s="25" t="s">
        <v>137</v>
      </c>
      <c s="26">
        <v>34.905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486</v>
      </c>
    </row>
    <row r="52" spans="1:5" ht="76.5">
      <c r="A52" s="30" t="s">
        <v>45</v>
      </c>
      <c r="E52" s="31" t="s">
        <v>487</v>
      </c>
    </row>
    <row r="53" spans="1:5" ht="25.5">
      <c r="A53" t="s">
        <v>46</v>
      </c>
      <c r="E53" s="29" t="s">
        <v>287</v>
      </c>
    </row>
    <row r="54" spans="1:18" ht="12.75" customHeight="1">
      <c r="A54" s="5" t="s">
        <v>36</v>
      </c>
      <c s="5"/>
      <c s="35" t="s">
        <v>16</v>
      </c>
      <c s="5"/>
      <c s="21" t="s">
        <v>294</v>
      </c>
      <c s="5"/>
      <c s="5"/>
      <c s="5"/>
      <c s="36">
        <f>0+Q54</f>
      </c>
      <c r="O54">
        <f>0+R54</f>
      </c>
      <c r="Q54">
        <f>0+I55+I59+I63+I67+I71+I75+I79+I83+I87</f>
      </c>
      <c>
        <f>0+O55+O59+O63+O67+O71+O75+O79+O83+O87</f>
      </c>
    </row>
    <row r="55" spans="1:16" ht="12.75">
      <c r="A55" s="18" t="s">
        <v>38</v>
      </c>
      <c s="23" t="s">
        <v>85</v>
      </c>
      <c s="23" t="s">
        <v>488</v>
      </c>
      <c s="18" t="s">
        <v>40</v>
      </c>
      <c s="24" t="s">
        <v>489</v>
      </c>
      <c s="25" t="s">
        <v>126</v>
      </c>
      <c s="26">
        <v>1.35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12.75">
      <c r="A56" s="28" t="s">
        <v>43</v>
      </c>
      <c r="E56" s="29" t="s">
        <v>490</v>
      </c>
    </row>
    <row r="57" spans="1:5" ht="63.75">
      <c r="A57" s="30" t="s">
        <v>45</v>
      </c>
      <c r="E57" s="31" t="s">
        <v>491</v>
      </c>
    </row>
    <row r="58" spans="1:5" ht="51">
      <c r="A58" t="s">
        <v>46</v>
      </c>
      <c r="E58" s="29" t="s">
        <v>492</v>
      </c>
    </row>
    <row r="59" spans="1:16" ht="12.75">
      <c r="A59" s="18" t="s">
        <v>38</v>
      </c>
      <c s="23" t="s">
        <v>155</v>
      </c>
      <c s="23" t="s">
        <v>493</v>
      </c>
      <c s="18" t="s">
        <v>40</v>
      </c>
      <c s="24" t="s">
        <v>494</v>
      </c>
      <c s="25" t="s">
        <v>137</v>
      </c>
      <c s="26">
        <v>13.5</v>
      </c>
      <c s="27">
        <v>0</v>
      </c>
      <c s="27">
        <f>ROUND(ROUND(H59,2)*ROUND(G59,3),2)</f>
      </c>
      <c r="O59">
        <f>(I59*21)/100</f>
      </c>
      <c t="s">
        <v>16</v>
      </c>
    </row>
    <row r="60" spans="1:5" ht="25.5">
      <c r="A60" s="28" t="s">
        <v>43</v>
      </c>
      <c r="E60" s="29" t="s">
        <v>495</v>
      </c>
    </row>
    <row r="61" spans="1:5" ht="63.75">
      <c r="A61" s="30" t="s">
        <v>45</v>
      </c>
      <c r="E61" s="31" t="s">
        <v>496</v>
      </c>
    </row>
    <row r="62" spans="1:5" ht="51">
      <c r="A62" t="s">
        <v>46</v>
      </c>
      <c r="E62" s="29" t="s">
        <v>497</v>
      </c>
    </row>
    <row r="63" spans="1:16" ht="12.75">
      <c r="A63" s="18" t="s">
        <v>38</v>
      </c>
      <c s="23" t="s">
        <v>89</v>
      </c>
      <c s="23" t="s">
        <v>498</v>
      </c>
      <c s="18" t="s">
        <v>40</v>
      </c>
      <c s="24" t="s">
        <v>499</v>
      </c>
      <c s="25" t="s">
        <v>137</v>
      </c>
      <c s="26">
        <v>100.5</v>
      </c>
      <c s="27">
        <v>0</v>
      </c>
      <c s="27">
        <f>ROUND(ROUND(H63,2)*ROUND(G63,3),2)</f>
      </c>
      <c r="O63">
        <f>(I63*21)/100</f>
      </c>
      <c t="s">
        <v>16</v>
      </c>
    </row>
    <row r="64" spans="1:5" ht="25.5">
      <c r="A64" s="28" t="s">
        <v>43</v>
      </c>
      <c r="E64" s="29" t="s">
        <v>500</v>
      </c>
    </row>
    <row r="65" spans="1:5" ht="63.75">
      <c r="A65" s="30" t="s">
        <v>45</v>
      </c>
      <c r="E65" s="31" t="s">
        <v>501</v>
      </c>
    </row>
    <row r="66" spans="1:5" ht="51">
      <c r="A66" t="s">
        <v>46</v>
      </c>
      <c r="E66" s="29" t="s">
        <v>502</v>
      </c>
    </row>
    <row r="67" spans="1:16" ht="12.75">
      <c r="A67" s="18" t="s">
        <v>38</v>
      </c>
      <c s="23" t="s">
        <v>92</v>
      </c>
      <c s="23" t="s">
        <v>296</v>
      </c>
      <c s="18" t="s">
        <v>40</v>
      </c>
      <c s="24" t="s">
        <v>297</v>
      </c>
      <c s="25" t="s">
        <v>137</v>
      </c>
      <c s="26">
        <v>26.4</v>
      </c>
      <c s="27">
        <v>0</v>
      </c>
      <c s="27">
        <f>ROUND(ROUND(H67,2)*ROUND(G67,3),2)</f>
      </c>
      <c r="O67">
        <f>(I67*21)/100</f>
      </c>
      <c t="s">
        <v>16</v>
      </c>
    </row>
    <row r="68" spans="1:5" ht="38.25">
      <c r="A68" s="28" t="s">
        <v>43</v>
      </c>
      <c r="E68" s="29" t="s">
        <v>503</v>
      </c>
    </row>
    <row r="69" spans="1:5" ht="63.75">
      <c r="A69" s="30" t="s">
        <v>45</v>
      </c>
      <c r="E69" s="31" t="s">
        <v>504</v>
      </c>
    </row>
    <row r="70" spans="1:5" ht="102">
      <c r="A70" t="s">
        <v>46</v>
      </c>
      <c r="E70" s="29" t="s">
        <v>300</v>
      </c>
    </row>
    <row r="71" spans="1:16" ht="12.75">
      <c r="A71" s="18" t="s">
        <v>38</v>
      </c>
      <c s="23" t="s">
        <v>170</v>
      </c>
      <c s="23" t="s">
        <v>505</v>
      </c>
      <c s="18" t="s">
        <v>40</v>
      </c>
      <c s="24" t="s">
        <v>506</v>
      </c>
      <c s="25" t="s">
        <v>137</v>
      </c>
      <c s="26">
        <v>354.6</v>
      </c>
      <c s="27">
        <v>0</v>
      </c>
      <c s="27">
        <f>ROUND(ROUND(H71,2)*ROUND(G71,3),2)</f>
      </c>
      <c r="O71">
        <f>(I71*21)/100</f>
      </c>
      <c t="s">
        <v>16</v>
      </c>
    </row>
    <row r="72" spans="1:5" ht="12.75">
      <c r="A72" s="28" t="s">
        <v>43</v>
      </c>
      <c r="E72" s="29" t="s">
        <v>40</v>
      </c>
    </row>
    <row r="73" spans="1:5" ht="127.5">
      <c r="A73" s="30" t="s">
        <v>45</v>
      </c>
      <c r="E73" s="31" t="s">
        <v>507</v>
      </c>
    </row>
    <row r="74" spans="1:5" ht="102">
      <c r="A74" t="s">
        <v>46</v>
      </c>
      <c r="E74" s="29" t="s">
        <v>300</v>
      </c>
    </row>
    <row r="75" spans="1:16" ht="12.75">
      <c r="A75" s="18" t="s">
        <v>38</v>
      </c>
      <c s="23" t="s">
        <v>95</v>
      </c>
      <c s="23" t="s">
        <v>508</v>
      </c>
      <c s="18" t="s">
        <v>40</v>
      </c>
      <c s="24" t="s">
        <v>509</v>
      </c>
      <c s="25" t="s">
        <v>151</v>
      </c>
      <c s="26">
        <v>312</v>
      </c>
      <c s="27">
        <v>0</v>
      </c>
      <c s="27">
        <f>ROUND(ROUND(H75,2)*ROUND(G75,3),2)</f>
      </c>
      <c r="O75">
        <f>(I75*21)/100</f>
      </c>
      <c t="s">
        <v>16</v>
      </c>
    </row>
    <row r="76" spans="1:5" ht="38.25">
      <c r="A76" s="28" t="s">
        <v>43</v>
      </c>
      <c r="E76" s="29" t="s">
        <v>510</v>
      </c>
    </row>
    <row r="77" spans="1:5" ht="63.75">
      <c r="A77" s="30" t="s">
        <v>45</v>
      </c>
      <c r="E77" s="31" t="s">
        <v>511</v>
      </c>
    </row>
    <row r="78" spans="1:5" ht="51">
      <c r="A78" t="s">
        <v>46</v>
      </c>
      <c r="E78" s="29" t="s">
        <v>512</v>
      </c>
    </row>
    <row r="79" spans="1:16" ht="25.5">
      <c r="A79" s="18" t="s">
        <v>38</v>
      </c>
      <c s="23" t="s">
        <v>98</v>
      </c>
      <c s="23" t="s">
        <v>513</v>
      </c>
      <c s="18" t="s">
        <v>40</v>
      </c>
      <c s="24" t="s">
        <v>514</v>
      </c>
      <c s="25" t="s">
        <v>151</v>
      </c>
      <c s="26">
        <v>288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38.25">
      <c r="A80" s="28" t="s">
        <v>43</v>
      </c>
      <c r="E80" s="29" t="s">
        <v>515</v>
      </c>
    </row>
    <row r="81" spans="1:5" ht="63.75">
      <c r="A81" s="30" t="s">
        <v>45</v>
      </c>
      <c r="E81" s="31" t="s">
        <v>516</v>
      </c>
    </row>
    <row r="82" spans="1:5" ht="63.75">
      <c r="A82" t="s">
        <v>46</v>
      </c>
      <c r="E82" s="29" t="s">
        <v>517</v>
      </c>
    </row>
    <row r="83" spans="1:16" ht="12.75">
      <c r="A83" s="18" t="s">
        <v>38</v>
      </c>
      <c s="23" t="s">
        <v>188</v>
      </c>
      <c s="23" t="s">
        <v>518</v>
      </c>
      <c s="18" t="s">
        <v>40</v>
      </c>
      <c s="24" t="s">
        <v>519</v>
      </c>
      <c s="25" t="s">
        <v>126</v>
      </c>
      <c s="26">
        <v>38.543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12.75">
      <c r="A84" s="28" t="s">
        <v>43</v>
      </c>
      <c r="E84" s="29" t="s">
        <v>520</v>
      </c>
    </row>
    <row r="85" spans="1:5" ht="63.75">
      <c r="A85" s="30" t="s">
        <v>45</v>
      </c>
      <c r="E85" s="31" t="s">
        <v>521</v>
      </c>
    </row>
    <row r="86" spans="1:5" ht="369.75">
      <c r="A86" t="s">
        <v>46</v>
      </c>
      <c r="E86" s="29" t="s">
        <v>522</v>
      </c>
    </row>
    <row r="87" spans="1:16" ht="12.75">
      <c r="A87" s="18" t="s">
        <v>38</v>
      </c>
      <c s="23" t="s">
        <v>193</v>
      </c>
      <c s="23" t="s">
        <v>523</v>
      </c>
      <c s="18" t="s">
        <v>40</v>
      </c>
      <c s="24" t="s">
        <v>524</v>
      </c>
      <c s="25" t="s">
        <v>106</v>
      </c>
      <c s="26">
        <v>9.25</v>
      </c>
      <c s="27">
        <v>0</v>
      </c>
      <c s="27">
        <f>ROUND(ROUND(H87,2)*ROUND(G87,3),2)</f>
      </c>
      <c r="O87">
        <f>(I87*21)/100</f>
      </c>
      <c t="s">
        <v>16</v>
      </c>
    </row>
    <row r="88" spans="1:5" ht="12.75">
      <c r="A88" s="28" t="s">
        <v>43</v>
      </c>
      <c r="E88" s="29" t="s">
        <v>525</v>
      </c>
    </row>
    <row r="89" spans="1:5" ht="63.75">
      <c r="A89" s="30" t="s">
        <v>45</v>
      </c>
      <c r="E89" s="31" t="s">
        <v>526</v>
      </c>
    </row>
    <row r="90" spans="1:5" ht="267.75">
      <c r="A90" t="s">
        <v>46</v>
      </c>
      <c r="E90" s="29" t="s">
        <v>527</v>
      </c>
    </row>
    <row r="91" spans="1:18" ht="12.75" customHeight="1">
      <c r="A91" s="5" t="s">
        <v>36</v>
      </c>
      <c s="5"/>
      <c s="35" t="s">
        <v>15</v>
      </c>
      <c s="5"/>
      <c s="21" t="s">
        <v>528</v>
      </c>
      <c s="5"/>
      <c s="5"/>
      <c s="5"/>
      <c s="36">
        <f>0+Q91</f>
      </c>
      <c r="O91">
        <f>0+R91</f>
      </c>
      <c r="Q91">
        <f>0+I92+I96+I100+I104+I108+I112+I116</f>
      </c>
      <c>
        <f>0+O92+O96+O100+O104+O108+O112+O116</f>
      </c>
    </row>
    <row r="92" spans="1:16" ht="12.75">
      <c r="A92" s="18" t="s">
        <v>38</v>
      </c>
      <c s="23" t="s">
        <v>198</v>
      </c>
      <c s="23" t="s">
        <v>529</v>
      </c>
      <c s="18" t="s">
        <v>40</v>
      </c>
      <c s="24" t="s">
        <v>530</v>
      </c>
      <c s="25" t="s">
        <v>531</v>
      </c>
      <c s="26">
        <v>272</v>
      </c>
      <c s="27">
        <v>0</v>
      </c>
      <c s="27">
        <f>ROUND(ROUND(H92,2)*ROUND(G92,3),2)</f>
      </c>
      <c r="O92">
        <f>(I92*21)/100</f>
      </c>
      <c t="s">
        <v>16</v>
      </c>
    </row>
    <row r="93" spans="1:5" ht="25.5">
      <c r="A93" s="28" t="s">
        <v>43</v>
      </c>
      <c r="E93" s="29" t="s">
        <v>532</v>
      </c>
    </row>
    <row r="94" spans="1:5" ht="38.25">
      <c r="A94" s="30" t="s">
        <v>45</v>
      </c>
      <c r="E94" s="31" t="s">
        <v>533</v>
      </c>
    </row>
    <row r="95" spans="1:5" ht="25.5">
      <c r="A95" t="s">
        <v>46</v>
      </c>
      <c r="E95" s="29" t="s">
        <v>534</v>
      </c>
    </row>
    <row r="96" spans="1:16" ht="12.75">
      <c r="A96" s="18" t="s">
        <v>38</v>
      </c>
      <c s="23" t="s">
        <v>202</v>
      </c>
      <c s="23" t="s">
        <v>535</v>
      </c>
      <c s="18" t="s">
        <v>40</v>
      </c>
      <c s="24" t="s">
        <v>536</v>
      </c>
      <c s="25" t="s">
        <v>126</v>
      </c>
      <c s="26">
        <v>9.134</v>
      </c>
      <c s="27">
        <v>0</v>
      </c>
      <c s="27">
        <f>ROUND(ROUND(H96,2)*ROUND(G96,3),2)</f>
      </c>
      <c r="O96">
        <f>(I96*21)/100</f>
      </c>
      <c t="s">
        <v>16</v>
      </c>
    </row>
    <row r="97" spans="1:5" ht="12.75">
      <c r="A97" s="28" t="s">
        <v>43</v>
      </c>
      <c r="E97" s="29" t="s">
        <v>537</v>
      </c>
    </row>
    <row r="98" spans="1:5" ht="76.5">
      <c r="A98" s="30" t="s">
        <v>45</v>
      </c>
      <c r="E98" s="31" t="s">
        <v>538</v>
      </c>
    </row>
    <row r="99" spans="1:5" ht="382.5">
      <c r="A99" t="s">
        <v>46</v>
      </c>
      <c r="E99" s="29" t="s">
        <v>539</v>
      </c>
    </row>
    <row r="100" spans="1:16" ht="12.75">
      <c r="A100" s="18" t="s">
        <v>38</v>
      </c>
      <c s="23" t="s">
        <v>271</v>
      </c>
      <c s="23" t="s">
        <v>540</v>
      </c>
      <c s="18" t="s">
        <v>40</v>
      </c>
      <c s="24" t="s">
        <v>541</v>
      </c>
      <c s="25" t="s">
        <v>106</v>
      </c>
      <c s="26">
        <v>1.827</v>
      </c>
      <c s="27">
        <v>0</v>
      </c>
      <c s="27">
        <f>ROUND(ROUND(H100,2)*ROUND(G100,3),2)</f>
      </c>
      <c r="O100">
        <f>(I100*21)/100</f>
      </c>
      <c t="s">
        <v>16</v>
      </c>
    </row>
    <row r="101" spans="1:5" ht="12.75">
      <c r="A101" s="28" t="s">
        <v>43</v>
      </c>
      <c r="E101" s="29" t="s">
        <v>542</v>
      </c>
    </row>
    <row r="102" spans="1:5" ht="51">
      <c r="A102" s="30" t="s">
        <v>45</v>
      </c>
      <c r="E102" s="31" t="s">
        <v>543</v>
      </c>
    </row>
    <row r="103" spans="1:5" ht="242.25">
      <c r="A103" t="s">
        <v>46</v>
      </c>
      <c r="E103" s="29" t="s">
        <v>544</v>
      </c>
    </row>
    <row r="104" spans="1:16" ht="12.75">
      <c r="A104" s="18" t="s">
        <v>38</v>
      </c>
      <c s="23" t="s">
        <v>276</v>
      </c>
      <c s="23" t="s">
        <v>545</v>
      </c>
      <c s="18" t="s">
        <v>40</v>
      </c>
      <c s="24" t="s">
        <v>546</v>
      </c>
      <c s="25" t="s">
        <v>126</v>
      </c>
      <c s="26">
        <v>51.7</v>
      </c>
      <c s="27">
        <v>0</v>
      </c>
      <c s="27">
        <f>ROUND(ROUND(H104,2)*ROUND(G104,3),2)</f>
      </c>
      <c r="O104">
        <f>(I104*21)/100</f>
      </c>
      <c t="s">
        <v>16</v>
      </c>
    </row>
    <row r="105" spans="1:5" ht="12.75">
      <c r="A105" s="28" t="s">
        <v>43</v>
      </c>
      <c r="E105" s="29" t="s">
        <v>547</v>
      </c>
    </row>
    <row r="106" spans="1:5" ht="178.5">
      <c r="A106" s="30" t="s">
        <v>45</v>
      </c>
      <c r="E106" s="31" t="s">
        <v>548</v>
      </c>
    </row>
    <row r="107" spans="1:5" ht="369.75">
      <c r="A107" t="s">
        <v>46</v>
      </c>
      <c r="E107" s="29" t="s">
        <v>549</v>
      </c>
    </row>
    <row r="108" spans="1:16" ht="12.75">
      <c r="A108" s="18" t="s">
        <v>38</v>
      </c>
      <c s="23" t="s">
        <v>282</v>
      </c>
      <c s="23" t="s">
        <v>550</v>
      </c>
      <c s="18" t="s">
        <v>40</v>
      </c>
      <c s="24" t="s">
        <v>551</v>
      </c>
      <c s="25" t="s">
        <v>106</v>
      </c>
      <c s="26">
        <v>9.413</v>
      </c>
      <c s="27">
        <v>0</v>
      </c>
      <c s="27">
        <f>ROUND(ROUND(H108,2)*ROUND(G108,3),2)</f>
      </c>
      <c r="O108">
        <f>(I108*21)/100</f>
      </c>
      <c t="s">
        <v>16</v>
      </c>
    </row>
    <row r="109" spans="1:5" ht="12.75">
      <c r="A109" s="28" t="s">
        <v>43</v>
      </c>
      <c r="E109" s="29" t="s">
        <v>552</v>
      </c>
    </row>
    <row r="110" spans="1:5" ht="76.5">
      <c r="A110" s="30" t="s">
        <v>45</v>
      </c>
      <c r="E110" s="31" t="s">
        <v>553</v>
      </c>
    </row>
    <row r="111" spans="1:5" ht="267.75">
      <c r="A111" t="s">
        <v>46</v>
      </c>
      <c r="E111" s="29" t="s">
        <v>527</v>
      </c>
    </row>
    <row r="112" spans="1:16" ht="12.75">
      <c r="A112" s="18" t="s">
        <v>38</v>
      </c>
      <c s="23" t="s">
        <v>288</v>
      </c>
      <c s="23" t="s">
        <v>554</v>
      </c>
      <c s="18" t="s">
        <v>40</v>
      </c>
      <c s="24" t="s">
        <v>555</v>
      </c>
      <c s="25" t="s">
        <v>126</v>
      </c>
      <c s="26">
        <v>42.492</v>
      </c>
      <c s="27">
        <v>0</v>
      </c>
      <c s="27">
        <f>ROUND(ROUND(H112,2)*ROUND(G112,3),2)</f>
      </c>
      <c r="O112">
        <f>(I112*21)/100</f>
      </c>
      <c t="s">
        <v>16</v>
      </c>
    </row>
    <row r="113" spans="1:5" ht="12.75">
      <c r="A113" s="28" t="s">
        <v>43</v>
      </c>
      <c r="E113" s="29" t="s">
        <v>547</v>
      </c>
    </row>
    <row r="114" spans="1:5" ht="102">
      <c r="A114" s="30" t="s">
        <v>45</v>
      </c>
      <c r="E114" s="31" t="s">
        <v>556</v>
      </c>
    </row>
    <row r="115" spans="1:5" ht="369.75">
      <c r="A115" t="s">
        <v>46</v>
      </c>
      <c r="E115" s="29" t="s">
        <v>549</v>
      </c>
    </row>
    <row r="116" spans="1:16" ht="12.75">
      <c r="A116" s="18" t="s">
        <v>38</v>
      </c>
      <c s="23" t="s">
        <v>295</v>
      </c>
      <c s="23" t="s">
        <v>557</v>
      </c>
      <c s="18" t="s">
        <v>40</v>
      </c>
      <c s="24" t="s">
        <v>558</v>
      </c>
      <c s="25" t="s">
        <v>106</v>
      </c>
      <c s="26">
        <v>8.498</v>
      </c>
      <c s="27">
        <v>0</v>
      </c>
      <c s="27">
        <f>ROUND(ROUND(H116,2)*ROUND(G116,3),2)</f>
      </c>
      <c r="O116">
        <f>(I116*21)/100</f>
      </c>
      <c t="s">
        <v>16</v>
      </c>
    </row>
    <row r="117" spans="1:5" ht="12.75">
      <c r="A117" s="28" t="s">
        <v>43</v>
      </c>
      <c r="E117" s="29" t="s">
        <v>542</v>
      </c>
    </row>
    <row r="118" spans="1:5" ht="76.5">
      <c r="A118" s="30" t="s">
        <v>45</v>
      </c>
      <c r="E118" s="31" t="s">
        <v>559</v>
      </c>
    </row>
    <row r="119" spans="1:5" ht="267.75">
      <c r="A119" t="s">
        <v>46</v>
      </c>
      <c r="E119" s="29" t="s">
        <v>527</v>
      </c>
    </row>
    <row r="120" spans="1:18" ht="12.75" customHeight="1">
      <c r="A120" s="5" t="s">
        <v>36</v>
      </c>
      <c s="5"/>
      <c s="35" t="s">
        <v>26</v>
      </c>
      <c s="5"/>
      <c s="21" t="s">
        <v>560</v>
      </c>
      <c s="5"/>
      <c s="5"/>
      <c s="5"/>
      <c s="36">
        <f>0+Q120</f>
      </c>
      <c r="O120">
        <f>0+R120</f>
      </c>
      <c r="Q120">
        <f>0+I121+I125+I129+I133+I137+I141+I145+I149+I153+I157+I161</f>
      </c>
      <c>
        <f>0+O121+O125+O129+O133+O137+O141+O145+O149+O153+O157+O161</f>
      </c>
    </row>
    <row r="121" spans="1:16" ht="12.75">
      <c r="A121" s="18" t="s">
        <v>38</v>
      </c>
      <c s="23" t="s">
        <v>302</v>
      </c>
      <c s="23" t="s">
        <v>561</v>
      </c>
      <c s="18" t="s">
        <v>40</v>
      </c>
      <c s="24" t="s">
        <v>562</v>
      </c>
      <c s="25" t="s">
        <v>126</v>
      </c>
      <c s="26">
        <v>2.079</v>
      </c>
      <c s="27">
        <v>0</v>
      </c>
      <c s="27">
        <f>ROUND(ROUND(H121,2)*ROUND(G121,3),2)</f>
      </c>
      <c r="O121">
        <f>(I121*21)/100</f>
      </c>
      <c t="s">
        <v>16</v>
      </c>
    </row>
    <row r="122" spans="1:5" ht="25.5">
      <c r="A122" s="28" t="s">
        <v>43</v>
      </c>
      <c r="E122" s="29" t="s">
        <v>563</v>
      </c>
    </row>
    <row r="123" spans="1:5" ht="38.25">
      <c r="A123" s="30" t="s">
        <v>45</v>
      </c>
      <c r="E123" s="31" t="s">
        <v>564</v>
      </c>
    </row>
    <row r="124" spans="1:5" ht="229.5">
      <c r="A124" t="s">
        <v>46</v>
      </c>
      <c r="E124" s="29" t="s">
        <v>565</v>
      </c>
    </row>
    <row r="125" spans="1:16" ht="12.75">
      <c r="A125" s="18" t="s">
        <v>38</v>
      </c>
      <c s="23" t="s">
        <v>308</v>
      </c>
      <c s="23" t="s">
        <v>566</v>
      </c>
      <c s="18" t="s">
        <v>40</v>
      </c>
      <c s="24" t="s">
        <v>567</v>
      </c>
      <c s="25" t="s">
        <v>126</v>
      </c>
      <c s="26">
        <v>1.8</v>
      </c>
      <c s="27">
        <v>0</v>
      </c>
      <c s="27">
        <f>ROUND(ROUND(H125,2)*ROUND(G125,3),2)</f>
      </c>
      <c r="O125">
        <f>(I125*21)/100</f>
      </c>
      <c t="s">
        <v>16</v>
      </c>
    </row>
    <row r="126" spans="1:5" ht="25.5">
      <c r="A126" s="28" t="s">
        <v>43</v>
      </c>
      <c r="E126" s="29" t="s">
        <v>568</v>
      </c>
    </row>
    <row r="127" spans="1:5" ht="63.75">
      <c r="A127" s="30" t="s">
        <v>45</v>
      </c>
      <c r="E127" s="31" t="s">
        <v>569</v>
      </c>
    </row>
    <row r="128" spans="1:5" ht="369.75">
      <c r="A128" t="s">
        <v>46</v>
      </c>
      <c r="E128" s="29" t="s">
        <v>549</v>
      </c>
    </row>
    <row r="129" spans="1:16" ht="12.75">
      <c r="A129" s="18" t="s">
        <v>38</v>
      </c>
      <c s="23" t="s">
        <v>313</v>
      </c>
      <c s="23" t="s">
        <v>570</v>
      </c>
      <c s="18" t="s">
        <v>40</v>
      </c>
      <c s="24" t="s">
        <v>571</v>
      </c>
      <c s="25" t="s">
        <v>126</v>
      </c>
      <c s="26">
        <v>15.469</v>
      </c>
      <c s="27">
        <v>0</v>
      </c>
      <c s="27">
        <f>ROUND(ROUND(H129,2)*ROUND(G129,3),2)</f>
      </c>
      <c r="O129">
        <f>(I129*21)/100</f>
      </c>
      <c t="s">
        <v>16</v>
      </c>
    </row>
    <row r="130" spans="1:5" ht="12.75">
      <c r="A130" s="28" t="s">
        <v>43</v>
      </c>
      <c r="E130" s="29" t="s">
        <v>40</v>
      </c>
    </row>
    <row r="131" spans="1:5" ht="165.75">
      <c r="A131" s="30" t="s">
        <v>45</v>
      </c>
      <c r="E131" s="31" t="s">
        <v>572</v>
      </c>
    </row>
    <row r="132" spans="1:5" ht="369.75">
      <c r="A132" t="s">
        <v>46</v>
      </c>
      <c r="E132" s="29" t="s">
        <v>549</v>
      </c>
    </row>
    <row r="133" spans="1:16" ht="12.75">
      <c r="A133" s="18" t="s">
        <v>38</v>
      </c>
      <c s="23" t="s">
        <v>319</v>
      </c>
      <c s="23" t="s">
        <v>573</v>
      </c>
      <c s="18" t="s">
        <v>40</v>
      </c>
      <c s="24" t="s">
        <v>574</v>
      </c>
      <c s="25" t="s">
        <v>126</v>
      </c>
      <c s="26">
        <v>10.2</v>
      </c>
      <c s="27">
        <v>0</v>
      </c>
      <c s="27">
        <f>ROUND(ROUND(H133,2)*ROUND(G133,3),2)</f>
      </c>
      <c r="O133">
        <f>(I133*21)/100</f>
      </c>
      <c t="s">
        <v>16</v>
      </c>
    </row>
    <row r="134" spans="1:5" ht="38.25">
      <c r="A134" s="28" t="s">
        <v>43</v>
      </c>
      <c r="E134" s="29" t="s">
        <v>575</v>
      </c>
    </row>
    <row r="135" spans="1:5" ht="63.75">
      <c r="A135" s="30" t="s">
        <v>45</v>
      </c>
      <c r="E135" s="31" t="s">
        <v>576</v>
      </c>
    </row>
    <row r="136" spans="1:5" ht="369.75">
      <c r="A136" t="s">
        <v>46</v>
      </c>
      <c r="E136" s="29" t="s">
        <v>577</v>
      </c>
    </row>
    <row r="137" spans="1:16" ht="12.75">
      <c r="A137" s="18" t="s">
        <v>38</v>
      </c>
      <c s="23" t="s">
        <v>325</v>
      </c>
      <c s="23" t="s">
        <v>578</v>
      </c>
      <c s="18" t="s">
        <v>40</v>
      </c>
      <c s="24" t="s">
        <v>579</v>
      </c>
      <c s="25" t="s">
        <v>126</v>
      </c>
      <c s="26">
        <v>53.5</v>
      </c>
      <c s="27">
        <v>0</v>
      </c>
      <c s="27">
        <f>ROUND(ROUND(H137,2)*ROUND(G137,3),2)</f>
      </c>
      <c r="O137">
        <f>(I137*21)/100</f>
      </c>
      <c t="s">
        <v>16</v>
      </c>
    </row>
    <row r="138" spans="1:5" ht="12.75">
      <c r="A138" s="28" t="s">
        <v>43</v>
      </c>
      <c r="E138" s="29" t="s">
        <v>580</v>
      </c>
    </row>
    <row r="139" spans="1:5" ht="63.75">
      <c r="A139" s="30" t="s">
        <v>45</v>
      </c>
      <c r="E139" s="31" t="s">
        <v>581</v>
      </c>
    </row>
    <row r="140" spans="1:5" ht="38.25">
      <c r="A140" t="s">
        <v>46</v>
      </c>
      <c r="E140" s="29" t="s">
        <v>582</v>
      </c>
    </row>
    <row r="141" spans="1:16" ht="12.75">
      <c r="A141" s="18" t="s">
        <v>38</v>
      </c>
      <c s="23" t="s">
        <v>330</v>
      </c>
      <c s="23" t="s">
        <v>583</v>
      </c>
      <c s="18" t="s">
        <v>135</v>
      </c>
      <c s="24" t="s">
        <v>584</v>
      </c>
      <c s="25" t="s">
        <v>126</v>
      </c>
      <c s="26">
        <v>458.142</v>
      </c>
      <c s="27">
        <v>0</v>
      </c>
      <c s="27">
        <f>ROUND(ROUND(H141,2)*ROUND(G141,3),2)</f>
      </c>
      <c r="O141">
        <f>(I141*21)/100</f>
      </c>
      <c t="s">
        <v>16</v>
      </c>
    </row>
    <row r="142" spans="1:5" ht="38.25">
      <c r="A142" s="28" t="s">
        <v>43</v>
      </c>
      <c r="E142" s="29" t="s">
        <v>585</v>
      </c>
    </row>
    <row r="143" spans="1:5" ht="127.5">
      <c r="A143" s="30" t="s">
        <v>45</v>
      </c>
      <c r="E143" s="31" t="s">
        <v>586</v>
      </c>
    </row>
    <row r="144" spans="1:5" ht="38.25">
      <c r="A144" t="s">
        <v>46</v>
      </c>
      <c r="E144" s="29" t="s">
        <v>582</v>
      </c>
    </row>
    <row r="145" spans="1:16" ht="12.75">
      <c r="A145" s="18" t="s">
        <v>38</v>
      </c>
      <c s="23" t="s">
        <v>336</v>
      </c>
      <c s="23" t="s">
        <v>583</v>
      </c>
      <c s="18" t="s">
        <v>141</v>
      </c>
      <c s="24" t="s">
        <v>584</v>
      </c>
      <c s="25" t="s">
        <v>126</v>
      </c>
      <c s="26">
        <v>300</v>
      </c>
      <c s="27">
        <v>0</v>
      </c>
      <c s="27">
        <f>ROUND(ROUND(H145,2)*ROUND(G145,3),2)</f>
      </c>
      <c r="O145">
        <f>(I145*21)/100</f>
      </c>
      <c t="s">
        <v>16</v>
      </c>
    </row>
    <row r="146" spans="1:5" ht="25.5">
      <c r="A146" s="28" t="s">
        <v>43</v>
      </c>
      <c r="E146" s="29" t="s">
        <v>587</v>
      </c>
    </row>
    <row r="147" spans="1:5" ht="63.75">
      <c r="A147" s="30" t="s">
        <v>45</v>
      </c>
      <c r="E147" s="31" t="s">
        <v>588</v>
      </c>
    </row>
    <row r="148" spans="1:5" ht="38.25">
      <c r="A148" t="s">
        <v>46</v>
      </c>
      <c r="E148" s="29" t="s">
        <v>582</v>
      </c>
    </row>
    <row r="149" spans="1:16" ht="12.75">
      <c r="A149" s="18" t="s">
        <v>38</v>
      </c>
      <c s="23" t="s">
        <v>341</v>
      </c>
      <c s="23" t="s">
        <v>583</v>
      </c>
      <c s="18" t="s">
        <v>263</v>
      </c>
      <c s="24" t="s">
        <v>584</v>
      </c>
      <c s="25" t="s">
        <v>126</v>
      </c>
      <c s="26">
        <v>26.625</v>
      </c>
      <c s="27">
        <v>0</v>
      </c>
      <c s="27">
        <f>ROUND(ROUND(H149,2)*ROUND(G149,3),2)</f>
      </c>
      <c r="O149">
        <f>(I149*21)/100</f>
      </c>
      <c t="s">
        <v>16</v>
      </c>
    </row>
    <row r="150" spans="1:5" ht="12.75">
      <c r="A150" s="28" t="s">
        <v>43</v>
      </c>
      <c r="E150" s="29" t="s">
        <v>589</v>
      </c>
    </row>
    <row r="151" spans="1:5" ht="63.75">
      <c r="A151" s="30" t="s">
        <v>45</v>
      </c>
      <c r="E151" s="31" t="s">
        <v>590</v>
      </c>
    </row>
    <row r="152" spans="1:5" ht="38.25">
      <c r="A152" t="s">
        <v>46</v>
      </c>
      <c r="E152" s="29" t="s">
        <v>582</v>
      </c>
    </row>
    <row r="153" spans="1:16" ht="12.75">
      <c r="A153" s="18" t="s">
        <v>38</v>
      </c>
      <c s="23" t="s">
        <v>346</v>
      </c>
      <c s="23" t="s">
        <v>591</v>
      </c>
      <c s="18" t="s">
        <v>40</v>
      </c>
      <c s="24" t="s">
        <v>592</v>
      </c>
      <c s="25" t="s">
        <v>126</v>
      </c>
      <c s="26">
        <v>24.571</v>
      </c>
      <c s="27">
        <v>0</v>
      </c>
      <c s="27">
        <f>ROUND(ROUND(H153,2)*ROUND(G153,3),2)</f>
      </c>
      <c r="O153">
        <f>(I153*21)/100</f>
      </c>
      <c t="s">
        <v>16</v>
      </c>
    </row>
    <row r="154" spans="1:5" ht="12.75">
      <c r="A154" s="28" t="s">
        <v>43</v>
      </c>
      <c r="E154" s="29" t="s">
        <v>40</v>
      </c>
    </row>
    <row r="155" spans="1:5" ht="165.75">
      <c r="A155" s="30" t="s">
        <v>45</v>
      </c>
      <c r="E155" s="31" t="s">
        <v>593</v>
      </c>
    </row>
    <row r="156" spans="1:5" ht="51">
      <c r="A156" t="s">
        <v>46</v>
      </c>
      <c r="E156" s="29" t="s">
        <v>594</v>
      </c>
    </row>
    <row r="157" spans="1:16" ht="12.75">
      <c r="A157" s="18" t="s">
        <v>38</v>
      </c>
      <c s="23" t="s">
        <v>352</v>
      </c>
      <c s="23" t="s">
        <v>595</v>
      </c>
      <c s="18" t="s">
        <v>40</v>
      </c>
      <c s="24" t="s">
        <v>596</v>
      </c>
      <c s="25" t="s">
        <v>126</v>
      </c>
      <c s="26">
        <v>17.405</v>
      </c>
      <c s="27">
        <v>0</v>
      </c>
      <c s="27">
        <f>ROUND(ROUND(H157,2)*ROUND(G157,3),2)</f>
      </c>
      <c r="O157">
        <f>(I157*21)/100</f>
      </c>
      <c t="s">
        <v>16</v>
      </c>
    </row>
    <row r="158" spans="1:5" ht="12.75">
      <c r="A158" s="28" t="s">
        <v>43</v>
      </c>
      <c r="E158" s="29" t="s">
        <v>40</v>
      </c>
    </row>
    <row r="159" spans="1:5" ht="127.5">
      <c r="A159" s="30" t="s">
        <v>45</v>
      </c>
      <c r="E159" s="31" t="s">
        <v>597</v>
      </c>
    </row>
    <row r="160" spans="1:5" ht="102">
      <c r="A160" t="s">
        <v>46</v>
      </c>
      <c r="E160" s="29" t="s">
        <v>598</v>
      </c>
    </row>
    <row r="161" spans="1:16" ht="12.75">
      <c r="A161" s="18" t="s">
        <v>38</v>
      </c>
      <c s="23" t="s">
        <v>358</v>
      </c>
      <c s="23" t="s">
        <v>599</v>
      </c>
      <c s="18" t="s">
        <v>40</v>
      </c>
      <c s="24" t="s">
        <v>600</v>
      </c>
      <c s="25" t="s">
        <v>126</v>
      </c>
      <c s="26">
        <v>10.169</v>
      </c>
      <c s="27">
        <v>0</v>
      </c>
      <c s="27">
        <f>ROUND(ROUND(H161,2)*ROUND(G161,3),2)</f>
      </c>
      <c r="O161">
        <f>(I161*21)/100</f>
      </c>
      <c t="s">
        <v>16</v>
      </c>
    </row>
    <row r="162" spans="1:5" ht="25.5">
      <c r="A162" s="28" t="s">
        <v>43</v>
      </c>
      <c r="E162" s="29" t="s">
        <v>601</v>
      </c>
    </row>
    <row r="163" spans="1:5" ht="38.25">
      <c r="A163" s="30" t="s">
        <v>45</v>
      </c>
      <c r="E163" s="31" t="s">
        <v>602</v>
      </c>
    </row>
    <row r="164" spans="1:5" ht="357">
      <c r="A164" t="s">
        <v>46</v>
      </c>
      <c r="E164" s="29" t="s">
        <v>603</v>
      </c>
    </row>
    <row r="165" spans="1:18" ht="12.75" customHeight="1">
      <c r="A165" s="5" t="s">
        <v>36</v>
      </c>
      <c s="5"/>
      <c s="35" t="s">
        <v>123</v>
      </c>
      <c s="5"/>
      <c s="21" t="s">
        <v>604</v>
      </c>
      <c s="5"/>
      <c s="5"/>
      <c s="5"/>
      <c s="36">
        <f>0+Q165</f>
      </c>
      <c r="O165">
        <f>0+R165</f>
      </c>
      <c r="Q165">
        <f>0+I166+I170+I174+I178+I182</f>
      </c>
      <c>
        <f>0+O166+O170+O174+O178+O182</f>
      </c>
    </row>
    <row r="166" spans="1:16" ht="12.75">
      <c r="A166" s="18" t="s">
        <v>38</v>
      </c>
      <c s="23" t="s">
        <v>363</v>
      </c>
      <c s="23" t="s">
        <v>605</v>
      </c>
      <c s="18" t="s">
        <v>40</v>
      </c>
      <c s="24" t="s">
        <v>606</v>
      </c>
      <c s="25" t="s">
        <v>137</v>
      </c>
      <c s="26">
        <v>276.517</v>
      </c>
      <c s="27">
        <v>0</v>
      </c>
      <c s="27">
        <f>ROUND(ROUND(H166,2)*ROUND(G166,3),2)</f>
      </c>
      <c r="O166">
        <f>(I166*21)/100</f>
      </c>
      <c t="s">
        <v>16</v>
      </c>
    </row>
    <row r="167" spans="1:5" ht="25.5">
      <c r="A167" s="28" t="s">
        <v>43</v>
      </c>
      <c r="E167" s="29" t="s">
        <v>607</v>
      </c>
    </row>
    <row r="168" spans="1:5" ht="229.5">
      <c r="A168" s="30" t="s">
        <v>45</v>
      </c>
      <c r="E168" s="31" t="s">
        <v>608</v>
      </c>
    </row>
    <row r="169" spans="1:5" ht="191.25">
      <c r="A169" t="s">
        <v>46</v>
      </c>
      <c r="E169" s="29" t="s">
        <v>609</v>
      </c>
    </row>
    <row r="170" spans="1:16" ht="12.75">
      <c r="A170" s="18" t="s">
        <v>38</v>
      </c>
      <c s="23" t="s">
        <v>367</v>
      </c>
      <c s="23" t="s">
        <v>610</v>
      </c>
      <c s="18" t="s">
        <v>40</v>
      </c>
      <c s="24" t="s">
        <v>611</v>
      </c>
      <c s="25" t="s">
        <v>137</v>
      </c>
      <c s="26">
        <v>23.16</v>
      </c>
      <c s="27">
        <v>0</v>
      </c>
      <c s="27">
        <f>ROUND(ROUND(H170,2)*ROUND(G170,3),2)</f>
      </c>
      <c r="O170">
        <f>(I170*21)/100</f>
      </c>
      <c t="s">
        <v>16</v>
      </c>
    </row>
    <row r="171" spans="1:5" ht="12.75">
      <c r="A171" s="28" t="s">
        <v>43</v>
      </c>
      <c r="E171" s="29" t="s">
        <v>612</v>
      </c>
    </row>
    <row r="172" spans="1:5" ht="63.75">
      <c r="A172" s="30" t="s">
        <v>45</v>
      </c>
      <c r="E172" s="31" t="s">
        <v>613</v>
      </c>
    </row>
    <row r="173" spans="1:5" ht="204">
      <c r="A173" t="s">
        <v>46</v>
      </c>
      <c r="E173" s="29" t="s">
        <v>614</v>
      </c>
    </row>
    <row r="174" spans="1:16" ht="12.75">
      <c r="A174" s="18" t="s">
        <v>38</v>
      </c>
      <c s="23" t="s">
        <v>372</v>
      </c>
      <c s="23" t="s">
        <v>615</v>
      </c>
      <c s="18" t="s">
        <v>40</v>
      </c>
      <c s="24" t="s">
        <v>616</v>
      </c>
      <c s="25" t="s">
        <v>137</v>
      </c>
      <c s="26">
        <v>30.1</v>
      </c>
      <c s="27">
        <v>0</v>
      </c>
      <c s="27">
        <f>ROUND(ROUND(H174,2)*ROUND(G174,3),2)</f>
      </c>
      <c r="O174">
        <f>(I174*21)/100</f>
      </c>
      <c t="s">
        <v>16</v>
      </c>
    </row>
    <row r="175" spans="1:5" ht="25.5">
      <c r="A175" s="28" t="s">
        <v>43</v>
      </c>
      <c r="E175" s="29" t="s">
        <v>617</v>
      </c>
    </row>
    <row r="176" spans="1:5" ht="38.25">
      <c r="A176" s="30" t="s">
        <v>45</v>
      </c>
      <c r="E176" s="31" t="s">
        <v>618</v>
      </c>
    </row>
    <row r="177" spans="1:5" ht="38.25">
      <c r="A177" t="s">
        <v>46</v>
      </c>
      <c r="E177" s="29" t="s">
        <v>619</v>
      </c>
    </row>
    <row r="178" spans="1:16" ht="12.75">
      <c r="A178" s="18" t="s">
        <v>38</v>
      </c>
      <c s="23" t="s">
        <v>377</v>
      </c>
      <c s="23" t="s">
        <v>620</v>
      </c>
      <c s="18" t="s">
        <v>40</v>
      </c>
      <c s="24" t="s">
        <v>621</v>
      </c>
      <c s="25" t="s">
        <v>137</v>
      </c>
      <c s="26">
        <v>553.075</v>
      </c>
      <c s="27">
        <v>0</v>
      </c>
      <c s="27">
        <f>ROUND(ROUND(H178,2)*ROUND(G178,3),2)</f>
      </c>
      <c r="O178">
        <f>(I178*21)/100</f>
      </c>
      <c t="s">
        <v>16</v>
      </c>
    </row>
    <row r="179" spans="1:5" ht="25.5">
      <c r="A179" s="28" t="s">
        <v>43</v>
      </c>
      <c r="E179" s="29" t="s">
        <v>622</v>
      </c>
    </row>
    <row r="180" spans="1:5" ht="204">
      <c r="A180" s="30" t="s">
        <v>45</v>
      </c>
      <c r="E180" s="31" t="s">
        <v>623</v>
      </c>
    </row>
    <row r="181" spans="1:5" ht="38.25">
      <c r="A181" t="s">
        <v>46</v>
      </c>
      <c r="E181" s="29" t="s">
        <v>619</v>
      </c>
    </row>
    <row r="182" spans="1:16" ht="12.75">
      <c r="A182" s="18" t="s">
        <v>38</v>
      </c>
      <c s="23" t="s">
        <v>383</v>
      </c>
      <c s="23" t="s">
        <v>624</v>
      </c>
      <c s="18" t="s">
        <v>40</v>
      </c>
      <c s="24" t="s">
        <v>625</v>
      </c>
      <c s="25" t="s">
        <v>137</v>
      </c>
      <c s="26">
        <v>72.743</v>
      </c>
      <c s="27">
        <v>0</v>
      </c>
      <c s="27">
        <f>ROUND(ROUND(H182,2)*ROUND(G182,3),2)</f>
      </c>
      <c r="O182">
        <f>(I182*21)/100</f>
      </c>
      <c t="s">
        <v>16</v>
      </c>
    </row>
    <row r="183" spans="1:5" ht="12.75">
      <c r="A183" s="28" t="s">
        <v>43</v>
      </c>
      <c r="E183" s="29" t="s">
        <v>40</v>
      </c>
    </row>
    <row r="184" spans="1:5" ht="140.25">
      <c r="A184" s="30" t="s">
        <v>45</v>
      </c>
      <c r="E184" s="31" t="s">
        <v>626</v>
      </c>
    </row>
    <row r="185" spans="1:5" ht="51">
      <c r="A185" t="s">
        <v>46</v>
      </c>
      <c r="E185" s="29" t="s">
        <v>627</v>
      </c>
    </row>
    <row r="186" spans="1:18" ht="12.75" customHeight="1">
      <c r="A186" s="5" t="s">
        <v>36</v>
      </c>
      <c s="5"/>
      <c s="35" t="s">
        <v>74</v>
      </c>
      <c s="5"/>
      <c s="21" t="s">
        <v>628</v>
      </c>
      <c s="5"/>
      <c s="5"/>
      <c s="5"/>
      <c s="36">
        <f>0+Q186</f>
      </c>
      <c r="O186">
        <f>0+R186</f>
      </c>
      <c r="Q186">
        <f>0+I187+I191+I195</f>
      </c>
      <c>
        <f>0+O187+O191+O195</f>
      </c>
    </row>
    <row r="187" spans="1:16" ht="12.75">
      <c r="A187" s="18" t="s">
        <v>38</v>
      </c>
      <c s="23" t="s">
        <v>629</v>
      </c>
      <c s="23" t="s">
        <v>630</v>
      </c>
      <c s="18" t="s">
        <v>135</v>
      </c>
      <c s="24" t="s">
        <v>631</v>
      </c>
      <c s="25" t="s">
        <v>151</v>
      </c>
      <c s="26">
        <v>1.14</v>
      </c>
      <c s="27">
        <v>0</v>
      </c>
      <c s="27">
        <f>ROUND(ROUND(H187,2)*ROUND(G187,3),2)</f>
      </c>
      <c r="O187">
        <f>(I187*21)/100</f>
      </c>
      <c t="s">
        <v>16</v>
      </c>
    </row>
    <row r="188" spans="1:5" ht="25.5">
      <c r="A188" s="28" t="s">
        <v>43</v>
      </c>
      <c r="E188" s="29" t="s">
        <v>632</v>
      </c>
    </row>
    <row r="189" spans="1:5" ht="63.75">
      <c r="A189" s="30" t="s">
        <v>45</v>
      </c>
      <c r="E189" s="31" t="s">
        <v>633</v>
      </c>
    </row>
    <row r="190" spans="1:5" ht="255">
      <c r="A190" t="s">
        <v>46</v>
      </c>
      <c r="E190" s="29" t="s">
        <v>634</v>
      </c>
    </row>
    <row r="191" spans="1:16" ht="12.75">
      <c r="A191" s="18" t="s">
        <v>38</v>
      </c>
      <c s="23" t="s">
        <v>635</v>
      </c>
      <c s="23" t="s">
        <v>630</v>
      </c>
      <c s="18" t="s">
        <v>141</v>
      </c>
      <c s="24" t="s">
        <v>631</v>
      </c>
      <c s="25" t="s">
        <v>151</v>
      </c>
      <c s="26">
        <v>1.4</v>
      </c>
      <c s="27">
        <v>0</v>
      </c>
      <c s="27">
        <f>ROUND(ROUND(H191,2)*ROUND(G191,3),2)</f>
      </c>
      <c r="O191">
        <f>(I191*21)/100</f>
      </c>
      <c t="s">
        <v>16</v>
      </c>
    </row>
    <row r="192" spans="1:5" ht="25.5">
      <c r="A192" s="28" t="s">
        <v>43</v>
      </c>
      <c r="E192" s="29" t="s">
        <v>636</v>
      </c>
    </row>
    <row r="193" spans="1:5" ht="63.75">
      <c r="A193" s="30" t="s">
        <v>45</v>
      </c>
      <c r="E193" s="31" t="s">
        <v>637</v>
      </c>
    </row>
    <row r="194" spans="1:5" ht="255">
      <c r="A194" t="s">
        <v>46</v>
      </c>
      <c r="E194" s="29" t="s">
        <v>634</v>
      </c>
    </row>
    <row r="195" spans="1:16" ht="12.75">
      <c r="A195" s="18" t="s">
        <v>38</v>
      </c>
      <c s="23" t="s">
        <v>638</v>
      </c>
      <c s="23" t="s">
        <v>639</v>
      </c>
      <c s="18" t="s">
        <v>40</v>
      </c>
      <c s="24" t="s">
        <v>640</v>
      </c>
      <c s="25" t="s">
        <v>151</v>
      </c>
      <c s="26">
        <v>17</v>
      </c>
      <c s="27">
        <v>0</v>
      </c>
      <c s="27">
        <f>ROUND(ROUND(H195,2)*ROUND(G195,3),2)</f>
      </c>
      <c r="O195">
        <f>(I195*21)/100</f>
      </c>
      <c t="s">
        <v>16</v>
      </c>
    </row>
    <row r="196" spans="1:5" ht="25.5">
      <c r="A196" s="28" t="s">
        <v>43</v>
      </c>
      <c r="E196" s="29" t="s">
        <v>641</v>
      </c>
    </row>
    <row r="197" spans="1:5" ht="63.75">
      <c r="A197" s="30" t="s">
        <v>45</v>
      </c>
      <c r="E197" s="31" t="s">
        <v>642</v>
      </c>
    </row>
    <row r="198" spans="1:5" ht="242.25">
      <c r="A198" t="s">
        <v>46</v>
      </c>
      <c r="E198" s="29" t="s">
        <v>643</v>
      </c>
    </row>
    <row r="199" spans="1:18" ht="12.75" customHeight="1">
      <c r="A199" s="5" t="s">
        <v>36</v>
      </c>
      <c s="5"/>
      <c s="35" t="s">
        <v>33</v>
      </c>
      <c s="5"/>
      <c s="21" t="s">
        <v>176</v>
      </c>
      <c s="5"/>
      <c s="5"/>
      <c s="5"/>
      <c s="36">
        <f>0+Q199</f>
      </c>
      <c r="O199">
        <f>0+R199</f>
      </c>
      <c r="Q199">
        <f>0+I200+I204+I208+I212+I216+I220+I224+I228+I232</f>
      </c>
      <c>
        <f>0+O200+O204+O208+O212+O216+O220+O224+O228+O232</f>
      </c>
    </row>
    <row r="200" spans="1:16" ht="12.75">
      <c r="A200" s="18" t="s">
        <v>38</v>
      </c>
      <c s="23" t="s">
        <v>644</v>
      </c>
      <c s="23" t="s">
        <v>645</v>
      </c>
      <c s="18" t="s">
        <v>40</v>
      </c>
      <c s="24" t="s">
        <v>646</v>
      </c>
      <c s="25" t="s">
        <v>184</v>
      </c>
      <c s="26">
        <v>2</v>
      </c>
      <c s="27">
        <v>0</v>
      </c>
      <c s="27">
        <f>ROUND(ROUND(H200,2)*ROUND(G200,3),2)</f>
      </c>
      <c r="O200">
        <f>(I200*21)/100</f>
      </c>
      <c t="s">
        <v>16</v>
      </c>
    </row>
    <row r="201" spans="1:5" ht="12.75">
      <c r="A201" s="28" t="s">
        <v>43</v>
      </c>
      <c r="E201" s="29" t="s">
        <v>40</v>
      </c>
    </row>
    <row r="202" spans="1:5" ht="38.25">
      <c r="A202" s="30" t="s">
        <v>45</v>
      </c>
      <c r="E202" s="31" t="s">
        <v>232</v>
      </c>
    </row>
    <row r="203" spans="1:5" ht="25.5">
      <c r="A203" t="s">
        <v>46</v>
      </c>
      <c r="E203" s="29" t="s">
        <v>647</v>
      </c>
    </row>
    <row r="204" spans="1:16" ht="25.5">
      <c r="A204" s="18" t="s">
        <v>38</v>
      </c>
      <c s="23" t="s">
        <v>648</v>
      </c>
      <c s="23" t="s">
        <v>649</v>
      </c>
      <c s="18" t="s">
        <v>40</v>
      </c>
      <c s="24" t="s">
        <v>650</v>
      </c>
      <c s="25" t="s">
        <v>184</v>
      </c>
      <c s="26">
        <v>2</v>
      </c>
      <c s="27">
        <v>0</v>
      </c>
      <c s="27">
        <f>ROUND(ROUND(H204,2)*ROUND(G204,3),2)</f>
      </c>
      <c r="O204">
        <f>(I204*21)/100</f>
      </c>
      <c t="s">
        <v>16</v>
      </c>
    </row>
    <row r="205" spans="1:5" ht="12.75">
      <c r="A205" s="28" t="s">
        <v>43</v>
      </c>
      <c r="E205" s="29" t="s">
        <v>40</v>
      </c>
    </row>
    <row r="206" spans="1:5" ht="51">
      <c r="A206" s="30" t="s">
        <v>45</v>
      </c>
      <c r="E206" s="31" t="s">
        <v>651</v>
      </c>
    </row>
    <row r="207" spans="1:5" ht="25.5">
      <c r="A207" t="s">
        <v>46</v>
      </c>
      <c r="E207" s="29" t="s">
        <v>652</v>
      </c>
    </row>
    <row r="208" spans="1:16" ht="12.75">
      <c r="A208" s="18" t="s">
        <v>38</v>
      </c>
      <c s="23" t="s">
        <v>653</v>
      </c>
      <c s="23" t="s">
        <v>654</v>
      </c>
      <c s="18" t="s">
        <v>40</v>
      </c>
      <c s="24" t="s">
        <v>655</v>
      </c>
      <c s="25" t="s">
        <v>151</v>
      </c>
      <c s="26">
        <v>98.68</v>
      </c>
      <c s="27">
        <v>0</v>
      </c>
      <c s="27">
        <f>ROUND(ROUND(H208,2)*ROUND(G208,3),2)</f>
      </c>
      <c r="O208">
        <f>(I208*21)/100</f>
      </c>
      <c t="s">
        <v>16</v>
      </c>
    </row>
    <row r="209" spans="1:5" ht="12.75">
      <c r="A209" s="28" t="s">
        <v>43</v>
      </c>
      <c r="E209" s="29" t="s">
        <v>656</v>
      </c>
    </row>
    <row r="210" spans="1:5" ht="76.5">
      <c r="A210" s="30" t="s">
        <v>45</v>
      </c>
      <c r="E210" s="31" t="s">
        <v>657</v>
      </c>
    </row>
    <row r="211" spans="1:5" ht="51">
      <c r="A211" t="s">
        <v>46</v>
      </c>
      <c r="E211" s="29" t="s">
        <v>658</v>
      </c>
    </row>
    <row r="212" spans="1:16" ht="12.75">
      <c r="A212" s="18" t="s">
        <v>38</v>
      </c>
      <c s="23" t="s">
        <v>659</v>
      </c>
      <c s="23" t="s">
        <v>660</v>
      </c>
      <c s="18" t="s">
        <v>40</v>
      </c>
      <c s="24" t="s">
        <v>661</v>
      </c>
      <c s="25" t="s">
        <v>151</v>
      </c>
      <c s="26">
        <v>12</v>
      </c>
      <c s="27">
        <v>0</v>
      </c>
      <c s="27">
        <f>ROUND(ROUND(H212,2)*ROUND(G212,3),2)</f>
      </c>
      <c r="O212">
        <f>(I212*21)/100</f>
      </c>
      <c t="s">
        <v>16</v>
      </c>
    </row>
    <row r="213" spans="1:5" ht="12.75">
      <c r="A213" s="28" t="s">
        <v>43</v>
      </c>
      <c r="E213" s="29" t="s">
        <v>662</v>
      </c>
    </row>
    <row r="214" spans="1:5" ht="63.75">
      <c r="A214" s="30" t="s">
        <v>45</v>
      </c>
      <c r="E214" s="31" t="s">
        <v>663</v>
      </c>
    </row>
    <row r="215" spans="1:5" ht="51">
      <c r="A215" t="s">
        <v>46</v>
      </c>
      <c r="E215" s="29" t="s">
        <v>658</v>
      </c>
    </row>
    <row r="216" spans="1:16" ht="12.75">
      <c r="A216" s="18" t="s">
        <v>38</v>
      </c>
      <c s="23" t="s">
        <v>664</v>
      </c>
      <c s="23" t="s">
        <v>665</v>
      </c>
      <c s="18" t="s">
        <v>40</v>
      </c>
      <c s="24" t="s">
        <v>666</v>
      </c>
      <c s="25" t="s">
        <v>151</v>
      </c>
      <c s="26">
        <v>32.62</v>
      </c>
      <c s="27">
        <v>0</v>
      </c>
      <c s="27">
        <f>ROUND(ROUND(H216,2)*ROUND(G216,3),2)</f>
      </c>
      <c r="O216">
        <f>(I216*21)/100</f>
      </c>
      <c t="s">
        <v>16</v>
      </c>
    </row>
    <row r="217" spans="1:5" ht="25.5">
      <c r="A217" s="28" t="s">
        <v>43</v>
      </c>
      <c r="E217" s="29" t="s">
        <v>667</v>
      </c>
    </row>
    <row r="218" spans="1:5" ht="63.75">
      <c r="A218" s="30" t="s">
        <v>45</v>
      </c>
      <c r="E218" s="31" t="s">
        <v>668</v>
      </c>
    </row>
    <row r="219" spans="1:5" ht="25.5">
      <c r="A219" t="s">
        <v>46</v>
      </c>
      <c r="E219" s="29" t="s">
        <v>382</v>
      </c>
    </row>
    <row r="220" spans="1:16" ht="12.75">
      <c r="A220" s="18" t="s">
        <v>38</v>
      </c>
      <c s="23" t="s">
        <v>669</v>
      </c>
      <c s="23" t="s">
        <v>384</v>
      </c>
      <c s="18" t="s">
        <v>40</v>
      </c>
      <c s="24" t="s">
        <v>385</v>
      </c>
      <c s="25" t="s">
        <v>151</v>
      </c>
      <c s="26">
        <v>32.62</v>
      </c>
      <c s="27">
        <v>0</v>
      </c>
      <c s="27">
        <f>ROUND(ROUND(H220,2)*ROUND(G220,3),2)</f>
      </c>
      <c r="O220">
        <f>(I220*21)/100</f>
      </c>
      <c t="s">
        <v>16</v>
      </c>
    </row>
    <row r="221" spans="1:5" ht="12.75">
      <c r="A221" s="28" t="s">
        <v>43</v>
      </c>
      <c r="E221" s="29" t="s">
        <v>670</v>
      </c>
    </row>
    <row r="222" spans="1:5" ht="63.75">
      <c r="A222" s="30" t="s">
        <v>45</v>
      </c>
      <c r="E222" s="31" t="s">
        <v>668</v>
      </c>
    </row>
    <row r="223" spans="1:5" ht="38.25">
      <c r="A223" t="s">
        <v>46</v>
      </c>
      <c r="E223" s="29" t="s">
        <v>386</v>
      </c>
    </row>
    <row r="224" spans="1:16" ht="12.75">
      <c r="A224" s="18" t="s">
        <v>38</v>
      </c>
      <c s="23" t="s">
        <v>671</v>
      </c>
      <c s="23" t="s">
        <v>672</v>
      </c>
      <c s="18" t="s">
        <v>40</v>
      </c>
      <c s="24" t="s">
        <v>673</v>
      </c>
      <c s="25" t="s">
        <v>151</v>
      </c>
      <c s="26">
        <v>32.62</v>
      </c>
      <c s="27">
        <v>0</v>
      </c>
      <c s="27">
        <f>ROUND(ROUND(H224,2)*ROUND(G224,3),2)</f>
      </c>
      <c r="O224">
        <f>(I224*21)/100</f>
      </c>
      <c t="s">
        <v>16</v>
      </c>
    </row>
    <row r="225" spans="1:5" ht="12.75">
      <c r="A225" s="28" t="s">
        <v>43</v>
      </c>
      <c r="E225" s="29" t="s">
        <v>670</v>
      </c>
    </row>
    <row r="226" spans="1:5" ht="63.75">
      <c r="A226" s="30" t="s">
        <v>45</v>
      </c>
      <c r="E226" s="31" t="s">
        <v>668</v>
      </c>
    </row>
    <row r="227" spans="1:5" ht="25.5">
      <c r="A227" t="s">
        <v>46</v>
      </c>
      <c r="E227" s="29" t="s">
        <v>674</v>
      </c>
    </row>
    <row r="228" spans="1:16" ht="12.75">
      <c r="A228" s="18" t="s">
        <v>38</v>
      </c>
      <c s="23" t="s">
        <v>675</v>
      </c>
      <c s="23" t="s">
        <v>676</v>
      </c>
      <c s="18" t="s">
        <v>40</v>
      </c>
      <c s="24" t="s">
        <v>677</v>
      </c>
      <c s="25" t="s">
        <v>151</v>
      </c>
      <c s="26">
        <v>59.273</v>
      </c>
      <c s="27">
        <v>0</v>
      </c>
      <c s="27">
        <f>ROUND(ROUND(H228,2)*ROUND(G228,3),2)</f>
      </c>
      <c r="O228">
        <f>(I228*21)/100</f>
      </c>
      <c t="s">
        <v>16</v>
      </c>
    </row>
    <row r="229" spans="1:5" ht="12.75">
      <c r="A229" s="28" t="s">
        <v>43</v>
      </c>
      <c r="E229" s="29" t="s">
        <v>40</v>
      </c>
    </row>
    <row r="230" spans="1:5" ht="165.75">
      <c r="A230" s="30" t="s">
        <v>45</v>
      </c>
      <c r="E230" s="31" t="s">
        <v>678</v>
      </c>
    </row>
    <row r="231" spans="1:5" ht="89.25">
      <c r="A231" t="s">
        <v>46</v>
      </c>
      <c r="E231" s="29" t="s">
        <v>679</v>
      </c>
    </row>
    <row r="232" spans="1:16" ht="12.75">
      <c r="A232" s="18" t="s">
        <v>38</v>
      </c>
      <c s="23" t="s">
        <v>680</v>
      </c>
      <c s="23" t="s">
        <v>681</v>
      </c>
      <c s="18" t="s">
        <v>40</v>
      </c>
      <c s="24" t="s">
        <v>682</v>
      </c>
      <c s="25" t="s">
        <v>184</v>
      </c>
      <c s="26">
        <v>4</v>
      </c>
      <c s="27">
        <v>0</v>
      </c>
      <c s="27">
        <f>ROUND(ROUND(H232,2)*ROUND(G232,3),2)</f>
      </c>
      <c r="O232">
        <f>(I232*21)/100</f>
      </c>
      <c t="s">
        <v>16</v>
      </c>
    </row>
    <row r="233" spans="1:5" ht="12.75">
      <c r="A233" s="28" t="s">
        <v>43</v>
      </c>
      <c r="E233" s="29" t="s">
        <v>40</v>
      </c>
    </row>
    <row r="234" spans="1:5" ht="38.25">
      <c r="A234" s="30" t="s">
        <v>45</v>
      </c>
      <c r="E234" s="31" t="s">
        <v>192</v>
      </c>
    </row>
    <row r="235" spans="1:5" ht="38.25">
      <c r="A235" t="s">
        <v>46</v>
      </c>
      <c r="E235" s="29" t="s">
        <v>683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