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0"/>
  </bookViews>
  <sheets>
    <sheet name="kalkulace ceny" sheetId="27" r:id="rId1"/>
    <sheet name="Žero. 3_2023-2026" sheetId="23" r:id="rId2"/>
    <sheet name="Žero. 1_2023-2026" sheetId="25" r:id="rId3"/>
    <sheet name="Cejl 73_2023-2026" sheetId="29" r:id="rId4"/>
    <sheet name="pravidelná kontrola" sheetId="28" r:id="rId5"/>
  </sheets>
  <definedNames/>
  <calcPr calcId="191028"/>
  <extLst/>
</workbook>
</file>

<file path=xl/sharedStrings.xml><?xml version="1.0" encoding="utf-8"?>
<sst xmlns="http://schemas.openxmlformats.org/spreadsheetml/2006/main" count="976" uniqueCount="427">
  <si>
    <t>Kalkulace nabídkové ceny části B veřejné zakázky</t>
  </si>
  <si>
    <t>druh činnosti</t>
  </si>
  <si>
    <t>místo výkonu činnosti</t>
  </si>
  <si>
    <t>přepokládaný počet hodin      za měsíc</t>
  </si>
  <si>
    <t>cena za hodinu bez DPH</t>
  </si>
  <si>
    <t>celková cena                               v Kč bez DPH                                 za dobu trvání smlouvy</t>
  </si>
  <si>
    <t>celková cena                               v Kč vč. DPH                                      za dobu trvání smlouvy</t>
  </si>
  <si>
    <t>Poznámka</t>
  </si>
  <si>
    <t>pravidelná kontrola systému</t>
  </si>
  <si>
    <t>Žerotínovo náměstí 3</t>
  </si>
  <si>
    <t>zde dodavatel nic nevyplňuje, hodnoty se automaticky přenesou      z dílčích tabulek                                        za jednotlivé budovy</t>
  </si>
  <si>
    <t>Žerotínovo náměstí 1</t>
  </si>
  <si>
    <t>Cejl 73</t>
  </si>
  <si>
    <t>Celkem</t>
  </si>
  <si>
    <t>předsezónní provozní zkouška</t>
  </si>
  <si>
    <t>servis, revize a zkoušky</t>
  </si>
  <si>
    <t>zprovoznění           požárních klapek               při výpadku el. energie</t>
  </si>
  <si>
    <t>běžný zásah</t>
  </si>
  <si>
    <t>DODAVATEL VYPLNÍ POUZE ŽLUTĚ PODBARVENÉ POLE !</t>
  </si>
  <si>
    <t>havarijní zásah</t>
  </si>
  <si>
    <t>CELKEM</t>
  </si>
  <si>
    <t>Budova na adrese Žerotínovo náměstí 3, Brno</t>
  </si>
  <si>
    <t>Umístění</t>
  </si>
  <si>
    <t>Popis</t>
  </si>
  <si>
    <t>Typ</t>
  </si>
  <si>
    <t>Výrobní číslo</t>
  </si>
  <si>
    <t>Výrobce</t>
  </si>
  <si>
    <t>ks</t>
  </si>
  <si>
    <t>Rok uvedení do porvozu</t>
  </si>
  <si>
    <t>Poslední revize/ kontrola</t>
  </si>
  <si>
    <t>četnost revize      /kontroly za rok</t>
  </si>
  <si>
    <t>jednotková cena                bez DPH</t>
  </si>
  <si>
    <t>celková cena            za 10.-12.2023     bez DPH</t>
  </si>
  <si>
    <t>celková cena           za rok 2024            bez DPH</t>
  </si>
  <si>
    <t>celková cena           za rok 2025            bez DPH</t>
  </si>
  <si>
    <t>celková cena              za 1.-9.2026         bez DPH</t>
  </si>
  <si>
    <t>celková cena                           za dobu plnění smlouvy                 bez DPH</t>
  </si>
  <si>
    <t>Popis činnosti a termín provedení</t>
  </si>
  <si>
    <t>Vzduchotechnika</t>
  </si>
  <si>
    <t>m.č. 407</t>
  </si>
  <si>
    <t>VZT jednotka 36 - pro galerie sálu Zastupitelstva 406</t>
  </si>
  <si>
    <t>GEA 15.10 - IVVV</t>
  </si>
  <si>
    <t>GEA LVZ, a.s.</t>
  </si>
  <si>
    <t>04/2023</t>
  </si>
  <si>
    <t>Servis  10/2023, 04 + 10/2024, 04 + 10/2025, 04/2026</t>
  </si>
  <si>
    <t>Suterén 0017</t>
  </si>
  <si>
    <t>VZT jednotka 1A - pro sál Zastupitelstva 306</t>
  </si>
  <si>
    <t>GEA 15.15 - IVVV</t>
  </si>
  <si>
    <t>Střecha</t>
  </si>
  <si>
    <t>VZT - pro odvětrání WC</t>
  </si>
  <si>
    <t>-</t>
  </si>
  <si>
    <t>Remak</t>
  </si>
  <si>
    <t>Suterén 057</t>
  </si>
  <si>
    <t>VZT jednotka 20 - pro odvětrání trafostanice</t>
  </si>
  <si>
    <t>VRP 0060354D</t>
  </si>
  <si>
    <t>zvýšené přízemí</t>
  </si>
  <si>
    <t>VZT BISTRO - pro odvětrání přípravna</t>
  </si>
  <si>
    <t>RM-160 NK / VENT-160 NK</t>
  </si>
  <si>
    <t>Soler &amp; Palau</t>
  </si>
  <si>
    <t>2022   záruka</t>
  </si>
  <si>
    <t>09/2022</t>
  </si>
  <si>
    <t>Klimatizace</t>
  </si>
  <si>
    <t>Suterén                           Strojovna chlazení 007</t>
  </si>
  <si>
    <t>Chiller - zdroj chladu</t>
  </si>
  <si>
    <t>RTWA 213</t>
  </si>
  <si>
    <t>EKK2130</t>
  </si>
  <si>
    <t>Trane</t>
  </si>
  <si>
    <t>Servis  04/2024, 04/2025, 04/2026</t>
  </si>
  <si>
    <t>Kondenzační jednotka - vnější</t>
  </si>
  <si>
    <t>S-GVH 102B/2x2E (D)</t>
  </si>
  <si>
    <t>138132/010.01-2023030</t>
  </si>
  <si>
    <t>Hans Güntner Gmbh</t>
  </si>
  <si>
    <t>Chladivo  2x 75 kg  R134a</t>
  </si>
  <si>
    <t>07/2023</t>
  </si>
  <si>
    <t>Revize úniku chladiva                                                                                         01 + 07/2024, 01 + 07/2025, 01 + 07/2026</t>
  </si>
  <si>
    <t>Vnitřní jednotka - FanCoil</t>
  </si>
  <si>
    <t>FanCoil</t>
  </si>
  <si>
    <t>04/2017</t>
  </si>
  <si>
    <t>Akumulační nádrž</t>
  </si>
  <si>
    <t>TUV</t>
  </si>
  <si>
    <t>Babiš - Dobas</t>
  </si>
  <si>
    <t>10/2017</t>
  </si>
  <si>
    <t xml:space="preserve">Provozní prohlídka + Servis  10/2023, 10/2024, 10/2025 </t>
  </si>
  <si>
    <t>10/2020</t>
  </si>
  <si>
    <t>1x / 5 let</t>
  </si>
  <si>
    <t>Vnitřní prohlídka + Zkouška těsnosti  10/2025</t>
  </si>
  <si>
    <t>Expanzomat</t>
  </si>
  <si>
    <t>Reflex N - 300 L</t>
  </si>
  <si>
    <t>09 J 0528 60487</t>
  </si>
  <si>
    <t>Reflex</t>
  </si>
  <si>
    <t>09/2023</t>
  </si>
  <si>
    <t>Provozní revize  09/2024, 09/2025, 09/2026</t>
  </si>
  <si>
    <t>09/2019</t>
  </si>
  <si>
    <t>Vnitřní revize 09/2024</t>
  </si>
  <si>
    <t>SNÍŽENÉ PŘÍZEMÍ 045</t>
  </si>
  <si>
    <t>Vnitřní jednotka - UPS</t>
  </si>
  <si>
    <t>RY24LA</t>
  </si>
  <si>
    <t>FUJI Electronic</t>
  </si>
  <si>
    <t>ochoz garáží</t>
  </si>
  <si>
    <t>Vnější jednotka</t>
  </si>
  <si>
    <t>RO24LA</t>
  </si>
  <si>
    <t>RACK</t>
  </si>
  <si>
    <t>Vnitřní jednotka</t>
  </si>
  <si>
    <t>nástěnná SPLIT 3,5 kW</t>
  </si>
  <si>
    <t>DAIKIN           SINCLAIR</t>
  </si>
  <si>
    <t>2000               1x 2022 (záruka)</t>
  </si>
  <si>
    <t>Střecha 9ks, dvorek 2ks</t>
  </si>
  <si>
    <t>Kanceláře</t>
  </si>
  <si>
    <t>Kompaktní vnitřní jednotka</t>
  </si>
  <si>
    <t>RDW12RL4A1</t>
  </si>
  <si>
    <t>Artel Diva</t>
  </si>
  <si>
    <t>8SF model 01601</t>
  </si>
  <si>
    <t>2192b0250028</t>
  </si>
  <si>
    <t>UNICO AIR INVERTER</t>
  </si>
  <si>
    <t>2021          (záruka)</t>
  </si>
  <si>
    <t>Kancelář 327 (KOC)</t>
  </si>
  <si>
    <t>Kazetová vnitřní jednotka</t>
  </si>
  <si>
    <t>FC-H12AIN PT</t>
  </si>
  <si>
    <t>SINCLAIR</t>
  </si>
  <si>
    <t>ASGE-12AINWK</t>
  </si>
  <si>
    <t>FC-H18AINPT</t>
  </si>
  <si>
    <t>ASGE-18AINWK</t>
  </si>
  <si>
    <t>Kancelář 423</t>
  </si>
  <si>
    <t>ASH-13AIK</t>
  </si>
  <si>
    <t>2401207320463260130371</t>
  </si>
  <si>
    <t>Kancelář 424</t>
  </si>
  <si>
    <t>2401207320463260130362</t>
  </si>
  <si>
    <t>Kancelář 320, 321</t>
  </si>
  <si>
    <t>FC-H12AINPT</t>
  </si>
  <si>
    <r>
      <t xml:space="preserve">Servis  04/2024, 04/2025, 04/2026                                                        </t>
    </r>
    <r>
      <rPr>
        <sz val="12"/>
        <color rgb="FFFF0000"/>
        <rFont val="Calibri"/>
        <family val="2"/>
        <scheme val="minor"/>
      </rPr>
      <t>(Pozn.: vzorec pro nacenění jen jako jeden komplet)</t>
    </r>
  </si>
  <si>
    <t>Vnější jednotka   (3,3 kg)</t>
  </si>
  <si>
    <t>ASH-12AIR</t>
  </si>
  <si>
    <t>Chladivo 3,3 kg  R410</t>
  </si>
  <si>
    <t>02/2023</t>
  </si>
  <si>
    <t>Revize úniku chladiva  02/2024, 02/2025, 02/2026</t>
  </si>
  <si>
    <t>Kancelář 432</t>
  </si>
  <si>
    <t>FCE24AI</t>
  </si>
  <si>
    <t>tel. ústředna 033</t>
  </si>
  <si>
    <t>ASYA09LGC</t>
  </si>
  <si>
    <t>FUJITSU</t>
  </si>
  <si>
    <t>Ochoz garáží</t>
  </si>
  <si>
    <t>AOYR09LGC</t>
  </si>
  <si>
    <t>Server 032a</t>
  </si>
  <si>
    <t>ABYA45LAT</t>
  </si>
  <si>
    <t>AOYA45LATL</t>
  </si>
  <si>
    <t>dato.centrum 032</t>
  </si>
  <si>
    <t>ASYG14LECA</t>
  </si>
  <si>
    <t>AOYG14LEC</t>
  </si>
  <si>
    <t>E012067</t>
  </si>
  <si>
    <t>hašení Somati 031</t>
  </si>
  <si>
    <t>FT25GV1B</t>
  </si>
  <si>
    <t>DAIKIN</t>
  </si>
  <si>
    <t>R25DBV11B</t>
  </si>
  <si>
    <t>Zasedací místnost 037</t>
  </si>
  <si>
    <t>HLET4409</t>
  </si>
  <si>
    <t>MATUSHIMA</t>
  </si>
  <si>
    <t>Dvůr</t>
  </si>
  <si>
    <t>Splite-Type Room I Class</t>
  </si>
  <si>
    <t>350100009790</t>
  </si>
  <si>
    <t>Rozmnožovna 012</t>
  </si>
  <si>
    <t>YHKB24FS-AAF</t>
  </si>
  <si>
    <t>YORK</t>
  </si>
  <si>
    <t>YHJB18FSAAF</t>
  </si>
  <si>
    <t>Vrátnice vstup</t>
  </si>
  <si>
    <t>YHKB18FS-AAF</t>
  </si>
  <si>
    <t>Chodba suterén</t>
  </si>
  <si>
    <t>YHJB18FS-AAF</t>
  </si>
  <si>
    <t>000802275050800140</t>
  </si>
  <si>
    <t>Návštěvní místnost 332</t>
  </si>
  <si>
    <t>RXR42EV189</t>
  </si>
  <si>
    <t>Archiv Masarykovy univerzity + VĚŽ (ZP - 3.patro)</t>
  </si>
  <si>
    <t>SDV 45FA</t>
  </si>
  <si>
    <t>SDV 56FA</t>
  </si>
  <si>
    <t>SDV 36FA</t>
  </si>
  <si>
    <t>SDV 28NA</t>
  </si>
  <si>
    <t>SDV 36NA</t>
  </si>
  <si>
    <t xml:space="preserve">+ Dvorek 3      </t>
  </si>
  <si>
    <t>SDV 280EA + SDV 450EA</t>
  </si>
  <si>
    <t>Chladivo 56 kg  R410</t>
  </si>
  <si>
    <t>Revize úniku chladiva                                                                                          01 + 07/2024, 01 + 07/2025, 01 + 07/2026</t>
  </si>
  <si>
    <t>Archiv MU - č. 337</t>
  </si>
  <si>
    <t>MC07AU0001V1000</t>
  </si>
  <si>
    <t>Přesná klimatizace</t>
  </si>
  <si>
    <t>Liebert Hirros (20A)</t>
  </si>
  <si>
    <t>Střecha - věž č.1</t>
  </si>
  <si>
    <t>(2x kondenzátor)</t>
  </si>
  <si>
    <t>Chladivo  5,9 kg R422R</t>
  </si>
  <si>
    <t>Kancelář 52 - 55</t>
  </si>
  <si>
    <t>SDV5-28HA</t>
  </si>
  <si>
    <t>2019        (záruka)</t>
  </si>
  <si>
    <t>SDV5-36HA</t>
  </si>
  <si>
    <t>SDV4-200EA</t>
  </si>
  <si>
    <t>Chladivo 6,8 kg  R410a</t>
  </si>
  <si>
    <t xml:space="preserve">Datové centrum 032a    </t>
  </si>
  <si>
    <t>ND HCR 059</t>
  </si>
  <si>
    <t>EMERSON</t>
  </si>
  <si>
    <t>CR020RA107SA-SLAVE</t>
  </si>
  <si>
    <t>Chladivo  12,5 kg  R410a</t>
  </si>
  <si>
    <t>CR020RA107SD-MASTER</t>
  </si>
  <si>
    <t>Měření a regulace</t>
  </si>
  <si>
    <t>suterén</t>
  </si>
  <si>
    <t>Jednotka měření a regulace, výměníková stanice 0018, 0022, 003, 004)</t>
  </si>
  <si>
    <t>SAUTER</t>
  </si>
  <si>
    <t>(kontrola a seřízení MaR - provede dodavatel SAUTER                                   09/2024, 09/2025, 09/2026)</t>
  </si>
  <si>
    <t>Pravidelná kontrola systému</t>
  </si>
  <si>
    <t>Pravidelná kontrola</t>
  </si>
  <si>
    <t>jednotková cena           za měsíc                       (bez DPH)</t>
  </si>
  <si>
    <t>celková cena             za 10.-12.2023     bez DPH</t>
  </si>
  <si>
    <t>celková cena               za 1.-9.2026         bez DPH</t>
  </si>
  <si>
    <t>celková cena                           za dobu plnění smlouvy bez DPH</t>
  </si>
  <si>
    <r>
      <rPr>
        <b/>
        <sz val="12"/>
        <rFont val="Calibri"/>
        <family val="2"/>
        <scheme val="minor"/>
      </rPr>
      <t xml:space="preserve">1 hodina / měsíc / pracovní dny   (07:30 - 13:00) </t>
    </r>
    <r>
      <rPr>
        <sz val="12"/>
        <rFont val="Calibri"/>
        <family val="2"/>
        <scheme val="minor"/>
      </rPr>
      <t xml:space="preserve">                                                               [v ostatní pracovní dny provádí vizuální kontrolu systému                                    zaměstnanci Údržby JMK]</t>
    </r>
  </si>
  <si>
    <t>Předsezónní provozní zkouška systému a zařízení</t>
  </si>
  <si>
    <t>jednotková cena     (bez DPH)</t>
  </si>
  <si>
    <t>celková cena              za 10.-12.2023     bez DPH</t>
  </si>
  <si>
    <t>celková cena             za 1.-9.2026         bez DPH</t>
  </si>
  <si>
    <t>Předsezónní provozní zkouška KLIMATIZACE</t>
  </si>
  <si>
    <r>
      <rPr>
        <b/>
        <sz val="12"/>
        <rFont val="Calibri"/>
        <family val="2"/>
        <scheme val="minor"/>
      </rPr>
      <t xml:space="preserve">Duben / rok_před zahájením sezony chlazení: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chlazení,                     kontrola úkapu a odvodu kondenzátu,                                              kontrola všech vnitřních všech klimatizačních jednotek (počet kusů: 263)</t>
    </r>
  </si>
  <si>
    <t>Předsezónní provozní zkouška VZT</t>
  </si>
  <si>
    <r>
      <rPr>
        <b/>
        <sz val="12"/>
        <rFont val="Calibri"/>
        <family val="2"/>
        <scheme val="minor"/>
      </rPr>
      <t xml:space="preserve">Duben a Říjen / rok: </t>
    </r>
    <r>
      <rPr>
        <sz val="12"/>
        <rFont val="Calibri"/>
        <family val="2"/>
        <scheme val="minor"/>
      </rPr>
      <t xml:space="preserve">                                                                                        kontrola funkčnosti systému VZT                                                     (topení, chlazení), výměna filtrů</t>
    </r>
  </si>
  <si>
    <t>Budova na adrese Žerotínovo náměstí 1, Brno</t>
  </si>
  <si>
    <t>jednotková cena                   bez DPH</t>
  </si>
  <si>
    <t>celková cena        za 10.-12.2023     bez DPH</t>
  </si>
  <si>
    <t>celková cena         za 1.-9.2026         bez DPH</t>
  </si>
  <si>
    <t>celková cena                   za dobu plnění smlouvy            bez DPH</t>
  </si>
  <si>
    <t>Školka - šatny (Přízemí)</t>
  </si>
  <si>
    <t>Rekuperační jednotka</t>
  </si>
  <si>
    <t xml:space="preserve">VX-700 EV-R </t>
  </si>
  <si>
    <t>Systemair</t>
  </si>
  <si>
    <t xml:space="preserve">Střecha </t>
  </si>
  <si>
    <t>VZT jednotka (pro zas. 7A)</t>
  </si>
  <si>
    <t>TOPVEX SR04 EL-L-CAV</t>
  </si>
  <si>
    <t>27888/1846076-001/20150408</t>
  </si>
  <si>
    <t>klimatizace (pro zas. 7A) (chladivo 2kg R-410)</t>
  </si>
  <si>
    <t>UU30W U42 (AUUW306D2)</t>
  </si>
  <si>
    <t>503KCZP0JU93</t>
  </si>
  <si>
    <t>LG</t>
  </si>
  <si>
    <t>Strojovna VZT 023A (Snížené přízemí)</t>
  </si>
  <si>
    <t>VZT - 2 jednotka               Kancelář 02A - 09A, 014A, zasedací místnost 010A</t>
  </si>
  <si>
    <t>W-TYPE 10/CE/R/L</t>
  </si>
  <si>
    <t>STA-002227 (ventilátor)</t>
  </si>
  <si>
    <t>VentiAir</t>
  </si>
  <si>
    <t>VZT-1 jednotka                 zasedací místnost 045A</t>
  </si>
  <si>
    <t>STA-001864:WTYPE 30 CE/R/L</t>
  </si>
  <si>
    <t>VZT- 3 jednotka                 zasedací místnost 028A, 029A, klub 041A, kancelář 042A, 043A</t>
  </si>
  <si>
    <t>STA-001866:WTYPE 10 CE/R/L</t>
  </si>
  <si>
    <t>VZT - 4 jednotka                    zasedací místnost 025A, sklad, archiv</t>
  </si>
  <si>
    <t>STA-001867:WTYPE 10 CE/R/L</t>
  </si>
  <si>
    <t>kanceláře ZP - 4.patro</t>
  </si>
  <si>
    <t>SDV4-22HAF</t>
  </si>
  <si>
    <t>Sinclair</t>
  </si>
  <si>
    <t>SDV4-28HAF</t>
  </si>
  <si>
    <t>SDV4-36HAF</t>
  </si>
  <si>
    <t>SDV4-36FAF</t>
  </si>
  <si>
    <t>SDV4-45FAF</t>
  </si>
  <si>
    <t>SDV4-56FAF</t>
  </si>
  <si>
    <t>SDV4-615EAF</t>
  </si>
  <si>
    <t>C7043033810179C9400002          C7043033810179C9400001        C704625140117C07400005     C704825140117C07400002      C704625140117C07400003</t>
  </si>
  <si>
    <t>Revize úniku chladiva                                                                                 10/2023, 04 + 10/2024, 04 + 10/2025, 04/2026</t>
  </si>
  <si>
    <t>SDV4-105EAA</t>
  </si>
  <si>
    <t>C705227940118223400005      C705227940118223400006</t>
  </si>
  <si>
    <t>Revize úniku chladiva  04/2024, 04/2025, 04/2026</t>
  </si>
  <si>
    <t>Rack 024A                  (Snížené přízemí)</t>
  </si>
  <si>
    <t>ASYC18LFCA</t>
  </si>
  <si>
    <t>Fujitsu</t>
  </si>
  <si>
    <t>AOYG18lFC</t>
  </si>
  <si>
    <t>E079805</t>
  </si>
  <si>
    <t>Školka - kuchyň (Přízemí)</t>
  </si>
  <si>
    <t>FTXN35LV189</t>
  </si>
  <si>
    <t>K001465</t>
  </si>
  <si>
    <t>Daikin</t>
  </si>
  <si>
    <t>RXN35LV1B9</t>
  </si>
  <si>
    <t>K005678</t>
  </si>
  <si>
    <t>Školka - chodba (Přízemí)</t>
  </si>
  <si>
    <t>ASF-24C</t>
  </si>
  <si>
    <t>Strojovna -                        zdroj chladu 040A (Snížené přízemí)</t>
  </si>
  <si>
    <t>ME 322</t>
  </si>
  <si>
    <t>AE44376F0003</t>
  </si>
  <si>
    <t>Clivet</t>
  </si>
  <si>
    <t>KA3C2280.2 CUA/H Z</t>
  </si>
  <si>
    <t>F160051410001</t>
  </si>
  <si>
    <t>Refrion</t>
  </si>
  <si>
    <t>chladivo 16kg  R 407c</t>
  </si>
  <si>
    <t>Revize úniku chladiva                                                                                            01 + 07/2024, 01 + 07/2025, 01 + 07/2026</t>
  </si>
  <si>
    <t>Kanc. 02A - 08A, 014A</t>
  </si>
  <si>
    <t>42GW400C</t>
  </si>
  <si>
    <t>Carrier</t>
  </si>
  <si>
    <t>zas. 010A</t>
  </si>
  <si>
    <t>42GW500C</t>
  </si>
  <si>
    <t>kanc. 09A</t>
  </si>
  <si>
    <t>42GW600C</t>
  </si>
  <si>
    <t>Strojovna -                            zdroj chladu 040A (Snížené přízemí)</t>
  </si>
  <si>
    <t>Reflex NG 80</t>
  </si>
  <si>
    <t>15P110491176</t>
  </si>
  <si>
    <t>10/2022</t>
  </si>
  <si>
    <t>Tlaková zkouška  09/2025</t>
  </si>
  <si>
    <t>Vnitřní revize 09/2025</t>
  </si>
  <si>
    <t>AN - 1000</t>
  </si>
  <si>
    <t>Babiš-Dobas</t>
  </si>
  <si>
    <t>Provozní prohlídka + Servis  10/2023, 10/2024, 10/2025</t>
  </si>
  <si>
    <t>snížené přízemí</t>
  </si>
  <si>
    <t>Jednotka měření a regulace,                                                       výměníková stanice 022A, strojovna VZT 023A</t>
  </si>
  <si>
    <t>Ventilátory</t>
  </si>
  <si>
    <t>Odvětrání výměníkové stanice</t>
  </si>
  <si>
    <t>Ventilátor</t>
  </si>
  <si>
    <t>Odvětrání strojovny VZT</t>
  </si>
  <si>
    <t>Požární klapky</t>
  </si>
  <si>
    <t>Žerotínovo nám. 1</t>
  </si>
  <si>
    <t>Požární klapka P a SP</t>
  </si>
  <si>
    <t>PKTM 90</t>
  </si>
  <si>
    <t>Mandík</t>
  </si>
  <si>
    <t>zkouška funkčnosti 09/2024, 09/2025, 09/2026</t>
  </si>
  <si>
    <t>jednotková cena           za měsíc                             (bez DPH)</t>
  </si>
  <si>
    <t>celková cena                   za dobu plnění smlouvy bez DPH</t>
  </si>
  <si>
    <t>jednotková cena (bez DPH)</t>
  </si>
  <si>
    <r>
      <rPr>
        <b/>
        <sz val="12"/>
        <rFont val="Calibri"/>
        <family val="2"/>
        <scheme val="minor"/>
      </rPr>
      <t xml:space="preserve">Duben / rok_před zahájením sezony chlazení: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chlazení,                                  kontrola úkapu a odvodu kondenzátu,                                              kontrola všech vnitřních všech klimatizačních jednotek (počet kusů: 142)</t>
    </r>
  </si>
  <si>
    <r>
      <rPr>
        <b/>
        <sz val="12"/>
        <rFont val="Calibri"/>
        <family val="2"/>
        <scheme val="minor"/>
      </rPr>
      <t xml:space="preserve">Duben a Říjen / rok: </t>
    </r>
    <r>
      <rPr>
        <sz val="12"/>
        <rFont val="Calibri"/>
        <family val="2"/>
        <scheme val="minor"/>
      </rPr>
      <t xml:space="preserve">                                                                                        kontrola funkčnosti systému VZT (topení, chlazení), výměna filtrů</t>
    </r>
  </si>
  <si>
    <t>zprovoznění požárních klapek při výpadku el.energie</t>
  </si>
  <si>
    <t>zprovoznění 24 kusů požárních klapek při výpadku el.energie</t>
  </si>
  <si>
    <t>na telefonickou výzvu - zásah do 5 hodin</t>
  </si>
  <si>
    <t>Budova na adrese Cejl 73, Brno</t>
  </si>
  <si>
    <t>Rok uvedení do provozu</t>
  </si>
  <si>
    <t>četnost revize/kontroly za rok</t>
  </si>
  <si>
    <t>jednotková cena      bez DPH</t>
  </si>
  <si>
    <t>Chlazení - četnost revizních/kontrolních prohlídek</t>
  </si>
  <si>
    <t xml:space="preserve"> Reflex N 200</t>
  </si>
  <si>
    <t>Provozní revize  09/24, 09/25, 09/26</t>
  </si>
  <si>
    <t>Reflex NG 100</t>
  </si>
  <si>
    <t>17 S 0323 40903</t>
  </si>
  <si>
    <t xml:space="preserve">Vzduchotechnika </t>
  </si>
  <si>
    <t>VZT jednotka                               větrání haly servis</t>
  </si>
  <si>
    <t>VS 75 R PHC</t>
  </si>
  <si>
    <t>VTS group</t>
  </si>
  <si>
    <t>Servis  v měsíci 04 v daném roce.</t>
  </si>
  <si>
    <t>VZT jednotka - větrání haly výměna filtrů</t>
  </si>
  <si>
    <t>VZT jednotka                            přednáškový sál servis</t>
  </si>
  <si>
    <t>VS 75 L PHC</t>
  </si>
  <si>
    <t>Servis v měsíci 04 v daném roce.</t>
  </si>
  <si>
    <t>VZT jednotka - přednáškový sál výměna filtrů</t>
  </si>
  <si>
    <t>VZT jednotka - 3                                              Větrání restaurace                        a přípravy jídel servis</t>
  </si>
  <si>
    <t>VZT jednotka - 3 Větrání restaurace a přípravy jídel výměna filtrů</t>
  </si>
  <si>
    <t>VZT jednotka                               Větrání místnost č.143, 148  servis</t>
  </si>
  <si>
    <t>Přívod VS 15 R HCT
Odtah VS 10 R VT</t>
  </si>
  <si>
    <t>VZT jednotka - Větrání místnost č.143, 148  výměna filtrů</t>
  </si>
  <si>
    <t>Chlazení</t>
  </si>
  <si>
    <t>Vnější jednotka, chiller</t>
  </si>
  <si>
    <t>WSAT-XSC 85D</t>
  </si>
  <si>
    <t>4.NP</t>
  </si>
  <si>
    <t>Mezistropní jednotka</t>
  </si>
  <si>
    <t>3.NP</t>
  </si>
  <si>
    <t xml:space="preserve">Kazetová jednotka </t>
  </si>
  <si>
    <t>2.NP</t>
  </si>
  <si>
    <t>1.NP</t>
  </si>
  <si>
    <t>1.NP - strojovna chlazení</t>
  </si>
  <si>
    <t>TUV-2500</t>
  </si>
  <si>
    <t>Provozní revize 09/24, 09/25, 09/26</t>
  </si>
  <si>
    <t>RXS25K3V1B</t>
  </si>
  <si>
    <t>Servis v měsíci 04 v danném roce.</t>
  </si>
  <si>
    <t>místnost č.216,351</t>
  </si>
  <si>
    <t>FLXS25BAVMB</t>
  </si>
  <si>
    <t>JZ fasáda 4x, střecha 1x</t>
  </si>
  <si>
    <r>
      <t>RAV-SM563AT-E</t>
    </r>
    <r>
      <rPr>
        <sz val="12"/>
        <color indexed="8"/>
        <rFont val="Calibri"/>
        <family val="2"/>
        <scheme val="minor"/>
      </rPr>
      <t>﻿</t>
    </r>
  </si>
  <si>
    <t>Toshiba</t>
  </si>
  <si>
    <t>místnost č.118, 119 2x, 120 2x, 121 2x, 167</t>
  </si>
  <si>
    <t>RAV-SM562KRT-E</t>
  </si>
  <si>
    <t>JZ fasáda</t>
  </si>
  <si>
    <t>ASGE-24A</t>
  </si>
  <si>
    <t>místnost č. 137,138,139</t>
  </si>
  <si>
    <t>FC-H07AIN PT</t>
  </si>
  <si>
    <t>Revize úniku chladiva</t>
  </si>
  <si>
    <t>místnost č. 029</t>
  </si>
  <si>
    <t>Klimatizace Emerson</t>
  </si>
  <si>
    <t>HCR043</t>
  </si>
  <si>
    <t>Emerson</t>
  </si>
  <si>
    <t>10/2023</t>
  </si>
  <si>
    <t>Kontrola těsnosti, 10/23, 10/24, 10/25</t>
  </si>
  <si>
    <t>místnost č. 137, 138, 139</t>
  </si>
  <si>
    <t>Klimatizace Sinclair</t>
  </si>
  <si>
    <t>Výrobník studené vody</t>
  </si>
  <si>
    <t>1.PP , přízemí</t>
  </si>
  <si>
    <t>Jednotka měření a regulace</t>
  </si>
  <si>
    <t>(kontrola a seřízení MaR - provede dodavatel SAUTER                            Servis v měsíci 04  v daném roce.</t>
  </si>
  <si>
    <t>Strojovna chlazení</t>
  </si>
  <si>
    <t>místnost č. M6, M60, střecha</t>
  </si>
  <si>
    <t>strojovna chlazení</t>
  </si>
  <si>
    <t>Servis v měsíci 04  v daném roce.</t>
  </si>
  <si>
    <t xml:space="preserve">Ventilátory </t>
  </si>
  <si>
    <t>Garáže</t>
  </si>
  <si>
    <t>Zař. č. 5.1  VS 21 R V</t>
  </si>
  <si>
    <t>Zař. č. 5.2  VS 55 R V</t>
  </si>
  <si>
    <t>Zař. č. 5.3  VS 21 R V</t>
  </si>
  <si>
    <t>Zař. č. 5A.1  VS 40 R V</t>
  </si>
  <si>
    <t>Zař. č. 5A.2  VS 75 R V</t>
  </si>
  <si>
    <t>Zař. č. 5A.3  VS 75 R V</t>
  </si>
  <si>
    <t>Zař. č. 5A.4  VS 21 R V</t>
  </si>
  <si>
    <t>1.PP - Výměníková stanice</t>
  </si>
  <si>
    <t>1.PP - Trafostanice</t>
  </si>
  <si>
    <t xml:space="preserve">Požární klapky - revize </t>
  </si>
  <si>
    <t>VZT</t>
  </si>
  <si>
    <t>Zkouška funkčnosti v měsíci 04 v daném roce</t>
  </si>
  <si>
    <t>jednotková cena           za měsíc                        (bez DPH)</t>
  </si>
  <si>
    <r>
      <rPr>
        <b/>
        <sz val="12"/>
        <rFont val="Calibri"/>
        <family val="2"/>
        <scheme val="minor"/>
      </rPr>
      <t xml:space="preserve">Duben / rok_před zahájením sezony chlazení: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chlazení,                                  kontrola úkapu a odvodu kondenzátu,                                              kontrola všech vnitřních všech klimatizačních jednotek (počet kusů: 84)</t>
    </r>
  </si>
  <si>
    <t>minimální požadavky PRAVIDELNÝCH KONTROL SYSTÉMŮ</t>
  </si>
  <si>
    <t>Poř.č.</t>
  </si>
  <si>
    <t>Činnost</t>
  </si>
  <si>
    <t>1.</t>
  </si>
  <si>
    <t>PROVOZUSCHOPNOST STROJOVEN CHLAZENÍ A VZT, CHOD SYSTÉMU, FUNKČNOST ZAŘÍZENÍ</t>
  </si>
  <si>
    <t>zápis o provedené kontrole                                                    a prověření bodu 1 - 11                                                                           při každé návštěvě                                                                  v určených časech</t>
  </si>
  <si>
    <t>2.</t>
  </si>
  <si>
    <t>TĚSNOST SYSTÉMU A ZAŘÍZENÍ</t>
  </si>
  <si>
    <t>3.</t>
  </si>
  <si>
    <t>TLAKOVÉ NÁDOBY, SMĚSOVACÍ A UZAVÍRACÍ VENTILY</t>
  </si>
  <si>
    <t>4.</t>
  </si>
  <si>
    <t>HLUČNOST ZAŘÍZENÍ</t>
  </si>
  <si>
    <t>5.</t>
  </si>
  <si>
    <t>PŘÍVOD A ODVOD MÉDIA (CHLADÍCÍ MÉDIUM), ÚKAPY</t>
  </si>
  <si>
    <t>6.</t>
  </si>
  <si>
    <t>MaR - SIGNALIZACE</t>
  </si>
  <si>
    <t>7.</t>
  </si>
  <si>
    <t>NEPORUŠENOST IZOLACE ELEKTROINSTALACE</t>
  </si>
  <si>
    <t>8.</t>
  </si>
  <si>
    <t>ČISTOTA STROJOVNY</t>
  </si>
  <si>
    <t>9.</t>
  </si>
  <si>
    <t>OSTATNÍ ČINNOSTI PODLE PROVOZNÍHO ŘÁDU, POKYNŮ VÝROBCE A PLATNÝCH NOREM A NAŘÍZENÍ</t>
  </si>
  <si>
    <t>10.</t>
  </si>
  <si>
    <t>VEDENÍ EVIDENCE A ZÁPIS O KONTROLE PROVOZU</t>
  </si>
  <si>
    <t>11.</t>
  </si>
  <si>
    <t>PŘEDÁNÍ INFORMACI O ZJIŠTĚNÝCH ZÁVADÁCH A NÁVRH ŘEŠENÍ (telefonicky nebo mailem)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</si>
</sst>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 CE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 val="single"/>
      <sz val="72"/>
      <color theme="1"/>
      <name val="Times New Roman"/>
      <family val="1"/>
    </font>
    <font>
      <b/>
      <sz val="72"/>
      <color theme="1"/>
      <name val="Times New Roman"/>
      <family val="1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 style="dotted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/>
      <right style="thin"/>
      <top/>
      <bottom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18">
    <xf numFmtId="0" fontId="0" fillId="0" borderId="0" xfId="0"/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/>
      <protection locked="0"/>
    </xf>
    <xf numFmtId="4" fontId="7" fillId="2" borderId="5" xfId="0" applyNumberFormat="1" applyFont="1" applyFill="1" applyBorder="1" applyAlignment="1" applyProtection="1">
      <alignment horizontal="center" vertical="center"/>
      <protection locked="0"/>
    </xf>
    <xf numFmtId="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6" fillId="2" borderId="9" xfId="0" applyNumberFormat="1" applyFont="1" applyFill="1" applyBorder="1" applyAlignment="1" applyProtection="1">
      <alignment horizontal="center" vertical="center"/>
      <protection locked="0"/>
    </xf>
    <xf numFmtId="4" fontId="7" fillId="2" borderId="10" xfId="0" applyNumberFormat="1" applyFont="1" applyFill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6" xfId="0" applyNumberFormat="1" applyFont="1" applyFill="1" applyBorder="1" applyAlignment="1" applyProtection="1">
      <alignment horizontal="center" vertical="center"/>
      <protection locked="0"/>
    </xf>
    <xf numFmtId="4" fontId="7" fillId="2" borderId="8" xfId="0" applyNumberFormat="1" applyFont="1" applyFill="1" applyBorder="1" applyAlignment="1" applyProtection="1">
      <alignment horizontal="center" vertical="center"/>
      <protection locked="0"/>
    </xf>
    <xf numFmtId="4" fontId="7" fillId="2" borderId="7" xfId="0" applyNumberFormat="1" applyFont="1" applyFill="1" applyBorder="1" applyAlignment="1" applyProtection="1">
      <alignment horizontal="center" vertical="center"/>
      <protection locked="0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9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11" fillId="0" borderId="3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4" fontId="7" fillId="0" borderId="0" xfId="0" applyNumberFormat="1" applyFont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" fontId="11" fillId="0" borderId="9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3" fontId="7" fillId="0" borderId="0" xfId="0" applyNumberFormat="1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" fontId="23" fillId="0" borderId="9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49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2" fillId="3" borderId="0" xfId="0" applyFont="1" applyFill="1" applyProtection="1">
      <protection/>
    </xf>
    <xf numFmtId="0" fontId="4" fillId="0" borderId="0" xfId="0" applyFont="1" applyProtection="1">
      <protection/>
    </xf>
    <xf numFmtId="0" fontId="4" fillId="3" borderId="0" xfId="0" applyFont="1" applyFill="1" applyProtection="1"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49" fontId="7" fillId="3" borderId="6" xfId="0" applyNumberFormat="1" applyFont="1" applyFill="1" applyBorder="1" applyAlignment="1" applyProtection="1">
      <alignment horizontal="center" vertical="center"/>
      <protection/>
    </xf>
    <xf numFmtId="4" fontId="7" fillId="6" borderId="6" xfId="0" applyNumberFormat="1" applyFont="1" applyFill="1" applyBorder="1" applyAlignment="1" applyProtection="1">
      <alignment horizontal="center" vertical="center"/>
      <protection/>
    </xf>
    <xf numFmtId="4" fontId="7" fillId="7" borderId="6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49" fontId="7" fillId="3" borderId="7" xfId="0" applyNumberFormat="1" applyFont="1" applyFill="1" applyBorder="1" applyAlignment="1" applyProtection="1">
      <alignment horizontal="center" vertical="center"/>
      <protection/>
    </xf>
    <xf numFmtId="4" fontId="7" fillId="6" borderId="7" xfId="0" applyNumberFormat="1" applyFont="1" applyFill="1" applyBorder="1" applyAlignment="1" applyProtection="1">
      <alignment horizontal="center" vertical="center"/>
      <protection/>
    </xf>
    <xf numFmtId="4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" fontId="7" fillId="6" borderId="1" xfId="0" applyNumberFormat="1" applyFont="1" applyFill="1" applyBorder="1" applyAlignment="1" applyProtection="1">
      <alignment horizontal="center" vertical="center"/>
      <protection/>
    </xf>
    <xf numFmtId="4" fontId="7" fillId="7" borderId="1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/>
      <protection/>
    </xf>
    <xf numFmtId="4" fontId="7" fillId="6" borderId="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4" fontId="7" fillId="6" borderId="12" xfId="0" applyNumberFormat="1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4" fontId="7" fillId="7" borderId="12" xfId="0" applyNumberFormat="1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/>
      <protection/>
    </xf>
    <xf numFmtId="0" fontId="8" fillId="3" borderId="29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horizontal="left" vertical="center"/>
      <protection/>
    </xf>
    <xf numFmtId="0" fontId="7" fillId="3" borderId="25" xfId="0" applyFont="1" applyFill="1" applyBorder="1" applyAlignment="1" applyProtection="1">
      <alignment horizontal="center" vertical="center" wrapText="1"/>
      <protection/>
    </xf>
    <xf numFmtId="0" fontId="7" fillId="3" borderId="25" xfId="0" applyFont="1" applyFill="1" applyBorder="1" applyAlignment="1" applyProtection="1">
      <alignment horizontal="left" vertical="center"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/>
    </xf>
    <xf numFmtId="4" fontId="7" fillId="6" borderId="8" xfId="0" applyNumberFormat="1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49" fontId="7" fillId="0" borderId="8" xfId="0" applyNumberFormat="1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0" fontId="7" fillId="3" borderId="33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4" fontId="7" fillId="6" borderId="31" xfId="0" applyNumberFormat="1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center" vertical="center"/>
      <protection/>
    </xf>
    <xf numFmtId="4" fontId="7" fillId="7" borderId="8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3" borderId="26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center" vertical="center"/>
      <protection/>
    </xf>
    <xf numFmtId="0" fontId="7" fillId="3" borderId="14" xfId="0" applyFont="1" applyFill="1" applyBorder="1" applyAlignment="1" applyProtection="1">
      <alignment horizontal="left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4" fontId="7" fillId="6" borderId="2" xfId="0" applyNumberFormat="1" applyFont="1" applyFill="1" applyBorder="1" applyAlignment="1" applyProtection="1">
      <alignment horizontal="center" vertical="center"/>
      <protection/>
    </xf>
    <xf numFmtId="4" fontId="7" fillId="7" borderId="2" xfId="0" applyNumberFormat="1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4" fontId="17" fillId="6" borderId="2" xfId="0" applyNumberFormat="1" applyFont="1" applyFill="1" applyBorder="1" applyAlignment="1" applyProtection="1">
      <alignment horizontal="center" vertical="center"/>
      <protection/>
    </xf>
    <xf numFmtId="4" fontId="16" fillId="7" borderId="2" xfId="0" applyNumberFormat="1" applyFont="1" applyFill="1" applyBorder="1" applyAlignment="1" applyProtection="1">
      <alignment horizontal="center" vertical="center"/>
      <protection/>
    </xf>
    <xf numFmtId="0" fontId="7" fillId="3" borderId="17" xfId="0" applyFont="1" applyFill="1" applyBorder="1" applyAlignment="1" applyProtection="1">
      <alignment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5" borderId="35" xfId="0" applyFont="1" applyFill="1" applyBorder="1" applyAlignment="1" applyProtection="1">
      <alignment horizontal="center" vertical="center" wrapText="1"/>
      <protection/>
    </xf>
    <xf numFmtId="4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6" fillId="5" borderId="36" xfId="0" applyFont="1" applyFill="1" applyBorder="1" applyAlignment="1" applyProtection="1">
      <alignment horizontal="center" vertical="center" wrapText="1"/>
      <protection/>
    </xf>
    <xf numFmtId="0" fontId="7" fillId="3" borderId="18" xfId="0" applyFont="1" applyFill="1" applyBorder="1" applyAlignment="1" applyProtection="1">
      <alignment vertical="center"/>
      <protection/>
    </xf>
    <xf numFmtId="4" fontId="17" fillId="6" borderId="37" xfId="0" applyNumberFormat="1" applyFont="1" applyFill="1" applyBorder="1" applyAlignment="1" applyProtection="1">
      <alignment horizontal="center" vertical="center"/>
      <protection/>
    </xf>
    <xf numFmtId="4" fontId="17" fillId="6" borderId="1" xfId="0" applyNumberFormat="1" applyFont="1" applyFill="1" applyBorder="1" applyAlignment="1" applyProtection="1">
      <alignment horizontal="center" vertical="center"/>
      <protection/>
    </xf>
    <xf numFmtId="4" fontId="17" fillId="6" borderId="38" xfId="0" applyNumberFormat="1" applyFont="1" applyFill="1" applyBorder="1" applyAlignment="1" applyProtection="1">
      <alignment horizontal="center" vertical="center"/>
      <protection/>
    </xf>
    <xf numFmtId="4" fontId="16" fillId="7" borderId="3" xfId="0" applyNumberFormat="1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6" fillId="5" borderId="15" xfId="0" applyFont="1" applyFill="1" applyBorder="1" applyAlignment="1" applyProtection="1">
      <alignment horizontal="center" vertical="center" wrapText="1"/>
      <protection/>
    </xf>
    <xf numFmtId="0" fontId="6" fillId="5" borderId="39" xfId="0" applyFont="1" applyFill="1" applyBorder="1" applyAlignment="1" applyProtection="1">
      <alignment horizontal="center" vertical="center" wrapText="1"/>
      <protection/>
    </xf>
    <xf numFmtId="0" fontId="7" fillId="3" borderId="17" xfId="0" applyFont="1" applyFill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4" fillId="3" borderId="0" xfId="0" applyFont="1" applyFill="1" applyProtection="1">
      <protection/>
    </xf>
    <xf numFmtId="4" fontId="7" fillId="6" borderId="30" xfId="0" applyNumberFormat="1" applyFont="1" applyFill="1" applyBorder="1" applyAlignment="1" applyProtection="1">
      <alignment horizontal="center" vertical="center"/>
      <protection/>
    </xf>
    <xf numFmtId="4" fontId="7" fillId="6" borderId="40" xfId="0" applyNumberFormat="1" applyFont="1" applyFill="1" applyBorder="1" applyAlignment="1" applyProtection="1">
      <alignment horizontal="center" vertical="center"/>
      <protection/>
    </xf>
    <xf numFmtId="4" fontId="20" fillId="7" borderId="41" xfId="0" applyNumberFormat="1" applyFont="1" applyFill="1" applyBorder="1" applyAlignment="1" applyProtection="1">
      <alignment horizontal="center" vertical="center"/>
      <protection/>
    </xf>
    <xf numFmtId="0" fontId="7" fillId="3" borderId="42" xfId="0" applyFont="1" applyFill="1" applyBorder="1" applyAlignment="1" applyProtection="1">
      <alignment vertical="center" wrapText="1"/>
      <protection/>
    </xf>
    <xf numFmtId="4" fontId="7" fillId="6" borderId="29" xfId="0" applyNumberFormat="1" applyFont="1" applyFill="1" applyBorder="1" applyAlignment="1" applyProtection="1">
      <alignment horizontal="center" vertical="center"/>
      <protection/>
    </xf>
    <xf numFmtId="4" fontId="7" fillId="6" borderId="32" xfId="0" applyNumberFormat="1" applyFont="1" applyFill="1" applyBorder="1" applyAlignment="1" applyProtection="1">
      <alignment horizontal="center" vertical="center"/>
      <protection/>
    </xf>
    <xf numFmtId="4" fontId="20" fillId="7" borderId="10" xfId="0" applyNumberFormat="1" applyFont="1" applyFill="1" applyBorder="1" applyAlignment="1" applyProtection="1">
      <alignment horizontal="center" vertical="center"/>
      <protection/>
    </xf>
    <xf numFmtId="0" fontId="7" fillId="3" borderId="43" xfId="0" applyFont="1" applyFill="1" applyBorder="1" applyAlignment="1" applyProtection="1">
      <alignment vertical="center" wrapText="1"/>
      <protection/>
    </xf>
    <xf numFmtId="4" fontId="17" fillId="6" borderId="14" xfId="0" applyNumberFormat="1" applyFont="1" applyFill="1" applyBorder="1" applyAlignment="1" applyProtection="1">
      <alignment horizontal="center" vertical="center"/>
      <protection/>
    </xf>
    <xf numFmtId="4" fontId="16" fillId="7" borderId="9" xfId="0" applyNumberFormat="1" applyFont="1" applyFill="1" applyBorder="1" applyAlignment="1" applyProtection="1">
      <alignment horizontal="center" vertical="center"/>
      <protection/>
    </xf>
    <xf numFmtId="0" fontId="7" fillId="3" borderId="44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Protection="1">
      <protection/>
    </xf>
    <xf numFmtId="0" fontId="0" fillId="3" borderId="0" xfId="0" applyFont="1" applyFill="1" applyProtection="1">
      <protection/>
    </xf>
    <xf numFmtId="0" fontId="0" fillId="3" borderId="0" xfId="0" applyFont="1" applyFill="1" applyAlignment="1" applyProtection="1">
      <alignment horizontal="center"/>
      <protection/>
    </xf>
    <xf numFmtId="49" fontId="0" fillId="3" borderId="0" xfId="0" applyNumberFormat="1" applyFont="1" applyFill="1" applyProtection="1"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9" fillId="3" borderId="7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vertical="center" wrapText="1"/>
      <protection/>
    </xf>
    <xf numFmtId="0" fontId="13" fillId="0" borderId="6" xfId="2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4" fontId="6" fillId="6" borderId="6" xfId="0" applyNumberFormat="1" applyFont="1" applyFill="1" applyBorder="1" applyAlignment="1" applyProtection="1">
      <alignment horizontal="left" vertical="center" wrapText="1"/>
      <protection/>
    </xf>
    <xf numFmtId="4" fontId="7" fillId="7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2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left" vertical="center" wrapText="1"/>
      <protection/>
    </xf>
    <xf numFmtId="4" fontId="7" fillId="7" borderId="7" xfId="0" applyNumberFormat="1" applyFont="1" applyFill="1" applyBorder="1" applyAlignment="1" applyProtection="1">
      <alignment horizontal="center" vertical="center" wrapText="1"/>
      <protection/>
    </xf>
    <xf numFmtId="4" fontId="6" fillId="6" borderId="13" xfId="0" applyNumberFormat="1" applyFont="1" applyFill="1" applyBorder="1" applyAlignment="1" applyProtection="1">
      <alignment horizontal="left" vertical="center" wrapText="1"/>
      <protection/>
    </xf>
    <xf numFmtId="4" fontId="7" fillId="6" borderId="13" xfId="0" applyNumberFormat="1" applyFont="1" applyFill="1" applyBorder="1" applyAlignment="1" applyProtection="1">
      <alignment horizontal="center" vertical="center"/>
      <protection/>
    </xf>
    <xf numFmtId="0" fontId="7" fillId="3" borderId="46" xfId="0" applyFont="1" applyFill="1" applyBorder="1" applyAlignment="1" applyProtection="1">
      <alignment vertical="center"/>
      <protection/>
    </xf>
    <xf numFmtId="4" fontId="7" fillId="7" borderId="8" xfId="0" applyNumberFormat="1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7" fillId="3" borderId="14" xfId="0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 wrapText="1"/>
      <protection/>
    </xf>
    <xf numFmtId="4" fontId="7" fillId="6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2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" borderId="0" xfId="0" applyFont="1" applyFill="1" applyAlignment="1" applyProtection="1">
      <alignment wrapText="1"/>
      <protection/>
    </xf>
    <xf numFmtId="0" fontId="7" fillId="3" borderId="28" xfId="0" applyFont="1" applyFill="1" applyBorder="1" applyAlignment="1" applyProtection="1">
      <alignment vertical="center" wrapText="1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 wrapText="1"/>
      <protection/>
    </xf>
    <xf numFmtId="4" fontId="16" fillId="7" borderId="2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7" fillId="3" borderId="47" xfId="0" applyFon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4" fontId="7" fillId="6" borderId="37" xfId="0" applyNumberFormat="1" applyFont="1" applyFill="1" applyBorder="1" applyAlignment="1" applyProtection="1">
      <alignment horizontal="center" vertical="center"/>
      <protection/>
    </xf>
    <xf numFmtId="4" fontId="7" fillId="6" borderId="38" xfId="0" applyNumberFormat="1" applyFont="1" applyFill="1" applyBorder="1" applyAlignment="1" applyProtection="1">
      <alignment horizontal="center" vertical="center"/>
      <protection/>
    </xf>
    <xf numFmtId="0" fontId="7" fillId="3" borderId="44" xfId="0" applyFont="1" applyFill="1" applyBorder="1" applyAlignment="1" applyProtection="1">
      <alignment vertical="center" wrapText="1"/>
      <protection/>
    </xf>
    <xf numFmtId="4" fontId="17" fillId="6" borderId="39" xfId="0" applyNumberFormat="1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Protection="1">
      <protection/>
    </xf>
    <xf numFmtId="0" fontId="6" fillId="3" borderId="39" xfId="0" applyFont="1" applyFill="1" applyBorder="1" applyAlignment="1" applyProtection="1">
      <alignment horizontal="center" vertical="center"/>
      <protection/>
    </xf>
    <xf numFmtId="4" fontId="17" fillId="6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wrapText="1" indent="1"/>
      <protection/>
    </xf>
    <xf numFmtId="0" fontId="15" fillId="4" borderId="14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3" fontId="7" fillId="3" borderId="13" xfId="0" applyNumberFormat="1" applyFont="1" applyFill="1" applyBorder="1" applyAlignment="1" applyProtection="1">
      <alignment horizontal="center" vertical="center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4" fontId="7" fillId="7" borderId="13" xfId="0" applyNumberFormat="1" applyFont="1" applyFill="1" applyBorder="1" applyAlignment="1" applyProtection="1">
      <alignment horizontal="center" vertical="center"/>
      <protection/>
    </xf>
    <xf numFmtId="0" fontId="7" fillId="3" borderId="4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7" fillId="3" borderId="6" xfId="0" applyFont="1" applyFill="1" applyBorder="1" applyAlignment="1" applyProtection="1">
      <alignment horizontal="left" vertical="center" wrapText="1"/>
      <protection/>
    </xf>
    <xf numFmtId="0" fontId="7" fillId="3" borderId="7" xfId="0" applyFont="1" applyFill="1" applyBorder="1" applyAlignment="1" applyProtection="1">
      <alignment horizontal="left" vertical="center" wrapText="1"/>
      <protection/>
    </xf>
    <xf numFmtId="0" fontId="7" fillId="3" borderId="7" xfId="0" applyFont="1" applyFill="1" applyBorder="1" applyAlignment="1" applyProtection="1">
      <alignment vertical="center" wrapText="1"/>
      <protection/>
    </xf>
    <xf numFmtId="0" fontId="7" fillId="3" borderId="8" xfId="0" applyFont="1" applyFill="1" applyBorder="1" applyAlignment="1" applyProtection="1">
      <alignment horizontal="left" vertical="center" wrapText="1"/>
      <protection/>
    </xf>
    <xf numFmtId="0" fontId="7" fillId="3" borderId="48" xfId="0" applyFont="1" applyFill="1" applyBorder="1" applyAlignment="1" applyProtection="1">
      <alignment horizontal="left" vertical="center"/>
      <protection/>
    </xf>
    <xf numFmtId="0" fontId="7" fillId="3" borderId="49" xfId="0" applyFont="1" applyFill="1" applyBorder="1" applyAlignment="1" applyProtection="1">
      <alignment horizontal="left" vertical="center"/>
      <protection/>
    </xf>
    <xf numFmtId="0" fontId="7" fillId="3" borderId="50" xfId="0" applyFont="1" applyFill="1" applyBorder="1" applyAlignment="1" applyProtection="1">
      <alignment horizontal="center" vertical="center"/>
      <protection/>
    </xf>
    <xf numFmtId="0" fontId="7" fillId="3" borderId="49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7" fillId="3" borderId="51" xfId="0" applyFont="1" applyFill="1" applyBorder="1" applyAlignment="1" applyProtection="1">
      <alignment horizontal="center" vertical="center"/>
      <protection/>
    </xf>
    <xf numFmtId="0" fontId="7" fillId="3" borderId="51" xfId="0" applyFont="1" applyFill="1" applyBorder="1" applyAlignment="1" applyProtection="1">
      <alignment horizontal="center" vertical="center" wrapText="1"/>
      <protection/>
    </xf>
    <xf numFmtId="0" fontId="7" fillId="3" borderId="52" xfId="0" applyFont="1" applyFill="1" applyBorder="1" applyAlignment="1" applyProtection="1">
      <alignment vertical="center" wrapText="1"/>
      <protection/>
    </xf>
    <xf numFmtId="0" fontId="7" fillId="3" borderId="51" xfId="0" applyFont="1" applyFill="1" applyBorder="1" applyAlignment="1" applyProtection="1">
      <alignment horizontal="left" vertical="center"/>
      <protection/>
    </xf>
    <xf numFmtId="0" fontId="7" fillId="3" borderId="53" xfId="0" applyFont="1" applyFill="1" applyBorder="1" applyAlignment="1" applyProtection="1">
      <alignment horizontal="center" vertical="center"/>
      <protection/>
    </xf>
    <xf numFmtId="0" fontId="7" fillId="3" borderId="54" xfId="0" applyFont="1" applyFill="1" applyBorder="1" applyAlignment="1" applyProtection="1">
      <alignment horizontal="center" vertical="center"/>
      <protection/>
    </xf>
    <xf numFmtId="0" fontId="7" fillId="3" borderId="55" xfId="0" applyFont="1" applyFill="1" applyBorder="1" applyAlignment="1" applyProtection="1">
      <alignment horizontal="left" vertical="center"/>
      <protection/>
    </xf>
    <xf numFmtId="0" fontId="7" fillId="3" borderId="54" xfId="0" applyFont="1" applyFill="1" applyBorder="1" applyAlignment="1" applyProtection="1">
      <alignment horizontal="left" vertical="center"/>
      <protection/>
    </xf>
    <xf numFmtId="0" fontId="7" fillId="3" borderId="56" xfId="0" applyFont="1" applyFill="1" applyBorder="1" applyAlignment="1" applyProtection="1">
      <alignment horizontal="center" vertical="center"/>
      <protection/>
    </xf>
    <xf numFmtId="0" fontId="7" fillId="3" borderId="57" xfId="0" applyFont="1" applyFill="1" applyBorder="1" applyAlignment="1" applyProtection="1">
      <alignment horizontal="left" vertical="center"/>
      <protection/>
    </xf>
    <xf numFmtId="0" fontId="7" fillId="3" borderId="58" xfId="0" applyFont="1" applyFill="1" applyBorder="1" applyAlignment="1" applyProtection="1">
      <alignment horizontal="left" vertical="center"/>
      <protection/>
    </xf>
    <xf numFmtId="4" fontId="7" fillId="6" borderId="51" xfId="0" applyNumberFormat="1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left" vertical="center" wrapText="1"/>
      <protection/>
    </xf>
    <xf numFmtId="0" fontId="7" fillId="3" borderId="13" xfId="0" applyFont="1" applyFill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7" fillId="3" borderId="59" xfId="0" applyFont="1" applyFill="1" applyBorder="1" applyAlignment="1" applyProtection="1">
      <alignment horizontal="left" vertical="center"/>
      <protection/>
    </xf>
    <xf numFmtId="0" fontId="7" fillId="3" borderId="60" xfId="0" applyFont="1" applyFill="1" applyBorder="1" applyAlignment="1" applyProtection="1">
      <alignment horizontal="left" vertical="center"/>
      <protection/>
    </xf>
    <xf numFmtId="0" fontId="7" fillId="3" borderId="60" xfId="0" applyFont="1" applyFill="1" applyBorder="1" applyAlignment="1" applyProtection="1">
      <alignment horizontal="center" vertical="center"/>
      <protection/>
    </xf>
    <xf numFmtId="0" fontId="7" fillId="3" borderId="6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21" fillId="3" borderId="60" xfId="0" applyFont="1" applyFill="1" applyBorder="1" applyAlignment="1" applyProtection="1">
      <alignment horizontal="center" vertical="center"/>
      <protection/>
    </xf>
    <xf numFmtId="0" fontId="7" fillId="3" borderId="61" xfId="0" applyFont="1" applyFill="1" applyBorder="1" applyAlignment="1" applyProtection="1">
      <alignment horizontal="left" vertical="center" wrapText="1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7" fillId="3" borderId="1" xfId="0" applyFont="1" applyFill="1" applyBorder="1" applyAlignment="1" applyProtection="1">
      <alignment horizontal="left" vertical="center"/>
      <protection/>
    </xf>
    <xf numFmtId="49" fontId="7" fillId="3" borderId="12" xfId="0" applyNumberFormat="1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horizontal="left" vertical="center"/>
      <protection/>
    </xf>
    <xf numFmtId="0" fontId="7" fillId="3" borderId="5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vertical="center"/>
      <protection/>
    </xf>
    <xf numFmtId="0" fontId="7" fillId="3" borderId="28" xfId="0" applyFont="1" applyFill="1" applyBorder="1" applyAlignment="1" applyProtection="1">
      <alignment vertical="center"/>
      <protection/>
    </xf>
    <xf numFmtId="4" fontId="7" fillId="6" borderId="0" xfId="0" applyNumberFormat="1" applyFont="1" applyFill="1" applyAlignment="1" applyProtection="1">
      <alignment horizontal="center" vertical="center"/>
      <protection/>
    </xf>
    <xf numFmtId="0" fontId="7" fillId="3" borderId="14" xfId="0" applyFont="1" applyFill="1" applyBorder="1" applyAlignment="1" applyProtection="1">
      <alignment horizontal="left" vertical="center" wrapText="1"/>
      <protection/>
    </xf>
    <xf numFmtId="0" fontId="7" fillId="3" borderId="2" xfId="0" applyFont="1" applyFill="1" applyBorder="1" applyAlignment="1" applyProtection="1">
      <alignment horizontal="left" vertical="center" wrapText="1"/>
      <protection/>
    </xf>
    <xf numFmtId="0" fontId="7" fillId="3" borderId="15" xfId="0" applyFont="1" applyFill="1" applyBorder="1" applyAlignment="1" applyProtection="1">
      <alignment horizontal="center" vertical="center" wrapText="1"/>
      <protection/>
    </xf>
    <xf numFmtId="49" fontId="7" fillId="3" borderId="22" xfId="0" applyNumberFormat="1" applyFont="1" applyFill="1" applyBorder="1" applyAlignment="1" applyProtection="1">
      <alignment vertical="center" wrapText="1"/>
      <protection/>
    </xf>
    <xf numFmtId="0" fontId="7" fillId="3" borderId="25" xfId="0" applyFont="1" applyFill="1" applyBorder="1" applyAlignment="1" applyProtection="1">
      <alignment horizontal="left" vertical="center" wrapText="1"/>
      <protection/>
    </xf>
    <xf numFmtId="49" fontId="7" fillId="3" borderId="46" xfId="0" applyNumberFormat="1" applyFont="1" applyFill="1" applyBorder="1" applyAlignment="1" applyProtection="1">
      <alignment vertical="center" wrapText="1"/>
      <protection/>
    </xf>
    <xf numFmtId="0" fontId="7" fillId="3" borderId="38" xfId="0" applyFont="1" applyFill="1" applyBorder="1" applyAlignment="1" applyProtection="1">
      <alignment horizontal="center" vertical="center" wrapText="1"/>
      <protection/>
    </xf>
    <xf numFmtId="4" fontId="7" fillId="7" borderId="62" xfId="0" applyNumberFormat="1" applyFont="1" applyFill="1" applyBorder="1" applyAlignment="1" applyProtection="1">
      <alignment horizontal="center" vertical="center"/>
      <protection/>
    </xf>
    <xf numFmtId="49" fontId="7" fillId="3" borderId="32" xfId="0" applyNumberFormat="1" applyFont="1" applyFill="1" applyBorder="1" applyAlignment="1" applyProtection="1">
      <alignment vertical="center" wrapText="1"/>
      <protection/>
    </xf>
    <xf numFmtId="0" fontId="7" fillId="3" borderId="2" xfId="0" applyFont="1" applyFill="1" applyBorder="1" applyAlignment="1" applyProtection="1">
      <alignment horizontal="left" vertical="center"/>
      <protection/>
    </xf>
    <xf numFmtId="4" fontId="7" fillId="6" borderId="63" xfId="0" applyNumberFormat="1" applyFont="1" applyFill="1" applyBorder="1" applyAlignment="1" applyProtection="1">
      <alignment horizontal="center" vertical="center"/>
      <protection/>
    </xf>
    <xf numFmtId="4" fontId="7" fillId="6" borderId="64" xfId="0" applyNumberFormat="1" applyFont="1" applyFill="1" applyBorder="1" applyAlignment="1" applyProtection="1">
      <alignment horizontal="center" vertical="center"/>
      <protection/>
    </xf>
    <xf numFmtId="4" fontId="7" fillId="6" borderId="65" xfId="0" applyNumberFormat="1" applyFont="1" applyFill="1" applyBorder="1" applyAlignment="1" applyProtection="1">
      <alignment horizontal="center" vertical="center"/>
      <protection/>
    </xf>
    <xf numFmtId="4" fontId="7" fillId="6" borderId="66" xfId="0" applyNumberFormat="1" applyFont="1" applyFill="1" applyBorder="1" applyAlignment="1" applyProtection="1">
      <alignment horizontal="center" vertical="center"/>
      <protection/>
    </xf>
    <xf numFmtId="4" fontId="20" fillId="7" borderId="11" xfId="0" applyNumberFormat="1" applyFont="1" applyFill="1" applyBorder="1" applyAlignment="1" applyProtection="1">
      <alignment horizontal="center" vertical="center"/>
      <protection/>
    </xf>
    <xf numFmtId="0" fontId="1" fillId="3" borderId="44" xfId="0" applyFont="1" applyFill="1" applyBorder="1" applyProtection="1"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Protection="1"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69" xfId="0" applyFont="1" applyBorder="1" applyProtection="1"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70" xfId="0" applyFont="1" applyBorder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4" fontId="11" fillId="0" borderId="18" xfId="0" applyNumberFormat="1" applyFont="1" applyBorder="1" applyAlignment="1" applyProtection="1">
      <alignment horizontal="center" vertical="center"/>
      <protection/>
    </xf>
    <xf numFmtId="4" fontId="11" fillId="0" borderId="19" xfId="0" applyNumberFormat="1" applyFont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4" fontId="20" fillId="2" borderId="64" xfId="0" applyNumberFormat="1" applyFont="1" applyFill="1" applyBorder="1" applyAlignment="1" applyProtection="1">
      <alignment horizontal="center" vertical="center"/>
      <protection locked="0"/>
    </xf>
    <xf numFmtId="4" fontId="20" fillId="2" borderId="72" xfId="0" applyNumberFormat="1" applyFont="1" applyFill="1" applyBorder="1" applyAlignment="1" applyProtection="1">
      <alignment horizontal="center" vertical="center"/>
      <protection locked="0"/>
    </xf>
    <xf numFmtId="4" fontId="20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23" fillId="0" borderId="74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/>
      <protection/>
    </xf>
    <xf numFmtId="4" fontId="7" fillId="6" borderId="31" xfId="0" applyNumberFormat="1" applyFont="1" applyFill="1" applyBorder="1" applyAlignment="1" applyProtection="1">
      <alignment horizontal="center" vertical="center"/>
      <protection/>
    </xf>
    <xf numFmtId="4" fontId="7" fillId="6" borderId="12" xfId="0" applyNumberFormat="1" applyFont="1" applyFill="1" applyBorder="1" applyAlignment="1" applyProtection="1">
      <alignment horizontal="center" vertical="center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4" fontId="7" fillId="2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8" borderId="75" xfId="0" applyFont="1" applyFill="1" applyBorder="1" applyAlignment="1" applyProtection="1">
      <alignment vertical="center" wrapText="1"/>
      <protection/>
    </xf>
    <xf numFmtId="0" fontId="11" fillId="8" borderId="71" xfId="0" applyFont="1" applyFill="1" applyBorder="1" applyAlignment="1" applyProtection="1">
      <alignment vertical="center" wrapText="1"/>
      <protection/>
    </xf>
    <xf numFmtId="0" fontId="11" fillId="8" borderId="73" xfId="0" applyFont="1" applyFill="1" applyBorder="1" applyAlignment="1" applyProtection="1">
      <alignment vertical="center" wrapText="1"/>
      <protection/>
    </xf>
    <xf numFmtId="0" fontId="12" fillId="9" borderId="74" xfId="0" applyFont="1" applyFill="1" applyBorder="1" applyAlignment="1" applyProtection="1">
      <alignment horizontal="center" vertical="center"/>
      <protection/>
    </xf>
    <xf numFmtId="0" fontId="12" fillId="9" borderId="16" xfId="0" applyFont="1" applyFill="1" applyBorder="1" applyAlignment="1" applyProtection="1">
      <alignment horizontal="center" vertical="center"/>
      <protection/>
    </xf>
    <xf numFmtId="0" fontId="12" fillId="9" borderId="17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/>
      <protection/>
    </xf>
    <xf numFmtId="0" fontId="7" fillId="3" borderId="5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7" fillId="3" borderId="5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" fontId="7" fillId="6" borderId="51" xfId="0" applyNumberFormat="1" applyFont="1" applyFill="1" applyBorder="1" applyAlignment="1" applyProtection="1">
      <alignment horizontal="center" vertical="center"/>
      <protection/>
    </xf>
    <xf numFmtId="4" fontId="7" fillId="2" borderId="6" xfId="0" applyNumberFormat="1" applyFont="1" applyFill="1" applyBorder="1" applyAlignment="1" applyProtection="1">
      <alignment horizontal="center" vertical="center"/>
      <protection locked="0"/>
    </xf>
    <xf numFmtId="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vertical="center" wrapText="1"/>
      <protection/>
    </xf>
    <xf numFmtId="0" fontId="7" fillId="3" borderId="46" xfId="0" applyFont="1" applyFill="1" applyBorder="1" applyAlignment="1" applyProtection="1">
      <alignment vertical="center" wrapText="1"/>
      <protection/>
    </xf>
    <xf numFmtId="4" fontId="7" fillId="7" borderId="6" xfId="0" applyNumberFormat="1" applyFont="1" applyFill="1" applyBorder="1" applyAlignment="1" applyProtection="1">
      <alignment horizontal="center" vertical="center"/>
      <protection/>
    </xf>
    <xf numFmtId="4" fontId="7" fillId="7" borderId="7" xfId="0" applyNumberFormat="1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vertical="center" wrapText="1"/>
      <protection/>
    </xf>
    <xf numFmtId="0" fontId="7" fillId="3" borderId="23" xfId="0" applyFont="1" applyFill="1" applyBorder="1" applyAlignment="1" applyProtection="1">
      <alignment horizontal="left" vertical="center" wrapText="1"/>
      <protection/>
    </xf>
    <xf numFmtId="0" fontId="7" fillId="3" borderId="25" xfId="0" applyFont="1" applyFill="1" applyBorder="1" applyAlignment="1" applyProtection="1">
      <alignment horizontal="left" vertical="center" wrapText="1"/>
      <protection/>
    </xf>
    <xf numFmtId="0" fontId="7" fillId="3" borderId="33" xfId="0" applyFont="1" applyFill="1" applyBorder="1" applyAlignment="1" applyProtection="1">
      <alignment horizontal="left" vertical="center" wrapText="1"/>
      <protection/>
    </xf>
    <xf numFmtId="49" fontId="7" fillId="3" borderId="6" xfId="0" applyNumberFormat="1" applyFont="1" applyFill="1" applyBorder="1" applyAlignment="1" applyProtection="1">
      <alignment horizontal="center" vertical="center"/>
      <protection/>
    </xf>
    <xf numFmtId="49" fontId="7" fillId="3" borderId="7" xfId="0" applyNumberFormat="1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26" xfId="0" applyFont="1" applyFill="1" applyBorder="1" applyAlignment="1" applyProtection="1">
      <alignment vertical="center" wrapText="1"/>
      <protection/>
    </xf>
    <xf numFmtId="4" fontId="7" fillId="6" borderId="6" xfId="0" applyNumberFormat="1" applyFont="1" applyFill="1" applyBorder="1" applyAlignment="1" applyProtection="1">
      <alignment horizontal="center" vertical="center"/>
      <protection/>
    </xf>
    <xf numFmtId="4" fontId="7" fillId="6" borderId="13" xfId="0" applyNumberFormat="1" applyFont="1" applyFill="1" applyBorder="1" applyAlignment="1" applyProtection="1">
      <alignment horizontal="center" vertical="center"/>
      <protection/>
    </xf>
    <xf numFmtId="4" fontId="7" fillId="7" borderId="13" xfId="0" applyNumberFormat="1" applyFont="1" applyFill="1" applyBorder="1" applyAlignment="1" applyProtection="1">
      <alignment horizontal="center" vertical="center"/>
      <protection/>
    </xf>
    <xf numFmtId="0" fontId="16" fillId="3" borderId="74" xfId="0" applyFont="1" applyFill="1" applyBorder="1" applyAlignment="1" applyProtection="1">
      <alignment horizontal="center" vertical="center" wrapText="1"/>
      <protection/>
    </xf>
    <xf numFmtId="0" fontId="16" fillId="3" borderId="16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center" vertical="center"/>
      <protection/>
    </xf>
    <xf numFmtId="49" fontId="7" fillId="3" borderId="51" xfId="0" applyNumberFormat="1" applyFont="1" applyFill="1" applyBorder="1" applyAlignment="1" applyProtection="1">
      <alignment horizontal="center" vertical="center"/>
      <protection/>
    </xf>
    <xf numFmtId="49" fontId="7" fillId="3" borderId="12" xfId="0" applyNumberFormat="1" applyFont="1" applyFill="1" applyBorder="1" applyAlignment="1" applyProtection="1">
      <alignment horizontal="center" vertical="center"/>
      <protection/>
    </xf>
    <xf numFmtId="4" fontId="7" fillId="7" borderId="51" xfId="0" applyNumberFormat="1" applyFont="1" applyFill="1" applyBorder="1" applyAlignment="1" applyProtection="1">
      <alignment horizontal="center" vertical="center"/>
      <protection/>
    </xf>
    <xf numFmtId="4" fontId="7" fillId="7" borderId="12" xfId="0" applyNumberFormat="1" applyFont="1" applyFill="1" applyBorder="1" applyAlignment="1" applyProtection="1">
      <alignment horizontal="center" vertical="center"/>
      <protection/>
    </xf>
    <xf numFmtId="4" fontId="7" fillId="2" borderId="51" xfId="0" applyNumberFormat="1" applyFont="1" applyFill="1" applyBorder="1" applyAlignment="1" applyProtection="1">
      <alignment horizontal="center" vertical="center"/>
      <protection locked="0"/>
    </xf>
    <xf numFmtId="0" fontId="11" fillId="8" borderId="74" xfId="0" applyFont="1" applyFill="1" applyBorder="1" applyAlignment="1" applyProtection="1">
      <alignment vertical="center" wrapText="1"/>
      <protection/>
    </xf>
    <xf numFmtId="0" fontId="11" fillId="8" borderId="16" xfId="0" applyFont="1" applyFill="1" applyBorder="1" applyAlignment="1" applyProtection="1">
      <alignment vertical="center" wrapText="1"/>
      <protection/>
    </xf>
    <xf numFmtId="0" fontId="11" fillId="8" borderId="17" xfId="0" applyFont="1" applyFill="1" applyBorder="1" applyAlignment="1" applyProtection="1">
      <alignment vertical="center" wrapText="1"/>
      <protection/>
    </xf>
    <xf numFmtId="0" fontId="7" fillId="8" borderId="20" xfId="0" applyFont="1" applyFill="1" applyBorder="1" applyAlignment="1" applyProtection="1">
      <alignment vertical="center"/>
      <protection/>
    </xf>
    <xf numFmtId="0" fontId="7" fillId="8" borderId="0" xfId="0" applyFont="1" applyFill="1" applyAlignment="1" applyProtection="1">
      <alignment vertical="center"/>
      <protection/>
    </xf>
    <xf numFmtId="0" fontId="7" fillId="8" borderId="21" xfId="0" applyFont="1" applyFill="1" applyBorder="1" applyAlignment="1" applyProtection="1">
      <alignment vertical="center"/>
      <protection/>
    </xf>
    <xf numFmtId="0" fontId="16" fillId="3" borderId="17" xfId="0" applyFont="1" applyFill="1" applyBorder="1" applyAlignment="1" applyProtection="1">
      <alignment horizontal="center" vertical="center" wrapText="1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52" xfId="0" applyFont="1" applyFill="1" applyBorder="1" applyAlignment="1" applyProtection="1">
      <alignment horizontal="left" vertical="center" wrapText="1"/>
      <protection/>
    </xf>
    <xf numFmtId="0" fontId="7" fillId="3" borderId="26" xfId="0" applyFont="1" applyFill="1" applyBorder="1" applyAlignment="1" applyProtection="1">
      <alignment horizontal="left" vertical="center" wrapText="1"/>
      <protection/>
    </xf>
    <xf numFmtId="49" fontId="7" fillId="3" borderId="8" xfId="0" applyNumberFormat="1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4" fontId="7" fillId="6" borderId="8" xfId="0" applyNumberFormat="1" applyFont="1" applyFill="1" applyBorder="1" applyAlignment="1" applyProtection="1">
      <alignment horizontal="center" vertical="center"/>
      <protection/>
    </xf>
    <xf numFmtId="4" fontId="7" fillId="6" borderId="1" xfId="0" applyNumberFormat="1" applyFont="1" applyFill="1" applyBorder="1" applyAlignment="1" applyProtection="1">
      <alignment horizontal="center" vertical="center"/>
      <protection/>
    </xf>
    <xf numFmtId="4" fontId="7" fillId="7" borderId="31" xfId="0" applyNumberFormat="1" applyFont="1" applyFill="1" applyBorder="1" applyAlignment="1" applyProtection="1">
      <alignment horizontal="center" vertical="center"/>
      <protection/>
    </xf>
    <xf numFmtId="4" fontId="7" fillId="7" borderId="1" xfId="0" applyNumberFormat="1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left" vertical="center" wrapText="1"/>
      <protection/>
    </xf>
    <xf numFmtId="0" fontId="7" fillId="3" borderId="32" xfId="0" applyFont="1" applyFill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49" fontId="7" fillId="0" borderId="8" xfId="0" applyNumberFormat="1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/>
      <protection/>
    </xf>
    <xf numFmtId="49" fontId="7" fillId="0" borderId="29" xfId="0" applyNumberFormat="1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49" fontId="7" fillId="0" borderId="7" xfId="0" applyNumberFormat="1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3" borderId="25" xfId="0" applyFont="1" applyFill="1" applyBorder="1" applyAlignment="1" applyProtection="1">
      <alignment horizontal="center" vertical="center" wrapText="1"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4" fontId="7" fillId="6" borderId="7" xfId="0" applyNumberFormat="1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11" fillId="8" borderId="76" xfId="0" applyFont="1" applyFill="1" applyBorder="1" applyAlignment="1" applyProtection="1">
      <alignment vertical="center" wrapText="1"/>
      <protection/>
    </xf>
    <xf numFmtId="0" fontId="11" fillId="8" borderId="70" xfId="0" applyFont="1" applyFill="1" applyBorder="1" applyAlignment="1" applyProtection="1">
      <alignment vertical="center" wrapText="1"/>
      <protection/>
    </xf>
    <xf numFmtId="0" fontId="11" fillId="8" borderId="44" xfId="0" applyFont="1" applyFill="1" applyBorder="1" applyAlignment="1" applyProtection="1">
      <alignment vertical="center" wrapText="1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vertical="center"/>
      <protection/>
    </xf>
    <xf numFmtId="0" fontId="7" fillId="3" borderId="34" xfId="0" applyFont="1" applyFill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3" borderId="40" xfId="0" applyFont="1" applyFill="1" applyBorder="1" applyAlignment="1" applyProtection="1">
      <alignment vertical="center" wrapText="1"/>
      <protection/>
    </xf>
    <xf numFmtId="0" fontId="7" fillId="3" borderId="77" xfId="0" applyFont="1" applyFill="1" applyBorder="1" applyAlignment="1" applyProtection="1">
      <alignment vertical="center" wrapText="1"/>
      <protection/>
    </xf>
    <xf numFmtId="0" fontId="7" fillId="3" borderId="52" xfId="0" applyFont="1" applyFill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49" fontId="7" fillId="3" borderId="34" xfId="0" applyNumberFormat="1" applyFont="1" applyFill="1" applyBorder="1" applyAlignment="1" applyProtection="1">
      <alignment horizontal="center" vertical="center"/>
      <protection/>
    </xf>
    <xf numFmtId="0" fontId="7" fillId="3" borderId="40" xfId="0" applyFont="1" applyFill="1" applyBorder="1" applyAlignment="1" applyProtection="1">
      <alignment horizontal="left" vertical="center" wrapText="1"/>
      <protection/>
    </xf>
    <xf numFmtId="0" fontId="7" fillId="3" borderId="28" xfId="0" applyFont="1" applyFill="1" applyBorder="1" applyAlignment="1" applyProtection="1">
      <alignment horizontal="left" vertical="center" wrapText="1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3" borderId="74" xfId="0" applyFont="1" applyFill="1" applyBorder="1" applyAlignment="1" applyProtection="1">
      <alignment vertical="center"/>
      <protection/>
    </xf>
    <xf numFmtId="0" fontId="7" fillId="3" borderId="16" xfId="0" applyFont="1" applyFill="1" applyBorder="1" applyAlignment="1" applyProtection="1">
      <alignment vertical="center"/>
      <protection/>
    </xf>
    <xf numFmtId="0" fontId="7" fillId="3" borderId="17" xfId="0" applyFont="1" applyFill="1" applyBorder="1" applyAlignment="1" applyProtection="1">
      <alignment vertical="center"/>
      <protection/>
    </xf>
    <xf numFmtId="0" fontId="7" fillId="3" borderId="78" xfId="0" applyFont="1" applyFill="1" applyBorder="1" applyAlignment="1" applyProtection="1">
      <alignment horizontal="center" vertical="center"/>
      <protection/>
    </xf>
    <xf numFmtId="0" fontId="7" fillId="3" borderId="79" xfId="0" applyFont="1" applyFill="1" applyBorder="1" applyAlignment="1" applyProtection="1">
      <alignment horizontal="center" vertical="center"/>
      <protection/>
    </xf>
    <xf numFmtId="0" fontId="7" fillId="3" borderId="47" xfId="0" applyFont="1" applyFill="1" applyBorder="1" applyAlignment="1" applyProtection="1">
      <alignment horizontal="center" vertical="center"/>
      <protection/>
    </xf>
    <xf numFmtId="0" fontId="7" fillId="3" borderId="76" xfId="0" applyFont="1" applyFill="1" applyBorder="1" applyAlignment="1" applyProtection="1">
      <alignment horizontal="center" vertical="center"/>
      <protection/>
    </xf>
    <xf numFmtId="0" fontId="7" fillId="3" borderId="70" xfId="0" applyFont="1" applyFill="1" applyBorder="1" applyAlignment="1" applyProtection="1">
      <alignment horizontal="center" vertical="center"/>
      <protection/>
    </xf>
    <xf numFmtId="0" fontId="7" fillId="3" borderId="44" xfId="0" applyFont="1" applyFill="1" applyBorder="1" applyAlignment="1" applyProtection="1">
      <alignment horizontal="center" vertical="center"/>
      <protection/>
    </xf>
    <xf numFmtId="49" fontId="7" fillId="3" borderId="31" xfId="0" applyNumberFormat="1" applyFont="1" applyFill="1" applyBorder="1" applyAlignment="1" applyProtection="1">
      <alignment horizontal="center" vertical="center"/>
      <protection/>
    </xf>
    <xf numFmtId="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left" vertical="center" wrapText="1"/>
      <protection/>
    </xf>
    <xf numFmtId="0" fontId="7" fillId="0" borderId="74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6" fillId="8" borderId="75" xfId="0" applyFont="1" applyFill="1" applyBorder="1" applyAlignment="1" applyProtection="1">
      <alignment vertical="center" wrapText="1"/>
      <protection/>
    </xf>
    <xf numFmtId="0" fontId="6" fillId="8" borderId="71" xfId="0" applyFont="1" applyFill="1" applyBorder="1" applyAlignment="1" applyProtection="1">
      <alignment vertical="center" wrapText="1"/>
      <protection/>
    </xf>
    <xf numFmtId="0" fontId="6" fillId="8" borderId="73" xfId="0" applyFont="1" applyFill="1" applyBorder="1" applyAlignment="1" applyProtection="1">
      <alignment vertical="center" wrapText="1"/>
      <protection/>
    </xf>
    <xf numFmtId="0" fontId="6" fillId="8" borderId="74" xfId="0" applyFont="1" applyFill="1" applyBorder="1" applyAlignment="1" applyProtection="1">
      <alignment vertical="center" wrapText="1"/>
      <protection/>
    </xf>
    <xf numFmtId="0" fontId="6" fillId="8" borderId="16" xfId="0" applyFont="1" applyFill="1" applyBorder="1" applyAlignment="1" applyProtection="1">
      <alignment vertical="center" wrapText="1"/>
      <protection/>
    </xf>
    <xf numFmtId="0" fontId="6" fillId="8" borderId="17" xfId="0" applyFont="1" applyFill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13" fillId="0" borderId="13" xfId="20" applyFont="1" applyBorder="1" applyAlignment="1" applyProtection="1">
      <alignment horizontal="center" vertical="center"/>
      <protection/>
    </xf>
    <xf numFmtId="0" fontId="13" fillId="0" borderId="51" xfId="2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3" borderId="46" xfId="0" applyFont="1" applyFill="1" applyBorder="1" applyAlignment="1" applyProtection="1">
      <alignment horizontal="left" vertical="center" wrapText="1"/>
      <protection/>
    </xf>
    <xf numFmtId="0" fontId="7" fillId="3" borderId="28" xfId="0" applyFont="1" applyFill="1" applyBorder="1" applyAlignment="1" applyProtection="1">
      <alignment vertical="center" wrapText="1"/>
      <protection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4" fontId="7" fillId="7" borderId="8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 wrapText="1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11" fillId="8" borderId="76" xfId="0" applyFont="1" applyFill="1" applyBorder="1" applyAlignment="1" applyProtection="1">
      <alignment vertical="center"/>
      <protection/>
    </xf>
    <xf numFmtId="0" fontId="11" fillId="8" borderId="70" xfId="0" applyFont="1" applyFill="1" applyBorder="1" applyAlignment="1" applyProtection="1">
      <alignment vertical="center"/>
      <protection/>
    </xf>
    <xf numFmtId="0" fontId="11" fillId="8" borderId="44" xfId="0" applyFont="1" applyFill="1" applyBorder="1" applyAlignment="1" applyProtection="1">
      <alignment vertical="center"/>
      <protection/>
    </xf>
    <xf numFmtId="0" fontId="6" fillId="8" borderId="20" xfId="0" applyFont="1" applyFill="1" applyBorder="1" applyAlignment="1" applyProtection="1">
      <alignment vertical="center" wrapText="1"/>
      <protection/>
    </xf>
    <xf numFmtId="0" fontId="6" fillId="8" borderId="0" xfId="0" applyFont="1" applyFill="1" applyAlignment="1" applyProtection="1">
      <alignment vertical="center" wrapText="1"/>
      <protection/>
    </xf>
    <xf numFmtId="0" fontId="6" fillId="8" borderId="21" xfId="0" applyFont="1" applyFill="1" applyBorder="1" applyAlignment="1" applyProtection="1">
      <alignment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3" borderId="75" xfId="0" applyFont="1" applyFill="1" applyBorder="1" applyAlignment="1" applyProtection="1">
      <alignment vertical="center"/>
      <protection/>
    </xf>
    <xf numFmtId="0" fontId="7" fillId="3" borderId="71" xfId="0" applyFont="1" applyFill="1" applyBorder="1" applyAlignment="1" applyProtection="1">
      <alignment vertical="center"/>
      <protection/>
    </xf>
    <xf numFmtId="0" fontId="7" fillId="3" borderId="7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2" fillId="10" borderId="74" xfId="0" applyFont="1" applyFill="1" applyBorder="1" applyAlignment="1" applyProtection="1">
      <alignment horizontal="center" vertical="center"/>
      <protection/>
    </xf>
    <xf numFmtId="0" fontId="12" fillId="10" borderId="16" xfId="0" applyFont="1" applyFill="1" applyBorder="1" applyAlignment="1" applyProtection="1">
      <alignment horizontal="center" vertical="center"/>
      <protection/>
    </xf>
    <xf numFmtId="0" fontId="12" fillId="10" borderId="17" xfId="0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8" borderId="75" xfId="0" applyFont="1" applyFill="1" applyBorder="1" applyAlignment="1" applyProtection="1">
      <alignment vertical="center"/>
      <protection/>
    </xf>
    <xf numFmtId="0" fontId="11" fillId="8" borderId="71" xfId="0" applyFont="1" applyFill="1" applyBorder="1" applyAlignment="1" applyProtection="1">
      <alignment vertical="center"/>
      <protection/>
    </xf>
    <xf numFmtId="0" fontId="11" fillId="8" borderId="73" xfId="0" applyFont="1" applyFill="1" applyBorder="1" applyAlignment="1" applyProtection="1">
      <alignment vertical="center"/>
      <protection/>
    </xf>
    <xf numFmtId="0" fontId="12" fillId="11" borderId="75" xfId="0" applyFont="1" applyFill="1" applyBorder="1" applyAlignment="1" applyProtection="1">
      <alignment horizontal="center" vertical="center" wrapText="1"/>
      <protection/>
    </xf>
    <xf numFmtId="0" fontId="12" fillId="11" borderId="71" xfId="0" applyFont="1" applyFill="1" applyBorder="1" applyAlignment="1" applyProtection="1">
      <alignment horizontal="center" vertical="center" wrapText="1"/>
      <protection/>
    </xf>
    <xf numFmtId="0" fontId="12" fillId="11" borderId="73" xfId="0" applyFont="1" applyFill="1" applyBorder="1" applyAlignment="1" applyProtection="1">
      <alignment horizontal="center" vertical="center" wrapText="1"/>
      <protection/>
    </xf>
    <xf numFmtId="0" fontId="7" fillId="3" borderId="34" xfId="0" applyFont="1" applyFill="1" applyBorder="1" applyAlignment="1" applyProtection="1">
      <alignment horizontal="left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5" xfId="0" applyFont="1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vertical="center"/>
      <protection/>
    </xf>
    <xf numFmtId="0" fontId="21" fillId="3" borderId="6" xfId="0" applyFont="1" applyFill="1" applyBorder="1" applyAlignment="1" applyProtection="1">
      <alignment horizontal="center" vertical="center"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left" vertical="center"/>
      <protection/>
    </xf>
    <xf numFmtId="0" fontId="7" fillId="3" borderId="15" xfId="0" applyFont="1" applyFill="1" applyBorder="1" applyAlignment="1" applyProtection="1">
      <alignment horizontal="left" vertical="center"/>
      <protection/>
    </xf>
    <xf numFmtId="0" fontId="7" fillId="3" borderId="34" xfId="0" applyFont="1" applyFill="1" applyBorder="1" applyAlignment="1" applyProtection="1">
      <alignment horizontal="left" vertical="center"/>
      <protection/>
    </xf>
    <xf numFmtId="0" fontId="7" fillId="3" borderId="34" xfId="0" applyFont="1" applyFill="1" applyBorder="1" applyAlignment="1" applyProtection="1">
      <alignment horizontal="left"/>
      <protection/>
    </xf>
    <xf numFmtId="0" fontId="7" fillId="3" borderId="61" xfId="0" applyFont="1" applyFill="1" applyBorder="1" applyAlignment="1" applyProtection="1">
      <alignment horizontal="left" vertical="center"/>
      <protection/>
    </xf>
    <xf numFmtId="0" fontId="7" fillId="3" borderId="80" xfId="0" applyFont="1" applyFill="1" applyBorder="1" applyAlignment="1" applyProtection="1">
      <alignment horizontal="left" vertical="center"/>
      <protection/>
    </xf>
    <xf numFmtId="0" fontId="7" fillId="3" borderId="45" xfId="0" applyFont="1" applyFill="1" applyBorder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left"/>
      <protection/>
    </xf>
    <xf numFmtId="0" fontId="7" fillId="3" borderId="64" xfId="0" applyFont="1" applyFill="1" applyBorder="1" applyAlignment="1" applyProtection="1">
      <alignment horizontal="center" vertical="center" wrapText="1"/>
      <protection/>
    </xf>
    <xf numFmtId="0" fontId="7" fillId="3" borderId="72" xfId="0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/>
      <protection/>
    </xf>
    <xf numFmtId="0" fontId="7" fillId="8" borderId="17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1" fillId="3" borderId="8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7490-1AF8-402F-846E-F526C3242C84}">
  <sheetPr>
    <pageSetUpPr fitToPage="1"/>
  </sheetPr>
  <dimension ref="A1:P30"/>
  <sheetViews>
    <sheetView tabSelected="1" view="pageLayout" zoomScaleSheetLayoutView="90" workbookViewId="0" topLeftCell="A1">
      <selection activeCell="E22" sqref="E22:E24"/>
    </sheetView>
  </sheetViews>
  <sheetFormatPr defaultColWidth="9.00390625" defaultRowHeight="12.75"/>
  <cols>
    <col min="1" max="1" width="24.25390625" style="19" customWidth="1"/>
    <col min="2" max="2" width="9.125" style="19" customWidth="1"/>
    <col min="3" max="3" width="12.125" style="19" customWidth="1"/>
    <col min="4" max="4" width="14.75390625" style="19" customWidth="1"/>
    <col min="5" max="5" width="16.75390625" style="19" customWidth="1"/>
    <col min="6" max="7" width="24.875" style="19" customWidth="1"/>
    <col min="8" max="8" width="33.125" style="19" customWidth="1"/>
    <col min="9" max="15" width="9.125" style="19" customWidth="1"/>
    <col min="16" max="16" width="11.00390625" style="19" customWidth="1"/>
    <col min="17" max="16384" width="9.125" style="19" customWidth="1"/>
  </cols>
  <sheetData>
    <row r="1" spans="1:8" ht="31.5">
      <c r="A1" s="290" t="s">
        <v>0</v>
      </c>
      <c r="B1" s="290"/>
      <c r="C1" s="290"/>
      <c r="D1" s="290"/>
      <c r="E1" s="290"/>
      <c r="F1" s="290"/>
      <c r="G1" s="290"/>
      <c r="H1" s="290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48" thickBot="1">
      <c r="A3" s="21" t="s">
        <v>1</v>
      </c>
      <c r="B3" s="297" t="s">
        <v>2</v>
      </c>
      <c r="C3" s="298"/>
      <c r="D3" s="22" t="s">
        <v>3</v>
      </c>
      <c r="E3" s="23" t="s">
        <v>4</v>
      </c>
      <c r="F3" s="24" t="s">
        <v>5</v>
      </c>
      <c r="G3" s="24" t="s">
        <v>6</v>
      </c>
      <c r="H3" s="25" t="s">
        <v>7</v>
      </c>
    </row>
    <row r="4" spans="1:8" ht="16.5" thickBot="1">
      <c r="A4" s="26"/>
      <c r="B4" s="26"/>
      <c r="C4" s="26"/>
      <c r="D4" s="27"/>
      <c r="E4" s="26"/>
      <c r="F4" s="26"/>
      <c r="G4" s="26"/>
      <c r="H4" s="26"/>
    </row>
    <row r="5" spans="1:16" ht="21" customHeight="1">
      <c r="A5" s="291" t="s">
        <v>8</v>
      </c>
      <c r="B5" s="294" t="s">
        <v>9</v>
      </c>
      <c r="C5" s="294"/>
      <c r="D5" s="299"/>
      <c r="E5" s="300"/>
      <c r="F5" s="28">
        <f>'Žero. 3_2023-2026'!O80</f>
        <v>0</v>
      </c>
      <c r="G5" s="28">
        <f>F5*1.21</f>
        <v>0</v>
      </c>
      <c r="H5" s="305" t="s">
        <v>10</v>
      </c>
      <c r="I5" s="29"/>
      <c r="J5" s="29"/>
      <c r="K5" s="29"/>
      <c r="L5" s="29"/>
      <c r="M5" s="29"/>
      <c r="N5" s="29"/>
      <c r="O5" s="29"/>
      <c r="P5" s="29"/>
    </row>
    <row r="6" spans="1:16" ht="21" customHeight="1">
      <c r="A6" s="292"/>
      <c r="B6" s="295" t="s">
        <v>11</v>
      </c>
      <c r="C6" s="295"/>
      <c r="D6" s="301"/>
      <c r="E6" s="302"/>
      <c r="F6" s="30">
        <f>'Žero. 1_2023-2026'!O49</f>
        <v>0</v>
      </c>
      <c r="G6" s="30">
        <f>F6*1.21</f>
        <v>0</v>
      </c>
      <c r="H6" s="306"/>
      <c r="I6" s="29"/>
      <c r="J6" s="29"/>
      <c r="K6" s="29"/>
      <c r="L6" s="29"/>
      <c r="M6" s="29"/>
      <c r="N6" s="29"/>
      <c r="O6" s="29"/>
      <c r="P6" s="29"/>
    </row>
    <row r="7" spans="1:16" ht="21" customHeight="1" thickBot="1">
      <c r="A7" s="293"/>
      <c r="B7" s="296" t="s">
        <v>12</v>
      </c>
      <c r="C7" s="296"/>
      <c r="D7" s="303"/>
      <c r="E7" s="304"/>
      <c r="F7" s="31">
        <f>'Cejl 73_2023-2026'!O54</f>
        <v>0</v>
      </c>
      <c r="G7" s="31">
        <f>F7*1.21</f>
        <v>0</v>
      </c>
      <c r="H7" s="306"/>
      <c r="I7" s="29"/>
      <c r="J7" s="29"/>
      <c r="K7" s="29"/>
      <c r="L7" s="29"/>
      <c r="M7" s="29"/>
      <c r="N7" s="29"/>
      <c r="O7" s="29"/>
      <c r="P7" s="29"/>
    </row>
    <row r="8" spans="1:16" ht="27" customHeight="1" thickBot="1">
      <c r="A8" s="326" t="s">
        <v>13</v>
      </c>
      <c r="B8" s="327"/>
      <c r="C8" s="327"/>
      <c r="D8" s="327"/>
      <c r="E8" s="328"/>
      <c r="F8" s="32">
        <f>SUM(F4:F7)</f>
        <v>0</v>
      </c>
      <c r="G8" s="32">
        <f>SUM(G4:G7)</f>
        <v>0</v>
      </c>
      <c r="H8" s="307"/>
      <c r="I8" s="29"/>
      <c r="J8" s="29"/>
      <c r="K8" s="29"/>
      <c r="L8" s="29"/>
      <c r="M8" s="29"/>
      <c r="N8" s="29"/>
      <c r="O8" s="29"/>
      <c r="P8" s="29"/>
    </row>
    <row r="9" spans="1:16" ht="9" customHeight="1" thickBot="1">
      <c r="A9" s="33"/>
      <c r="B9" s="26"/>
      <c r="C9" s="26"/>
      <c r="D9" s="34"/>
      <c r="E9" s="34"/>
      <c r="F9" s="35"/>
      <c r="G9" s="35"/>
      <c r="H9" s="36"/>
      <c r="I9" s="29"/>
      <c r="J9" s="29"/>
      <c r="K9" s="29"/>
      <c r="L9" s="29"/>
      <c r="M9" s="29"/>
      <c r="N9" s="29"/>
      <c r="O9" s="29"/>
      <c r="P9" s="29"/>
    </row>
    <row r="10" spans="1:16" ht="21" customHeight="1">
      <c r="A10" s="291" t="s">
        <v>14</v>
      </c>
      <c r="B10" s="294" t="s">
        <v>9</v>
      </c>
      <c r="C10" s="294"/>
      <c r="D10" s="299"/>
      <c r="E10" s="300"/>
      <c r="F10" s="28">
        <f>'Žero. 3_2023-2026'!O85</f>
        <v>0</v>
      </c>
      <c r="G10" s="28">
        <f>F10*1.21</f>
        <v>0</v>
      </c>
      <c r="H10" s="305" t="s">
        <v>10</v>
      </c>
      <c r="I10" s="29"/>
      <c r="J10" s="29"/>
      <c r="K10" s="29"/>
      <c r="L10" s="29"/>
      <c r="M10" s="29"/>
      <c r="N10" s="29"/>
      <c r="O10" s="29"/>
      <c r="P10" s="29"/>
    </row>
    <row r="11" spans="1:16" ht="21" customHeight="1">
      <c r="A11" s="292"/>
      <c r="B11" s="295" t="s">
        <v>11</v>
      </c>
      <c r="C11" s="295"/>
      <c r="D11" s="301"/>
      <c r="E11" s="302"/>
      <c r="F11" s="30">
        <f>'Žero. 1_2023-2026'!O54</f>
        <v>0</v>
      </c>
      <c r="G11" s="30">
        <f>F11*1.21</f>
        <v>0</v>
      </c>
      <c r="H11" s="306"/>
      <c r="I11" s="29"/>
      <c r="J11" s="29"/>
      <c r="K11" s="29"/>
      <c r="L11" s="29"/>
      <c r="M11" s="29"/>
      <c r="N11" s="29"/>
      <c r="O11" s="29"/>
      <c r="P11" s="29"/>
    </row>
    <row r="12" spans="1:16" ht="21" customHeight="1" thickBot="1">
      <c r="A12" s="293"/>
      <c r="B12" s="296" t="s">
        <v>12</v>
      </c>
      <c r="C12" s="296"/>
      <c r="D12" s="303"/>
      <c r="E12" s="304"/>
      <c r="F12" s="31">
        <f>'Cejl 73_2023-2026'!O59</f>
        <v>0</v>
      </c>
      <c r="G12" s="31">
        <f>F12*1.21</f>
        <v>0</v>
      </c>
      <c r="H12" s="306"/>
      <c r="I12" s="29"/>
      <c r="J12" s="29"/>
      <c r="K12" s="29"/>
      <c r="L12" s="29"/>
      <c r="M12" s="29"/>
      <c r="N12" s="29"/>
      <c r="O12" s="29"/>
      <c r="P12" s="29"/>
    </row>
    <row r="13" spans="1:16" ht="21" customHeight="1" thickBot="1">
      <c r="A13" s="326" t="s">
        <v>13</v>
      </c>
      <c r="B13" s="327"/>
      <c r="C13" s="327"/>
      <c r="D13" s="327"/>
      <c r="E13" s="328"/>
      <c r="F13" s="37">
        <f>SUM(F9:F12)</f>
        <v>0</v>
      </c>
      <c r="G13" s="37">
        <f>SUM(G9:G12)</f>
        <v>0</v>
      </c>
      <c r="H13" s="307"/>
      <c r="I13" s="29"/>
      <c r="J13" s="29"/>
      <c r="K13" s="29"/>
      <c r="L13" s="29"/>
      <c r="M13" s="29"/>
      <c r="N13" s="29"/>
      <c r="O13" s="29"/>
      <c r="P13" s="29"/>
    </row>
    <row r="14" spans="1:16" ht="9" customHeight="1" thickBot="1">
      <c r="A14" s="33"/>
      <c r="B14" s="26"/>
      <c r="C14" s="26"/>
      <c r="D14" s="34"/>
      <c r="E14" s="34"/>
      <c r="F14" s="35"/>
      <c r="G14" s="35"/>
      <c r="H14" s="36"/>
      <c r="I14" s="29"/>
      <c r="J14" s="29"/>
      <c r="K14" s="29"/>
      <c r="L14" s="29"/>
      <c r="M14" s="29"/>
      <c r="N14" s="29"/>
      <c r="O14" s="29"/>
      <c r="P14" s="29"/>
    </row>
    <row r="15" spans="1:16" ht="21" customHeight="1">
      <c r="A15" s="291" t="s">
        <v>15</v>
      </c>
      <c r="B15" s="294" t="s">
        <v>9</v>
      </c>
      <c r="C15" s="294"/>
      <c r="D15" s="299"/>
      <c r="E15" s="300"/>
      <c r="F15" s="28">
        <f>'Žero. 3_2023-2026'!O77</f>
        <v>0</v>
      </c>
      <c r="G15" s="28">
        <f>F15*1.21</f>
        <v>0</v>
      </c>
      <c r="H15" s="305" t="s">
        <v>10</v>
      </c>
      <c r="I15" s="29"/>
      <c r="J15" s="29"/>
      <c r="K15" s="29"/>
      <c r="L15" s="29"/>
      <c r="M15" s="29"/>
      <c r="N15" s="29"/>
      <c r="O15" s="29"/>
      <c r="P15" s="29"/>
    </row>
    <row r="16" spans="1:16" ht="21" customHeight="1">
      <c r="A16" s="292"/>
      <c r="B16" s="295" t="s">
        <v>11</v>
      </c>
      <c r="C16" s="295"/>
      <c r="D16" s="301"/>
      <c r="E16" s="302"/>
      <c r="F16" s="30">
        <f>'Žero. 1_2023-2026'!O46</f>
        <v>0</v>
      </c>
      <c r="G16" s="30">
        <f>F16*1.21</f>
        <v>0</v>
      </c>
      <c r="H16" s="306"/>
      <c r="I16" s="29"/>
      <c r="J16" s="29"/>
      <c r="K16" s="29"/>
      <c r="L16" s="29"/>
      <c r="M16" s="29"/>
      <c r="N16" s="29"/>
      <c r="O16" s="29"/>
      <c r="P16" s="29"/>
    </row>
    <row r="17" spans="1:16" ht="21" customHeight="1" thickBot="1">
      <c r="A17" s="293"/>
      <c r="B17" s="296" t="s">
        <v>12</v>
      </c>
      <c r="C17" s="296"/>
      <c r="D17" s="303"/>
      <c r="E17" s="304"/>
      <c r="F17" s="31">
        <f>'Cejl 73_2023-2026'!O51</f>
        <v>0</v>
      </c>
      <c r="G17" s="31">
        <f>F17*1.21</f>
        <v>0</v>
      </c>
      <c r="H17" s="306"/>
      <c r="I17" s="29"/>
      <c r="J17" s="29"/>
      <c r="K17" s="29"/>
      <c r="L17" s="29"/>
      <c r="M17" s="29"/>
      <c r="N17" s="29"/>
      <c r="O17" s="29"/>
      <c r="P17" s="29"/>
    </row>
    <row r="18" spans="1:16" ht="21" customHeight="1" thickBot="1">
      <c r="A18" s="326" t="s">
        <v>13</v>
      </c>
      <c r="B18" s="327"/>
      <c r="C18" s="327"/>
      <c r="D18" s="327"/>
      <c r="E18" s="328"/>
      <c r="F18" s="32">
        <f>SUM(F14:F17)</f>
        <v>0</v>
      </c>
      <c r="G18" s="32">
        <f>SUM(G14:G17)</f>
        <v>0</v>
      </c>
      <c r="H18" s="307"/>
      <c r="I18" s="29"/>
      <c r="J18" s="29"/>
      <c r="K18" s="29"/>
      <c r="L18" s="29"/>
      <c r="M18" s="29"/>
      <c r="N18" s="29"/>
      <c r="O18" s="29"/>
      <c r="P18" s="29"/>
    </row>
    <row r="19" spans="1:16" ht="9" customHeight="1" thickBot="1">
      <c r="A19" s="33"/>
      <c r="B19" s="26"/>
      <c r="C19" s="26"/>
      <c r="D19" s="34"/>
      <c r="E19" s="34"/>
      <c r="F19" s="35"/>
      <c r="G19" s="35"/>
      <c r="H19" s="36"/>
      <c r="I19" s="29"/>
      <c r="J19" s="29"/>
      <c r="K19" s="29"/>
      <c r="L19" s="29"/>
      <c r="M19" s="29"/>
      <c r="N19" s="29"/>
      <c r="O19" s="29"/>
      <c r="P19" s="29"/>
    </row>
    <row r="20" spans="1:16" ht="71.25" customHeight="1" thickBot="1">
      <c r="A20" s="21" t="s">
        <v>16</v>
      </c>
      <c r="B20" s="323" t="s">
        <v>11</v>
      </c>
      <c r="C20" s="323"/>
      <c r="D20" s="324"/>
      <c r="E20" s="325"/>
      <c r="F20" s="37">
        <f>'Žero. 1_2023-2026'!O56</f>
        <v>0</v>
      </c>
      <c r="G20" s="37">
        <f>F20*1.21</f>
        <v>0</v>
      </c>
      <c r="H20" s="38" t="s">
        <v>10</v>
      </c>
      <c r="I20" s="29"/>
      <c r="J20" s="29"/>
      <c r="K20" s="29"/>
      <c r="L20" s="29"/>
      <c r="M20" s="29"/>
      <c r="N20" s="29"/>
      <c r="O20" s="29"/>
      <c r="P20" s="29"/>
    </row>
    <row r="21" spans="1:16" ht="9" customHeight="1" thickBot="1">
      <c r="A21" s="39"/>
      <c r="B21" s="26"/>
      <c r="C21" s="26"/>
      <c r="D21" s="34"/>
      <c r="E21" s="34"/>
      <c r="F21" s="35"/>
      <c r="G21" s="35"/>
      <c r="H21" s="40"/>
      <c r="I21" s="29"/>
      <c r="J21" s="29"/>
      <c r="K21" s="29"/>
      <c r="L21" s="29"/>
      <c r="M21" s="29"/>
      <c r="N21" s="29"/>
      <c r="O21" s="29"/>
      <c r="P21" s="29"/>
    </row>
    <row r="22" spans="1:8" ht="21" customHeight="1">
      <c r="A22" s="291" t="s">
        <v>17</v>
      </c>
      <c r="B22" s="294" t="s">
        <v>9</v>
      </c>
      <c r="C22" s="294"/>
      <c r="D22" s="317">
        <v>30</v>
      </c>
      <c r="E22" s="314"/>
      <c r="F22" s="308">
        <f>D22*E22*36</f>
        <v>0</v>
      </c>
      <c r="G22" s="308">
        <f>F22*1.21</f>
        <v>0</v>
      </c>
      <c r="H22" s="311" t="s">
        <v>18</v>
      </c>
    </row>
    <row r="23" spans="1:8" ht="21" customHeight="1">
      <c r="A23" s="292"/>
      <c r="B23" s="295" t="s">
        <v>11</v>
      </c>
      <c r="C23" s="295"/>
      <c r="D23" s="318"/>
      <c r="E23" s="315"/>
      <c r="F23" s="309"/>
      <c r="G23" s="309"/>
      <c r="H23" s="312"/>
    </row>
    <row r="24" spans="1:8" ht="21" customHeight="1" thickBot="1">
      <c r="A24" s="293"/>
      <c r="B24" s="296" t="s">
        <v>12</v>
      </c>
      <c r="C24" s="296"/>
      <c r="D24" s="319"/>
      <c r="E24" s="316"/>
      <c r="F24" s="310"/>
      <c r="G24" s="310"/>
      <c r="H24" s="313"/>
    </row>
    <row r="25" spans="1:8" ht="9" customHeight="1" thickBot="1">
      <c r="A25" s="41"/>
      <c r="B25" s="26"/>
      <c r="C25" s="26"/>
      <c r="D25" s="26"/>
      <c r="E25" s="42"/>
      <c r="F25" s="43"/>
      <c r="G25" s="43"/>
      <c r="H25" s="40"/>
    </row>
    <row r="26" spans="1:8" ht="21" customHeight="1">
      <c r="A26" s="291" t="s">
        <v>19</v>
      </c>
      <c r="B26" s="294" t="s">
        <v>9</v>
      </c>
      <c r="C26" s="294"/>
      <c r="D26" s="317">
        <v>5</v>
      </c>
      <c r="E26" s="314"/>
      <c r="F26" s="308">
        <f>D26*E26*36</f>
        <v>0</v>
      </c>
      <c r="G26" s="308">
        <f>F26*1.21</f>
        <v>0</v>
      </c>
      <c r="H26" s="311" t="s">
        <v>18</v>
      </c>
    </row>
    <row r="27" spans="1:8" ht="21" customHeight="1">
      <c r="A27" s="292"/>
      <c r="B27" s="295" t="s">
        <v>11</v>
      </c>
      <c r="C27" s="295"/>
      <c r="D27" s="318"/>
      <c r="E27" s="315"/>
      <c r="F27" s="309"/>
      <c r="G27" s="309"/>
      <c r="H27" s="312"/>
    </row>
    <row r="28" spans="1:8" ht="21" customHeight="1" thickBot="1">
      <c r="A28" s="293"/>
      <c r="B28" s="296" t="s">
        <v>12</v>
      </c>
      <c r="C28" s="296"/>
      <c r="D28" s="319"/>
      <c r="E28" s="316"/>
      <c r="F28" s="310"/>
      <c r="G28" s="310"/>
      <c r="H28" s="313"/>
    </row>
    <row r="29" spans="1:8" ht="9" customHeight="1" thickBot="1">
      <c r="A29" s="33"/>
      <c r="B29" s="26"/>
      <c r="C29" s="26"/>
      <c r="D29" s="34"/>
      <c r="E29" s="34"/>
      <c r="F29" s="35"/>
      <c r="G29" s="35"/>
      <c r="H29" s="44"/>
    </row>
    <row r="30" spans="1:8" ht="24" thickBot="1">
      <c r="A30" s="320" t="s">
        <v>20</v>
      </c>
      <c r="B30" s="321"/>
      <c r="C30" s="321"/>
      <c r="D30" s="321"/>
      <c r="E30" s="322"/>
      <c r="F30" s="45">
        <f>F8+F13+F18+F20+F22+F26</f>
        <v>0</v>
      </c>
      <c r="G30" s="45">
        <f>G8+G13+G18+G20+G22+G26</f>
        <v>0</v>
      </c>
      <c r="H30" s="46"/>
    </row>
  </sheetData>
  <sheetProtection algorithmName="SHA-512" hashValue="L+4Z0JFED44i6XBBqvY7kGFThz67NmDbaeubEgP+9D2NPtKIWWVNIKl8P1LrNksorjh/D+Ad8tjWONI/hGcUug==" saltValue="4Mip5b0uHowueweOJbD8xw==" spinCount="100000" sheet="1" selectLockedCells="1"/>
  <mergeCells count="44">
    <mergeCell ref="H15:H18"/>
    <mergeCell ref="H10:H13"/>
    <mergeCell ref="A8:E8"/>
    <mergeCell ref="A13:E13"/>
    <mergeCell ref="A18:E18"/>
    <mergeCell ref="D15:E17"/>
    <mergeCell ref="D10:E12"/>
    <mergeCell ref="A15:A17"/>
    <mergeCell ref="B15:C15"/>
    <mergeCell ref="A30:E30"/>
    <mergeCell ref="B16:C16"/>
    <mergeCell ref="B17:C17"/>
    <mergeCell ref="A10:A12"/>
    <mergeCell ref="B10:C10"/>
    <mergeCell ref="B11:C11"/>
    <mergeCell ref="B12:C12"/>
    <mergeCell ref="B20:C20"/>
    <mergeCell ref="A22:A24"/>
    <mergeCell ref="D20:E20"/>
    <mergeCell ref="G26:G28"/>
    <mergeCell ref="H26:H28"/>
    <mergeCell ref="B27:C27"/>
    <mergeCell ref="B28:C28"/>
    <mergeCell ref="A26:A28"/>
    <mergeCell ref="B26:C26"/>
    <mergeCell ref="D26:D28"/>
    <mergeCell ref="E26:E28"/>
    <mergeCell ref="F26:F28"/>
    <mergeCell ref="G22:G24"/>
    <mergeCell ref="H22:H24"/>
    <mergeCell ref="B23:C23"/>
    <mergeCell ref="B24:C24"/>
    <mergeCell ref="E22:E24"/>
    <mergeCell ref="B22:C22"/>
    <mergeCell ref="D22:D24"/>
    <mergeCell ref="F22:F24"/>
    <mergeCell ref="A1:H1"/>
    <mergeCell ref="A5:A7"/>
    <mergeCell ref="B5:C5"/>
    <mergeCell ref="B6:C6"/>
    <mergeCell ref="B7:C7"/>
    <mergeCell ref="B3:C3"/>
    <mergeCell ref="D5:E7"/>
    <mergeCell ref="H5:H8"/>
  </mergeCells>
  <printOptions horizontalCentered="1" verticalCentered="1"/>
  <pageMargins left="0" right="0" top="0.7874015748031497" bottom="0.5905511811023623" header="0" footer="0"/>
  <pageSetup fitToHeight="1" fitToWidth="1" horizontalDpi="600" verticalDpi="600" orientation="landscape" paperSize="9" scale="79" r:id="rId1"/>
  <headerFooter>
    <oddHeader xml:space="preserve">&amp;R
Příloha č. 3b Výzvy k podání nabídek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6"/>
  <sheetViews>
    <sheetView showGridLines="0"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2.125" style="164" customWidth="1"/>
    <col min="2" max="2" width="29.00390625" style="164" customWidth="1"/>
    <col min="3" max="3" width="42.00390625" style="164" customWidth="1"/>
    <col min="4" max="4" width="28.875" style="164" customWidth="1"/>
    <col min="5" max="5" width="21.875" style="164" customWidth="1"/>
    <col min="6" max="6" width="6.625" style="165" customWidth="1"/>
    <col min="7" max="7" width="9.625" style="165" customWidth="1"/>
    <col min="8" max="8" width="15.625" style="166" customWidth="1"/>
    <col min="9" max="9" width="11.125" style="165" customWidth="1"/>
    <col min="10" max="10" width="20.75390625" style="164" customWidth="1"/>
    <col min="11" max="14" width="18.75390625" style="164" customWidth="1"/>
    <col min="15" max="15" width="24.75390625" style="164" customWidth="1"/>
    <col min="16" max="16" width="59.25390625" style="164" customWidth="1"/>
    <col min="17" max="34" width="9.125" style="19" customWidth="1"/>
    <col min="35" max="35" width="9.125" style="161" customWidth="1"/>
    <col min="36" max="16384" width="9.125" style="164" customWidth="1"/>
  </cols>
  <sheetData>
    <row r="1" spans="1:35" s="48" customFormat="1" ht="36" customHeight="1" thickBot="1">
      <c r="A1" s="340" t="s">
        <v>21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47"/>
    </row>
    <row r="2" spans="1:35" s="55" customFormat="1" ht="76.5" customHeight="1" thickBot="1">
      <c r="A2" s="49" t="s">
        <v>22</v>
      </c>
      <c r="B2" s="50" t="s">
        <v>23</v>
      </c>
      <c r="C2" s="50" t="s">
        <v>24</v>
      </c>
      <c r="D2" s="50" t="s">
        <v>25</v>
      </c>
      <c r="E2" s="50" t="s">
        <v>26</v>
      </c>
      <c r="F2" s="50" t="s">
        <v>27</v>
      </c>
      <c r="G2" s="50" t="s">
        <v>28</v>
      </c>
      <c r="H2" s="51" t="s">
        <v>29</v>
      </c>
      <c r="I2" s="50" t="s">
        <v>30</v>
      </c>
      <c r="J2" s="50" t="s">
        <v>31</v>
      </c>
      <c r="K2" s="52" t="s">
        <v>32</v>
      </c>
      <c r="L2" s="50" t="s">
        <v>33</v>
      </c>
      <c r="M2" s="50" t="s">
        <v>34</v>
      </c>
      <c r="N2" s="52" t="s">
        <v>35</v>
      </c>
      <c r="O2" s="50" t="s">
        <v>36</v>
      </c>
      <c r="P2" s="53" t="s">
        <v>37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54"/>
    </row>
    <row r="3" spans="1:35" s="57" customFormat="1" ht="24.75" customHeight="1" thickBot="1">
      <c r="A3" s="337" t="s">
        <v>38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56"/>
    </row>
    <row r="4" spans="1:35" s="57" customFormat="1" ht="35.25" customHeight="1">
      <c r="A4" s="58" t="s">
        <v>39</v>
      </c>
      <c r="B4" s="59" t="s">
        <v>40</v>
      </c>
      <c r="C4" s="60" t="s">
        <v>41</v>
      </c>
      <c r="D4" s="60">
        <v>422018</v>
      </c>
      <c r="E4" s="60" t="s">
        <v>42</v>
      </c>
      <c r="F4" s="60">
        <v>1</v>
      </c>
      <c r="G4" s="60">
        <v>2000</v>
      </c>
      <c r="H4" s="61" t="s">
        <v>43</v>
      </c>
      <c r="I4" s="59">
        <v>2</v>
      </c>
      <c r="J4" s="15"/>
      <c r="K4" s="62">
        <f>J4*F4</f>
        <v>0</v>
      </c>
      <c r="L4" s="62">
        <f>J4*I4*F4</f>
        <v>0</v>
      </c>
      <c r="M4" s="62">
        <f>J4*I4*F4</f>
        <v>0</v>
      </c>
      <c r="N4" s="62">
        <f>J4*F4</f>
        <v>0</v>
      </c>
      <c r="O4" s="63">
        <f>SUM(K4:N4)</f>
        <v>0</v>
      </c>
      <c r="P4" s="64" t="s">
        <v>44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56"/>
    </row>
    <row r="5" spans="1:35" s="57" customFormat="1" ht="35.25" customHeight="1">
      <c r="A5" s="65" t="s">
        <v>45</v>
      </c>
      <c r="B5" s="66" t="s">
        <v>46</v>
      </c>
      <c r="C5" s="67" t="s">
        <v>47</v>
      </c>
      <c r="D5" s="67">
        <v>422018</v>
      </c>
      <c r="E5" s="67" t="s">
        <v>42</v>
      </c>
      <c r="F5" s="67">
        <v>1</v>
      </c>
      <c r="G5" s="67">
        <v>2000</v>
      </c>
      <c r="H5" s="68" t="s">
        <v>43</v>
      </c>
      <c r="I5" s="66">
        <v>2</v>
      </c>
      <c r="J5" s="17"/>
      <c r="K5" s="69">
        <f>J5*F5</f>
        <v>0</v>
      </c>
      <c r="L5" s="69">
        <f>J5*I5*F5</f>
        <v>0</v>
      </c>
      <c r="M5" s="69">
        <f>J5*I5*F5</f>
        <v>0</v>
      </c>
      <c r="N5" s="69">
        <f>J5*F5</f>
        <v>0</v>
      </c>
      <c r="O5" s="70">
        <f>SUM(K5:N5)</f>
        <v>0</v>
      </c>
      <c r="P5" s="71" t="s">
        <v>44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56"/>
    </row>
    <row r="6" spans="1:35" s="57" customFormat="1" ht="35.25" customHeight="1">
      <c r="A6" s="65" t="s">
        <v>48</v>
      </c>
      <c r="B6" s="66" t="s">
        <v>49</v>
      </c>
      <c r="C6" s="67" t="s">
        <v>50</v>
      </c>
      <c r="D6" s="67" t="s">
        <v>50</v>
      </c>
      <c r="E6" s="67" t="s">
        <v>51</v>
      </c>
      <c r="F6" s="67">
        <v>4</v>
      </c>
      <c r="G6" s="67" t="s">
        <v>50</v>
      </c>
      <c r="H6" s="68" t="s">
        <v>43</v>
      </c>
      <c r="I6" s="66">
        <v>2</v>
      </c>
      <c r="J6" s="17"/>
      <c r="K6" s="69">
        <f>J6*F6</f>
        <v>0</v>
      </c>
      <c r="L6" s="69">
        <f>J6*I6*F6</f>
        <v>0</v>
      </c>
      <c r="M6" s="69">
        <f>J6*I6*F6</f>
        <v>0</v>
      </c>
      <c r="N6" s="69">
        <f>J6*F6</f>
        <v>0</v>
      </c>
      <c r="O6" s="70">
        <f>SUM(K6:N6)</f>
        <v>0</v>
      </c>
      <c r="P6" s="71" t="s">
        <v>44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56"/>
    </row>
    <row r="7" spans="1:35" s="57" customFormat="1" ht="35.25" customHeight="1">
      <c r="A7" s="65" t="s">
        <v>52</v>
      </c>
      <c r="B7" s="66" t="s">
        <v>53</v>
      </c>
      <c r="C7" s="67" t="s">
        <v>50</v>
      </c>
      <c r="D7" s="67" t="s">
        <v>54</v>
      </c>
      <c r="E7" s="67" t="s">
        <v>51</v>
      </c>
      <c r="F7" s="67">
        <v>1</v>
      </c>
      <c r="G7" s="67">
        <v>2000</v>
      </c>
      <c r="H7" s="68" t="s">
        <v>43</v>
      </c>
      <c r="I7" s="66">
        <v>2</v>
      </c>
      <c r="J7" s="17"/>
      <c r="K7" s="69">
        <f>J7*F7</f>
        <v>0</v>
      </c>
      <c r="L7" s="69">
        <f>J7*I7*F7</f>
        <v>0</v>
      </c>
      <c r="M7" s="69">
        <f>J7*I7*F7</f>
        <v>0</v>
      </c>
      <c r="N7" s="69">
        <f>J7*F7</f>
        <v>0</v>
      </c>
      <c r="O7" s="70">
        <f>SUM(K7:N7)</f>
        <v>0</v>
      </c>
      <c r="P7" s="71" t="s">
        <v>44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56"/>
    </row>
    <row r="8" spans="1:35" s="57" customFormat="1" ht="35.25" customHeight="1" thickBot="1">
      <c r="A8" s="72" t="s">
        <v>55</v>
      </c>
      <c r="B8" s="73" t="s">
        <v>56</v>
      </c>
      <c r="C8" s="74" t="s">
        <v>57</v>
      </c>
      <c r="D8" s="74">
        <v>5145889300</v>
      </c>
      <c r="E8" s="74" t="s">
        <v>58</v>
      </c>
      <c r="F8" s="74">
        <v>1</v>
      </c>
      <c r="G8" s="73" t="s">
        <v>59</v>
      </c>
      <c r="H8" s="75" t="s">
        <v>60</v>
      </c>
      <c r="I8" s="73">
        <v>2</v>
      </c>
      <c r="J8" s="1"/>
      <c r="K8" s="76">
        <f>J8*F8</f>
        <v>0</v>
      </c>
      <c r="L8" s="76">
        <f>J8*I8*F8</f>
        <v>0</v>
      </c>
      <c r="M8" s="76">
        <f>J8*I8*F8</f>
        <v>0</v>
      </c>
      <c r="N8" s="76">
        <f>J8*F8</f>
        <v>0</v>
      </c>
      <c r="O8" s="77">
        <f>SUM(K8:N8)</f>
        <v>0</v>
      </c>
      <c r="P8" s="78" t="s">
        <v>44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56"/>
    </row>
    <row r="9" spans="1:35" s="57" customFormat="1" ht="24" customHeight="1" thickBot="1">
      <c r="A9" s="413" t="s">
        <v>61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56"/>
    </row>
    <row r="10" spans="1:35" s="83" customFormat="1" ht="24" customHeight="1">
      <c r="A10" s="424" t="s">
        <v>62</v>
      </c>
      <c r="B10" s="79" t="s">
        <v>63</v>
      </c>
      <c r="C10" s="80" t="s">
        <v>64</v>
      </c>
      <c r="D10" s="80" t="s">
        <v>65</v>
      </c>
      <c r="E10" s="80" t="s">
        <v>66</v>
      </c>
      <c r="F10" s="80">
        <v>1</v>
      </c>
      <c r="G10" s="396">
        <v>2000</v>
      </c>
      <c r="H10" s="61" t="s">
        <v>43</v>
      </c>
      <c r="I10" s="362">
        <v>1</v>
      </c>
      <c r="J10" s="15"/>
      <c r="K10" s="81"/>
      <c r="L10" s="62">
        <f aca="true" t="shared" si="0" ref="L10">J10*I10*F10</f>
        <v>0</v>
      </c>
      <c r="M10" s="62">
        <f aca="true" t="shared" si="1" ref="M10">J10*I10*F10</f>
        <v>0</v>
      </c>
      <c r="N10" s="62">
        <f>J10*I10*F10</f>
        <v>0</v>
      </c>
      <c r="O10" s="63">
        <f>N10+M10+L10</f>
        <v>0</v>
      </c>
      <c r="P10" s="352" t="s">
        <v>67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82"/>
    </row>
    <row r="11" spans="1:35" s="83" customFormat="1" ht="24" customHeight="1">
      <c r="A11" s="425"/>
      <c r="B11" s="84" t="s">
        <v>68</v>
      </c>
      <c r="C11" s="85" t="s">
        <v>69</v>
      </c>
      <c r="D11" s="85" t="s">
        <v>70</v>
      </c>
      <c r="E11" s="84" t="s">
        <v>71</v>
      </c>
      <c r="F11" s="85">
        <v>2</v>
      </c>
      <c r="G11" s="404"/>
      <c r="H11" s="68" t="s">
        <v>43</v>
      </c>
      <c r="I11" s="334"/>
      <c r="J11" s="17"/>
      <c r="K11" s="69"/>
      <c r="L11" s="86">
        <f>J11*I10*F11</f>
        <v>0</v>
      </c>
      <c r="M11" s="86">
        <f>J11*I10*F11</f>
        <v>0</v>
      </c>
      <c r="N11" s="86">
        <f>J11*I10*F11</f>
        <v>0</v>
      </c>
      <c r="O11" s="70">
        <f>N11+M11+L11</f>
        <v>0</v>
      </c>
      <c r="P11" s="363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82"/>
    </row>
    <row r="12" spans="1:35" s="83" customFormat="1" ht="30" customHeight="1">
      <c r="A12" s="425"/>
      <c r="B12" s="85" t="s">
        <v>72</v>
      </c>
      <c r="C12" s="85" t="s">
        <v>50</v>
      </c>
      <c r="D12" s="85" t="s">
        <v>50</v>
      </c>
      <c r="E12" s="85" t="s">
        <v>50</v>
      </c>
      <c r="F12" s="85">
        <v>2</v>
      </c>
      <c r="G12" s="404"/>
      <c r="H12" s="68" t="s">
        <v>73</v>
      </c>
      <c r="I12" s="66">
        <v>2</v>
      </c>
      <c r="J12" s="17"/>
      <c r="K12" s="86"/>
      <c r="L12" s="69">
        <f aca="true" t="shared" si="2" ref="L12">J12*I12*F12</f>
        <v>0</v>
      </c>
      <c r="M12" s="69">
        <f aca="true" t="shared" si="3" ref="M12">J12*I12*F12</f>
        <v>0</v>
      </c>
      <c r="N12" s="69">
        <f>J12*I12*F12</f>
        <v>0</v>
      </c>
      <c r="O12" s="70">
        <f>SUM(L12:N12)</f>
        <v>0</v>
      </c>
      <c r="P12" s="87" t="s">
        <v>74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82"/>
    </row>
    <row r="13" spans="1:35" s="83" customFormat="1" ht="24" customHeight="1">
      <c r="A13" s="425"/>
      <c r="B13" s="88" t="s">
        <v>75</v>
      </c>
      <c r="C13" s="85" t="s">
        <v>76</v>
      </c>
      <c r="D13" s="85" t="s">
        <v>50</v>
      </c>
      <c r="E13" s="85" t="s">
        <v>50</v>
      </c>
      <c r="F13" s="85">
        <v>178</v>
      </c>
      <c r="G13" s="85">
        <v>2000</v>
      </c>
      <c r="H13" s="68" t="s">
        <v>77</v>
      </c>
      <c r="I13" s="66">
        <v>1</v>
      </c>
      <c r="J13" s="17"/>
      <c r="K13" s="69"/>
      <c r="L13" s="69">
        <f aca="true" t="shared" si="4" ref="L13">J13*I13*F13</f>
        <v>0</v>
      </c>
      <c r="M13" s="69">
        <f aca="true" t="shared" si="5" ref="M13">J13*I13*F13</f>
        <v>0</v>
      </c>
      <c r="N13" s="69">
        <f>J13*I13*F13</f>
        <v>0</v>
      </c>
      <c r="O13" s="89">
        <f>SUM(L13:N13)</f>
        <v>0</v>
      </c>
      <c r="P13" s="87" t="s">
        <v>67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2"/>
    </row>
    <row r="14" spans="1:35" s="83" customFormat="1" ht="24" customHeight="1">
      <c r="A14" s="425"/>
      <c r="B14" s="404" t="s">
        <v>78</v>
      </c>
      <c r="C14" s="404" t="s">
        <v>79</v>
      </c>
      <c r="D14" s="404">
        <v>155</v>
      </c>
      <c r="E14" s="404" t="s">
        <v>80</v>
      </c>
      <c r="F14" s="404">
        <v>1</v>
      </c>
      <c r="G14" s="404">
        <v>2000</v>
      </c>
      <c r="H14" s="68" t="s">
        <v>81</v>
      </c>
      <c r="I14" s="66">
        <v>1</v>
      </c>
      <c r="J14" s="17"/>
      <c r="K14" s="69">
        <f>J14*I14*F14</f>
        <v>0</v>
      </c>
      <c r="L14" s="69">
        <f>J14*I14*F14</f>
        <v>0</v>
      </c>
      <c r="M14" s="69">
        <f>J14*I14*F14</f>
        <v>0</v>
      </c>
      <c r="N14" s="86"/>
      <c r="O14" s="70">
        <f>SUM(K14:M14)</f>
        <v>0</v>
      </c>
      <c r="P14" s="90" t="s">
        <v>82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82"/>
    </row>
    <row r="15" spans="1:35" s="83" customFormat="1" ht="24" customHeight="1">
      <c r="A15" s="425"/>
      <c r="B15" s="404"/>
      <c r="C15" s="404"/>
      <c r="D15" s="404"/>
      <c r="E15" s="404"/>
      <c r="F15" s="404"/>
      <c r="G15" s="404"/>
      <c r="H15" s="91" t="s">
        <v>83</v>
      </c>
      <c r="I15" s="68" t="s">
        <v>84</v>
      </c>
      <c r="J15" s="17"/>
      <c r="K15" s="69"/>
      <c r="L15" s="69"/>
      <c r="M15" s="69">
        <f>SUM(J15*F14)</f>
        <v>0</v>
      </c>
      <c r="N15" s="69"/>
      <c r="O15" s="70">
        <f>SUM(M15)</f>
        <v>0</v>
      </c>
      <c r="P15" s="71" t="s">
        <v>85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82"/>
    </row>
    <row r="16" spans="1:35" s="83" customFormat="1" ht="24" customHeight="1">
      <c r="A16" s="425"/>
      <c r="B16" s="404" t="s">
        <v>86</v>
      </c>
      <c r="C16" s="404" t="s">
        <v>87</v>
      </c>
      <c r="D16" s="404" t="s">
        <v>88</v>
      </c>
      <c r="E16" s="404" t="s">
        <v>89</v>
      </c>
      <c r="F16" s="404">
        <v>1</v>
      </c>
      <c r="G16" s="404">
        <v>2009</v>
      </c>
      <c r="H16" s="68" t="s">
        <v>90</v>
      </c>
      <c r="I16" s="66">
        <v>1</v>
      </c>
      <c r="J16" s="17"/>
      <c r="K16" s="69"/>
      <c r="L16" s="69">
        <f>J16*I16*F16</f>
        <v>0</v>
      </c>
      <c r="M16" s="69">
        <f>J16*I16*F16</f>
        <v>0</v>
      </c>
      <c r="N16" s="86">
        <f>J16*I16*F16</f>
        <v>0</v>
      </c>
      <c r="O16" s="70">
        <f>N16+M16+L16</f>
        <v>0</v>
      </c>
      <c r="P16" s="90" t="s">
        <v>91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82"/>
    </row>
    <row r="17" spans="1:35" s="83" customFormat="1" ht="24" customHeight="1" thickBot="1">
      <c r="A17" s="425"/>
      <c r="B17" s="404"/>
      <c r="C17" s="404"/>
      <c r="D17" s="404"/>
      <c r="E17" s="404"/>
      <c r="F17" s="404"/>
      <c r="G17" s="404"/>
      <c r="H17" s="91" t="s">
        <v>92</v>
      </c>
      <c r="I17" s="88" t="s">
        <v>84</v>
      </c>
      <c r="J17" s="17"/>
      <c r="K17" s="69"/>
      <c r="L17" s="69">
        <f>SUM(J17*F16)</f>
        <v>0</v>
      </c>
      <c r="M17" s="69"/>
      <c r="N17" s="69"/>
      <c r="O17" s="70">
        <f>SUM(L17)</f>
        <v>0</v>
      </c>
      <c r="P17" s="87" t="s">
        <v>93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82"/>
    </row>
    <row r="18" spans="1:35" s="83" customFormat="1" ht="24" customHeight="1">
      <c r="A18" s="92" t="s">
        <v>94</v>
      </c>
      <c r="B18" s="60" t="s">
        <v>95</v>
      </c>
      <c r="C18" s="60" t="s">
        <v>96</v>
      </c>
      <c r="D18" s="60" t="s">
        <v>50</v>
      </c>
      <c r="E18" s="329" t="s">
        <v>97</v>
      </c>
      <c r="F18" s="329">
        <v>1</v>
      </c>
      <c r="G18" s="329" t="s">
        <v>50</v>
      </c>
      <c r="H18" s="360" t="s">
        <v>43</v>
      </c>
      <c r="I18" s="362">
        <v>2</v>
      </c>
      <c r="J18" s="350"/>
      <c r="K18" s="331">
        <f aca="true" t="shared" si="6" ref="K18">J18*F18</f>
        <v>0</v>
      </c>
      <c r="L18" s="331">
        <f aca="true" t="shared" si="7" ref="L18">J18*I18*F18</f>
        <v>0</v>
      </c>
      <c r="M18" s="331">
        <f aca="true" t="shared" si="8" ref="M18">J18*I18*F18</f>
        <v>0</v>
      </c>
      <c r="N18" s="331">
        <f aca="true" t="shared" si="9" ref="N18">J18*F18</f>
        <v>0</v>
      </c>
      <c r="O18" s="392">
        <f aca="true" t="shared" si="10" ref="O18">SUM(K18:N18)</f>
        <v>0</v>
      </c>
      <c r="P18" s="427" t="s">
        <v>44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82"/>
    </row>
    <row r="19" spans="1:35" s="83" customFormat="1" ht="24" customHeight="1" thickBot="1">
      <c r="A19" s="93" t="s">
        <v>98</v>
      </c>
      <c r="B19" s="94" t="s">
        <v>99</v>
      </c>
      <c r="C19" s="94" t="s">
        <v>100</v>
      </c>
      <c r="D19" s="94" t="s">
        <v>50</v>
      </c>
      <c r="E19" s="385"/>
      <c r="F19" s="385"/>
      <c r="G19" s="385"/>
      <c r="H19" s="388"/>
      <c r="I19" s="389"/>
      <c r="J19" s="351"/>
      <c r="K19" s="391"/>
      <c r="L19" s="391"/>
      <c r="M19" s="391"/>
      <c r="N19" s="391"/>
      <c r="O19" s="393"/>
      <c r="P19" s="42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82"/>
    </row>
    <row r="20" spans="1:35" s="83" customFormat="1" ht="24" customHeight="1">
      <c r="A20" s="95" t="s">
        <v>101</v>
      </c>
      <c r="B20" s="96" t="s">
        <v>102</v>
      </c>
      <c r="C20" s="96" t="s">
        <v>103</v>
      </c>
      <c r="D20" s="80" t="s">
        <v>50</v>
      </c>
      <c r="E20" s="346" t="s">
        <v>104</v>
      </c>
      <c r="F20" s="343">
        <v>11</v>
      </c>
      <c r="G20" s="346" t="s">
        <v>105</v>
      </c>
      <c r="H20" s="360" t="s">
        <v>43</v>
      </c>
      <c r="I20" s="362">
        <v>2</v>
      </c>
      <c r="J20" s="350"/>
      <c r="K20" s="331">
        <f aca="true" t="shared" si="11" ref="K20">J20*F20</f>
        <v>0</v>
      </c>
      <c r="L20" s="331">
        <f aca="true" t="shared" si="12" ref="L20">J20*I20*F20</f>
        <v>0</v>
      </c>
      <c r="M20" s="331">
        <f aca="true" t="shared" si="13" ref="M20">J20*I20*F20</f>
        <v>0</v>
      </c>
      <c r="N20" s="331">
        <f aca="true" t="shared" si="14" ref="N20">J20*F20</f>
        <v>0</v>
      </c>
      <c r="O20" s="392">
        <f aca="true" t="shared" si="15" ref="O20">SUM(K20:N20)</f>
        <v>0</v>
      </c>
      <c r="P20" s="427" t="s">
        <v>44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82"/>
    </row>
    <row r="21" spans="1:35" s="83" customFormat="1" ht="24" customHeight="1" thickBot="1">
      <c r="A21" s="97" t="s">
        <v>106</v>
      </c>
      <c r="B21" s="94" t="s">
        <v>99</v>
      </c>
      <c r="C21" s="94" t="s">
        <v>50</v>
      </c>
      <c r="D21" s="94" t="s">
        <v>50</v>
      </c>
      <c r="E21" s="348"/>
      <c r="F21" s="345"/>
      <c r="G21" s="348"/>
      <c r="H21" s="388"/>
      <c r="I21" s="389"/>
      <c r="J21" s="351"/>
      <c r="K21" s="391"/>
      <c r="L21" s="391"/>
      <c r="M21" s="391"/>
      <c r="N21" s="391"/>
      <c r="O21" s="393"/>
      <c r="P21" s="42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82"/>
    </row>
    <row r="22" spans="1:35" s="83" customFormat="1" ht="24" customHeight="1">
      <c r="A22" s="416" t="s">
        <v>107</v>
      </c>
      <c r="B22" s="343" t="s">
        <v>108</v>
      </c>
      <c r="C22" s="60" t="s">
        <v>109</v>
      </c>
      <c r="D22" s="80" t="s">
        <v>50</v>
      </c>
      <c r="E22" s="60" t="s">
        <v>110</v>
      </c>
      <c r="F22" s="60">
        <v>25</v>
      </c>
      <c r="G22" s="60">
        <v>2005</v>
      </c>
      <c r="H22" s="360" t="s">
        <v>43</v>
      </c>
      <c r="I22" s="362">
        <v>1</v>
      </c>
      <c r="J22" s="350"/>
      <c r="K22" s="364"/>
      <c r="L22" s="331">
        <f aca="true" t="shared" si="16" ref="L22">J22*I22*F22</f>
        <v>0</v>
      </c>
      <c r="M22" s="331">
        <f aca="true" t="shared" si="17" ref="M22">J22*I22*F22</f>
        <v>0</v>
      </c>
      <c r="N22" s="331">
        <f>J22*I22*F22</f>
        <v>0</v>
      </c>
      <c r="O22" s="354">
        <f>SUM(L22:N23)</f>
        <v>0</v>
      </c>
      <c r="P22" s="352" t="s">
        <v>67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82"/>
    </row>
    <row r="23" spans="1:35" s="83" customFormat="1" ht="34.5" customHeight="1" thickBot="1">
      <c r="A23" s="412"/>
      <c r="B23" s="345"/>
      <c r="C23" s="94" t="s">
        <v>111</v>
      </c>
      <c r="D23" s="94" t="s">
        <v>112</v>
      </c>
      <c r="E23" s="94" t="s">
        <v>113</v>
      </c>
      <c r="F23" s="94">
        <v>1</v>
      </c>
      <c r="G23" s="98" t="s">
        <v>114</v>
      </c>
      <c r="H23" s="388"/>
      <c r="I23" s="389"/>
      <c r="J23" s="351"/>
      <c r="K23" s="390"/>
      <c r="L23" s="332"/>
      <c r="M23" s="332"/>
      <c r="N23" s="332"/>
      <c r="O23" s="355"/>
      <c r="P23" s="35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82"/>
    </row>
    <row r="24" spans="1:35" s="83" customFormat="1" ht="24" customHeight="1">
      <c r="A24" s="99" t="s">
        <v>115</v>
      </c>
      <c r="B24" s="60" t="s">
        <v>116</v>
      </c>
      <c r="C24" s="60" t="s">
        <v>117</v>
      </c>
      <c r="D24" s="60">
        <v>63229907000</v>
      </c>
      <c r="E24" s="329" t="s">
        <v>118</v>
      </c>
      <c r="F24" s="329">
        <v>1</v>
      </c>
      <c r="G24" s="329">
        <v>2016</v>
      </c>
      <c r="H24" s="360" t="s">
        <v>43</v>
      </c>
      <c r="I24" s="362">
        <v>2</v>
      </c>
      <c r="J24" s="350"/>
      <c r="K24" s="331">
        <f aca="true" t="shared" si="18" ref="K24">J24*F24</f>
        <v>0</v>
      </c>
      <c r="L24" s="331">
        <f aca="true" t="shared" si="19" ref="L24">J24*I24*F24</f>
        <v>0</v>
      </c>
      <c r="M24" s="331">
        <f aca="true" t="shared" si="20" ref="M24">J24*I24*F24</f>
        <v>0</v>
      </c>
      <c r="N24" s="331">
        <f aca="true" t="shared" si="21" ref="N24">J24*F24</f>
        <v>0</v>
      </c>
      <c r="O24" s="392">
        <f aca="true" t="shared" si="22" ref="O24">SUM(K24:N24)</f>
        <v>0</v>
      </c>
      <c r="P24" s="394" t="s">
        <v>44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82"/>
    </row>
    <row r="25" spans="1:35" s="83" customFormat="1" ht="24" customHeight="1">
      <c r="A25" s="100" t="s">
        <v>48</v>
      </c>
      <c r="B25" s="67" t="s">
        <v>99</v>
      </c>
      <c r="C25" s="66" t="s">
        <v>119</v>
      </c>
      <c r="D25" s="67">
        <v>63229949445</v>
      </c>
      <c r="E25" s="409"/>
      <c r="F25" s="409"/>
      <c r="G25" s="409"/>
      <c r="H25" s="361"/>
      <c r="I25" s="334"/>
      <c r="J25" s="336"/>
      <c r="K25" s="332"/>
      <c r="L25" s="332"/>
      <c r="M25" s="332"/>
      <c r="N25" s="332"/>
      <c r="O25" s="374"/>
      <c r="P25" s="38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82"/>
    </row>
    <row r="26" spans="1:35" s="83" customFormat="1" ht="24" customHeight="1">
      <c r="A26" s="101" t="s">
        <v>115</v>
      </c>
      <c r="B26" s="67" t="s">
        <v>116</v>
      </c>
      <c r="C26" s="67" t="s">
        <v>120</v>
      </c>
      <c r="D26" s="67" t="s">
        <v>50</v>
      </c>
      <c r="E26" s="409" t="s">
        <v>118</v>
      </c>
      <c r="F26" s="409">
        <v>1</v>
      </c>
      <c r="G26" s="409">
        <v>2016</v>
      </c>
      <c r="H26" s="372" t="s">
        <v>43</v>
      </c>
      <c r="I26" s="334">
        <v>2</v>
      </c>
      <c r="J26" s="335"/>
      <c r="K26" s="349">
        <f aca="true" t="shared" si="23" ref="K26">J26*F26</f>
        <v>0</v>
      </c>
      <c r="L26" s="349">
        <f aca="true" t="shared" si="24" ref="L26">J26*I26*F26</f>
        <v>0</v>
      </c>
      <c r="M26" s="349">
        <f aca="true" t="shared" si="25" ref="M26">J26*I26*F26</f>
        <v>0</v>
      </c>
      <c r="N26" s="349">
        <f aca="true" t="shared" si="26" ref="N26">J26*F26</f>
        <v>0</v>
      </c>
      <c r="O26" s="373">
        <f aca="true" t="shared" si="27" ref="O26">SUM(K26:N26)</f>
        <v>0</v>
      </c>
      <c r="P26" s="387" t="s">
        <v>44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82"/>
    </row>
    <row r="27" spans="1:35" s="83" customFormat="1" ht="24" customHeight="1" thickBot="1">
      <c r="A27" s="102" t="s">
        <v>48</v>
      </c>
      <c r="B27" s="94" t="s">
        <v>99</v>
      </c>
      <c r="C27" s="94" t="s">
        <v>121</v>
      </c>
      <c r="D27" s="94">
        <v>62229929272</v>
      </c>
      <c r="E27" s="385"/>
      <c r="F27" s="385"/>
      <c r="G27" s="385"/>
      <c r="H27" s="361"/>
      <c r="I27" s="389"/>
      <c r="J27" s="351"/>
      <c r="K27" s="391"/>
      <c r="L27" s="391"/>
      <c r="M27" s="391"/>
      <c r="N27" s="391"/>
      <c r="O27" s="393"/>
      <c r="P27" s="39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82"/>
    </row>
    <row r="28" spans="1:35" s="83" customFormat="1" ht="24" customHeight="1">
      <c r="A28" s="99" t="s">
        <v>122</v>
      </c>
      <c r="B28" s="60" t="s">
        <v>102</v>
      </c>
      <c r="C28" s="60" t="s">
        <v>123</v>
      </c>
      <c r="D28" s="60" t="s">
        <v>50</v>
      </c>
      <c r="E28" s="329" t="s">
        <v>118</v>
      </c>
      <c r="F28" s="329">
        <v>1</v>
      </c>
      <c r="G28" s="329" t="s">
        <v>50</v>
      </c>
      <c r="H28" s="360" t="s">
        <v>43</v>
      </c>
      <c r="I28" s="362">
        <v>1</v>
      </c>
      <c r="J28" s="350"/>
      <c r="K28" s="364"/>
      <c r="L28" s="331">
        <f aca="true" t="shared" si="28" ref="L28">J28*I28*F28</f>
        <v>0</v>
      </c>
      <c r="M28" s="331">
        <f aca="true" t="shared" si="29" ref="M28">J28*I28*F28</f>
        <v>0</v>
      </c>
      <c r="N28" s="331">
        <f>J28*I28*F28</f>
        <v>0</v>
      </c>
      <c r="O28" s="354">
        <f>SUM(L28:N29)</f>
        <v>0</v>
      </c>
      <c r="P28" s="352" t="s">
        <v>67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82"/>
    </row>
    <row r="29" spans="1:35" s="83" customFormat="1" ht="24" customHeight="1" thickBot="1">
      <c r="A29" s="102" t="s">
        <v>48</v>
      </c>
      <c r="B29" s="94" t="s">
        <v>99</v>
      </c>
      <c r="C29" s="94" t="s">
        <v>123</v>
      </c>
      <c r="D29" s="103" t="s">
        <v>124</v>
      </c>
      <c r="E29" s="385"/>
      <c r="F29" s="385"/>
      <c r="G29" s="385"/>
      <c r="H29" s="388"/>
      <c r="I29" s="389"/>
      <c r="J29" s="351"/>
      <c r="K29" s="390"/>
      <c r="L29" s="332"/>
      <c r="M29" s="332"/>
      <c r="N29" s="332"/>
      <c r="O29" s="355"/>
      <c r="P29" s="356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82"/>
    </row>
    <row r="30" spans="1:35" s="83" customFormat="1" ht="24" customHeight="1">
      <c r="A30" s="99" t="s">
        <v>125</v>
      </c>
      <c r="B30" s="60" t="s">
        <v>102</v>
      </c>
      <c r="C30" s="60" t="s">
        <v>123</v>
      </c>
      <c r="D30" s="60" t="s">
        <v>50</v>
      </c>
      <c r="E30" s="329" t="s">
        <v>118</v>
      </c>
      <c r="F30" s="329">
        <v>1</v>
      </c>
      <c r="G30" s="329" t="s">
        <v>50</v>
      </c>
      <c r="H30" s="360" t="s">
        <v>43</v>
      </c>
      <c r="I30" s="362">
        <v>1</v>
      </c>
      <c r="J30" s="350"/>
      <c r="K30" s="364"/>
      <c r="L30" s="331">
        <f aca="true" t="shared" si="30" ref="L30">J30*I30*F30</f>
        <v>0</v>
      </c>
      <c r="M30" s="331">
        <f aca="true" t="shared" si="31" ref="M30">J30*I30*F30</f>
        <v>0</v>
      </c>
      <c r="N30" s="331">
        <f>J30*I30*F30</f>
        <v>0</v>
      </c>
      <c r="O30" s="354">
        <f>SUM(L30:N31)</f>
        <v>0</v>
      </c>
      <c r="P30" s="352" t="s">
        <v>67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82"/>
    </row>
    <row r="31" spans="1:35" s="83" customFormat="1" ht="24" customHeight="1" thickBot="1">
      <c r="A31" s="102" t="s">
        <v>48</v>
      </c>
      <c r="B31" s="94" t="s">
        <v>99</v>
      </c>
      <c r="C31" s="94" t="s">
        <v>123</v>
      </c>
      <c r="D31" s="103" t="s">
        <v>126</v>
      </c>
      <c r="E31" s="385"/>
      <c r="F31" s="385"/>
      <c r="G31" s="385"/>
      <c r="H31" s="388"/>
      <c r="I31" s="389"/>
      <c r="J31" s="351"/>
      <c r="K31" s="390"/>
      <c r="L31" s="332"/>
      <c r="M31" s="332"/>
      <c r="N31" s="332"/>
      <c r="O31" s="355"/>
      <c r="P31" s="356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82"/>
    </row>
    <row r="32" spans="1:35" s="83" customFormat="1" ht="24" customHeight="1">
      <c r="A32" s="99" t="s">
        <v>127</v>
      </c>
      <c r="B32" s="60" t="s">
        <v>102</v>
      </c>
      <c r="C32" s="60" t="s">
        <v>128</v>
      </c>
      <c r="D32" s="60" t="s">
        <v>50</v>
      </c>
      <c r="E32" s="329" t="s">
        <v>118</v>
      </c>
      <c r="F32" s="80">
        <v>2</v>
      </c>
      <c r="G32" s="329">
        <v>2015</v>
      </c>
      <c r="H32" s="360" t="s">
        <v>43</v>
      </c>
      <c r="I32" s="362">
        <v>1</v>
      </c>
      <c r="J32" s="350"/>
      <c r="K32" s="364"/>
      <c r="L32" s="331">
        <f aca="true" t="shared" si="32" ref="L32">J32*I32*F32</f>
        <v>0</v>
      </c>
      <c r="M32" s="331">
        <f aca="true" t="shared" si="33" ref="M32">J32*I32*F32</f>
        <v>0</v>
      </c>
      <c r="N32" s="331">
        <f>J32*I32*F32</f>
        <v>0</v>
      </c>
      <c r="O32" s="354">
        <f>SUM(L32:N33)</f>
        <v>0</v>
      </c>
      <c r="P32" s="352" t="s">
        <v>129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82"/>
    </row>
    <row r="33" spans="1:35" s="83" customFormat="1" ht="24" customHeight="1">
      <c r="A33" s="407" t="s">
        <v>48</v>
      </c>
      <c r="B33" s="67" t="s">
        <v>130</v>
      </c>
      <c r="C33" s="67" t="s">
        <v>131</v>
      </c>
      <c r="D33" s="67">
        <v>63229959262</v>
      </c>
      <c r="E33" s="409"/>
      <c r="F33" s="85">
        <v>1</v>
      </c>
      <c r="G33" s="409"/>
      <c r="H33" s="361"/>
      <c r="I33" s="334"/>
      <c r="J33" s="336"/>
      <c r="K33" s="410"/>
      <c r="L33" s="332"/>
      <c r="M33" s="332"/>
      <c r="N33" s="332"/>
      <c r="O33" s="355"/>
      <c r="P33" s="36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82"/>
    </row>
    <row r="34" spans="1:35" s="83" customFormat="1" ht="24" customHeight="1" thickBot="1">
      <c r="A34" s="408"/>
      <c r="B34" s="94" t="s">
        <v>132</v>
      </c>
      <c r="C34" s="94" t="s">
        <v>50</v>
      </c>
      <c r="D34" s="94" t="s">
        <v>50</v>
      </c>
      <c r="E34" s="385"/>
      <c r="F34" s="104">
        <v>1</v>
      </c>
      <c r="G34" s="385"/>
      <c r="H34" s="105" t="s">
        <v>133</v>
      </c>
      <c r="I34" s="98">
        <v>1</v>
      </c>
      <c r="J34" s="1"/>
      <c r="K34" s="106"/>
      <c r="L34" s="69">
        <f aca="true" t="shared" si="34" ref="L34">J34*I34*F34</f>
        <v>0</v>
      </c>
      <c r="M34" s="69">
        <f aca="true" t="shared" si="35" ref="M34">J34*I34*F34</f>
        <v>0</v>
      </c>
      <c r="N34" s="69">
        <f>J34*I34*F34</f>
        <v>0</v>
      </c>
      <c r="O34" s="89">
        <f>SUM(L34:N34)</f>
        <v>0</v>
      </c>
      <c r="P34" s="107" t="s">
        <v>134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82"/>
    </row>
    <row r="35" spans="1:35" s="83" customFormat="1" ht="24" customHeight="1">
      <c r="A35" s="99" t="s">
        <v>135</v>
      </c>
      <c r="B35" s="60" t="s">
        <v>102</v>
      </c>
      <c r="C35" s="60" t="s">
        <v>131</v>
      </c>
      <c r="D35" s="60" t="s">
        <v>50</v>
      </c>
      <c r="E35" s="329" t="s">
        <v>118</v>
      </c>
      <c r="F35" s="329">
        <v>1</v>
      </c>
      <c r="G35" s="329" t="s">
        <v>50</v>
      </c>
      <c r="H35" s="360" t="s">
        <v>43</v>
      </c>
      <c r="I35" s="362">
        <v>1</v>
      </c>
      <c r="J35" s="350"/>
      <c r="K35" s="364"/>
      <c r="L35" s="331">
        <f aca="true" t="shared" si="36" ref="L35">J35*I35*F35</f>
        <v>0</v>
      </c>
      <c r="M35" s="331">
        <f aca="true" t="shared" si="37" ref="M35">J35*I35*F35</f>
        <v>0</v>
      </c>
      <c r="N35" s="331">
        <f>J35*I35*F35</f>
        <v>0</v>
      </c>
      <c r="O35" s="354">
        <f>SUM(L35:N36)</f>
        <v>0</v>
      </c>
      <c r="P35" s="352" t="s">
        <v>67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82"/>
    </row>
    <row r="36" spans="1:35" s="83" customFormat="1" ht="24" customHeight="1" thickBot="1">
      <c r="A36" s="102" t="s">
        <v>48</v>
      </c>
      <c r="B36" s="94" t="s">
        <v>99</v>
      </c>
      <c r="C36" s="94" t="s">
        <v>136</v>
      </c>
      <c r="D36" s="94">
        <v>63229907002</v>
      </c>
      <c r="E36" s="385"/>
      <c r="F36" s="385"/>
      <c r="G36" s="385"/>
      <c r="H36" s="388"/>
      <c r="I36" s="389"/>
      <c r="J36" s="351"/>
      <c r="K36" s="390"/>
      <c r="L36" s="332"/>
      <c r="M36" s="332"/>
      <c r="N36" s="332"/>
      <c r="O36" s="355"/>
      <c r="P36" s="356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82"/>
    </row>
    <row r="37" spans="1:35" s="83" customFormat="1" ht="24" customHeight="1">
      <c r="A37" s="99" t="s">
        <v>137</v>
      </c>
      <c r="B37" s="60" t="s">
        <v>102</v>
      </c>
      <c r="C37" s="60" t="s">
        <v>138</v>
      </c>
      <c r="D37" s="60" t="s">
        <v>50</v>
      </c>
      <c r="E37" s="329" t="s">
        <v>139</v>
      </c>
      <c r="F37" s="329">
        <v>1</v>
      </c>
      <c r="G37" s="329" t="s">
        <v>50</v>
      </c>
      <c r="H37" s="360" t="s">
        <v>43</v>
      </c>
      <c r="I37" s="362">
        <v>2</v>
      </c>
      <c r="J37" s="350"/>
      <c r="K37" s="331">
        <f aca="true" t="shared" si="38" ref="K37">J37*F37</f>
        <v>0</v>
      </c>
      <c r="L37" s="331">
        <f aca="true" t="shared" si="39" ref="L37">J37*I37*F37</f>
        <v>0</v>
      </c>
      <c r="M37" s="331">
        <f aca="true" t="shared" si="40" ref="M37">J37*I37*F37</f>
        <v>0</v>
      </c>
      <c r="N37" s="331">
        <f aca="true" t="shared" si="41" ref="N37">J37*F37</f>
        <v>0</v>
      </c>
      <c r="O37" s="392">
        <f aca="true" t="shared" si="42" ref="O37">SUM(K37:N37)</f>
        <v>0</v>
      </c>
      <c r="P37" s="394" t="s">
        <v>44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82"/>
    </row>
    <row r="38" spans="1:35" s="83" customFormat="1" ht="24" customHeight="1" thickBot="1">
      <c r="A38" s="93" t="s">
        <v>140</v>
      </c>
      <c r="B38" s="94" t="s">
        <v>99</v>
      </c>
      <c r="C38" s="94" t="s">
        <v>141</v>
      </c>
      <c r="D38" s="94" t="s">
        <v>50</v>
      </c>
      <c r="E38" s="385"/>
      <c r="F38" s="385"/>
      <c r="G38" s="385"/>
      <c r="H38" s="388"/>
      <c r="I38" s="389"/>
      <c r="J38" s="351"/>
      <c r="K38" s="391"/>
      <c r="L38" s="391"/>
      <c r="M38" s="391"/>
      <c r="N38" s="391"/>
      <c r="O38" s="393"/>
      <c r="P38" s="39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82"/>
    </row>
    <row r="39" spans="1:35" s="83" customFormat="1" ht="24" customHeight="1">
      <c r="A39" s="108" t="s">
        <v>142</v>
      </c>
      <c r="B39" s="80" t="s">
        <v>102</v>
      </c>
      <c r="C39" s="80" t="s">
        <v>143</v>
      </c>
      <c r="D39" s="80" t="s">
        <v>50</v>
      </c>
      <c r="E39" s="396" t="s">
        <v>139</v>
      </c>
      <c r="F39" s="396">
        <v>1</v>
      </c>
      <c r="G39" s="396">
        <v>2008</v>
      </c>
      <c r="H39" s="398" t="s">
        <v>43</v>
      </c>
      <c r="I39" s="400">
        <v>2</v>
      </c>
      <c r="J39" s="350"/>
      <c r="K39" s="331">
        <f aca="true" t="shared" si="43" ref="K39">J39*F39</f>
        <v>0</v>
      </c>
      <c r="L39" s="331">
        <f aca="true" t="shared" si="44" ref="L39">J39*I39*F39</f>
        <v>0</v>
      </c>
      <c r="M39" s="331">
        <f aca="true" t="shared" si="45" ref="M39">J39*I39*F39</f>
        <v>0</v>
      </c>
      <c r="N39" s="331">
        <f aca="true" t="shared" si="46" ref="N39">J39*F39</f>
        <v>0</v>
      </c>
      <c r="O39" s="392">
        <f aca="true" t="shared" si="47" ref="O39">SUM(K39:N39)</f>
        <v>0</v>
      </c>
      <c r="P39" s="394" t="s">
        <v>44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82"/>
    </row>
    <row r="40" spans="1:35" s="83" customFormat="1" ht="24" customHeight="1">
      <c r="A40" s="402" t="s">
        <v>140</v>
      </c>
      <c r="B40" s="85" t="s">
        <v>99</v>
      </c>
      <c r="C40" s="85" t="s">
        <v>144</v>
      </c>
      <c r="D40" s="85" t="s">
        <v>50</v>
      </c>
      <c r="E40" s="404"/>
      <c r="F40" s="404"/>
      <c r="G40" s="404"/>
      <c r="H40" s="405"/>
      <c r="I40" s="406"/>
      <c r="J40" s="336"/>
      <c r="K40" s="332"/>
      <c r="L40" s="332"/>
      <c r="M40" s="332"/>
      <c r="N40" s="332"/>
      <c r="O40" s="374"/>
      <c r="P40" s="387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82"/>
    </row>
    <row r="41" spans="1:35" s="83" customFormat="1" ht="24" customHeight="1" thickBot="1">
      <c r="A41" s="403"/>
      <c r="B41" s="104" t="s">
        <v>132</v>
      </c>
      <c r="C41" s="104" t="s">
        <v>50</v>
      </c>
      <c r="D41" s="104" t="s">
        <v>50</v>
      </c>
      <c r="E41" s="397"/>
      <c r="F41" s="104">
        <v>1</v>
      </c>
      <c r="G41" s="397"/>
      <c r="H41" s="109" t="s">
        <v>133</v>
      </c>
      <c r="I41" s="110">
        <v>1</v>
      </c>
      <c r="J41" s="16"/>
      <c r="K41" s="106"/>
      <c r="L41" s="69">
        <f aca="true" t="shared" si="48" ref="L41">J41*I41*F41</f>
        <v>0</v>
      </c>
      <c r="M41" s="69">
        <f aca="true" t="shared" si="49" ref="M41">J41*I41*F41</f>
        <v>0</v>
      </c>
      <c r="N41" s="69">
        <f>J41*I41*F41</f>
        <v>0</v>
      </c>
      <c r="O41" s="89">
        <f>SUM(L41:N41)</f>
        <v>0</v>
      </c>
      <c r="P41" s="107" t="s">
        <v>134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82"/>
    </row>
    <row r="42" spans="1:35" s="83" customFormat="1" ht="24" customHeight="1">
      <c r="A42" s="108" t="s">
        <v>145</v>
      </c>
      <c r="B42" s="80" t="s">
        <v>102</v>
      </c>
      <c r="C42" s="80" t="s">
        <v>146</v>
      </c>
      <c r="D42" s="80" t="s">
        <v>50</v>
      </c>
      <c r="E42" s="396" t="s">
        <v>118</v>
      </c>
      <c r="F42" s="396">
        <v>1</v>
      </c>
      <c r="G42" s="396" t="s">
        <v>50</v>
      </c>
      <c r="H42" s="398" t="s">
        <v>43</v>
      </c>
      <c r="I42" s="400">
        <v>2</v>
      </c>
      <c r="J42" s="350"/>
      <c r="K42" s="331">
        <f aca="true" t="shared" si="50" ref="K42">J42*F42</f>
        <v>0</v>
      </c>
      <c r="L42" s="331">
        <f aca="true" t="shared" si="51" ref="L42">J42*I42*F42</f>
        <v>0</v>
      </c>
      <c r="M42" s="331">
        <f aca="true" t="shared" si="52" ref="M42">J42*I42*F42</f>
        <v>0</v>
      </c>
      <c r="N42" s="331">
        <f aca="true" t="shared" si="53" ref="N42">J42*F42</f>
        <v>0</v>
      </c>
      <c r="O42" s="392">
        <f aca="true" t="shared" si="54" ref="O42">SUM(K42:N42)</f>
        <v>0</v>
      </c>
      <c r="P42" s="394" t="s">
        <v>44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82"/>
    </row>
    <row r="43" spans="1:35" s="83" customFormat="1" ht="24" customHeight="1" thickBot="1">
      <c r="A43" s="111" t="s">
        <v>140</v>
      </c>
      <c r="B43" s="104" t="s">
        <v>99</v>
      </c>
      <c r="C43" s="104" t="s">
        <v>147</v>
      </c>
      <c r="D43" s="104" t="s">
        <v>148</v>
      </c>
      <c r="E43" s="397"/>
      <c r="F43" s="397"/>
      <c r="G43" s="397"/>
      <c r="H43" s="399"/>
      <c r="I43" s="401"/>
      <c r="J43" s="351"/>
      <c r="K43" s="391"/>
      <c r="L43" s="391"/>
      <c r="M43" s="391"/>
      <c r="N43" s="391"/>
      <c r="O43" s="393"/>
      <c r="P43" s="39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82"/>
    </row>
    <row r="44" spans="1:35" s="83" customFormat="1" ht="24" customHeight="1">
      <c r="A44" s="99" t="s">
        <v>149</v>
      </c>
      <c r="B44" s="60" t="s">
        <v>102</v>
      </c>
      <c r="C44" s="60" t="s">
        <v>150</v>
      </c>
      <c r="D44" s="61" t="s">
        <v>50</v>
      </c>
      <c r="E44" s="329" t="s">
        <v>151</v>
      </c>
      <c r="F44" s="329">
        <v>1</v>
      </c>
      <c r="G44" s="329" t="s">
        <v>50</v>
      </c>
      <c r="H44" s="360" t="s">
        <v>43</v>
      </c>
      <c r="I44" s="362">
        <v>2</v>
      </c>
      <c r="J44" s="350"/>
      <c r="K44" s="331">
        <f aca="true" t="shared" si="55" ref="K44">J44*F44</f>
        <v>0</v>
      </c>
      <c r="L44" s="331">
        <f aca="true" t="shared" si="56" ref="L44">J44*I44*F44</f>
        <v>0</v>
      </c>
      <c r="M44" s="331">
        <f aca="true" t="shared" si="57" ref="M44">J44*I44*F44</f>
        <v>0</v>
      </c>
      <c r="N44" s="331">
        <f aca="true" t="shared" si="58" ref="N44">J44*F44</f>
        <v>0</v>
      </c>
      <c r="O44" s="392">
        <f aca="true" t="shared" si="59" ref="O44">SUM(K44:N44)</f>
        <v>0</v>
      </c>
      <c r="P44" s="394" t="s">
        <v>44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82"/>
    </row>
    <row r="45" spans="1:35" s="83" customFormat="1" ht="24" customHeight="1" thickBot="1">
      <c r="A45" s="93" t="s">
        <v>140</v>
      </c>
      <c r="B45" s="94" t="s">
        <v>99</v>
      </c>
      <c r="C45" s="94" t="s">
        <v>152</v>
      </c>
      <c r="D45" s="105" t="s">
        <v>50</v>
      </c>
      <c r="E45" s="385"/>
      <c r="F45" s="385"/>
      <c r="G45" s="385"/>
      <c r="H45" s="388"/>
      <c r="I45" s="389"/>
      <c r="J45" s="351"/>
      <c r="K45" s="391"/>
      <c r="L45" s="391"/>
      <c r="M45" s="391"/>
      <c r="N45" s="391"/>
      <c r="O45" s="393"/>
      <c r="P45" s="39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82"/>
    </row>
    <row r="46" spans="1:35" s="83" customFormat="1" ht="24" customHeight="1">
      <c r="A46" s="112" t="s">
        <v>153</v>
      </c>
      <c r="B46" s="60" t="s">
        <v>102</v>
      </c>
      <c r="C46" s="60" t="s">
        <v>154</v>
      </c>
      <c r="D46" s="61" t="s">
        <v>50</v>
      </c>
      <c r="E46" s="329" t="s">
        <v>155</v>
      </c>
      <c r="F46" s="329">
        <v>2</v>
      </c>
      <c r="G46" s="329" t="s">
        <v>50</v>
      </c>
      <c r="H46" s="360" t="s">
        <v>43</v>
      </c>
      <c r="I46" s="362">
        <v>1</v>
      </c>
      <c r="J46" s="350"/>
      <c r="K46" s="364"/>
      <c r="L46" s="331">
        <f aca="true" t="shared" si="60" ref="L46">J46*I46*F46</f>
        <v>0</v>
      </c>
      <c r="M46" s="331">
        <f aca="true" t="shared" si="61" ref="M46">J46*I46*F46</f>
        <v>0</v>
      </c>
      <c r="N46" s="331">
        <f>J46*I46*F46</f>
        <v>0</v>
      </c>
      <c r="O46" s="354">
        <f>SUM(L46:N47)</f>
        <v>0</v>
      </c>
      <c r="P46" s="352" t="s">
        <v>67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82"/>
    </row>
    <row r="47" spans="1:35" s="83" customFormat="1" ht="30" customHeight="1" thickBot="1">
      <c r="A47" s="93" t="s">
        <v>156</v>
      </c>
      <c r="B47" s="94" t="s">
        <v>99</v>
      </c>
      <c r="C47" s="98" t="s">
        <v>157</v>
      </c>
      <c r="D47" s="105" t="s">
        <v>158</v>
      </c>
      <c r="E47" s="385"/>
      <c r="F47" s="385"/>
      <c r="G47" s="385"/>
      <c r="H47" s="388"/>
      <c r="I47" s="389"/>
      <c r="J47" s="351"/>
      <c r="K47" s="390"/>
      <c r="L47" s="332"/>
      <c r="M47" s="332"/>
      <c r="N47" s="332"/>
      <c r="O47" s="355"/>
      <c r="P47" s="35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82"/>
    </row>
    <row r="48" spans="1:35" s="83" customFormat="1" ht="24" customHeight="1">
      <c r="A48" s="99" t="s">
        <v>159</v>
      </c>
      <c r="B48" s="60" t="s">
        <v>102</v>
      </c>
      <c r="C48" s="60" t="s">
        <v>160</v>
      </c>
      <c r="D48" s="61" t="s">
        <v>50</v>
      </c>
      <c r="E48" s="329" t="s">
        <v>161</v>
      </c>
      <c r="F48" s="329">
        <v>1</v>
      </c>
      <c r="G48" s="329" t="s">
        <v>50</v>
      </c>
      <c r="H48" s="360" t="s">
        <v>43</v>
      </c>
      <c r="I48" s="362">
        <v>1</v>
      </c>
      <c r="J48" s="350"/>
      <c r="K48" s="364"/>
      <c r="L48" s="331">
        <f aca="true" t="shared" si="62" ref="L48">J48*I48*F48</f>
        <v>0</v>
      </c>
      <c r="M48" s="331">
        <f aca="true" t="shared" si="63" ref="M48">J48*I48*F48</f>
        <v>0</v>
      </c>
      <c r="N48" s="331">
        <f>J48*I48*F48</f>
        <v>0</v>
      </c>
      <c r="O48" s="354">
        <f>SUM(L48:N49)</f>
        <v>0</v>
      </c>
      <c r="P48" s="352" t="s">
        <v>67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82"/>
    </row>
    <row r="49" spans="1:35" s="83" customFormat="1" ht="24" customHeight="1" thickBot="1">
      <c r="A49" s="93" t="s">
        <v>156</v>
      </c>
      <c r="B49" s="94" t="s">
        <v>99</v>
      </c>
      <c r="C49" s="94" t="s">
        <v>162</v>
      </c>
      <c r="D49" s="105" t="s">
        <v>50</v>
      </c>
      <c r="E49" s="385"/>
      <c r="F49" s="385"/>
      <c r="G49" s="385"/>
      <c r="H49" s="388"/>
      <c r="I49" s="389"/>
      <c r="J49" s="351"/>
      <c r="K49" s="390"/>
      <c r="L49" s="332"/>
      <c r="M49" s="332"/>
      <c r="N49" s="332"/>
      <c r="O49" s="355"/>
      <c r="P49" s="356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82"/>
    </row>
    <row r="50" spans="1:35" s="83" customFormat="1" ht="24" customHeight="1">
      <c r="A50" s="99" t="s">
        <v>163</v>
      </c>
      <c r="B50" s="60" t="s">
        <v>102</v>
      </c>
      <c r="C50" s="60" t="s">
        <v>164</v>
      </c>
      <c r="D50" s="61" t="s">
        <v>50</v>
      </c>
      <c r="E50" s="329" t="s">
        <v>161</v>
      </c>
      <c r="F50" s="329">
        <v>1</v>
      </c>
      <c r="G50" s="329" t="s">
        <v>50</v>
      </c>
      <c r="H50" s="360" t="s">
        <v>43</v>
      </c>
      <c r="I50" s="362">
        <v>1</v>
      </c>
      <c r="J50" s="350"/>
      <c r="K50" s="364"/>
      <c r="L50" s="331">
        <f aca="true" t="shared" si="64" ref="L50">J50*I50*F50</f>
        <v>0</v>
      </c>
      <c r="M50" s="331">
        <f aca="true" t="shared" si="65" ref="M50">J50*I50*F50</f>
        <v>0</v>
      </c>
      <c r="N50" s="331">
        <f>J50*I50*F50</f>
        <v>0</v>
      </c>
      <c r="O50" s="354">
        <f>SUM(L50:N51)</f>
        <v>0</v>
      </c>
      <c r="P50" s="352" t="s">
        <v>67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82"/>
    </row>
    <row r="51" spans="1:35" s="83" customFormat="1" ht="24" customHeight="1" thickBot="1">
      <c r="A51" s="93" t="s">
        <v>165</v>
      </c>
      <c r="B51" s="94" t="s">
        <v>99</v>
      </c>
      <c r="C51" s="94" t="s">
        <v>166</v>
      </c>
      <c r="D51" s="105" t="s">
        <v>167</v>
      </c>
      <c r="E51" s="385"/>
      <c r="F51" s="385"/>
      <c r="G51" s="385"/>
      <c r="H51" s="388"/>
      <c r="I51" s="389"/>
      <c r="J51" s="351"/>
      <c r="K51" s="390"/>
      <c r="L51" s="332"/>
      <c r="M51" s="332"/>
      <c r="N51" s="332"/>
      <c r="O51" s="355"/>
      <c r="P51" s="356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82"/>
    </row>
    <row r="52" spans="1:35" s="83" customFormat="1" ht="24" customHeight="1">
      <c r="A52" s="112" t="s">
        <v>168</v>
      </c>
      <c r="B52" s="60" t="s">
        <v>102</v>
      </c>
      <c r="C52" s="80" t="s">
        <v>50</v>
      </c>
      <c r="D52" s="60" t="s">
        <v>50</v>
      </c>
      <c r="E52" s="329" t="s">
        <v>151</v>
      </c>
      <c r="F52" s="329">
        <v>1</v>
      </c>
      <c r="G52" s="329">
        <v>2012</v>
      </c>
      <c r="H52" s="360" t="s">
        <v>43</v>
      </c>
      <c r="I52" s="362">
        <v>1</v>
      </c>
      <c r="J52" s="350"/>
      <c r="K52" s="364"/>
      <c r="L52" s="331">
        <f aca="true" t="shared" si="66" ref="L52">J52*I52*F52</f>
        <v>0</v>
      </c>
      <c r="M52" s="331">
        <f aca="true" t="shared" si="67" ref="M52">J52*I52*F52</f>
        <v>0</v>
      </c>
      <c r="N52" s="331">
        <f>J52*I52*F52</f>
        <v>0</v>
      </c>
      <c r="O52" s="354">
        <f>SUM(L52:N53)</f>
        <v>0</v>
      </c>
      <c r="P52" s="352" t="s">
        <v>67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82"/>
    </row>
    <row r="53" spans="1:35" s="83" customFormat="1" ht="24" customHeight="1" thickBot="1">
      <c r="A53" s="113" t="s">
        <v>48</v>
      </c>
      <c r="B53" s="114" t="s">
        <v>99</v>
      </c>
      <c r="C53" s="114" t="s">
        <v>169</v>
      </c>
      <c r="D53" s="114" t="s">
        <v>50</v>
      </c>
      <c r="E53" s="330"/>
      <c r="F53" s="330"/>
      <c r="G53" s="330"/>
      <c r="H53" s="383"/>
      <c r="I53" s="384"/>
      <c r="J53" s="351"/>
      <c r="K53" s="365"/>
      <c r="L53" s="349"/>
      <c r="M53" s="349"/>
      <c r="N53" s="349"/>
      <c r="O53" s="366"/>
      <c r="P53" s="35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82"/>
    </row>
    <row r="54" spans="1:35" s="83" customFormat="1" ht="24" customHeight="1">
      <c r="A54" s="357" t="s">
        <v>170</v>
      </c>
      <c r="B54" s="60" t="s">
        <v>102</v>
      </c>
      <c r="C54" s="60" t="s">
        <v>171</v>
      </c>
      <c r="D54" s="60" t="s">
        <v>50</v>
      </c>
      <c r="E54" s="343" t="s">
        <v>118</v>
      </c>
      <c r="F54" s="60">
        <v>4</v>
      </c>
      <c r="G54" s="343">
        <v>2009</v>
      </c>
      <c r="H54" s="360" t="s">
        <v>43</v>
      </c>
      <c r="I54" s="362">
        <v>2</v>
      </c>
      <c r="J54" s="14"/>
      <c r="K54" s="115">
        <f aca="true" t="shared" si="68" ref="K54:K59">J54*F54</f>
        <v>0</v>
      </c>
      <c r="L54" s="115">
        <f aca="true" t="shared" si="69" ref="L54">J54*I54*F54</f>
        <v>0</v>
      </c>
      <c r="M54" s="115">
        <f aca="true" t="shared" si="70" ref="M54">J54*I54*F54</f>
        <v>0</v>
      </c>
      <c r="N54" s="115">
        <f aca="true" t="shared" si="71" ref="N54:N59">J54*F54</f>
        <v>0</v>
      </c>
      <c r="O54" s="63">
        <f aca="true" t="shared" si="72" ref="O54:O59">SUM(K54:N54)</f>
        <v>0</v>
      </c>
      <c r="P54" s="352" t="s">
        <v>44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82"/>
    </row>
    <row r="55" spans="1:35" s="83" customFormat="1" ht="24" customHeight="1">
      <c r="A55" s="358"/>
      <c r="B55" s="67" t="s">
        <v>102</v>
      </c>
      <c r="C55" s="67" t="s">
        <v>172</v>
      </c>
      <c r="D55" s="67" t="s">
        <v>50</v>
      </c>
      <c r="E55" s="344"/>
      <c r="F55" s="67">
        <v>7</v>
      </c>
      <c r="G55" s="344"/>
      <c r="H55" s="361"/>
      <c r="I55" s="334"/>
      <c r="J55" s="14"/>
      <c r="K55" s="69">
        <f t="shared" si="68"/>
        <v>0</v>
      </c>
      <c r="L55" s="69">
        <f>J55*I54*F55</f>
        <v>0</v>
      </c>
      <c r="M55" s="69">
        <f>J55*I54*F55</f>
        <v>0</v>
      </c>
      <c r="N55" s="69">
        <f t="shared" si="71"/>
        <v>0</v>
      </c>
      <c r="O55" s="70">
        <f t="shared" si="72"/>
        <v>0</v>
      </c>
      <c r="P55" s="363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82"/>
    </row>
    <row r="56" spans="1:35" s="83" customFormat="1" ht="24" customHeight="1">
      <c r="A56" s="358"/>
      <c r="B56" s="67" t="s">
        <v>102</v>
      </c>
      <c r="C56" s="67" t="s">
        <v>173</v>
      </c>
      <c r="D56" s="67" t="s">
        <v>50</v>
      </c>
      <c r="E56" s="344"/>
      <c r="F56" s="67">
        <v>2</v>
      </c>
      <c r="G56" s="344"/>
      <c r="H56" s="361"/>
      <c r="I56" s="334"/>
      <c r="J56" s="14"/>
      <c r="K56" s="69">
        <f t="shared" si="68"/>
        <v>0</v>
      </c>
      <c r="L56" s="69">
        <f>J56*I54*F56</f>
        <v>0</v>
      </c>
      <c r="M56" s="69">
        <f>J56*I54*F56</f>
        <v>0</v>
      </c>
      <c r="N56" s="69">
        <f t="shared" si="71"/>
        <v>0</v>
      </c>
      <c r="O56" s="70">
        <f t="shared" si="72"/>
        <v>0</v>
      </c>
      <c r="P56" s="363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82"/>
    </row>
    <row r="57" spans="1:35" s="83" customFormat="1" ht="24" customHeight="1">
      <c r="A57" s="358"/>
      <c r="B57" s="67" t="s">
        <v>102</v>
      </c>
      <c r="C57" s="67" t="s">
        <v>174</v>
      </c>
      <c r="D57" s="67" t="s">
        <v>50</v>
      </c>
      <c r="E57" s="344"/>
      <c r="F57" s="67">
        <v>3</v>
      </c>
      <c r="G57" s="344"/>
      <c r="H57" s="361"/>
      <c r="I57" s="334"/>
      <c r="J57" s="14"/>
      <c r="K57" s="69">
        <f t="shared" si="68"/>
        <v>0</v>
      </c>
      <c r="L57" s="69">
        <f>J57*I54*F57</f>
        <v>0</v>
      </c>
      <c r="M57" s="69">
        <f>J57*I54*F57</f>
        <v>0</v>
      </c>
      <c r="N57" s="69">
        <f t="shared" si="71"/>
        <v>0</v>
      </c>
      <c r="O57" s="70">
        <f t="shared" si="72"/>
        <v>0</v>
      </c>
      <c r="P57" s="363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82"/>
    </row>
    <row r="58" spans="1:35" s="83" customFormat="1" ht="24" customHeight="1">
      <c r="A58" s="359"/>
      <c r="B58" s="67" t="s">
        <v>102</v>
      </c>
      <c r="C58" s="67" t="s">
        <v>175</v>
      </c>
      <c r="D58" s="67" t="s">
        <v>50</v>
      </c>
      <c r="E58" s="344"/>
      <c r="F58" s="67">
        <v>6</v>
      </c>
      <c r="G58" s="344"/>
      <c r="H58" s="361"/>
      <c r="I58" s="334"/>
      <c r="J58" s="14"/>
      <c r="K58" s="69">
        <f t="shared" si="68"/>
        <v>0</v>
      </c>
      <c r="L58" s="69">
        <f>J58*I54*F58</f>
        <v>0</v>
      </c>
      <c r="M58" s="69">
        <f>J58*I54*F58</f>
        <v>0</v>
      </c>
      <c r="N58" s="69">
        <f t="shared" si="71"/>
        <v>0</v>
      </c>
      <c r="O58" s="70">
        <f t="shared" si="72"/>
        <v>0</v>
      </c>
      <c r="P58" s="363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82"/>
    </row>
    <row r="59" spans="1:35" s="83" customFormat="1" ht="24" customHeight="1">
      <c r="A59" s="426" t="s">
        <v>176</v>
      </c>
      <c r="B59" s="66" t="s">
        <v>99</v>
      </c>
      <c r="C59" s="67" t="s">
        <v>177</v>
      </c>
      <c r="D59" s="67" t="s">
        <v>50</v>
      </c>
      <c r="E59" s="344"/>
      <c r="F59" s="67">
        <v>2</v>
      </c>
      <c r="G59" s="344"/>
      <c r="H59" s="361"/>
      <c r="I59" s="334"/>
      <c r="J59" s="14"/>
      <c r="K59" s="69">
        <f t="shared" si="68"/>
        <v>0</v>
      </c>
      <c r="L59" s="69">
        <f>J59*I54*F59</f>
        <v>0</v>
      </c>
      <c r="M59" s="69">
        <f>J59*I54*F59</f>
        <v>0</v>
      </c>
      <c r="N59" s="69">
        <f t="shared" si="71"/>
        <v>0</v>
      </c>
      <c r="O59" s="70">
        <f t="shared" si="72"/>
        <v>0</v>
      </c>
      <c r="P59" s="363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82"/>
    </row>
    <row r="60" spans="1:35" s="83" customFormat="1" ht="30" customHeight="1">
      <c r="A60" s="426"/>
      <c r="B60" s="88" t="s">
        <v>178</v>
      </c>
      <c r="C60" s="67" t="s">
        <v>50</v>
      </c>
      <c r="D60" s="67" t="s">
        <v>50</v>
      </c>
      <c r="E60" s="344"/>
      <c r="F60" s="85">
        <v>1</v>
      </c>
      <c r="G60" s="344"/>
      <c r="H60" s="68" t="s">
        <v>73</v>
      </c>
      <c r="I60" s="66">
        <v>2</v>
      </c>
      <c r="J60" s="17"/>
      <c r="K60" s="69"/>
      <c r="L60" s="69">
        <f aca="true" t="shared" si="73" ref="L60">J60*I60*F60</f>
        <v>0</v>
      </c>
      <c r="M60" s="69">
        <f aca="true" t="shared" si="74" ref="M60">J60*I60*F60</f>
        <v>0</v>
      </c>
      <c r="N60" s="69">
        <f>J60*I60*F60</f>
        <v>0</v>
      </c>
      <c r="O60" s="70">
        <f>SUM(L60:N60)</f>
        <v>0</v>
      </c>
      <c r="P60" s="87" t="s">
        <v>179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82"/>
    </row>
    <row r="61" spans="1:35" s="83" customFormat="1" ht="24" customHeight="1">
      <c r="A61" s="116" t="s">
        <v>180</v>
      </c>
      <c r="B61" s="117" t="s">
        <v>102</v>
      </c>
      <c r="C61" s="117" t="s">
        <v>181</v>
      </c>
      <c r="D61" s="117" t="s">
        <v>182</v>
      </c>
      <c r="E61" s="370" t="s">
        <v>183</v>
      </c>
      <c r="F61" s="370">
        <v>1</v>
      </c>
      <c r="G61" s="370">
        <v>2008</v>
      </c>
      <c r="H61" s="372" t="s">
        <v>43</v>
      </c>
      <c r="I61" s="333">
        <v>2</v>
      </c>
      <c r="J61" s="335"/>
      <c r="K61" s="349">
        <f aca="true" t="shared" si="75" ref="K61">J61*F61</f>
        <v>0</v>
      </c>
      <c r="L61" s="349">
        <f aca="true" t="shared" si="76" ref="L61">J61*I61*F61</f>
        <v>0</v>
      </c>
      <c r="M61" s="349">
        <f aca="true" t="shared" si="77" ref="M61">J61*I61*F61</f>
        <v>0</v>
      </c>
      <c r="N61" s="349">
        <f aca="true" t="shared" si="78" ref="N61">J61*F61</f>
        <v>0</v>
      </c>
      <c r="O61" s="373">
        <f aca="true" t="shared" si="79" ref="O61">SUM(K61:N61)</f>
        <v>0</v>
      </c>
      <c r="P61" s="386" t="s">
        <v>44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82"/>
    </row>
    <row r="62" spans="1:35" s="83" customFormat="1" ht="24" customHeight="1">
      <c r="A62" s="411" t="s">
        <v>184</v>
      </c>
      <c r="B62" s="67" t="s">
        <v>99</v>
      </c>
      <c r="C62" s="67" t="s">
        <v>185</v>
      </c>
      <c r="D62" s="67" t="s">
        <v>50</v>
      </c>
      <c r="E62" s="409"/>
      <c r="F62" s="409"/>
      <c r="G62" s="409"/>
      <c r="H62" s="361"/>
      <c r="I62" s="334"/>
      <c r="J62" s="336"/>
      <c r="K62" s="332"/>
      <c r="L62" s="332"/>
      <c r="M62" s="332"/>
      <c r="N62" s="332"/>
      <c r="O62" s="374"/>
      <c r="P62" s="38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82"/>
    </row>
    <row r="63" spans="1:35" s="83" customFormat="1" ht="24" customHeight="1" thickBot="1">
      <c r="A63" s="412"/>
      <c r="B63" s="94" t="s">
        <v>186</v>
      </c>
      <c r="C63" s="94" t="s">
        <v>50</v>
      </c>
      <c r="D63" s="94" t="s">
        <v>50</v>
      </c>
      <c r="E63" s="385"/>
      <c r="F63" s="94">
        <v>1</v>
      </c>
      <c r="G63" s="385"/>
      <c r="H63" s="105" t="s">
        <v>133</v>
      </c>
      <c r="I63" s="98">
        <v>1</v>
      </c>
      <c r="J63" s="16"/>
      <c r="K63" s="106"/>
      <c r="L63" s="106">
        <f aca="true" t="shared" si="80" ref="L63">J63*I63*F63</f>
        <v>0</v>
      </c>
      <c r="M63" s="106">
        <f aca="true" t="shared" si="81" ref="M63">J63*I63*F63</f>
        <v>0</v>
      </c>
      <c r="N63" s="106">
        <f>J63*I63*F63</f>
        <v>0</v>
      </c>
      <c r="O63" s="118">
        <f>SUM(L63:N63)</f>
        <v>0</v>
      </c>
      <c r="P63" s="107" t="s">
        <v>134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82"/>
    </row>
    <row r="64" spans="1:35" s="83" customFormat="1" ht="24" customHeight="1">
      <c r="A64" s="417" t="s">
        <v>187</v>
      </c>
      <c r="B64" s="419" t="s">
        <v>102</v>
      </c>
      <c r="C64" s="60" t="s">
        <v>188</v>
      </c>
      <c r="D64" s="60" t="s">
        <v>50</v>
      </c>
      <c r="E64" s="343" t="s">
        <v>118</v>
      </c>
      <c r="F64" s="60">
        <v>3</v>
      </c>
      <c r="G64" s="346" t="s">
        <v>189</v>
      </c>
      <c r="H64" s="61" t="s">
        <v>43</v>
      </c>
      <c r="I64" s="59">
        <v>1</v>
      </c>
      <c r="J64" s="14"/>
      <c r="K64" s="62"/>
      <c r="L64" s="86">
        <f aca="true" t="shared" si="82" ref="L64:L66">J64*I64*F64</f>
        <v>0</v>
      </c>
      <c r="M64" s="86">
        <f aca="true" t="shared" si="83" ref="M64:M66">J64*I64*F64</f>
        <v>0</v>
      </c>
      <c r="N64" s="86">
        <f>J64*I64*F64</f>
        <v>0</v>
      </c>
      <c r="O64" s="63">
        <f>SUM(L64:N64)</f>
        <v>0</v>
      </c>
      <c r="P64" s="421" t="s">
        <v>67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82"/>
    </row>
    <row r="65" spans="1:35" s="83" customFormat="1" ht="24" customHeight="1">
      <c r="A65" s="418"/>
      <c r="B65" s="420"/>
      <c r="C65" s="67" t="s">
        <v>190</v>
      </c>
      <c r="D65" s="67" t="s">
        <v>50</v>
      </c>
      <c r="E65" s="344"/>
      <c r="F65" s="67">
        <v>3</v>
      </c>
      <c r="G65" s="347"/>
      <c r="H65" s="68" t="s">
        <v>43</v>
      </c>
      <c r="I65" s="66">
        <v>1</v>
      </c>
      <c r="J65" s="17"/>
      <c r="K65" s="69"/>
      <c r="L65" s="69">
        <f t="shared" si="82"/>
        <v>0</v>
      </c>
      <c r="M65" s="69">
        <f t="shared" si="83"/>
        <v>0</v>
      </c>
      <c r="N65" s="69">
        <f>J65*I65*F65</f>
        <v>0</v>
      </c>
      <c r="O65" s="70">
        <f>SUM(L65:N65)</f>
        <v>0</v>
      </c>
      <c r="P65" s="422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82"/>
    </row>
    <row r="66" spans="1:35" s="83" customFormat="1" ht="24" customHeight="1">
      <c r="A66" s="411" t="s">
        <v>156</v>
      </c>
      <c r="B66" s="67" t="s">
        <v>99</v>
      </c>
      <c r="C66" s="67" t="s">
        <v>191</v>
      </c>
      <c r="D66" s="67" t="s">
        <v>50</v>
      </c>
      <c r="E66" s="344"/>
      <c r="F66" s="67">
        <v>1</v>
      </c>
      <c r="G66" s="347"/>
      <c r="H66" s="68" t="s">
        <v>43</v>
      </c>
      <c r="I66" s="66">
        <v>1</v>
      </c>
      <c r="J66" s="17"/>
      <c r="K66" s="69"/>
      <c r="L66" s="69">
        <f t="shared" si="82"/>
        <v>0</v>
      </c>
      <c r="M66" s="69">
        <f t="shared" si="83"/>
        <v>0</v>
      </c>
      <c r="N66" s="69">
        <f>J66*I66*F66</f>
        <v>0</v>
      </c>
      <c r="O66" s="70">
        <f>SUM(L66:N66)</f>
        <v>0</v>
      </c>
      <c r="P66" s="423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82"/>
    </row>
    <row r="67" spans="1:35" s="83" customFormat="1" ht="24" customHeight="1" thickBot="1">
      <c r="A67" s="412"/>
      <c r="B67" s="119" t="s">
        <v>192</v>
      </c>
      <c r="C67" s="74" t="s">
        <v>50</v>
      </c>
      <c r="D67" s="74" t="s">
        <v>50</v>
      </c>
      <c r="E67" s="345"/>
      <c r="F67" s="74">
        <v>1</v>
      </c>
      <c r="G67" s="348"/>
      <c r="H67" s="105" t="s">
        <v>133</v>
      </c>
      <c r="I67" s="98">
        <v>1</v>
      </c>
      <c r="J67" s="17"/>
      <c r="K67" s="106"/>
      <c r="L67" s="69">
        <f aca="true" t="shared" si="84" ref="L67">J67*I67*F67</f>
        <v>0</v>
      </c>
      <c r="M67" s="69">
        <f aca="true" t="shared" si="85" ref="M67">J67*I67*F67</f>
        <v>0</v>
      </c>
      <c r="N67" s="69">
        <f>J67*I67*F67</f>
        <v>0</v>
      </c>
      <c r="O67" s="118">
        <f>SUM(L67:N67)</f>
        <v>0</v>
      </c>
      <c r="P67" s="107" t="s">
        <v>134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82"/>
    </row>
    <row r="68" spans="1:35" s="83" customFormat="1" ht="24" customHeight="1">
      <c r="A68" s="416" t="s">
        <v>193</v>
      </c>
      <c r="B68" s="80" t="s">
        <v>102</v>
      </c>
      <c r="C68" s="60" t="s">
        <v>194</v>
      </c>
      <c r="D68" s="60" t="s">
        <v>50</v>
      </c>
      <c r="E68" s="343" t="s">
        <v>195</v>
      </c>
      <c r="F68" s="419">
        <v>1</v>
      </c>
      <c r="G68" s="343">
        <v>2012</v>
      </c>
      <c r="H68" s="442" t="s">
        <v>43</v>
      </c>
      <c r="I68" s="346">
        <v>2</v>
      </c>
      <c r="J68" s="443"/>
      <c r="K68" s="331">
        <f aca="true" t="shared" si="86" ref="K68">J68*F68</f>
        <v>0</v>
      </c>
      <c r="L68" s="331">
        <f aca="true" t="shared" si="87" ref="L68">J68*I68*F68</f>
        <v>0</v>
      </c>
      <c r="M68" s="331">
        <f aca="true" t="shared" si="88" ref="M68">J68*I68*F68</f>
        <v>0</v>
      </c>
      <c r="N68" s="331">
        <f aca="true" t="shared" si="89" ref="N68">J68*F68</f>
        <v>0</v>
      </c>
      <c r="O68" s="392">
        <f aca="true" t="shared" si="90" ref="O68">SUM(K68:N68)</f>
        <v>0</v>
      </c>
      <c r="P68" s="427" t="s">
        <v>44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82"/>
    </row>
    <row r="69" spans="1:35" s="83" customFormat="1" ht="24" customHeight="1">
      <c r="A69" s="411"/>
      <c r="B69" s="67" t="s">
        <v>99</v>
      </c>
      <c r="C69" s="67" t="s">
        <v>196</v>
      </c>
      <c r="D69" s="67">
        <v>11014970001</v>
      </c>
      <c r="E69" s="344"/>
      <c r="F69" s="420"/>
      <c r="G69" s="344"/>
      <c r="H69" s="372"/>
      <c r="I69" s="333"/>
      <c r="J69" s="335"/>
      <c r="K69" s="332"/>
      <c r="L69" s="332"/>
      <c r="M69" s="332"/>
      <c r="N69" s="332"/>
      <c r="O69" s="374"/>
      <c r="P69" s="386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82"/>
    </row>
    <row r="70" spans="1:35" s="83" customFormat="1" ht="24" customHeight="1">
      <c r="A70" s="411"/>
      <c r="B70" s="67" t="s">
        <v>197</v>
      </c>
      <c r="C70" s="67" t="s">
        <v>50</v>
      </c>
      <c r="D70" s="67" t="s">
        <v>50</v>
      </c>
      <c r="E70" s="370"/>
      <c r="F70" s="67">
        <v>1</v>
      </c>
      <c r="G70" s="370"/>
      <c r="H70" s="68" t="s">
        <v>133</v>
      </c>
      <c r="I70" s="66">
        <v>1</v>
      </c>
      <c r="J70" s="17"/>
      <c r="K70" s="69"/>
      <c r="L70" s="69">
        <f aca="true" t="shared" si="91" ref="L70">J70*I70*F70</f>
        <v>0</v>
      </c>
      <c r="M70" s="69">
        <f aca="true" t="shared" si="92" ref="M70">J70*I70*F70</f>
        <v>0</v>
      </c>
      <c r="N70" s="69">
        <f>J70*I70*F70</f>
        <v>0</v>
      </c>
      <c r="O70" s="70">
        <f>SUM(L70:N70)</f>
        <v>0</v>
      </c>
      <c r="P70" s="120" t="s">
        <v>134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82"/>
    </row>
    <row r="71" spans="1:35" s="83" customFormat="1" ht="24" customHeight="1">
      <c r="A71" s="116"/>
      <c r="B71" s="121" t="s">
        <v>102</v>
      </c>
      <c r="C71" s="117" t="s">
        <v>194</v>
      </c>
      <c r="D71" s="117" t="s">
        <v>50</v>
      </c>
      <c r="E71" s="344" t="s">
        <v>195</v>
      </c>
      <c r="F71" s="344">
        <v>1</v>
      </c>
      <c r="G71" s="344">
        <v>2012</v>
      </c>
      <c r="H71" s="371" t="s">
        <v>43</v>
      </c>
      <c r="I71" s="347">
        <v>2</v>
      </c>
      <c r="J71" s="375"/>
      <c r="K71" s="349">
        <f aca="true" t="shared" si="93" ref="K71">J71*F71</f>
        <v>0</v>
      </c>
      <c r="L71" s="349">
        <f aca="true" t="shared" si="94" ref="L71">J71*I71*F71</f>
        <v>0</v>
      </c>
      <c r="M71" s="349">
        <f aca="true" t="shared" si="95" ref="M71">J71*I71*F71</f>
        <v>0</v>
      </c>
      <c r="N71" s="349">
        <f aca="true" t="shared" si="96" ref="N71">J71*F71</f>
        <v>0</v>
      </c>
      <c r="O71" s="373">
        <f aca="true" t="shared" si="97" ref="O71">SUM(K71:N71)</f>
        <v>0</v>
      </c>
      <c r="P71" s="444" t="s">
        <v>44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82"/>
    </row>
    <row r="72" spans="1:35" s="83" customFormat="1" ht="24" customHeight="1">
      <c r="A72" s="411" t="s">
        <v>156</v>
      </c>
      <c r="B72" s="67" t="s">
        <v>99</v>
      </c>
      <c r="C72" s="122" t="s">
        <v>198</v>
      </c>
      <c r="D72" s="67">
        <v>11014970001</v>
      </c>
      <c r="E72" s="344"/>
      <c r="F72" s="370"/>
      <c r="G72" s="344"/>
      <c r="H72" s="372"/>
      <c r="I72" s="333"/>
      <c r="J72" s="335"/>
      <c r="K72" s="332"/>
      <c r="L72" s="332"/>
      <c r="M72" s="332"/>
      <c r="N72" s="332"/>
      <c r="O72" s="374"/>
      <c r="P72" s="386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82"/>
    </row>
    <row r="73" spans="1:35" s="83" customFormat="1" ht="24" customHeight="1" thickBot="1">
      <c r="A73" s="412"/>
      <c r="B73" s="94" t="s">
        <v>197</v>
      </c>
      <c r="C73" s="94" t="s">
        <v>50</v>
      </c>
      <c r="D73" s="94" t="s">
        <v>50</v>
      </c>
      <c r="E73" s="345"/>
      <c r="F73" s="94">
        <v>1</v>
      </c>
      <c r="G73" s="345"/>
      <c r="H73" s="105" t="s">
        <v>133</v>
      </c>
      <c r="I73" s="98">
        <v>1</v>
      </c>
      <c r="J73" s="16"/>
      <c r="K73" s="106"/>
      <c r="L73" s="69">
        <f aca="true" t="shared" si="98" ref="L73">J73*I73*F73</f>
        <v>0</v>
      </c>
      <c r="M73" s="69">
        <f aca="true" t="shared" si="99" ref="M73">J73*I73*F73</f>
        <v>0</v>
      </c>
      <c r="N73" s="69">
        <f>J73*I73*F73</f>
        <v>0</v>
      </c>
      <c r="O73" s="118">
        <f>SUM(L73:N73)</f>
        <v>0</v>
      </c>
      <c r="P73" s="107" t="s">
        <v>134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82"/>
    </row>
    <row r="74" spans="1:35" s="57" customFormat="1" ht="24.75" customHeight="1" thickBot="1">
      <c r="A74" s="376" t="s">
        <v>199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8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56"/>
    </row>
    <row r="75" spans="1:35" s="57" customFormat="1" ht="30" customHeight="1" thickBot="1">
      <c r="A75" s="123" t="s">
        <v>200</v>
      </c>
      <c r="B75" s="369" t="s">
        <v>201</v>
      </c>
      <c r="C75" s="369"/>
      <c r="D75" s="124" t="s">
        <v>50</v>
      </c>
      <c r="E75" s="124" t="s">
        <v>202</v>
      </c>
      <c r="F75" s="124">
        <v>1</v>
      </c>
      <c r="G75" s="124" t="s">
        <v>50</v>
      </c>
      <c r="H75" s="125" t="s">
        <v>50</v>
      </c>
      <c r="I75" s="126">
        <v>1</v>
      </c>
      <c r="J75" s="2"/>
      <c r="K75" s="127"/>
      <c r="L75" s="127">
        <f aca="true" t="shared" si="100" ref="L75">J75*I75*F75</f>
        <v>0</v>
      </c>
      <c r="M75" s="127">
        <f aca="true" t="shared" si="101" ref="M75">J75*I75*F75</f>
        <v>0</v>
      </c>
      <c r="N75" s="127">
        <f>J75*I75*F75</f>
        <v>0</v>
      </c>
      <c r="O75" s="128">
        <f>SUM(L75:N75)</f>
        <v>0</v>
      </c>
      <c r="P75" s="129" t="s">
        <v>203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56"/>
    </row>
    <row r="76" spans="1:35" s="57" customFormat="1" ht="24.75" customHeight="1" thickBot="1">
      <c r="A76" s="379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1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56"/>
    </row>
    <row r="77" spans="1:35" s="57" customFormat="1" ht="36.75" customHeight="1" thickBot="1">
      <c r="A77" s="367" t="s">
        <v>13</v>
      </c>
      <c r="B77" s="368"/>
      <c r="C77" s="368"/>
      <c r="D77" s="368"/>
      <c r="E77" s="368"/>
      <c r="F77" s="368"/>
      <c r="G77" s="368"/>
      <c r="H77" s="368"/>
      <c r="I77" s="368"/>
      <c r="J77" s="382"/>
      <c r="K77" s="130">
        <f>K4+K5+K6+K7+K8+K10+K12+K13+K14+K15+K16+K17+K18+K20+K22+K24+K26+K28+K30+K32+K34+K35+K37+K39+K41+K42+K44+K46+K48+K50+K52+K54+K55+K56+K57+K58+K59+K60+K61+K63+K64+K65+K66+K67+K68+K70+K71+K73+K75</f>
        <v>0</v>
      </c>
      <c r="L77" s="130">
        <f>L4+L5+L6+L7+L8+L10+L11+L12+L13+L14+L15+L16+L17+L18+L20+L22+L24+L26+L28+L30+L32+L34+L35+L37+L39+L41+L42+L44+L46+L48+L50+L52+L54+L55+L56+L57+L58+L59+L60+L61+L63+L64+L65+L66+L67+L68+L70+L71+L73+L75</f>
        <v>0</v>
      </c>
      <c r="M77" s="130">
        <f>M4+M5+M6+M7+M8+M10+M11+M12+M13+M14+M15+M16+M17+M18+M20+M22+M24+M26+M28+M30+M32+M34+M35+M37+M39+M41+M42+M44+M46+M48+M50+M52+M54+M55+M56+M57+M58+M59+M60+M61+M63+M64+M65+M66+M67+M68+M70+M71+M73+M75</f>
        <v>0</v>
      </c>
      <c r="N77" s="130">
        <f>N4+N5+N6+N7+N8+N10+N11+N12+N13+N14+N15+N16+N17+N18+N20+N22+N24+N26+N28+N30+N32+N34+N35+N37+N39+N41+N42+N44+N46+N48+N50+N52+N54+N55+N56+N57+N58+N59+N60+N61+N63+N64+N65+N66+N67+N68+N70+N71+N73+N75</f>
        <v>0</v>
      </c>
      <c r="O77" s="131">
        <f>O4+O5+O6+O7+O8+O10+O11+O12+O13+O14+O15+O16+O17+O18+O20+O22+O24+O26+O28+O30+O32+O34+O35+O37+O39+O41+O42+O44+O46+O48+O50+O52+O54+O55+O56+O57+O58+O59+O60+O61+O63+O64+O65+O66+O67+O68+O70+O71+O73+O75</f>
        <v>0</v>
      </c>
      <c r="P77" s="132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56"/>
    </row>
    <row r="78" spans="1:35" s="57" customFormat="1" ht="24.75" customHeight="1" thickBot="1">
      <c r="A78" s="413" t="s">
        <v>204</v>
      </c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5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56"/>
    </row>
    <row r="79" spans="1:35" s="57" customFormat="1" ht="63" customHeight="1">
      <c r="A79" s="429" t="s">
        <v>205</v>
      </c>
      <c r="B79" s="300"/>
      <c r="C79" s="300"/>
      <c r="D79" s="300"/>
      <c r="E79" s="300"/>
      <c r="F79" s="300"/>
      <c r="G79" s="300"/>
      <c r="H79" s="300"/>
      <c r="I79" s="430"/>
      <c r="J79" s="133" t="s">
        <v>206</v>
      </c>
      <c r="K79" s="134" t="s">
        <v>207</v>
      </c>
      <c r="L79" s="135" t="s">
        <v>33</v>
      </c>
      <c r="M79" s="136" t="s">
        <v>34</v>
      </c>
      <c r="N79" s="137" t="s">
        <v>208</v>
      </c>
      <c r="O79" s="133" t="s">
        <v>209</v>
      </c>
      <c r="P79" s="138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56"/>
    </row>
    <row r="80" spans="1:35" s="57" customFormat="1" ht="73.5" customHeight="1" thickBot="1">
      <c r="A80" s="431"/>
      <c r="B80" s="304"/>
      <c r="C80" s="304"/>
      <c r="D80" s="304"/>
      <c r="E80" s="304"/>
      <c r="F80" s="304"/>
      <c r="G80" s="304"/>
      <c r="H80" s="304"/>
      <c r="I80" s="432"/>
      <c r="J80" s="3"/>
      <c r="K80" s="139">
        <f>J80*3</f>
        <v>0</v>
      </c>
      <c r="L80" s="140">
        <f>J80*12</f>
        <v>0</v>
      </c>
      <c r="M80" s="140">
        <f>J80*12</f>
        <v>0</v>
      </c>
      <c r="N80" s="141">
        <f>J80*9</f>
        <v>0</v>
      </c>
      <c r="O80" s="142">
        <f>K80+L80+M80+N80</f>
        <v>0</v>
      </c>
      <c r="P80" s="143" t="s">
        <v>210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56"/>
    </row>
    <row r="81" spans="1:35" s="57" customFormat="1" ht="24.75" customHeight="1" thickBot="1">
      <c r="A81" s="337" t="s">
        <v>211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56"/>
    </row>
    <row r="82" spans="1:35" s="149" customFormat="1" ht="89.45" customHeight="1" thickBot="1">
      <c r="A82" s="433"/>
      <c r="B82" s="434"/>
      <c r="C82" s="434"/>
      <c r="D82" s="434"/>
      <c r="E82" s="434"/>
      <c r="F82" s="434"/>
      <c r="G82" s="434"/>
      <c r="H82" s="434"/>
      <c r="I82" s="435"/>
      <c r="J82" s="144" t="s">
        <v>212</v>
      </c>
      <c r="K82" s="145" t="s">
        <v>213</v>
      </c>
      <c r="L82" s="50" t="s">
        <v>33</v>
      </c>
      <c r="M82" s="50" t="s">
        <v>34</v>
      </c>
      <c r="N82" s="146" t="s">
        <v>214</v>
      </c>
      <c r="O82" s="144" t="s">
        <v>209</v>
      </c>
      <c r="P82" s="147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48"/>
    </row>
    <row r="83" spans="1:35" s="57" customFormat="1" ht="79.5" customHeight="1">
      <c r="A83" s="436" t="s">
        <v>215</v>
      </c>
      <c r="B83" s="437"/>
      <c r="C83" s="437"/>
      <c r="D83" s="437"/>
      <c r="E83" s="437"/>
      <c r="F83" s="437"/>
      <c r="G83" s="437"/>
      <c r="H83" s="437"/>
      <c r="I83" s="438"/>
      <c r="J83" s="4"/>
      <c r="K83" s="150"/>
      <c r="L83" s="115">
        <f>J83</f>
        <v>0</v>
      </c>
      <c r="M83" s="115">
        <f>J83</f>
        <v>0</v>
      </c>
      <c r="N83" s="151">
        <f>J83</f>
        <v>0</v>
      </c>
      <c r="O83" s="152">
        <f>SUM(L83:N83)</f>
        <v>0</v>
      </c>
      <c r="P83" s="153" t="s">
        <v>216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56"/>
    </row>
    <row r="84" spans="1:35" s="57" customFormat="1" ht="68.25" customHeight="1" thickBot="1">
      <c r="A84" s="439" t="s">
        <v>217</v>
      </c>
      <c r="B84" s="440"/>
      <c r="C84" s="440"/>
      <c r="D84" s="440"/>
      <c r="E84" s="440"/>
      <c r="F84" s="440"/>
      <c r="G84" s="440"/>
      <c r="H84" s="440"/>
      <c r="I84" s="441"/>
      <c r="J84" s="5"/>
      <c r="K84" s="154">
        <f>J84</f>
        <v>0</v>
      </c>
      <c r="L84" s="106">
        <f>J84*2</f>
        <v>0</v>
      </c>
      <c r="M84" s="106">
        <f>J84*2</f>
        <v>0</v>
      </c>
      <c r="N84" s="155">
        <f>J84</f>
        <v>0</v>
      </c>
      <c r="O84" s="156">
        <f>SUM(K84:N84)</f>
        <v>0</v>
      </c>
      <c r="P84" s="157" t="s">
        <v>218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56"/>
    </row>
    <row r="85" spans="1:35" s="57" customFormat="1" ht="36.75" customHeight="1" thickBot="1">
      <c r="A85" s="367" t="s">
        <v>13</v>
      </c>
      <c r="B85" s="368"/>
      <c r="C85" s="368"/>
      <c r="D85" s="368"/>
      <c r="E85" s="368"/>
      <c r="F85" s="368"/>
      <c r="G85" s="368"/>
      <c r="H85" s="368"/>
      <c r="I85" s="368"/>
      <c r="J85" s="368"/>
      <c r="K85" s="158">
        <f>K83+K84</f>
        <v>0</v>
      </c>
      <c r="L85" s="130">
        <f>L83+L84</f>
        <v>0</v>
      </c>
      <c r="M85" s="130">
        <f>M83+M84</f>
        <v>0</v>
      </c>
      <c r="N85" s="130">
        <f>N83+N84</f>
        <v>0</v>
      </c>
      <c r="O85" s="159">
        <f>O83+O84</f>
        <v>0</v>
      </c>
      <c r="P85" s="160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56"/>
    </row>
    <row r="86" spans="6:34" s="161" customFormat="1" ht="12.75">
      <c r="F86" s="162"/>
      <c r="G86" s="162"/>
      <c r="H86" s="163"/>
      <c r="I86" s="162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6:34" s="161" customFormat="1" ht="12.75">
      <c r="F87" s="162"/>
      <c r="G87" s="162"/>
      <c r="H87" s="163"/>
      <c r="I87" s="162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6:34" s="161" customFormat="1" ht="12.75">
      <c r="F88" s="162"/>
      <c r="G88" s="162"/>
      <c r="H88" s="163"/>
      <c r="I88" s="162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6:34" s="161" customFormat="1" ht="12.75">
      <c r="F89" s="162"/>
      <c r="G89" s="162"/>
      <c r="H89" s="163"/>
      <c r="I89" s="162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6:34" s="161" customFormat="1" ht="12.75">
      <c r="F90" s="162"/>
      <c r="G90" s="162"/>
      <c r="H90" s="163"/>
      <c r="I90" s="162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6:34" s="161" customFormat="1" ht="12.75">
      <c r="F91" s="162"/>
      <c r="G91" s="162"/>
      <c r="H91" s="163"/>
      <c r="I91" s="162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6:34" s="161" customFormat="1" ht="12.75">
      <c r="F92" s="162"/>
      <c r="G92" s="162"/>
      <c r="H92" s="163"/>
      <c r="I92" s="162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6:34" s="161" customFormat="1" ht="12.75">
      <c r="F93" s="162"/>
      <c r="G93" s="162"/>
      <c r="H93" s="163"/>
      <c r="I93" s="162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6:34" s="161" customFormat="1" ht="12.75">
      <c r="F94" s="162"/>
      <c r="G94" s="162"/>
      <c r="H94" s="163"/>
      <c r="I94" s="162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6:34" s="161" customFormat="1" ht="12.75">
      <c r="F95" s="162"/>
      <c r="G95" s="162"/>
      <c r="H95" s="163"/>
      <c r="I95" s="162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6:34" s="161" customFormat="1" ht="12.75">
      <c r="F96" s="162"/>
      <c r="G96" s="162"/>
      <c r="H96" s="163"/>
      <c r="I96" s="162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6:34" s="161" customFormat="1" ht="12.75">
      <c r="F97" s="162"/>
      <c r="G97" s="162"/>
      <c r="H97" s="163"/>
      <c r="I97" s="162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6:34" s="161" customFormat="1" ht="12.75">
      <c r="F98" s="162"/>
      <c r="G98" s="162"/>
      <c r="H98" s="163"/>
      <c r="I98" s="162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6:34" s="161" customFormat="1" ht="12.75">
      <c r="F99" s="162"/>
      <c r="G99" s="162"/>
      <c r="H99" s="163"/>
      <c r="I99" s="162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6:34" s="161" customFormat="1" ht="12.75">
      <c r="F100" s="162"/>
      <c r="G100" s="162"/>
      <c r="H100" s="163"/>
      <c r="I100" s="162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6:34" s="161" customFormat="1" ht="12.75">
      <c r="F101" s="162"/>
      <c r="G101" s="162"/>
      <c r="H101" s="163"/>
      <c r="I101" s="162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6:34" s="161" customFormat="1" ht="12.75">
      <c r="F102" s="162"/>
      <c r="G102" s="162"/>
      <c r="H102" s="163"/>
      <c r="I102" s="16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6:34" s="161" customFormat="1" ht="12.75">
      <c r="F103" s="162"/>
      <c r="G103" s="162"/>
      <c r="H103" s="163"/>
      <c r="I103" s="162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6:34" s="161" customFormat="1" ht="12.75">
      <c r="F104" s="162"/>
      <c r="G104" s="162"/>
      <c r="H104" s="163"/>
      <c r="I104" s="162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6:34" s="161" customFormat="1" ht="12.75">
      <c r="F105" s="162"/>
      <c r="G105" s="162"/>
      <c r="H105" s="163"/>
      <c r="I105" s="162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6:34" s="161" customFormat="1" ht="12.75">
      <c r="F106" s="162"/>
      <c r="G106" s="162"/>
      <c r="H106" s="163"/>
      <c r="I106" s="162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</sheetData>
  <sheetProtection algorithmName="SHA-512" hashValue="daEM2+PVnVV5C3FC7RT00Z2DGa3yM4ZkPLAYlYsUhAD3176oPZCroro++/+K8R1JExEtkf0g/Cehv9kXDZBtfQ==" saltValue="P+/UTNVWdiXJribGSWLw7w==" spinCount="100000" sheet="1" selectLockedCells="1"/>
  <mergeCells count="286">
    <mergeCell ref="A62:A63"/>
    <mergeCell ref="A72:A73"/>
    <mergeCell ref="A68:A70"/>
    <mergeCell ref="A79:I80"/>
    <mergeCell ref="A78:P78"/>
    <mergeCell ref="A82:I82"/>
    <mergeCell ref="A83:I83"/>
    <mergeCell ref="A84:I84"/>
    <mergeCell ref="N68:N69"/>
    <mergeCell ref="O68:O69"/>
    <mergeCell ref="P68:P69"/>
    <mergeCell ref="E68:E70"/>
    <mergeCell ref="F68:F69"/>
    <mergeCell ref="G68:G70"/>
    <mergeCell ref="H68:H69"/>
    <mergeCell ref="I68:I69"/>
    <mergeCell ref="J68:J69"/>
    <mergeCell ref="K68:K69"/>
    <mergeCell ref="O61:O62"/>
    <mergeCell ref="E61:E63"/>
    <mergeCell ref="F61:F62"/>
    <mergeCell ref="G61:G63"/>
    <mergeCell ref="P71:P72"/>
    <mergeCell ref="B22:B23"/>
    <mergeCell ref="H22:H23"/>
    <mergeCell ref="H61:H62"/>
    <mergeCell ref="A64:A65"/>
    <mergeCell ref="B64:B65"/>
    <mergeCell ref="P64:P66"/>
    <mergeCell ref="A10:A17"/>
    <mergeCell ref="A59:A60"/>
    <mergeCell ref="E54:E60"/>
    <mergeCell ref="G54:G60"/>
    <mergeCell ref="P10:P11"/>
    <mergeCell ref="B14:B15"/>
    <mergeCell ref="C14:C15"/>
    <mergeCell ref="D14:D15"/>
    <mergeCell ref="E14:E15"/>
    <mergeCell ref="F14:F15"/>
    <mergeCell ref="G14:G15"/>
    <mergeCell ref="O20:O21"/>
    <mergeCell ref="P20:P21"/>
    <mergeCell ref="P18:P19"/>
    <mergeCell ref="E20:E21"/>
    <mergeCell ref="F20:F21"/>
    <mergeCell ref="G20:G21"/>
    <mergeCell ref="H20:H21"/>
    <mergeCell ref="O22:O23"/>
    <mergeCell ref="P22:P23"/>
    <mergeCell ref="A66:A67"/>
    <mergeCell ref="K18:K19"/>
    <mergeCell ref="A9:P9"/>
    <mergeCell ref="G10:G12"/>
    <mergeCell ref="I10:I11"/>
    <mergeCell ref="B16:B17"/>
    <mergeCell ref="C16:C17"/>
    <mergeCell ref="D16:D17"/>
    <mergeCell ref="E16:E17"/>
    <mergeCell ref="F16:F17"/>
    <mergeCell ref="G16:G17"/>
    <mergeCell ref="L18:L19"/>
    <mergeCell ref="M18:M19"/>
    <mergeCell ref="N18:N19"/>
    <mergeCell ref="O18:O19"/>
    <mergeCell ref="E18:E19"/>
    <mergeCell ref="F18:F19"/>
    <mergeCell ref="G18:G19"/>
    <mergeCell ref="H18:H19"/>
    <mergeCell ref="I18:I19"/>
    <mergeCell ref="J18:J19"/>
    <mergeCell ref="A22:A23"/>
    <mergeCell ref="I24:I25"/>
    <mergeCell ref="J24:J25"/>
    <mergeCell ref="I22:I23"/>
    <mergeCell ref="M22:M23"/>
    <mergeCell ref="N22:N23"/>
    <mergeCell ref="L20:L21"/>
    <mergeCell ref="M20:M21"/>
    <mergeCell ref="N20:N21"/>
    <mergeCell ref="K20:K21"/>
    <mergeCell ref="J22:J23"/>
    <mergeCell ref="K22:K23"/>
    <mergeCell ref="L22:L23"/>
    <mergeCell ref="I20:I21"/>
    <mergeCell ref="J20:J21"/>
    <mergeCell ref="L26:L27"/>
    <mergeCell ref="M26:M27"/>
    <mergeCell ref="N26:N27"/>
    <mergeCell ref="M28:M29"/>
    <mergeCell ref="N28:N29"/>
    <mergeCell ref="O26:O27"/>
    <mergeCell ref="P26:P27"/>
    <mergeCell ref="P24:P25"/>
    <mergeCell ref="E26:E27"/>
    <mergeCell ref="F26:F27"/>
    <mergeCell ref="G26:G27"/>
    <mergeCell ref="H26:H27"/>
    <mergeCell ref="I26:I27"/>
    <mergeCell ref="J26:J27"/>
    <mergeCell ref="K26:K27"/>
    <mergeCell ref="K24:K25"/>
    <mergeCell ref="L24:L25"/>
    <mergeCell ref="M24:M25"/>
    <mergeCell ref="N24:N25"/>
    <mergeCell ref="O24:O25"/>
    <mergeCell ref="E24:E25"/>
    <mergeCell ref="F24:F25"/>
    <mergeCell ref="G24:G25"/>
    <mergeCell ref="H24:H25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I28:I29"/>
    <mergeCell ref="J30:J31"/>
    <mergeCell ref="M32:M33"/>
    <mergeCell ref="N32:N33"/>
    <mergeCell ref="K30:K31"/>
    <mergeCell ref="L30:L31"/>
    <mergeCell ref="M30:M31"/>
    <mergeCell ref="N30:N31"/>
    <mergeCell ref="O28:O29"/>
    <mergeCell ref="P28:P29"/>
    <mergeCell ref="P30:P31"/>
    <mergeCell ref="O30:O31"/>
    <mergeCell ref="J28:J29"/>
    <mergeCell ref="K28:K29"/>
    <mergeCell ref="L28:L29"/>
    <mergeCell ref="O32:O33"/>
    <mergeCell ref="P32:P33"/>
    <mergeCell ref="J32:J33"/>
    <mergeCell ref="K32:K33"/>
    <mergeCell ref="L32:L33"/>
    <mergeCell ref="A33:A34"/>
    <mergeCell ref="E35:E36"/>
    <mergeCell ref="F35:F36"/>
    <mergeCell ref="G35:G36"/>
    <mergeCell ref="H35:H36"/>
    <mergeCell ref="I35:I36"/>
    <mergeCell ref="E32:E34"/>
    <mergeCell ref="G32:G34"/>
    <mergeCell ref="H32:H33"/>
    <mergeCell ref="I32:I33"/>
    <mergeCell ref="E37:E38"/>
    <mergeCell ref="F37:F38"/>
    <mergeCell ref="G37:G38"/>
    <mergeCell ref="H37:H38"/>
    <mergeCell ref="I37:I38"/>
    <mergeCell ref="J37:J38"/>
    <mergeCell ref="J35:J36"/>
    <mergeCell ref="K35:K36"/>
    <mergeCell ref="L35:L36"/>
    <mergeCell ref="L37:L38"/>
    <mergeCell ref="M37:M38"/>
    <mergeCell ref="K37:K38"/>
    <mergeCell ref="M39:M40"/>
    <mergeCell ref="N37:N38"/>
    <mergeCell ref="O37:O38"/>
    <mergeCell ref="P37:P38"/>
    <mergeCell ref="O35:O36"/>
    <mergeCell ref="P35:P36"/>
    <mergeCell ref="M35:M36"/>
    <mergeCell ref="N35:N36"/>
    <mergeCell ref="N39:N40"/>
    <mergeCell ref="O39:O40"/>
    <mergeCell ref="P39:P40"/>
    <mergeCell ref="A40:A41"/>
    <mergeCell ref="E39:E41"/>
    <mergeCell ref="F39:F40"/>
    <mergeCell ref="G39:G41"/>
    <mergeCell ref="H39:H40"/>
    <mergeCell ref="I39:I40"/>
    <mergeCell ref="J39:J40"/>
    <mergeCell ref="K39:K40"/>
    <mergeCell ref="L39:L40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E42:E43"/>
    <mergeCell ref="F42:F43"/>
    <mergeCell ref="G42:G43"/>
    <mergeCell ref="H42:H43"/>
    <mergeCell ref="I42:I43"/>
    <mergeCell ref="J42:J43"/>
    <mergeCell ref="L44:L45"/>
    <mergeCell ref="M44:M45"/>
    <mergeCell ref="M48:M49"/>
    <mergeCell ref="N44:N45"/>
    <mergeCell ref="K44:K45"/>
    <mergeCell ref="M46:M47"/>
    <mergeCell ref="N46:N47"/>
    <mergeCell ref="O44:O45"/>
    <mergeCell ref="P44:P45"/>
    <mergeCell ref="P42:P43"/>
    <mergeCell ref="N42:N43"/>
    <mergeCell ref="O42:O43"/>
    <mergeCell ref="O46:O47"/>
    <mergeCell ref="P46:P47"/>
    <mergeCell ref="K50:K51"/>
    <mergeCell ref="L50:L51"/>
    <mergeCell ref="K48:K49"/>
    <mergeCell ref="L48:L49"/>
    <mergeCell ref="E46:E47"/>
    <mergeCell ref="F46:F47"/>
    <mergeCell ref="G46:G47"/>
    <mergeCell ref="H46:H47"/>
    <mergeCell ref="I46:I47"/>
    <mergeCell ref="J46:J47"/>
    <mergeCell ref="K46:K47"/>
    <mergeCell ref="L46:L47"/>
    <mergeCell ref="F52:F53"/>
    <mergeCell ref="G52:G53"/>
    <mergeCell ref="H52:H53"/>
    <mergeCell ref="I52:I53"/>
    <mergeCell ref="E50:E51"/>
    <mergeCell ref="P61:P62"/>
    <mergeCell ref="K61:K62"/>
    <mergeCell ref="L61:L62"/>
    <mergeCell ref="O48:O49"/>
    <mergeCell ref="P48:P49"/>
    <mergeCell ref="M50:M51"/>
    <mergeCell ref="N50:N51"/>
    <mergeCell ref="N48:N49"/>
    <mergeCell ref="E48:E49"/>
    <mergeCell ref="F48:F49"/>
    <mergeCell ref="G48:G49"/>
    <mergeCell ref="H48:H49"/>
    <mergeCell ref="I48:I49"/>
    <mergeCell ref="J48:J49"/>
    <mergeCell ref="F50:F51"/>
    <mergeCell ref="G50:G51"/>
    <mergeCell ref="H50:H51"/>
    <mergeCell ref="I50:I51"/>
    <mergeCell ref="J50:J51"/>
    <mergeCell ref="A85:J85"/>
    <mergeCell ref="B75:C75"/>
    <mergeCell ref="M71:M72"/>
    <mergeCell ref="N71:N72"/>
    <mergeCell ref="E71:E73"/>
    <mergeCell ref="F71:F72"/>
    <mergeCell ref="G71:G73"/>
    <mergeCell ref="H71:H72"/>
    <mergeCell ref="O71:O72"/>
    <mergeCell ref="I71:I72"/>
    <mergeCell ref="J71:J72"/>
    <mergeCell ref="K71:K72"/>
    <mergeCell ref="L71:L72"/>
    <mergeCell ref="A81:P81"/>
    <mergeCell ref="A74:P74"/>
    <mergeCell ref="A76:P76"/>
    <mergeCell ref="A77:J77"/>
    <mergeCell ref="E52:E53"/>
    <mergeCell ref="L68:L69"/>
    <mergeCell ref="M68:M69"/>
    <mergeCell ref="I61:I62"/>
    <mergeCell ref="J61:J62"/>
    <mergeCell ref="A3:P3"/>
    <mergeCell ref="A1:P1"/>
    <mergeCell ref="E64:E67"/>
    <mergeCell ref="G64:G67"/>
    <mergeCell ref="L52:L53"/>
    <mergeCell ref="M52:M53"/>
    <mergeCell ref="M61:M62"/>
    <mergeCell ref="N61:N62"/>
    <mergeCell ref="J52:J53"/>
    <mergeCell ref="P52:P53"/>
    <mergeCell ref="O50:O51"/>
    <mergeCell ref="P50:P51"/>
    <mergeCell ref="A54:A58"/>
    <mergeCell ref="H54:H59"/>
    <mergeCell ref="I54:I59"/>
    <mergeCell ref="P54:P59"/>
    <mergeCell ref="K52:K53"/>
    <mergeCell ref="N52:N53"/>
    <mergeCell ref="O52:O53"/>
  </mergeCells>
  <printOptions horizontalCentered="1"/>
  <pageMargins left="0.1968503937007874" right="0.1968503937007874" top="0.7874015748031497" bottom="0.5905511811023623" header="0" footer="0"/>
  <pageSetup fitToHeight="2" horizontalDpi="600" verticalDpi="600" orientation="landscape" paperSize="9" scale="40" r:id="rId1"/>
  <headerFooter>
    <oddHeader>&amp;RPříloha č. 3b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2"/>
  <sheetViews>
    <sheetView showGridLines="0"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3.75390625" style="164" customWidth="1"/>
    <col min="2" max="2" width="30.75390625" style="164" customWidth="1"/>
    <col min="3" max="3" width="21.00390625" style="164" customWidth="1"/>
    <col min="4" max="4" width="28.75390625" style="164" customWidth="1"/>
    <col min="5" max="5" width="17.625" style="164" customWidth="1"/>
    <col min="6" max="6" width="4.875" style="165" customWidth="1"/>
    <col min="7" max="7" width="9.625" style="165" customWidth="1"/>
    <col min="8" max="8" width="9.625" style="164" customWidth="1"/>
    <col min="9" max="9" width="12.875" style="165" customWidth="1"/>
    <col min="10" max="10" width="20.75390625" style="164" customWidth="1"/>
    <col min="11" max="14" width="18.875" style="164" customWidth="1"/>
    <col min="15" max="15" width="24.75390625" style="164" customWidth="1"/>
    <col min="16" max="16" width="57.875" style="164" customWidth="1"/>
    <col min="17" max="35" width="9.125" style="161" customWidth="1"/>
    <col min="36" max="16384" width="9.125" style="164" customWidth="1"/>
  </cols>
  <sheetData>
    <row r="1" spans="1:35" s="48" customFormat="1" ht="36.75" customHeight="1" thickBot="1">
      <c r="A1" s="482" t="s">
        <v>219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4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s="55" customFormat="1" ht="75.75" customHeight="1" thickBot="1">
      <c r="A2" s="167" t="s">
        <v>22</v>
      </c>
      <c r="B2" s="168" t="s">
        <v>23</v>
      </c>
      <c r="C2" s="168" t="s">
        <v>24</v>
      </c>
      <c r="D2" s="168" t="s">
        <v>25</v>
      </c>
      <c r="E2" s="168" t="s">
        <v>26</v>
      </c>
      <c r="F2" s="168" t="s">
        <v>27</v>
      </c>
      <c r="G2" s="168" t="s">
        <v>28</v>
      </c>
      <c r="H2" s="168" t="s">
        <v>29</v>
      </c>
      <c r="I2" s="168" t="s">
        <v>30</v>
      </c>
      <c r="J2" s="50" t="s">
        <v>220</v>
      </c>
      <c r="K2" s="52" t="s">
        <v>221</v>
      </c>
      <c r="L2" s="50" t="s">
        <v>33</v>
      </c>
      <c r="M2" s="50" t="s">
        <v>34</v>
      </c>
      <c r="N2" s="52" t="s">
        <v>222</v>
      </c>
      <c r="O2" s="50" t="s">
        <v>223</v>
      </c>
      <c r="P2" s="53" t="s">
        <v>37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16" ht="24" customHeight="1" thickBot="1">
      <c r="A3" s="448" t="s">
        <v>38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50"/>
    </row>
    <row r="4" spans="1:16" ht="40.5" customHeight="1">
      <c r="A4" s="92" t="s">
        <v>224</v>
      </c>
      <c r="B4" s="59" t="s">
        <v>225</v>
      </c>
      <c r="C4" s="60" t="s">
        <v>226</v>
      </c>
      <c r="D4" s="61" t="s">
        <v>50</v>
      </c>
      <c r="E4" s="60" t="s">
        <v>227</v>
      </c>
      <c r="F4" s="60">
        <v>2</v>
      </c>
      <c r="G4" s="60">
        <v>2012</v>
      </c>
      <c r="H4" s="61" t="s">
        <v>43</v>
      </c>
      <c r="I4" s="59">
        <v>2</v>
      </c>
      <c r="J4" s="15"/>
      <c r="K4" s="62">
        <f>J4*F4</f>
        <v>0</v>
      </c>
      <c r="L4" s="62">
        <f>J4*I4*F4</f>
        <v>0</v>
      </c>
      <c r="M4" s="62">
        <f>J4*I4*F4</f>
        <v>0</v>
      </c>
      <c r="N4" s="62">
        <f>J4*F4</f>
        <v>0</v>
      </c>
      <c r="O4" s="63">
        <f>SUM(K4:N4)</f>
        <v>0</v>
      </c>
      <c r="P4" s="64" t="s">
        <v>44</v>
      </c>
    </row>
    <row r="5" spans="1:16" ht="24" customHeight="1">
      <c r="A5" s="467" t="s">
        <v>228</v>
      </c>
      <c r="B5" s="66" t="s">
        <v>229</v>
      </c>
      <c r="C5" s="67" t="s">
        <v>230</v>
      </c>
      <c r="D5" s="169" t="s">
        <v>231</v>
      </c>
      <c r="E5" s="67" t="s">
        <v>227</v>
      </c>
      <c r="F5" s="409">
        <v>1</v>
      </c>
      <c r="G5" s="409">
        <v>2015</v>
      </c>
      <c r="H5" s="361" t="s">
        <v>43</v>
      </c>
      <c r="I5" s="334">
        <v>2</v>
      </c>
      <c r="J5" s="336"/>
      <c r="K5" s="410">
        <f aca="true" t="shared" si="0" ref="K5">J5*F5</f>
        <v>0</v>
      </c>
      <c r="L5" s="410">
        <f aca="true" t="shared" si="1" ref="L5">J5*I5*F5</f>
        <v>0</v>
      </c>
      <c r="M5" s="410">
        <f aca="true" t="shared" si="2" ref="M5">J5*I5*F5</f>
        <v>0</v>
      </c>
      <c r="N5" s="410">
        <f aca="true" t="shared" si="3" ref="N5">J5*F5</f>
        <v>0</v>
      </c>
      <c r="O5" s="355">
        <f>SUM(K5:N6)</f>
        <v>0</v>
      </c>
      <c r="P5" s="466" t="s">
        <v>44</v>
      </c>
    </row>
    <row r="6" spans="1:16" ht="38.25" customHeight="1">
      <c r="A6" s="467"/>
      <c r="B6" s="170" t="s">
        <v>232</v>
      </c>
      <c r="C6" s="170" t="s">
        <v>233</v>
      </c>
      <c r="D6" s="67" t="s">
        <v>234</v>
      </c>
      <c r="E6" s="67" t="s">
        <v>235</v>
      </c>
      <c r="F6" s="409"/>
      <c r="G6" s="409"/>
      <c r="H6" s="361"/>
      <c r="I6" s="334"/>
      <c r="J6" s="336"/>
      <c r="K6" s="410"/>
      <c r="L6" s="410"/>
      <c r="M6" s="410"/>
      <c r="N6" s="410"/>
      <c r="O6" s="355"/>
      <c r="P6" s="466"/>
    </row>
    <row r="7" spans="1:16" ht="50.25" customHeight="1">
      <c r="A7" s="407" t="s">
        <v>236</v>
      </c>
      <c r="B7" s="88" t="s">
        <v>237</v>
      </c>
      <c r="C7" s="66" t="s">
        <v>238</v>
      </c>
      <c r="D7" s="67" t="s">
        <v>239</v>
      </c>
      <c r="E7" s="67" t="s">
        <v>240</v>
      </c>
      <c r="F7" s="67">
        <v>1</v>
      </c>
      <c r="G7" s="67">
        <v>2016</v>
      </c>
      <c r="H7" s="68" t="s">
        <v>43</v>
      </c>
      <c r="I7" s="66">
        <v>2</v>
      </c>
      <c r="J7" s="17"/>
      <c r="K7" s="69">
        <f>J7*F7</f>
        <v>0</v>
      </c>
      <c r="L7" s="69">
        <f>J7*I7*F7</f>
        <v>0</v>
      </c>
      <c r="M7" s="69">
        <f>J7*I7*F7</f>
        <v>0</v>
      </c>
      <c r="N7" s="69">
        <f>J7*F7</f>
        <v>0</v>
      </c>
      <c r="O7" s="70">
        <f>SUM(K7:N7)</f>
        <v>0</v>
      </c>
      <c r="P7" s="71" t="s">
        <v>44</v>
      </c>
    </row>
    <row r="8" spans="1:16" ht="33" customHeight="1">
      <c r="A8" s="407"/>
      <c r="B8" s="88" t="s">
        <v>241</v>
      </c>
      <c r="C8" s="66" t="s">
        <v>242</v>
      </c>
      <c r="D8" s="67"/>
      <c r="E8" s="67" t="s">
        <v>240</v>
      </c>
      <c r="F8" s="67">
        <v>1</v>
      </c>
      <c r="G8" s="67">
        <v>2016</v>
      </c>
      <c r="H8" s="68" t="s">
        <v>43</v>
      </c>
      <c r="I8" s="66">
        <v>2</v>
      </c>
      <c r="J8" s="17"/>
      <c r="K8" s="69">
        <f>J8*F8</f>
        <v>0</v>
      </c>
      <c r="L8" s="69">
        <f>J8*I8*F8</f>
        <v>0</v>
      </c>
      <c r="M8" s="69">
        <f>J8*I8*F8</f>
        <v>0</v>
      </c>
      <c r="N8" s="69">
        <f>J8*F8</f>
        <v>0</v>
      </c>
      <c r="O8" s="70">
        <f>SUM(K8:N8)</f>
        <v>0</v>
      </c>
      <c r="P8" s="71" t="s">
        <v>44</v>
      </c>
    </row>
    <row r="9" spans="1:16" ht="69" customHeight="1">
      <c r="A9" s="407"/>
      <c r="B9" s="88" t="s">
        <v>243</v>
      </c>
      <c r="C9" s="66" t="s">
        <v>244</v>
      </c>
      <c r="D9" s="67"/>
      <c r="E9" s="67" t="s">
        <v>240</v>
      </c>
      <c r="F9" s="67">
        <v>1</v>
      </c>
      <c r="G9" s="67">
        <v>2016</v>
      </c>
      <c r="H9" s="68" t="s">
        <v>43</v>
      </c>
      <c r="I9" s="66">
        <v>2</v>
      </c>
      <c r="J9" s="17"/>
      <c r="K9" s="69">
        <f>J9*F9</f>
        <v>0</v>
      </c>
      <c r="L9" s="69">
        <f>J9*I9*F9</f>
        <v>0</v>
      </c>
      <c r="M9" s="69">
        <f>J9*I9*F9</f>
        <v>0</v>
      </c>
      <c r="N9" s="69">
        <f>J9*F9</f>
        <v>0</v>
      </c>
      <c r="O9" s="70">
        <f>SUM(K9:N9)</f>
        <v>0</v>
      </c>
      <c r="P9" s="71" t="s">
        <v>44</v>
      </c>
    </row>
    <row r="10" spans="1:16" ht="51.75" customHeight="1" thickBot="1">
      <c r="A10" s="408"/>
      <c r="B10" s="110" t="s">
        <v>245</v>
      </c>
      <c r="C10" s="98" t="s">
        <v>246</v>
      </c>
      <c r="D10" s="94"/>
      <c r="E10" s="94" t="s">
        <v>240</v>
      </c>
      <c r="F10" s="94">
        <v>1</v>
      </c>
      <c r="G10" s="94">
        <v>2016</v>
      </c>
      <c r="H10" s="105" t="s">
        <v>43</v>
      </c>
      <c r="I10" s="98">
        <v>2</v>
      </c>
      <c r="J10" s="16"/>
      <c r="K10" s="106">
        <f>J10*F10</f>
        <v>0</v>
      </c>
      <c r="L10" s="106">
        <f>J10*I10*F10</f>
        <v>0</v>
      </c>
      <c r="M10" s="106">
        <f>J10*I10*F10</f>
        <v>0</v>
      </c>
      <c r="N10" s="106">
        <f>J10*F10</f>
        <v>0</v>
      </c>
      <c r="O10" s="118">
        <f>SUM(K10:N10)</f>
        <v>0</v>
      </c>
      <c r="P10" s="171" t="s">
        <v>44</v>
      </c>
    </row>
    <row r="11" spans="1:16" ht="24" customHeight="1" thickBot="1">
      <c r="A11" s="471" t="s">
        <v>61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3"/>
    </row>
    <row r="12" spans="1:16" ht="24" customHeight="1">
      <c r="A12" s="424" t="s">
        <v>247</v>
      </c>
      <c r="B12" s="343" t="s">
        <v>102</v>
      </c>
      <c r="C12" s="172" t="s">
        <v>248</v>
      </c>
      <c r="D12" s="173" t="s">
        <v>50</v>
      </c>
      <c r="E12" s="486" t="s">
        <v>249</v>
      </c>
      <c r="F12" s="172">
        <v>46</v>
      </c>
      <c r="G12" s="486">
        <v>2018</v>
      </c>
      <c r="H12" s="442" t="s">
        <v>43</v>
      </c>
      <c r="I12" s="486">
        <v>1</v>
      </c>
      <c r="J12" s="6"/>
      <c r="K12" s="174"/>
      <c r="L12" s="62">
        <f aca="true" t="shared" si="4" ref="L12">J12*I12*F12</f>
        <v>0</v>
      </c>
      <c r="M12" s="62">
        <f aca="true" t="shared" si="5" ref="M12">J12*I12*F12</f>
        <v>0</v>
      </c>
      <c r="N12" s="62">
        <f aca="true" t="shared" si="6" ref="N12">J12*I12*F12</f>
        <v>0</v>
      </c>
      <c r="O12" s="175">
        <f aca="true" t="shared" si="7" ref="O12:O17">SUM(L12:N12)</f>
        <v>0</v>
      </c>
      <c r="P12" s="421" t="s">
        <v>67</v>
      </c>
    </row>
    <row r="13" spans="1:16" ht="24" customHeight="1">
      <c r="A13" s="425"/>
      <c r="B13" s="344"/>
      <c r="C13" s="176" t="s">
        <v>250</v>
      </c>
      <c r="D13" s="177" t="s">
        <v>50</v>
      </c>
      <c r="E13" s="459"/>
      <c r="F13" s="176">
        <v>49</v>
      </c>
      <c r="G13" s="459"/>
      <c r="H13" s="371"/>
      <c r="I13" s="459"/>
      <c r="J13" s="7"/>
      <c r="K13" s="178"/>
      <c r="L13" s="69">
        <f>J13*I12*F13</f>
        <v>0</v>
      </c>
      <c r="M13" s="69">
        <f>J13*I12*F13</f>
        <v>0</v>
      </c>
      <c r="N13" s="69">
        <f>J13*I12*F13</f>
        <v>0</v>
      </c>
      <c r="O13" s="179">
        <f t="shared" si="7"/>
        <v>0</v>
      </c>
      <c r="P13" s="422"/>
    </row>
    <row r="14" spans="1:16" ht="24" customHeight="1">
      <c r="A14" s="425"/>
      <c r="B14" s="344"/>
      <c r="C14" s="176" t="s">
        <v>251</v>
      </c>
      <c r="D14" s="177" t="s">
        <v>50</v>
      </c>
      <c r="E14" s="459"/>
      <c r="F14" s="176">
        <v>6</v>
      </c>
      <c r="G14" s="459"/>
      <c r="H14" s="371"/>
      <c r="I14" s="459"/>
      <c r="J14" s="7"/>
      <c r="K14" s="178"/>
      <c r="L14" s="69">
        <f>J14*I12*F14</f>
        <v>0</v>
      </c>
      <c r="M14" s="69">
        <f>J14*I12*F14</f>
        <v>0</v>
      </c>
      <c r="N14" s="69">
        <f>J14*I12*F14</f>
        <v>0</v>
      </c>
      <c r="O14" s="179">
        <f t="shared" si="7"/>
        <v>0</v>
      </c>
      <c r="P14" s="422"/>
    </row>
    <row r="15" spans="1:16" ht="24" customHeight="1">
      <c r="A15" s="425"/>
      <c r="B15" s="344"/>
      <c r="C15" s="176" t="s">
        <v>252</v>
      </c>
      <c r="D15" s="177" t="s">
        <v>50</v>
      </c>
      <c r="E15" s="459"/>
      <c r="F15" s="176">
        <v>28</v>
      </c>
      <c r="G15" s="459"/>
      <c r="H15" s="371"/>
      <c r="I15" s="459"/>
      <c r="J15" s="7"/>
      <c r="K15" s="178"/>
      <c r="L15" s="69">
        <f>J15*I12*F15</f>
        <v>0</v>
      </c>
      <c r="M15" s="69">
        <f>J15*I12*F15</f>
        <v>0</v>
      </c>
      <c r="N15" s="69">
        <f>J15*I12*F15</f>
        <v>0</v>
      </c>
      <c r="O15" s="179">
        <f t="shared" si="7"/>
        <v>0</v>
      </c>
      <c r="P15" s="422"/>
    </row>
    <row r="16" spans="1:16" ht="24" customHeight="1">
      <c r="A16" s="425"/>
      <c r="B16" s="344"/>
      <c r="C16" s="176" t="s">
        <v>253</v>
      </c>
      <c r="D16" s="177" t="s">
        <v>50</v>
      </c>
      <c r="E16" s="459"/>
      <c r="F16" s="176">
        <v>2</v>
      </c>
      <c r="G16" s="459"/>
      <c r="H16" s="371"/>
      <c r="I16" s="459"/>
      <c r="J16" s="7"/>
      <c r="K16" s="178"/>
      <c r="L16" s="69">
        <f>J16*I12*F16</f>
        <v>0</v>
      </c>
      <c r="M16" s="69">
        <f>J16*I12*F16</f>
        <v>0</v>
      </c>
      <c r="N16" s="69">
        <f>J16*I12*F16</f>
        <v>0</v>
      </c>
      <c r="O16" s="179">
        <f t="shared" si="7"/>
        <v>0</v>
      </c>
      <c r="P16" s="422"/>
    </row>
    <row r="17" spans="1:16" ht="24" customHeight="1">
      <c r="A17" s="474"/>
      <c r="B17" s="370"/>
      <c r="C17" s="176" t="s">
        <v>254</v>
      </c>
      <c r="D17" s="177" t="s">
        <v>50</v>
      </c>
      <c r="E17" s="459"/>
      <c r="F17" s="176">
        <v>1</v>
      </c>
      <c r="G17" s="459"/>
      <c r="H17" s="371"/>
      <c r="I17" s="487"/>
      <c r="J17" s="7"/>
      <c r="K17" s="180"/>
      <c r="L17" s="181">
        <f>J17*I12*F17</f>
        <v>0</v>
      </c>
      <c r="M17" s="181">
        <f>J17*I12*F17</f>
        <v>0</v>
      </c>
      <c r="N17" s="181">
        <f>J17*I12*F17</f>
        <v>0</v>
      </c>
      <c r="O17" s="179">
        <f t="shared" si="7"/>
        <v>0</v>
      </c>
      <c r="P17" s="423"/>
    </row>
    <row r="18" spans="1:16" ht="42.75" customHeight="1">
      <c r="A18" s="454" t="s">
        <v>228</v>
      </c>
      <c r="B18" s="330" t="s">
        <v>99</v>
      </c>
      <c r="C18" s="456" t="s">
        <v>255</v>
      </c>
      <c r="D18" s="458" t="s">
        <v>256</v>
      </c>
      <c r="E18" s="459"/>
      <c r="F18" s="458">
        <v>5</v>
      </c>
      <c r="G18" s="459"/>
      <c r="H18" s="371"/>
      <c r="I18" s="458">
        <v>2</v>
      </c>
      <c r="J18" s="7"/>
      <c r="K18" s="69">
        <f>J18*F18</f>
        <v>0</v>
      </c>
      <c r="L18" s="69">
        <f>J18*I18*F18</f>
        <v>0</v>
      </c>
      <c r="M18" s="69">
        <f>J18*I18*F18</f>
        <v>0</v>
      </c>
      <c r="N18" s="69">
        <f>J18*F18</f>
        <v>0</v>
      </c>
      <c r="O18" s="179">
        <f aca="true" t="shared" si="8" ref="O18:O21">SUM(K18:N18)</f>
        <v>0</v>
      </c>
      <c r="P18" s="120" t="s">
        <v>44</v>
      </c>
    </row>
    <row r="19" spans="1:16" ht="42.75" customHeight="1">
      <c r="A19" s="425"/>
      <c r="B19" s="344"/>
      <c r="C19" s="457"/>
      <c r="D19" s="459"/>
      <c r="E19" s="459"/>
      <c r="F19" s="459"/>
      <c r="G19" s="459"/>
      <c r="H19" s="371"/>
      <c r="I19" s="459"/>
      <c r="J19" s="7"/>
      <c r="K19" s="69">
        <f>J19*F18</f>
        <v>0</v>
      </c>
      <c r="L19" s="69">
        <f>J19*I18*F18</f>
        <v>0</v>
      </c>
      <c r="M19" s="69">
        <f>J19*I18*F18</f>
        <v>0</v>
      </c>
      <c r="N19" s="69">
        <f>J19*F18</f>
        <v>0</v>
      </c>
      <c r="O19" s="179">
        <f t="shared" si="8"/>
        <v>0</v>
      </c>
      <c r="P19" s="87" t="s">
        <v>257</v>
      </c>
    </row>
    <row r="20" spans="1:16" ht="24" customHeight="1">
      <c r="A20" s="425"/>
      <c r="B20" s="344"/>
      <c r="C20" s="456" t="s">
        <v>258</v>
      </c>
      <c r="D20" s="458" t="s">
        <v>259</v>
      </c>
      <c r="E20" s="459"/>
      <c r="F20" s="458">
        <v>2</v>
      </c>
      <c r="G20" s="459"/>
      <c r="H20" s="371"/>
      <c r="I20" s="406">
        <v>1</v>
      </c>
      <c r="J20" s="7"/>
      <c r="K20" s="69"/>
      <c r="L20" s="69">
        <f>J20*I20*F20</f>
        <v>0</v>
      </c>
      <c r="M20" s="69">
        <f>J20*I20*F20</f>
        <v>0</v>
      </c>
      <c r="N20" s="69">
        <f>J20*I20*F20</f>
        <v>0</v>
      </c>
      <c r="O20" s="179">
        <f t="shared" si="8"/>
        <v>0</v>
      </c>
      <c r="P20" s="182" t="s">
        <v>67</v>
      </c>
    </row>
    <row r="21" spans="1:16" ht="24" customHeight="1" thickBot="1">
      <c r="A21" s="455"/>
      <c r="B21" s="345"/>
      <c r="C21" s="460"/>
      <c r="D21" s="461"/>
      <c r="E21" s="461"/>
      <c r="F21" s="461"/>
      <c r="G21" s="461"/>
      <c r="H21" s="485"/>
      <c r="I21" s="401"/>
      <c r="J21" s="8"/>
      <c r="K21" s="69"/>
      <c r="L21" s="69">
        <f>J21*I20*F20</f>
        <v>0</v>
      </c>
      <c r="M21" s="69">
        <f>J21*I20*F20</f>
        <v>0</v>
      </c>
      <c r="N21" s="69">
        <f>J21*I20*F20</f>
        <v>0</v>
      </c>
      <c r="O21" s="183">
        <f t="shared" si="8"/>
        <v>0</v>
      </c>
      <c r="P21" s="182" t="s">
        <v>260</v>
      </c>
    </row>
    <row r="22" spans="1:16" ht="30" customHeight="1">
      <c r="A22" s="184" t="s">
        <v>261</v>
      </c>
      <c r="B22" s="60" t="s">
        <v>102</v>
      </c>
      <c r="C22" s="60" t="s">
        <v>262</v>
      </c>
      <c r="D22" s="60" t="s">
        <v>50</v>
      </c>
      <c r="E22" s="329" t="s">
        <v>263</v>
      </c>
      <c r="F22" s="329">
        <v>1</v>
      </c>
      <c r="G22" s="329">
        <v>2016</v>
      </c>
      <c r="H22" s="442" t="s">
        <v>43</v>
      </c>
      <c r="I22" s="362">
        <v>2</v>
      </c>
      <c r="J22" s="350"/>
      <c r="K22" s="331">
        <f aca="true" t="shared" si="9" ref="K22">J22*F22</f>
        <v>0</v>
      </c>
      <c r="L22" s="331">
        <f aca="true" t="shared" si="10" ref="L22">J22*I22*F22</f>
        <v>0</v>
      </c>
      <c r="M22" s="331">
        <f aca="true" t="shared" si="11" ref="M22">J22*I22*F22</f>
        <v>0</v>
      </c>
      <c r="N22" s="331">
        <f aca="true" t="shared" si="12" ref="N22">J22*F22</f>
        <v>0</v>
      </c>
      <c r="O22" s="354">
        <f>SUM(K22:N23)</f>
        <v>0</v>
      </c>
      <c r="P22" s="394" t="s">
        <v>44</v>
      </c>
    </row>
    <row r="23" spans="1:16" ht="24" customHeight="1" thickBot="1">
      <c r="A23" s="113" t="s">
        <v>156</v>
      </c>
      <c r="B23" s="114" t="s">
        <v>99</v>
      </c>
      <c r="C23" s="185" t="s">
        <v>264</v>
      </c>
      <c r="D23" s="114" t="s">
        <v>265</v>
      </c>
      <c r="E23" s="330"/>
      <c r="F23" s="330"/>
      <c r="G23" s="330"/>
      <c r="H23" s="371"/>
      <c r="I23" s="384"/>
      <c r="J23" s="464"/>
      <c r="K23" s="332"/>
      <c r="L23" s="332"/>
      <c r="M23" s="332"/>
      <c r="N23" s="332"/>
      <c r="O23" s="366"/>
      <c r="P23" s="462"/>
    </row>
    <row r="24" spans="1:16" ht="30" customHeight="1">
      <c r="A24" s="184" t="s">
        <v>266</v>
      </c>
      <c r="B24" s="60" t="s">
        <v>102</v>
      </c>
      <c r="C24" s="60" t="s">
        <v>267</v>
      </c>
      <c r="D24" s="60" t="s">
        <v>268</v>
      </c>
      <c r="E24" s="329" t="s">
        <v>269</v>
      </c>
      <c r="F24" s="329">
        <v>1</v>
      </c>
      <c r="G24" s="329">
        <v>2013</v>
      </c>
      <c r="H24" s="442" t="s">
        <v>43</v>
      </c>
      <c r="I24" s="329">
        <v>1</v>
      </c>
      <c r="J24" s="350"/>
      <c r="K24" s="364"/>
      <c r="L24" s="331">
        <f aca="true" t="shared" si="13" ref="L24">J24*I24*F24</f>
        <v>0</v>
      </c>
      <c r="M24" s="331">
        <f aca="true" t="shared" si="14" ref="M24">J24*I24*F24</f>
        <v>0</v>
      </c>
      <c r="N24" s="331">
        <f>J24*I24*F24</f>
        <v>0</v>
      </c>
      <c r="O24" s="354">
        <f>SUM(L24:N25)</f>
        <v>0</v>
      </c>
      <c r="P24" s="421" t="s">
        <v>67</v>
      </c>
    </row>
    <row r="25" spans="1:16" ht="24" customHeight="1" thickBot="1">
      <c r="A25" s="93" t="s">
        <v>156</v>
      </c>
      <c r="B25" s="94" t="s">
        <v>99</v>
      </c>
      <c r="C25" s="94" t="s">
        <v>270</v>
      </c>
      <c r="D25" s="94" t="s">
        <v>271</v>
      </c>
      <c r="E25" s="385"/>
      <c r="F25" s="385"/>
      <c r="G25" s="385"/>
      <c r="H25" s="485"/>
      <c r="I25" s="385"/>
      <c r="J25" s="351"/>
      <c r="K25" s="390"/>
      <c r="L25" s="332"/>
      <c r="M25" s="332"/>
      <c r="N25" s="332"/>
      <c r="O25" s="465"/>
      <c r="P25" s="463"/>
    </row>
    <row r="26" spans="1:16" ht="30" customHeight="1">
      <c r="A26" s="184" t="s">
        <v>272</v>
      </c>
      <c r="B26" s="60" t="s">
        <v>102</v>
      </c>
      <c r="C26" s="60" t="s">
        <v>273</v>
      </c>
      <c r="D26" s="60">
        <v>83224300</v>
      </c>
      <c r="E26" s="329" t="s">
        <v>249</v>
      </c>
      <c r="F26" s="329">
        <v>1</v>
      </c>
      <c r="G26" s="329" t="s">
        <v>50</v>
      </c>
      <c r="H26" s="442" t="s">
        <v>43</v>
      </c>
      <c r="I26" s="329">
        <v>1</v>
      </c>
      <c r="J26" s="350"/>
      <c r="K26" s="364"/>
      <c r="L26" s="331">
        <f aca="true" t="shared" si="15" ref="L26">J26*I26*F26</f>
        <v>0</v>
      </c>
      <c r="M26" s="331">
        <f aca="true" t="shared" si="16" ref="M26">J26*I26*F26</f>
        <v>0</v>
      </c>
      <c r="N26" s="331">
        <f>J26*I26*F26</f>
        <v>0</v>
      </c>
      <c r="O26" s="354">
        <f>SUM(L26:N27)</f>
        <v>0</v>
      </c>
      <c r="P26" s="421" t="s">
        <v>67</v>
      </c>
    </row>
    <row r="27" spans="1:16" ht="24" customHeight="1" thickBot="1">
      <c r="A27" s="93" t="s">
        <v>156</v>
      </c>
      <c r="B27" s="94" t="s">
        <v>99</v>
      </c>
      <c r="C27" s="94" t="s">
        <v>273</v>
      </c>
      <c r="D27" s="94">
        <v>63225217</v>
      </c>
      <c r="E27" s="385"/>
      <c r="F27" s="385"/>
      <c r="G27" s="385"/>
      <c r="H27" s="485"/>
      <c r="I27" s="385"/>
      <c r="J27" s="351"/>
      <c r="K27" s="390"/>
      <c r="L27" s="332"/>
      <c r="M27" s="332"/>
      <c r="N27" s="332"/>
      <c r="O27" s="465"/>
      <c r="P27" s="463"/>
    </row>
    <row r="28" spans="1:16" ht="24" customHeight="1">
      <c r="A28" s="480" t="s">
        <v>274</v>
      </c>
      <c r="B28" s="186" t="s">
        <v>63</v>
      </c>
      <c r="C28" s="117" t="s">
        <v>275</v>
      </c>
      <c r="D28" s="117" t="s">
        <v>276</v>
      </c>
      <c r="E28" s="117" t="s">
        <v>277</v>
      </c>
      <c r="F28" s="117">
        <v>1</v>
      </c>
      <c r="G28" s="344">
        <v>2016</v>
      </c>
      <c r="H28" s="371" t="s">
        <v>43</v>
      </c>
      <c r="I28" s="333">
        <v>1</v>
      </c>
      <c r="J28" s="335"/>
      <c r="K28" s="332"/>
      <c r="L28" s="331">
        <f aca="true" t="shared" si="17" ref="L28">J28*I28*F28</f>
        <v>0</v>
      </c>
      <c r="M28" s="331">
        <f aca="true" t="shared" si="18" ref="M28">J28*I28*F28</f>
        <v>0</v>
      </c>
      <c r="N28" s="331">
        <f>J28*I28*F28</f>
        <v>0</v>
      </c>
      <c r="O28" s="374">
        <f>SUM(L28:N29)</f>
        <v>0</v>
      </c>
      <c r="P28" s="422" t="s">
        <v>67</v>
      </c>
    </row>
    <row r="29" spans="1:16" ht="24" customHeight="1">
      <c r="A29" s="480"/>
      <c r="B29" s="85" t="s">
        <v>68</v>
      </c>
      <c r="C29" s="67" t="s">
        <v>278</v>
      </c>
      <c r="D29" s="67" t="s">
        <v>279</v>
      </c>
      <c r="E29" s="67" t="s">
        <v>280</v>
      </c>
      <c r="F29" s="67">
        <v>1</v>
      </c>
      <c r="G29" s="344"/>
      <c r="H29" s="372"/>
      <c r="I29" s="334"/>
      <c r="J29" s="336"/>
      <c r="K29" s="410"/>
      <c r="L29" s="332"/>
      <c r="M29" s="332"/>
      <c r="N29" s="332"/>
      <c r="O29" s="355"/>
      <c r="P29" s="423"/>
    </row>
    <row r="30" spans="1:16" ht="33.75" customHeight="1">
      <c r="A30" s="480"/>
      <c r="B30" s="67" t="s">
        <v>281</v>
      </c>
      <c r="C30" s="67" t="s">
        <v>50</v>
      </c>
      <c r="D30" s="67" t="s">
        <v>50</v>
      </c>
      <c r="E30" s="67" t="s">
        <v>50</v>
      </c>
      <c r="F30" s="67">
        <v>1</v>
      </c>
      <c r="G30" s="344"/>
      <c r="H30" s="68" t="s">
        <v>73</v>
      </c>
      <c r="I30" s="66">
        <v>2</v>
      </c>
      <c r="J30" s="17"/>
      <c r="K30" s="69"/>
      <c r="L30" s="69">
        <f aca="true" t="shared" si="19" ref="L30">J30*I30*F30</f>
        <v>0</v>
      </c>
      <c r="M30" s="69">
        <f aca="true" t="shared" si="20" ref="M30">J30*I30*F30</f>
        <v>0</v>
      </c>
      <c r="N30" s="69">
        <f>J30*I30*F30</f>
        <v>0</v>
      </c>
      <c r="O30" s="70">
        <f>SUM(L30:N30)</f>
        <v>0</v>
      </c>
      <c r="P30" s="87" t="s">
        <v>282</v>
      </c>
    </row>
    <row r="31" spans="1:16" ht="24" customHeight="1">
      <c r="A31" s="187" t="s">
        <v>283</v>
      </c>
      <c r="B31" s="66" t="s">
        <v>75</v>
      </c>
      <c r="C31" s="67" t="s">
        <v>284</v>
      </c>
      <c r="D31" s="67" t="s">
        <v>50</v>
      </c>
      <c r="E31" s="67" t="s">
        <v>285</v>
      </c>
      <c r="F31" s="67">
        <v>7</v>
      </c>
      <c r="G31" s="67">
        <v>2016</v>
      </c>
      <c r="H31" s="383" t="s">
        <v>43</v>
      </c>
      <c r="I31" s="67">
        <v>1</v>
      </c>
      <c r="J31" s="17"/>
      <c r="K31" s="69"/>
      <c r="L31" s="69">
        <f aca="true" t="shared" si="21" ref="L31:L33">J31*I31*F31</f>
        <v>0</v>
      </c>
      <c r="M31" s="69">
        <f aca="true" t="shared" si="22" ref="M31:M33">J31*I31*F31</f>
        <v>0</v>
      </c>
      <c r="N31" s="69">
        <f>J31*I31*F31</f>
        <v>0</v>
      </c>
      <c r="O31" s="70">
        <f>SUM(L31:N31)</f>
        <v>0</v>
      </c>
      <c r="P31" s="353" t="s">
        <v>67</v>
      </c>
    </row>
    <row r="32" spans="1:16" ht="24" customHeight="1">
      <c r="A32" s="187" t="s">
        <v>286</v>
      </c>
      <c r="B32" s="66" t="s">
        <v>75</v>
      </c>
      <c r="C32" s="67" t="s">
        <v>287</v>
      </c>
      <c r="D32" s="67" t="s">
        <v>50</v>
      </c>
      <c r="E32" s="67" t="s">
        <v>285</v>
      </c>
      <c r="F32" s="67">
        <v>1</v>
      </c>
      <c r="G32" s="67">
        <v>2016</v>
      </c>
      <c r="H32" s="371"/>
      <c r="I32" s="67">
        <v>1</v>
      </c>
      <c r="J32" s="17"/>
      <c r="K32" s="69"/>
      <c r="L32" s="69">
        <f t="shared" si="21"/>
        <v>0</v>
      </c>
      <c r="M32" s="69">
        <f t="shared" si="22"/>
        <v>0</v>
      </c>
      <c r="N32" s="69">
        <f>J32*I32*F32</f>
        <v>0</v>
      </c>
      <c r="O32" s="70">
        <f>SUM(L32:N32)</f>
        <v>0</v>
      </c>
      <c r="P32" s="422"/>
    </row>
    <row r="33" spans="1:16" ht="24" customHeight="1">
      <c r="A33" s="187" t="s">
        <v>288</v>
      </c>
      <c r="B33" s="66" t="s">
        <v>75</v>
      </c>
      <c r="C33" s="67" t="s">
        <v>289</v>
      </c>
      <c r="D33" s="67" t="s">
        <v>50</v>
      </c>
      <c r="E33" s="67" t="s">
        <v>285</v>
      </c>
      <c r="F33" s="67">
        <v>1</v>
      </c>
      <c r="G33" s="67">
        <v>2016</v>
      </c>
      <c r="H33" s="372"/>
      <c r="I33" s="67">
        <v>1</v>
      </c>
      <c r="J33" s="17"/>
      <c r="K33" s="69"/>
      <c r="L33" s="69">
        <f t="shared" si="21"/>
        <v>0</v>
      </c>
      <c r="M33" s="69">
        <f t="shared" si="22"/>
        <v>0</v>
      </c>
      <c r="N33" s="69">
        <f>J33*I33*F33</f>
        <v>0</v>
      </c>
      <c r="O33" s="70">
        <f>SUM(L33:N33)</f>
        <v>0</v>
      </c>
      <c r="P33" s="423"/>
    </row>
    <row r="34" spans="1:35" s="189" customFormat="1" ht="24" customHeight="1">
      <c r="A34" s="481" t="s">
        <v>290</v>
      </c>
      <c r="B34" s="478" t="s">
        <v>86</v>
      </c>
      <c r="C34" s="330" t="s">
        <v>291</v>
      </c>
      <c r="D34" s="330" t="s">
        <v>292</v>
      </c>
      <c r="E34" s="330" t="s">
        <v>89</v>
      </c>
      <c r="F34" s="330">
        <v>1</v>
      </c>
      <c r="G34" s="330">
        <v>2015</v>
      </c>
      <c r="H34" s="68" t="s">
        <v>293</v>
      </c>
      <c r="I34" s="66">
        <v>1</v>
      </c>
      <c r="J34" s="17"/>
      <c r="K34" s="69"/>
      <c r="L34" s="69">
        <f>J34*I34*F34</f>
        <v>0</v>
      </c>
      <c r="M34" s="69">
        <f>J34*I34*F34</f>
        <v>0</v>
      </c>
      <c r="N34" s="69">
        <f>J34*I34*F34</f>
        <v>0</v>
      </c>
      <c r="O34" s="70">
        <f aca="true" t="shared" si="23" ref="O34:O35">SUM(K34:N34)</f>
        <v>0</v>
      </c>
      <c r="P34" s="90" t="s">
        <v>91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</row>
    <row r="35" spans="1:35" s="189" customFormat="1" ht="24" customHeight="1">
      <c r="A35" s="481"/>
      <c r="B35" s="479"/>
      <c r="C35" s="344"/>
      <c r="D35" s="344"/>
      <c r="E35" s="344"/>
      <c r="F35" s="344"/>
      <c r="G35" s="344"/>
      <c r="H35" s="68" t="s">
        <v>83</v>
      </c>
      <c r="I35" s="383" t="s">
        <v>84</v>
      </c>
      <c r="J35" s="17"/>
      <c r="K35" s="69"/>
      <c r="L35" s="69"/>
      <c r="M35" s="69">
        <f>J35</f>
        <v>0</v>
      </c>
      <c r="N35" s="69"/>
      <c r="O35" s="70">
        <f t="shared" si="23"/>
        <v>0</v>
      </c>
      <c r="P35" s="87" t="s">
        <v>294</v>
      </c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</row>
    <row r="36" spans="1:35" s="189" customFormat="1" ht="24" customHeight="1">
      <c r="A36" s="481"/>
      <c r="B36" s="420"/>
      <c r="C36" s="370"/>
      <c r="D36" s="370"/>
      <c r="E36" s="370"/>
      <c r="F36" s="370"/>
      <c r="G36" s="370"/>
      <c r="H36" s="68" t="s">
        <v>50</v>
      </c>
      <c r="I36" s="372"/>
      <c r="J36" s="17"/>
      <c r="K36" s="69"/>
      <c r="L36" s="69"/>
      <c r="M36" s="69">
        <f>J36</f>
        <v>0</v>
      </c>
      <c r="N36" s="69"/>
      <c r="O36" s="70">
        <f>M36</f>
        <v>0</v>
      </c>
      <c r="P36" s="87" t="s">
        <v>295</v>
      </c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</row>
    <row r="37" spans="1:35" s="189" customFormat="1" ht="24" customHeight="1" thickBot="1">
      <c r="A37" s="481"/>
      <c r="B37" s="85" t="s">
        <v>78</v>
      </c>
      <c r="C37" s="67" t="s">
        <v>296</v>
      </c>
      <c r="D37" s="67">
        <v>16169</v>
      </c>
      <c r="E37" s="67" t="s">
        <v>297</v>
      </c>
      <c r="F37" s="67">
        <v>1</v>
      </c>
      <c r="G37" s="67">
        <v>2016</v>
      </c>
      <c r="H37" s="68" t="s">
        <v>293</v>
      </c>
      <c r="I37" s="66">
        <v>1</v>
      </c>
      <c r="J37" s="17"/>
      <c r="K37" s="69">
        <f>J37*I37*F37</f>
        <v>0</v>
      </c>
      <c r="L37" s="69">
        <f>J37*I37*F37</f>
        <v>0</v>
      </c>
      <c r="M37" s="86">
        <f>J37*I37*F37</f>
        <v>0</v>
      </c>
      <c r="N37" s="69"/>
      <c r="O37" s="70">
        <f>SUM(K37:M37)</f>
        <v>0</v>
      </c>
      <c r="P37" s="90" t="s">
        <v>298</v>
      </c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</row>
    <row r="38" spans="1:16" ht="24" customHeight="1" thickBot="1">
      <c r="A38" s="451" t="s">
        <v>199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3"/>
    </row>
    <row r="39" spans="1:16" ht="51.75" customHeight="1" thickBot="1">
      <c r="A39" s="190" t="s">
        <v>299</v>
      </c>
      <c r="B39" s="191" t="s">
        <v>300</v>
      </c>
      <c r="C39" s="191"/>
      <c r="D39" s="124" t="s">
        <v>50</v>
      </c>
      <c r="E39" s="124" t="s">
        <v>202</v>
      </c>
      <c r="F39" s="124">
        <v>1</v>
      </c>
      <c r="G39" s="124" t="s">
        <v>50</v>
      </c>
      <c r="H39" s="125" t="s">
        <v>293</v>
      </c>
      <c r="I39" s="126">
        <v>1</v>
      </c>
      <c r="J39" s="2"/>
      <c r="K39" s="127"/>
      <c r="L39" s="69">
        <f aca="true" t="shared" si="24" ref="L39">J39*I39*F39</f>
        <v>0</v>
      </c>
      <c r="M39" s="69">
        <f aca="true" t="shared" si="25" ref="M39">J39*I39*F39</f>
        <v>0</v>
      </c>
      <c r="N39" s="69">
        <f>J39*I39*F39</f>
        <v>0</v>
      </c>
      <c r="O39" s="128">
        <f>SUM(L39:N39)</f>
        <v>0</v>
      </c>
      <c r="P39" s="129" t="s">
        <v>203</v>
      </c>
    </row>
    <row r="40" spans="1:16" ht="24" customHeight="1" thickBot="1">
      <c r="A40" s="448" t="s">
        <v>301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50"/>
    </row>
    <row r="41" spans="1:35" s="195" customFormat="1" ht="30" customHeight="1">
      <c r="A41" s="184" t="s">
        <v>302</v>
      </c>
      <c r="B41" s="59" t="s">
        <v>303</v>
      </c>
      <c r="C41" s="59" t="s">
        <v>50</v>
      </c>
      <c r="D41" s="59" t="s">
        <v>50</v>
      </c>
      <c r="E41" s="59" t="s">
        <v>50</v>
      </c>
      <c r="F41" s="59">
        <v>1</v>
      </c>
      <c r="G41" s="59">
        <v>2016</v>
      </c>
      <c r="H41" s="61" t="s">
        <v>43</v>
      </c>
      <c r="I41" s="59">
        <v>1</v>
      </c>
      <c r="J41" s="6"/>
      <c r="K41" s="192"/>
      <c r="L41" s="62">
        <f aca="true" t="shared" si="26" ref="L41:L42">J41*I41*F41</f>
        <v>0</v>
      </c>
      <c r="M41" s="62">
        <f aca="true" t="shared" si="27" ref="M41:M42">J41*I41*F41</f>
        <v>0</v>
      </c>
      <c r="N41" s="62">
        <f>J41*I41*F41</f>
        <v>0</v>
      </c>
      <c r="O41" s="175">
        <f>SUM(L41:N41)</f>
        <v>0</v>
      </c>
      <c r="P41" s="193" t="s">
        <v>67</v>
      </c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</row>
    <row r="42" spans="1:16" ht="30" customHeight="1" thickBot="1">
      <c r="A42" s="102" t="s">
        <v>304</v>
      </c>
      <c r="B42" s="94" t="s">
        <v>303</v>
      </c>
      <c r="C42" s="94" t="s">
        <v>50</v>
      </c>
      <c r="D42" s="94" t="s">
        <v>50</v>
      </c>
      <c r="E42" s="94" t="s">
        <v>50</v>
      </c>
      <c r="F42" s="94">
        <v>1</v>
      </c>
      <c r="G42" s="94">
        <v>2016</v>
      </c>
      <c r="H42" s="105" t="s">
        <v>43</v>
      </c>
      <c r="I42" s="98">
        <v>1</v>
      </c>
      <c r="J42" s="16"/>
      <c r="K42" s="106"/>
      <c r="L42" s="106">
        <f t="shared" si="26"/>
        <v>0</v>
      </c>
      <c r="M42" s="106">
        <f t="shared" si="27"/>
        <v>0</v>
      </c>
      <c r="N42" s="106">
        <f>J42*I42*F42</f>
        <v>0</v>
      </c>
      <c r="O42" s="118">
        <f>SUM(L42:N42)</f>
        <v>0</v>
      </c>
      <c r="P42" s="196" t="s">
        <v>67</v>
      </c>
    </row>
    <row r="43" spans="1:16" ht="24" customHeight="1" thickBot="1">
      <c r="A43" s="448" t="s">
        <v>305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50"/>
    </row>
    <row r="44" spans="1:16" ht="24" customHeight="1" thickBot="1">
      <c r="A44" s="190" t="s">
        <v>306</v>
      </c>
      <c r="B44" s="124" t="s">
        <v>307</v>
      </c>
      <c r="C44" s="197" t="s">
        <v>308</v>
      </c>
      <c r="D44" s="124" t="s">
        <v>50</v>
      </c>
      <c r="E44" s="124" t="s">
        <v>309</v>
      </c>
      <c r="F44" s="124">
        <v>24</v>
      </c>
      <c r="G44" s="124">
        <v>2016</v>
      </c>
      <c r="H44" s="125" t="s">
        <v>90</v>
      </c>
      <c r="I44" s="124">
        <v>1</v>
      </c>
      <c r="J44" s="2"/>
      <c r="K44" s="127"/>
      <c r="L44" s="127">
        <f aca="true" t="shared" si="28" ref="L44">J44*I44*F44</f>
        <v>0</v>
      </c>
      <c r="M44" s="127">
        <f aca="true" t="shared" si="29" ref="M44">J44*I44*F44</f>
        <v>0</v>
      </c>
      <c r="N44" s="127">
        <f>J44*I44*F44</f>
        <v>0</v>
      </c>
      <c r="O44" s="128">
        <f>SUM(L44:N44)</f>
        <v>0</v>
      </c>
      <c r="P44" s="198" t="s">
        <v>310</v>
      </c>
    </row>
    <row r="45" spans="1:16" s="161" customFormat="1" ht="24" customHeight="1" thickBot="1">
      <c r="A45" s="379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1"/>
    </row>
    <row r="46" spans="1:16" ht="24.75" customHeight="1" thickBot="1">
      <c r="A46" s="367" t="s">
        <v>13</v>
      </c>
      <c r="B46" s="368"/>
      <c r="C46" s="368"/>
      <c r="D46" s="368"/>
      <c r="E46" s="368"/>
      <c r="F46" s="368"/>
      <c r="G46" s="368"/>
      <c r="H46" s="368"/>
      <c r="I46" s="368"/>
      <c r="J46" s="368"/>
      <c r="K46" s="158">
        <f>K4+K5+K7+K8+K9+K10+K12+K13+K14+K15+K16+K17+K18+K19+K20+K21+K22+K24+K26+K28+K30+K31+K32+K33+K34+K35+K36+K37+K39+K41+K42+K44</f>
        <v>0</v>
      </c>
      <c r="L46" s="130">
        <f>L4+L5+L7+L8+L9+L10+L12+L13+L14+L15+L16+L17+L18+L19+L20+L21+L22+L24+L26+L28+L30+L31+L32+L33+L34+L35+L36+L37+L39+L41+L42+L44</f>
        <v>0</v>
      </c>
      <c r="M46" s="130">
        <f>M4+M5+M7+M8+M9+M10+M12+M13+M14+M15+M16+M17+M18+M19+M20+M21+M22+M24+M26+M28+M30+M31+M32+M33+M34+M35+M36+M37+M39+M41+M42+M44</f>
        <v>0</v>
      </c>
      <c r="N46" s="130">
        <f>N4+N5+N7+N8+N9+N10+N12+N13+N14+N15+N16+N17+N18+N19+N20+N21+N22+N24+N26+N28+N30+N31+N32+N33+N34+N35+N36+N37+N39+N41+N42+N44</f>
        <v>0</v>
      </c>
      <c r="O46" s="199">
        <f>O4+O5+O7+O8+O9+O10+O12+O13+O14+O15+O16+O17+O18+O19+O20+O21+O22+O24+O26+O28+O30+O31+O32+O33+O34+O35+O36+O37+O39+O41+O42+O44</f>
        <v>0</v>
      </c>
      <c r="P46" s="200"/>
    </row>
    <row r="47" spans="1:16" ht="21" customHeight="1" thickBot="1">
      <c r="A47" s="413" t="s">
        <v>204</v>
      </c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5"/>
    </row>
    <row r="48" spans="1:35" s="202" customFormat="1" ht="59.25" customHeight="1">
      <c r="A48" s="429" t="s">
        <v>205</v>
      </c>
      <c r="B48" s="300"/>
      <c r="C48" s="300"/>
      <c r="D48" s="300"/>
      <c r="E48" s="300"/>
      <c r="F48" s="300"/>
      <c r="G48" s="300"/>
      <c r="H48" s="300"/>
      <c r="I48" s="430"/>
      <c r="J48" s="133" t="s">
        <v>311</v>
      </c>
      <c r="K48" s="134" t="s">
        <v>221</v>
      </c>
      <c r="L48" s="136" t="s">
        <v>33</v>
      </c>
      <c r="M48" s="136" t="s">
        <v>34</v>
      </c>
      <c r="N48" s="137" t="s">
        <v>222</v>
      </c>
      <c r="O48" s="133" t="s">
        <v>312</v>
      </c>
      <c r="P48" s="201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16" ht="46.15" customHeight="1" thickBot="1">
      <c r="A49" s="431"/>
      <c r="B49" s="304"/>
      <c r="C49" s="304"/>
      <c r="D49" s="304"/>
      <c r="E49" s="304"/>
      <c r="F49" s="304"/>
      <c r="G49" s="304"/>
      <c r="H49" s="304"/>
      <c r="I49" s="432"/>
      <c r="J49" s="9"/>
      <c r="K49" s="203">
        <f>J49*3</f>
        <v>0</v>
      </c>
      <c r="L49" s="76">
        <f>J49*12</f>
        <v>0</v>
      </c>
      <c r="M49" s="76">
        <f>J49*12</f>
        <v>0</v>
      </c>
      <c r="N49" s="204">
        <f>J49*9</f>
        <v>0</v>
      </c>
      <c r="O49" s="142">
        <f>K49+L49+M49+N49</f>
        <v>0</v>
      </c>
      <c r="P49" s="205" t="s">
        <v>210</v>
      </c>
    </row>
    <row r="50" spans="1:16" ht="20.25" customHeight="1" thickBot="1">
      <c r="A50" s="337" t="s">
        <v>211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9"/>
    </row>
    <row r="51" spans="1:16" ht="57" customHeight="1" thickBot="1">
      <c r="A51" s="475"/>
      <c r="B51" s="476"/>
      <c r="C51" s="476"/>
      <c r="D51" s="476"/>
      <c r="E51" s="476"/>
      <c r="F51" s="476"/>
      <c r="G51" s="476"/>
      <c r="H51" s="476"/>
      <c r="I51" s="477"/>
      <c r="J51" s="144" t="s">
        <v>313</v>
      </c>
      <c r="K51" s="145" t="s">
        <v>221</v>
      </c>
      <c r="L51" s="50" t="s">
        <v>33</v>
      </c>
      <c r="M51" s="50" t="s">
        <v>34</v>
      </c>
      <c r="N51" s="146" t="s">
        <v>222</v>
      </c>
      <c r="O51" s="144" t="s">
        <v>312</v>
      </c>
      <c r="P51" s="147"/>
    </row>
    <row r="52" spans="1:16" ht="86.25" customHeight="1">
      <c r="A52" s="436" t="s">
        <v>215</v>
      </c>
      <c r="B52" s="437"/>
      <c r="C52" s="437"/>
      <c r="D52" s="437"/>
      <c r="E52" s="437"/>
      <c r="F52" s="437"/>
      <c r="G52" s="437"/>
      <c r="H52" s="437"/>
      <c r="I52" s="438"/>
      <c r="J52" s="4"/>
      <c r="K52" s="150"/>
      <c r="L52" s="115">
        <f>J52</f>
        <v>0</v>
      </c>
      <c r="M52" s="115">
        <f>J52</f>
        <v>0</v>
      </c>
      <c r="N52" s="151">
        <f>J52</f>
        <v>0</v>
      </c>
      <c r="O52" s="152">
        <f>SUM(L52:N52)</f>
        <v>0</v>
      </c>
      <c r="P52" s="153" t="s">
        <v>314</v>
      </c>
    </row>
    <row r="53" spans="1:16" ht="46.15" customHeight="1" thickBot="1">
      <c r="A53" s="439" t="s">
        <v>217</v>
      </c>
      <c r="B53" s="440"/>
      <c r="C53" s="440"/>
      <c r="D53" s="440"/>
      <c r="E53" s="440"/>
      <c r="F53" s="440"/>
      <c r="G53" s="440"/>
      <c r="H53" s="440"/>
      <c r="I53" s="441"/>
      <c r="J53" s="5"/>
      <c r="K53" s="154">
        <f>J53</f>
        <v>0</v>
      </c>
      <c r="L53" s="106">
        <f>J53*2</f>
        <v>0</v>
      </c>
      <c r="M53" s="106">
        <f>J53*2</f>
        <v>0</v>
      </c>
      <c r="N53" s="155">
        <f>J53</f>
        <v>0</v>
      </c>
      <c r="O53" s="156">
        <f>SUM(K53:N53)</f>
        <v>0</v>
      </c>
      <c r="P53" s="157" t="s">
        <v>315</v>
      </c>
    </row>
    <row r="54" spans="1:16" ht="24.75" customHeight="1" thickBot="1">
      <c r="A54" s="367" t="s">
        <v>13</v>
      </c>
      <c r="B54" s="368"/>
      <c r="C54" s="368"/>
      <c r="D54" s="368"/>
      <c r="E54" s="368"/>
      <c r="F54" s="368"/>
      <c r="G54" s="368"/>
      <c r="H54" s="368"/>
      <c r="I54" s="368"/>
      <c r="J54" s="368"/>
      <c r="K54" s="158">
        <f>K52+K53</f>
        <v>0</v>
      </c>
      <c r="L54" s="130">
        <f>L52+L53</f>
        <v>0</v>
      </c>
      <c r="M54" s="130">
        <f>M52+M53</f>
        <v>0</v>
      </c>
      <c r="N54" s="206">
        <f>N52+N53</f>
        <v>0</v>
      </c>
      <c r="O54" s="159">
        <f>O52+O53</f>
        <v>0</v>
      </c>
      <c r="P54" s="205"/>
    </row>
    <row r="55" spans="1:16" s="161" customFormat="1" ht="24.75" customHeight="1" thickBot="1">
      <c r="A55" s="468" t="s">
        <v>316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70"/>
    </row>
    <row r="56" spans="1:16" ht="33" customHeight="1" thickBot="1">
      <c r="A56" s="445" t="s">
        <v>317</v>
      </c>
      <c r="B56" s="446"/>
      <c r="C56" s="446"/>
      <c r="D56" s="447"/>
      <c r="E56" s="124" t="s">
        <v>309</v>
      </c>
      <c r="F56" s="124">
        <v>24</v>
      </c>
      <c r="G56" s="124">
        <v>2016</v>
      </c>
      <c r="H56" s="207"/>
      <c r="I56" s="208">
        <v>5</v>
      </c>
      <c r="J56" s="10"/>
      <c r="K56" s="158">
        <f>J56*I56*F56</f>
        <v>0</v>
      </c>
      <c r="L56" s="130">
        <f>J56*I56*F56</f>
        <v>0</v>
      </c>
      <c r="M56" s="130">
        <f>J56*I56*F56</f>
        <v>0</v>
      </c>
      <c r="N56" s="209">
        <f>J56*I56*F56</f>
        <v>0</v>
      </c>
      <c r="O56" s="159">
        <f>N56+M56+L56+K56</f>
        <v>0</v>
      </c>
      <c r="P56" s="210" t="s">
        <v>318</v>
      </c>
    </row>
    <row r="57" spans="6:9" s="161" customFormat="1" ht="12.75">
      <c r="F57" s="162"/>
      <c r="G57" s="162"/>
      <c r="I57" s="162"/>
    </row>
    <row r="58" spans="6:9" s="161" customFormat="1" ht="12.75">
      <c r="F58" s="162"/>
      <c r="G58" s="162"/>
      <c r="I58" s="162"/>
    </row>
    <row r="59" spans="6:9" s="161" customFormat="1" ht="12.75">
      <c r="F59" s="162"/>
      <c r="G59" s="162"/>
      <c r="I59" s="162"/>
    </row>
    <row r="60" spans="6:9" s="161" customFormat="1" ht="12.75">
      <c r="F60" s="162"/>
      <c r="G60" s="162"/>
      <c r="I60" s="162"/>
    </row>
    <row r="61" spans="6:9" s="161" customFormat="1" ht="12.75">
      <c r="F61" s="162"/>
      <c r="G61" s="162"/>
      <c r="I61" s="162"/>
    </row>
    <row r="62" spans="6:9" s="161" customFormat="1" ht="12.75">
      <c r="F62" s="162"/>
      <c r="G62" s="162"/>
      <c r="I62" s="162"/>
    </row>
    <row r="63" spans="6:9" s="161" customFormat="1" ht="12.75">
      <c r="F63" s="162"/>
      <c r="G63" s="162"/>
      <c r="I63" s="162"/>
    </row>
    <row r="64" spans="6:9" s="161" customFormat="1" ht="12.75">
      <c r="F64" s="162"/>
      <c r="G64" s="162"/>
      <c r="I64" s="162"/>
    </row>
    <row r="65" spans="6:9" s="161" customFormat="1" ht="12.75">
      <c r="F65" s="162"/>
      <c r="G65" s="162"/>
      <c r="I65" s="162"/>
    </row>
    <row r="66" spans="6:9" s="161" customFormat="1" ht="12.75">
      <c r="F66" s="162"/>
      <c r="G66" s="162"/>
      <c r="I66" s="162"/>
    </row>
    <row r="67" spans="6:9" s="161" customFormat="1" ht="12.75">
      <c r="F67" s="162"/>
      <c r="G67" s="162"/>
      <c r="I67" s="162"/>
    </row>
    <row r="68" spans="6:9" s="161" customFormat="1" ht="12.75">
      <c r="F68" s="162"/>
      <c r="G68" s="162"/>
      <c r="I68" s="162"/>
    </row>
    <row r="69" spans="6:9" s="161" customFormat="1" ht="12.75">
      <c r="F69" s="162"/>
      <c r="G69" s="162"/>
      <c r="I69" s="162"/>
    </row>
    <row r="70" spans="6:9" s="161" customFormat="1" ht="12.75">
      <c r="F70" s="162"/>
      <c r="G70" s="162"/>
      <c r="I70" s="162"/>
    </row>
    <row r="71" spans="6:9" s="161" customFormat="1" ht="12.75">
      <c r="F71" s="162"/>
      <c r="G71" s="162"/>
      <c r="I71" s="162"/>
    </row>
    <row r="72" spans="6:9" s="161" customFormat="1" ht="12.75">
      <c r="F72" s="162"/>
      <c r="G72" s="162"/>
      <c r="I72" s="162"/>
    </row>
  </sheetData>
  <sheetProtection algorithmName="SHA-512" hashValue="kjCxEPuJm8o1a7wxeEJFWh00pfenYkwRFa0bcIbrtW42gzF8ooCPyD/9m7+dR7KJ+vkri9VZX5/ZxjKzhh5UWw==" saltValue="V2NbbbitWHvj8wQCmZrJfQ==" spinCount="100000" sheet="1" selectLockedCells="1"/>
  <mergeCells count="104">
    <mergeCell ref="A53:I53"/>
    <mergeCell ref="A52:I52"/>
    <mergeCell ref="A34:A37"/>
    <mergeCell ref="A1:P1"/>
    <mergeCell ref="H12:H21"/>
    <mergeCell ref="H5:H6"/>
    <mergeCell ref="P12:P17"/>
    <mergeCell ref="I12:I17"/>
    <mergeCell ref="H22:H23"/>
    <mergeCell ref="H26:H27"/>
    <mergeCell ref="H24:H25"/>
    <mergeCell ref="H28:H29"/>
    <mergeCell ref="M28:M29"/>
    <mergeCell ref="N28:N29"/>
    <mergeCell ref="O28:O29"/>
    <mergeCell ref="P28:P29"/>
    <mergeCell ref="I28:I29"/>
    <mergeCell ref="J28:J29"/>
    <mergeCell ref="K28:K29"/>
    <mergeCell ref="L28:L29"/>
    <mergeCell ref="N24:N25"/>
    <mergeCell ref="B12:B17"/>
    <mergeCell ref="E12:E21"/>
    <mergeCell ref="G12:G21"/>
    <mergeCell ref="A48:I49"/>
    <mergeCell ref="I26:I27"/>
    <mergeCell ref="J26:J27"/>
    <mergeCell ref="K26:K27"/>
    <mergeCell ref="M26:M27"/>
    <mergeCell ref="L24:L25"/>
    <mergeCell ref="G26:G27"/>
    <mergeCell ref="B34:B36"/>
    <mergeCell ref="C34:C36"/>
    <mergeCell ref="D34:D36"/>
    <mergeCell ref="E34:E36"/>
    <mergeCell ref="F34:F36"/>
    <mergeCell ref="E26:E27"/>
    <mergeCell ref="F26:F27"/>
    <mergeCell ref="G34:G36"/>
    <mergeCell ref="I35:I36"/>
    <mergeCell ref="A28:A30"/>
    <mergeCell ref="G28:G30"/>
    <mergeCell ref="A45:P45"/>
    <mergeCell ref="A46:J46"/>
    <mergeCell ref="A7:A10"/>
    <mergeCell ref="D18:D19"/>
    <mergeCell ref="D20:D21"/>
    <mergeCell ref="A55:P55"/>
    <mergeCell ref="A11:P11"/>
    <mergeCell ref="I18:I19"/>
    <mergeCell ref="I20:I21"/>
    <mergeCell ref="M24:M25"/>
    <mergeCell ref="L22:L23"/>
    <mergeCell ref="M22:M23"/>
    <mergeCell ref="E22:E23"/>
    <mergeCell ref="F22:F23"/>
    <mergeCell ref="G22:G23"/>
    <mergeCell ref="I22:I23"/>
    <mergeCell ref="E24:E25"/>
    <mergeCell ref="F24:F25"/>
    <mergeCell ref="G24:G25"/>
    <mergeCell ref="I24:I25"/>
    <mergeCell ref="J24:J25"/>
    <mergeCell ref="K24:K25"/>
    <mergeCell ref="A12:A17"/>
    <mergeCell ref="H31:H33"/>
    <mergeCell ref="P31:P33"/>
    <mergeCell ref="A51:I51"/>
    <mergeCell ref="A3:P3"/>
    <mergeCell ref="P5:P6"/>
    <mergeCell ref="A5:A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A56:D56"/>
    <mergeCell ref="A47:P47"/>
    <mergeCell ref="A50:P50"/>
    <mergeCell ref="A43:P43"/>
    <mergeCell ref="A40:P40"/>
    <mergeCell ref="A38:P38"/>
    <mergeCell ref="A18:A21"/>
    <mergeCell ref="B18:B21"/>
    <mergeCell ref="C18:C19"/>
    <mergeCell ref="F18:F19"/>
    <mergeCell ref="C20:C21"/>
    <mergeCell ref="F20:F21"/>
    <mergeCell ref="N22:N23"/>
    <mergeCell ref="O22:O23"/>
    <mergeCell ref="P22:P23"/>
    <mergeCell ref="P24:P25"/>
    <mergeCell ref="J22:J23"/>
    <mergeCell ref="K22:K23"/>
    <mergeCell ref="L26:L27"/>
    <mergeCell ref="O24:O25"/>
    <mergeCell ref="N26:N27"/>
    <mergeCell ref="O26:O27"/>
    <mergeCell ref="P26:P27"/>
    <mergeCell ref="A54:J54"/>
  </mergeCells>
  <printOptions horizontalCentered="1"/>
  <pageMargins left="0" right="0" top="0.7874015748031497" bottom="0.5905511811023623" header="0" footer="0"/>
  <pageSetup fitToHeight="0" fitToWidth="1" horizontalDpi="600" verticalDpi="600" orientation="landscape" paperSize="9" scale="43" r:id="rId1"/>
  <headerFooter>
    <oddHeader>&amp;RPříloha č. 3b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444B-4DF1-4B85-9D4C-D486976684EC}">
  <sheetPr>
    <pageSetUpPr fitToPage="1"/>
  </sheetPr>
  <dimension ref="A1:S76"/>
  <sheetViews>
    <sheetView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7.125" style="164" customWidth="1"/>
    <col min="2" max="2" width="31.375" style="164" customWidth="1"/>
    <col min="3" max="3" width="23.25390625" style="164" customWidth="1"/>
    <col min="4" max="4" width="19.875" style="164" customWidth="1"/>
    <col min="5" max="5" width="13.125" style="164" customWidth="1"/>
    <col min="6" max="6" width="5.375" style="165" customWidth="1"/>
    <col min="7" max="7" width="11.375" style="165" customWidth="1"/>
    <col min="8" max="8" width="11.375" style="164" customWidth="1"/>
    <col min="9" max="9" width="16.875" style="165" customWidth="1"/>
    <col min="10" max="10" width="20.875" style="164" customWidth="1"/>
    <col min="11" max="14" width="18.75390625" style="164" customWidth="1"/>
    <col min="15" max="15" width="24.75390625" style="164" customWidth="1"/>
    <col min="16" max="16" width="57.875" style="164" customWidth="1"/>
    <col min="17" max="19" width="9.125" style="161" customWidth="1"/>
    <col min="20" max="16384" width="9.125" style="164" customWidth="1"/>
  </cols>
  <sheetData>
    <row r="1" spans="1:19" s="48" customFormat="1" ht="36.75" customHeight="1" thickBot="1">
      <c r="A1" s="491" t="s">
        <v>319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3"/>
      <c r="Q1" s="47"/>
      <c r="R1" s="47"/>
      <c r="S1" s="47"/>
    </row>
    <row r="2" spans="1:19" s="55" customFormat="1" ht="75" customHeight="1" thickBot="1">
      <c r="A2" s="211" t="s">
        <v>22</v>
      </c>
      <c r="B2" s="212" t="s">
        <v>23</v>
      </c>
      <c r="C2" s="212" t="s">
        <v>24</v>
      </c>
      <c r="D2" s="212" t="s">
        <v>25</v>
      </c>
      <c r="E2" s="212" t="s">
        <v>26</v>
      </c>
      <c r="F2" s="212" t="s">
        <v>27</v>
      </c>
      <c r="G2" s="212" t="s">
        <v>320</v>
      </c>
      <c r="H2" s="212" t="s">
        <v>29</v>
      </c>
      <c r="I2" s="212" t="s">
        <v>321</v>
      </c>
      <c r="J2" s="50" t="s">
        <v>322</v>
      </c>
      <c r="K2" s="52" t="s">
        <v>221</v>
      </c>
      <c r="L2" s="50" t="s">
        <v>33</v>
      </c>
      <c r="M2" s="50" t="s">
        <v>34</v>
      </c>
      <c r="N2" s="52" t="s">
        <v>222</v>
      </c>
      <c r="O2" s="50" t="s">
        <v>312</v>
      </c>
      <c r="P2" s="53" t="s">
        <v>37</v>
      </c>
      <c r="Q2" s="54"/>
      <c r="R2" s="54"/>
      <c r="S2" s="54"/>
    </row>
    <row r="3" spans="1:19" s="55" customFormat="1" ht="20.25" customHeight="1" thickBot="1">
      <c r="A3" s="376" t="s">
        <v>323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54"/>
      <c r="R3" s="54"/>
      <c r="S3" s="54"/>
    </row>
    <row r="4" spans="1:19" s="219" customFormat="1" ht="24.95" customHeight="1">
      <c r="A4" s="494"/>
      <c r="B4" s="213" t="s">
        <v>86</v>
      </c>
      <c r="C4" s="114" t="s">
        <v>324</v>
      </c>
      <c r="D4" s="214">
        <v>158650803476</v>
      </c>
      <c r="E4" s="114" t="s">
        <v>89</v>
      </c>
      <c r="F4" s="114">
        <v>1</v>
      </c>
      <c r="G4" s="114">
        <v>2023</v>
      </c>
      <c r="H4" s="215" t="s">
        <v>90</v>
      </c>
      <c r="I4" s="185">
        <v>1</v>
      </c>
      <c r="J4" s="18"/>
      <c r="K4" s="181"/>
      <c r="L4" s="181">
        <f>J4</f>
        <v>0</v>
      </c>
      <c r="M4" s="181">
        <f>J4</f>
        <v>0</v>
      </c>
      <c r="N4" s="181">
        <f>J4</f>
        <v>0</v>
      </c>
      <c r="O4" s="216">
        <f>SUM(K4:N4)</f>
        <v>0</v>
      </c>
      <c r="P4" s="217" t="s">
        <v>325</v>
      </c>
      <c r="Q4" s="218"/>
      <c r="R4" s="218"/>
      <c r="S4" s="218"/>
    </row>
    <row r="5" spans="1:19" s="219" customFormat="1" ht="24.95" customHeight="1" thickBot="1">
      <c r="A5" s="494"/>
      <c r="B5" s="213" t="s">
        <v>86</v>
      </c>
      <c r="C5" s="114" t="s">
        <v>326</v>
      </c>
      <c r="D5" s="114" t="s">
        <v>327</v>
      </c>
      <c r="E5" s="114" t="s">
        <v>89</v>
      </c>
      <c r="F5" s="114">
        <v>1</v>
      </c>
      <c r="G5" s="114">
        <v>2017</v>
      </c>
      <c r="H5" s="215" t="s">
        <v>90</v>
      </c>
      <c r="I5" s="185">
        <v>1</v>
      </c>
      <c r="J5" s="18"/>
      <c r="K5" s="181"/>
      <c r="L5" s="181">
        <f>J5</f>
        <v>0</v>
      </c>
      <c r="M5" s="181">
        <f>J5</f>
        <v>0</v>
      </c>
      <c r="N5" s="181">
        <f>J5</f>
        <v>0</v>
      </c>
      <c r="O5" s="216">
        <f>SUM(K5:N5)</f>
        <v>0</v>
      </c>
      <c r="P5" s="217" t="s">
        <v>325</v>
      </c>
      <c r="Q5" s="218"/>
      <c r="R5" s="218"/>
      <c r="S5" s="220"/>
    </row>
    <row r="6" spans="1:16" ht="20.25" customHeight="1" thickBot="1">
      <c r="A6" s="488" t="s">
        <v>328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90"/>
    </row>
    <row r="7" spans="1:16" ht="33" customHeight="1">
      <c r="A7" s="495" t="s">
        <v>48</v>
      </c>
      <c r="B7" s="221" t="s">
        <v>329</v>
      </c>
      <c r="C7" s="329" t="s">
        <v>330</v>
      </c>
      <c r="D7" s="60" t="s">
        <v>50</v>
      </c>
      <c r="E7" s="498" t="s">
        <v>331</v>
      </c>
      <c r="F7" s="329">
        <v>1</v>
      </c>
      <c r="G7" s="329">
        <v>2008</v>
      </c>
      <c r="H7" s="61" t="s">
        <v>43</v>
      </c>
      <c r="I7" s="362">
        <v>1</v>
      </c>
      <c r="J7" s="15"/>
      <c r="K7" s="62"/>
      <c r="L7" s="62">
        <f>J7</f>
        <v>0</v>
      </c>
      <c r="M7" s="62">
        <f>J7</f>
        <v>0</v>
      </c>
      <c r="N7" s="62">
        <f>J7</f>
        <v>0</v>
      </c>
      <c r="O7" s="63">
        <f aca="true" t="shared" si="0" ref="O7:O13">SUM(K7:N7)</f>
        <v>0</v>
      </c>
      <c r="P7" s="352" t="s">
        <v>332</v>
      </c>
    </row>
    <row r="8" spans="1:16" ht="33" customHeight="1">
      <c r="A8" s="496"/>
      <c r="B8" s="222" t="s">
        <v>333</v>
      </c>
      <c r="C8" s="409"/>
      <c r="D8" s="67" t="s">
        <v>50</v>
      </c>
      <c r="E8" s="499"/>
      <c r="F8" s="409"/>
      <c r="G8" s="409"/>
      <c r="H8" s="68" t="s">
        <v>43</v>
      </c>
      <c r="I8" s="334"/>
      <c r="J8" s="17"/>
      <c r="K8" s="69"/>
      <c r="L8" s="69">
        <f>J8*I7*F7</f>
        <v>0</v>
      </c>
      <c r="M8" s="69">
        <f>J8*I7*F7</f>
        <v>0</v>
      </c>
      <c r="N8" s="69">
        <f>J8*I7*F7</f>
        <v>0</v>
      </c>
      <c r="O8" s="70">
        <f>L8+M8+N8</f>
        <v>0</v>
      </c>
      <c r="P8" s="363"/>
    </row>
    <row r="9" spans="1:16" ht="33" customHeight="1">
      <c r="A9" s="496"/>
      <c r="B9" s="222" t="s">
        <v>334</v>
      </c>
      <c r="C9" s="409" t="s">
        <v>335</v>
      </c>
      <c r="D9" s="67" t="s">
        <v>50</v>
      </c>
      <c r="E9" s="499" t="s">
        <v>331</v>
      </c>
      <c r="F9" s="409">
        <v>1</v>
      </c>
      <c r="G9" s="409">
        <v>2008</v>
      </c>
      <c r="H9" s="68" t="s">
        <v>43</v>
      </c>
      <c r="I9" s="334">
        <v>1</v>
      </c>
      <c r="J9" s="14"/>
      <c r="K9" s="69"/>
      <c r="L9" s="69">
        <f aca="true" t="shared" si="1" ref="L9:L13">J9</f>
        <v>0</v>
      </c>
      <c r="M9" s="69">
        <f aca="true" t="shared" si="2" ref="M9:M13">J9</f>
        <v>0</v>
      </c>
      <c r="N9" s="69">
        <f aca="true" t="shared" si="3" ref="N9:N13">J9</f>
        <v>0</v>
      </c>
      <c r="O9" s="70">
        <f t="shared" si="0"/>
        <v>0</v>
      </c>
      <c r="P9" s="363" t="s">
        <v>336</v>
      </c>
    </row>
    <row r="10" spans="1:16" ht="33" customHeight="1">
      <c r="A10" s="496"/>
      <c r="B10" s="222" t="s">
        <v>337</v>
      </c>
      <c r="C10" s="409"/>
      <c r="D10" s="67" t="s">
        <v>50</v>
      </c>
      <c r="E10" s="499"/>
      <c r="F10" s="409"/>
      <c r="G10" s="409"/>
      <c r="H10" s="68" t="s">
        <v>43</v>
      </c>
      <c r="I10" s="334"/>
      <c r="J10" s="17"/>
      <c r="K10" s="69"/>
      <c r="L10" s="69">
        <f>J10*I9*F9</f>
        <v>0</v>
      </c>
      <c r="M10" s="69">
        <f>J10*I9*F9</f>
        <v>0</v>
      </c>
      <c r="N10" s="69">
        <f>J10*I9*F9</f>
        <v>0</v>
      </c>
      <c r="O10" s="70">
        <f>L10+M10+N10</f>
        <v>0</v>
      </c>
      <c r="P10" s="363"/>
    </row>
    <row r="11" spans="1:16" ht="50.25" customHeight="1">
      <c r="A11" s="496"/>
      <c r="B11" s="223" t="s">
        <v>338</v>
      </c>
      <c r="C11" s="409" t="s">
        <v>50</v>
      </c>
      <c r="D11" s="67" t="s">
        <v>50</v>
      </c>
      <c r="E11" s="499" t="s">
        <v>331</v>
      </c>
      <c r="F11" s="409">
        <v>1</v>
      </c>
      <c r="G11" s="409">
        <v>2008</v>
      </c>
      <c r="H11" s="68" t="s">
        <v>43</v>
      </c>
      <c r="I11" s="334">
        <v>1</v>
      </c>
      <c r="J11" s="14"/>
      <c r="K11" s="69"/>
      <c r="L11" s="69">
        <f t="shared" si="1"/>
        <v>0</v>
      </c>
      <c r="M11" s="69">
        <f t="shared" si="2"/>
        <v>0</v>
      </c>
      <c r="N11" s="69">
        <f t="shared" si="3"/>
        <v>0</v>
      </c>
      <c r="O11" s="70">
        <f t="shared" si="0"/>
        <v>0</v>
      </c>
      <c r="P11" s="363" t="s">
        <v>336</v>
      </c>
    </row>
    <row r="12" spans="1:16" ht="50.25" customHeight="1">
      <c r="A12" s="496"/>
      <c r="B12" s="222" t="s">
        <v>339</v>
      </c>
      <c r="C12" s="409"/>
      <c r="D12" s="67" t="s">
        <v>50</v>
      </c>
      <c r="E12" s="499"/>
      <c r="F12" s="409"/>
      <c r="G12" s="409"/>
      <c r="H12" s="68" t="s">
        <v>43</v>
      </c>
      <c r="I12" s="334"/>
      <c r="J12" s="17"/>
      <c r="K12" s="69"/>
      <c r="L12" s="69">
        <f>J12*I11*F11</f>
        <v>0</v>
      </c>
      <c r="M12" s="69">
        <f>J12*I11*F11</f>
        <v>0</v>
      </c>
      <c r="N12" s="69">
        <f>J12*I11*F11</f>
        <v>0</v>
      </c>
      <c r="O12" s="70">
        <f>L12+M12+N12</f>
        <v>0</v>
      </c>
      <c r="P12" s="363"/>
    </row>
    <row r="13" spans="1:16" ht="45" customHeight="1">
      <c r="A13" s="496"/>
      <c r="B13" s="222" t="s">
        <v>340</v>
      </c>
      <c r="C13" s="334" t="s">
        <v>341</v>
      </c>
      <c r="D13" s="67" t="s">
        <v>50</v>
      </c>
      <c r="E13" s="499" t="s">
        <v>331</v>
      </c>
      <c r="F13" s="409">
        <v>1</v>
      </c>
      <c r="G13" s="409">
        <v>2008</v>
      </c>
      <c r="H13" s="68" t="s">
        <v>43</v>
      </c>
      <c r="I13" s="334">
        <v>1</v>
      </c>
      <c r="J13" s="14"/>
      <c r="K13" s="69"/>
      <c r="L13" s="69">
        <f t="shared" si="1"/>
        <v>0</v>
      </c>
      <c r="M13" s="69">
        <f t="shared" si="2"/>
        <v>0</v>
      </c>
      <c r="N13" s="69">
        <f t="shared" si="3"/>
        <v>0</v>
      </c>
      <c r="O13" s="70">
        <f t="shared" si="0"/>
        <v>0</v>
      </c>
      <c r="P13" s="363" t="s">
        <v>336</v>
      </c>
    </row>
    <row r="14" spans="1:16" ht="33" customHeight="1" thickBot="1">
      <c r="A14" s="497"/>
      <c r="B14" s="224" t="s">
        <v>342</v>
      </c>
      <c r="C14" s="389"/>
      <c r="D14" s="94" t="s">
        <v>50</v>
      </c>
      <c r="E14" s="514"/>
      <c r="F14" s="385"/>
      <c r="G14" s="385"/>
      <c r="H14" s="105" t="s">
        <v>43</v>
      </c>
      <c r="I14" s="389"/>
      <c r="J14" s="16"/>
      <c r="K14" s="106"/>
      <c r="L14" s="106">
        <f>J14*I13*F13</f>
        <v>0</v>
      </c>
      <c r="M14" s="106">
        <f>J14*I13*F13</f>
        <v>0</v>
      </c>
      <c r="N14" s="106">
        <f>J14*I13*F13</f>
        <v>0</v>
      </c>
      <c r="O14" s="118">
        <f>L14+M14+N14</f>
        <v>0</v>
      </c>
      <c r="P14" s="356"/>
    </row>
    <row r="15" spans="1:16" ht="19.5" customHeight="1" thickBot="1">
      <c r="A15" s="413" t="s">
        <v>343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5"/>
    </row>
    <row r="16" spans="1:16" ht="27" customHeight="1">
      <c r="A16" s="225" t="s">
        <v>48</v>
      </c>
      <c r="B16" s="226" t="s">
        <v>344</v>
      </c>
      <c r="C16" s="227" t="s">
        <v>345</v>
      </c>
      <c r="D16" s="228" t="s">
        <v>50</v>
      </c>
      <c r="E16" s="229" t="s">
        <v>277</v>
      </c>
      <c r="F16" s="230">
        <v>2</v>
      </c>
      <c r="G16" s="229">
        <v>2008</v>
      </c>
      <c r="H16" s="230" t="s">
        <v>50</v>
      </c>
      <c r="I16" s="231">
        <v>1</v>
      </c>
      <c r="J16" s="14"/>
      <c r="K16" s="86"/>
      <c r="L16" s="86">
        <f>F16*J16</f>
        <v>0</v>
      </c>
      <c r="M16" s="86">
        <f>J16*F16</f>
        <v>0</v>
      </c>
      <c r="N16" s="86">
        <f>F16*J16</f>
        <v>0</v>
      </c>
      <c r="O16" s="89">
        <f aca="true" t="shared" si="4" ref="O16:O29">SUM(K16:N16)</f>
        <v>0</v>
      </c>
      <c r="P16" s="232" t="s">
        <v>336</v>
      </c>
    </row>
    <row r="17" spans="1:16" ht="24.95" customHeight="1">
      <c r="A17" s="116" t="s">
        <v>346</v>
      </c>
      <c r="B17" s="233" t="s">
        <v>102</v>
      </c>
      <c r="C17" s="234" t="s">
        <v>347</v>
      </c>
      <c r="D17" s="235" t="s">
        <v>50</v>
      </c>
      <c r="E17" s="330" t="s">
        <v>277</v>
      </c>
      <c r="F17" s="67">
        <v>25</v>
      </c>
      <c r="G17" s="67">
        <v>2008</v>
      </c>
      <c r="H17" s="67" t="s">
        <v>50</v>
      </c>
      <c r="I17" s="334">
        <v>1</v>
      </c>
      <c r="J17" s="17"/>
      <c r="K17" s="86"/>
      <c r="L17" s="86">
        <f aca="true" t="shared" si="5" ref="L17:L22">F17*J17</f>
        <v>0</v>
      </c>
      <c r="M17" s="86">
        <f aca="true" t="shared" si="6" ref="M17:M22">J17*F17</f>
        <v>0</v>
      </c>
      <c r="N17" s="86">
        <f aca="true" t="shared" si="7" ref="N17:N22">F17*J17</f>
        <v>0</v>
      </c>
      <c r="O17" s="70">
        <f t="shared" si="4"/>
        <v>0</v>
      </c>
      <c r="P17" s="444" t="s">
        <v>336</v>
      </c>
    </row>
    <row r="18" spans="1:16" ht="24.95" customHeight="1">
      <c r="A18" s="236" t="s">
        <v>348</v>
      </c>
      <c r="B18" s="237" t="s">
        <v>102</v>
      </c>
      <c r="C18" s="234" t="s">
        <v>349</v>
      </c>
      <c r="D18" s="235" t="s">
        <v>50</v>
      </c>
      <c r="E18" s="344"/>
      <c r="F18" s="67">
        <v>2</v>
      </c>
      <c r="G18" s="67">
        <v>2008</v>
      </c>
      <c r="H18" s="67" t="s">
        <v>50</v>
      </c>
      <c r="I18" s="334"/>
      <c r="J18" s="17"/>
      <c r="K18" s="86"/>
      <c r="L18" s="86">
        <f t="shared" si="5"/>
        <v>0</v>
      </c>
      <c r="M18" s="86">
        <f t="shared" si="6"/>
        <v>0</v>
      </c>
      <c r="N18" s="86">
        <f t="shared" si="7"/>
        <v>0</v>
      </c>
      <c r="O18" s="70">
        <f t="shared" si="4"/>
        <v>0</v>
      </c>
      <c r="P18" s="444"/>
    </row>
    <row r="19" spans="1:16" ht="24.95" customHeight="1">
      <c r="A19" s="116" t="s">
        <v>348</v>
      </c>
      <c r="B19" s="233" t="s">
        <v>102</v>
      </c>
      <c r="C19" s="238" t="s">
        <v>347</v>
      </c>
      <c r="D19" s="230" t="s">
        <v>50</v>
      </c>
      <c r="E19" s="344"/>
      <c r="F19" s="67">
        <v>21</v>
      </c>
      <c r="G19" s="67">
        <v>2008</v>
      </c>
      <c r="H19" s="67" t="s">
        <v>50</v>
      </c>
      <c r="I19" s="334"/>
      <c r="J19" s="17"/>
      <c r="K19" s="86"/>
      <c r="L19" s="86">
        <f t="shared" si="5"/>
        <v>0</v>
      </c>
      <c r="M19" s="86">
        <f t="shared" si="6"/>
        <v>0</v>
      </c>
      <c r="N19" s="86">
        <f t="shared" si="7"/>
        <v>0</v>
      </c>
      <c r="O19" s="70">
        <f t="shared" si="4"/>
        <v>0</v>
      </c>
      <c r="P19" s="444"/>
    </row>
    <row r="20" spans="1:16" ht="24.95" customHeight="1">
      <c r="A20" s="236" t="s">
        <v>350</v>
      </c>
      <c r="B20" s="237" t="s">
        <v>102</v>
      </c>
      <c r="C20" s="234" t="s">
        <v>349</v>
      </c>
      <c r="D20" s="235" t="s">
        <v>50</v>
      </c>
      <c r="E20" s="344"/>
      <c r="F20" s="67">
        <v>11</v>
      </c>
      <c r="G20" s="67">
        <v>2008</v>
      </c>
      <c r="H20" s="67" t="s">
        <v>50</v>
      </c>
      <c r="I20" s="334"/>
      <c r="J20" s="17"/>
      <c r="K20" s="86"/>
      <c r="L20" s="86">
        <f t="shared" si="5"/>
        <v>0</v>
      </c>
      <c r="M20" s="86">
        <f t="shared" si="6"/>
        <v>0</v>
      </c>
      <c r="N20" s="86">
        <f t="shared" si="7"/>
        <v>0</v>
      </c>
      <c r="O20" s="70">
        <f t="shared" si="4"/>
        <v>0</v>
      </c>
      <c r="P20" s="444"/>
    </row>
    <row r="21" spans="1:16" ht="24.95" customHeight="1">
      <c r="A21" s="116" t="s">
        <v>350</v>
      </c>
      <c r="B21" s="233" t="s">
        <v>102</v>
      </c>
      <c r="C21" s="234" t="s">
        <v>347</v>
      </c>
      <c r="D21" s="235" t="s">
        <v>50</v>
      </c>
      <c r="E21" s="344"/>
      <c r="F21" s="67">
        <v>14</v>
      </c>
      <c r="G21" s="67">
        <v>2008</v>
      </c>
      <c r="H21" s="67" t="s">
        <v>50</v>
      </c>
      <c r="I21" s="334"/>
      <c r="J21" s="17"/>
      <c r="K21" s="86"/>
      <c r="L21" s="86">
        <f t="shared" si="5"/>
        <v>0</v>
      </c>
      <c r="M21" s="86">
        <f t="shared" si="6"/>
        <v>0</v>
      </c>
      <c r="N21" s="86">
        <f t="shared" si="7"/>
        <v>0</v>
      </c>
      <c r="O21" s="70">
        <f t="shared" si="4"/>
        <v>0</v>
      </c>
      <c r="P21" s="444"/>
    </row>
    <row r="22" spans="1:16" ht="24.95" customHeight="1">
      <c r="A22" s="239" t="s">
        <v>351</v>
      </c>
      <c r="B22" s="240" t="s">
        <v>102</v>
      </c>
      <c r="C22" s="238" t="s">
        <v>347</v>
      </c>
      <c r="D22" s="230" t="s">
        <v>50</v>
      </c>
      <c r="E22" s="370"/>
      <c r="F22" s="114">
        <v>17</v>
      </c>
      <c r="G22" s="114">
        <v>2008</v>
      </c>
      <c r="H22" s="114" t="s">
        <v>50</v>
      </c>
      <c r="I22" s="334"/>
      <c r="J22" s="17"/>
      <c r="K22" s="241"/>
      <c r="L22" s="86">
        <f t="shared" si="5"/>
        <v>0</v>
      </c>
      <c r="M22" s="86">
        <f t="shared" si="6"/>
        <v>0</v>
      </c>
      <c r="N22" s="86">
        <f t="shared" si="7"/>
        <v>0</v>
      </c>
      <c r="O22" s="216">
        <f t="shared" si="4"/>
        <v>0</v>
      </c>
      <c r="P22" s="386"/>
    </row>
    <row r="23" spans="1:16" ht="29.25" customHeight="1">
      <c r="A23" s="242" t="s">
        <v>352</v>
      </c>
      <c r="B23" s="243" t="s">
        <v>78</v>
      </c>
      <c r="C23" s="114" t="s">
        <v>353</v>
      </c>
      <c r="D23" s="114">
        <v>7476</v>
      </c>
      <c r="E23" s="114" t="s">
        <v>297</v>
      </c>
      <c r="F23" s="114">
        <v>1</v>
      </c>
      <c r="G23" s="114">
        <v>2007</v>
      </c>
      <c r="H23" s="215" t="s">
        <v>90</v>
      </c>
      <c r="I23" s="185">
        <v>1</v>
      </c>
      <c r="J23" s="17"/>
      <c r="K23" s="69"/>
      <c r="L23" s="69">
        <f>J23*I23*F23</f>
        <v>0</v>
      </c>
      <c r="M23" s="69">
        <f>J23*I23*F23</f>
        <v>0</v>
      </c>
      <c r="N23" s="69">
        <f>J23*I23*F23</f>
        <v>0</v>
      </c>
      <c r="O23" s="70">
        <f t="shared" si="4"/>
        <v>0</v>
      </c>
      <c r="P23" s="244" t="s">
        <v>354</v>
      </c>
    </row>
    <row r="24" spans="1:16" ht="24.95" customHeight="1">
      <c r="A24" s="245" t="s">
        <v>48</v>
      </c>
      <c r="B24" s="246" t="s">
        <v>99</v>
      </c>
      <c r="C24" s="247" t="s">
        <v>355</v>
      </c>
      <c r="D24" s="247" t="s">
        <v>50</v>
      </c>
      <c r="E24" s="330" t="s">
        <v>151</v>
      </c>
      <c r="F24" s="117">
        <v>2</v>
      </c>
      <c r="G24" s="117">
        <v>2012</v>
      </c>
      <c r="H24" s="117" t="s">
        <v>50</v>
      </c>
      <c r="I24" s="384">
        <v>1</v>
      </c>
      <c r="J24" s="17"/>
      <c r="K24" s="86"/>
      <c r="L24" s="86">
        <f aca="true" t="shared" si="8" ref="L24:L29">F24*J24</f>
        <v>0</v>
      </c>
      <c r="M24" s="86">
        <f aca="true" t="shared" si="9" ref="M24:M29">J24*F24</f>
        <v>0</v>
      </c>
      <c r="N24" s="86">
        <f aca="true" t="shared" si="10" ref="N24:N29">F24*J24</f>
        <v>0</v>
      </c>
      <c r="O24" s="89">
        <f t="shared" si="4"/>
        <v>0</v>
      </c>
      <c r="P24" s="462" t="s">
        <v>356</v>
      </c>
    </row>
    <row r="25" spans="1:16" ht="24.95" customHeight="1">
      <c r="A25" s="248" t="s">
        <v>357</v>
      </c>
      <c r="B25" s="249" t="s">
        <v>102</v>
      </c>
      <c r="C25" s="117" t="s">
        <v>358</v>
      </c>
      <c r="D25" s="117" t="s">
        <v>50</v>
      </c>
      <c r="E25" s="370"/>
      <c r="F25" s="67">
        <v>2</v>
      </c>
      <c r="G25" s="67">
        <v>2012</v>
      </c>
      <c r="H25" s="67" t="s">
        <v>50</v>
      </c>
      <c r="I25" s="347"/>
      <c r="J25" s="17"/>
      <c r="K25" s="86"/>
      <c r="L25" s="86">
        <f t="shared" si="8"/>
        <v>0</v>
      </c>
      <c r="M25" s="86">
        <f t="shared" si="9"/>
        <v>0</v>
      </c>
      <c r="N25" s="86">
        <f t="shared" si="10"/>
        <v>0</v>
      </c>
      <c r="O25" s="70">
        <f t="shared" si="4"/>
        <v>0</v>
      </c>
      <c r="P25" s="386"/>
    </row>
    <row r="26" spans="1:16" ht="24.95" customHeight="1">
      <c r="A26" s="245" t="s">
        <v>359</v>
      </c>
      <c r="B26" s="246" t="s">
        <v>99</v>
      </c>
      <c r="C26" s="250" t="s">
        <v>360</v>
      </c>
      <c r="D26" s="247" t="s">
        <v>50</v>
      </c>
      <c r="E26" s="330" t="s">
        <v>361</v>
      </c>
      <c r="F26" s="67">
        <v>5</v>
      </c>
      <c r="G26" s="67">
        <v>2012</v>
      </c>
      <c r="H26" s="67" t="s">
        <v>50</v>
      </c>
      <c r="I26" s="334">
        <v>1</v>
      </c>
      <c r="J26" s="17"/>
      <c r="K26" s="86"/>
      <c r="L26" s="86">
        <f t="shared" si="8"/>
        <v>0</v>
      </c>
      <c r="M26" s="86">
        <f t="shared" si="9"/>
        <v>0</v>
      </c>
      <c r="N26" s="86">
        <f t="shared" si="10"/>
        <v>0</v>
      </c>
      <c r="O26" s="70">
        <f t="shared" si="4"/>
        <v>0</v>
      </c>
      <c r="P26" s="462" t="s">
        <v>356</v>
      </c>
    </row>
    <row r="27" spans="1:16" ht="36.75" customHeight="1">
      <c r="A27" s="251" t="s">
        <v>362</v>
      </c>
      <c r="B27" s="249" t="s">
        <v>102</v>
      </c>
      <c r="C27" s="252" t="s">
        <v>363</v>
      </c>
      <c r="D27" s="117" t="s">
        <v>50</v>
      </c>
      <c r="E27" s="370"/>
      <c r="F27" s="67">
        <v>8</v>
      </c>
      <c r="G27" s="67">
        <v>2012</v>
      </c>
      <c r="H27" s="67" t="s">
        <v>50</v>
      </c>
      <c r="I27" s="334"/>
      <c r="J27" s="17"/>
      <c r="K27" s="86"/>
      <c r="L27" s="86">
        <f t="shared" si="8"/>
        <v>0</v>
      </c>
      <c r="M27" s="86">
        <f t="shared" si="9"/>
        <v>0</v>
      </c>
      <c r="N27" s="86">
        <f t="shared" si="10"/>
        <v>0</v>
      </c>
      <c r="O27" s="70">
        <f t="shared" si="4"/>
        <v>0</v>
      </c>
      <c r="P27" s="386"/>
    </row>
    <row r="28" spans="1:16" ht="24.95" customHeight="1">
      <c r="A28" s="245" t="s">
        <v>364</v>
      </c>
      <c r="B28" s="246" t="s">
        <v>99</v>
      </c>
      <c r="C28" s="247" t="s">
        <v>365</v>
      </c>
      <c r="D28" s="247" t="s">
        <v>50</v>
      </c>
      <c r="E28" s="330" t="s">
        <v>249</v>
      </c>
      <c r="F28" s="67">
        <v>1</v>
      </c>
      <c r="G28" s="67">
        <v>2012</v>
      </c>
      <c r="H28" s="67" t="s">
        <v>50</v>
      </c>
      <c r="I28" s="347">
        <v>1</v>
      </c>
      <c r="J28" s="17"/>
      <c r="K28" s="86"/>
      <c r="L28" s="86">
        <f t="shared" si="8"/>
        <v>0</v>
      </c>
      <c r="M28" s="86">
        <f t="shared" si="9"/>
        <v>0</v>
      </c>
      <c r="N28" s="86">
        <f t="shared" si="10"/>
        <v>0</v>
      </c>
      <c r="O28" s="70">
        <f t="shared" si="4"/>
        <v>0</v>
      </c>
      <c r="P28" s="462" t="s">
        <v>356</v>
      </c>
    </row>
    <row r="29" spans="1:16" ht="24.95" customHeight="1" thickBot="1">
      <c r="A29" s="253" t="s">
        <v>366</v>
      </c>
      <c r="B29" s="254" t="s">
        <v>102</v>
      </c>
      <c r="C29" s="229" t="s">
        <v>367</v>
      </c>
      <c r="D29" s="230" t="s">
        <v>50</v>
      </c>
      <c r="E29" s="345"/>
      <c r="F29" s="230">
        <v>3</v>
      </c>
      <c r="G29" s="229">
        <v>2012</v>
      </c>
      <c r="H29" s="74" t="s">
        <v>50</v>
      </c>
      <c r="I29" s="348"/>
      <c r="J29" s="17"/>
      <c r="K29" s="86"/>
      <c r="L29" s="86">
        <f t="shared" si="8"/>
        <v>0</v>
      </c>
      <c r="M29" s="86">
        <f t="shared" si="9"/>
        <v>0</v>
      </c>
      <c r="N29" s="86">
        <f t="shared" si="10"/>
        <v>0</v>
      </c>
      <c r="O29" s="216">
        <f t="shared" si="4"/>
        <v>0</v>
      </c>
      <c r="P29" s="386"/>
    </row>
    <row r="30" spans="1:16" ht="21" customHeight="1" thickBot="1">
      <c r="A30" s="376" t="s">
        <v>368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8"/>
    </row>
    <row r="31" spans="1:16" ht="24" customHeight="1">
      <c r="A31" s="248" t="s">
        <v>369</v>
      </c>
      <c r="B31" s="249" t="s">
        <v>370</v>
      </c>
      <c r="C31" s="117" t="s">
        <v>371</v>
      </c>
      <c r="D31" s="117" t="s">
        <v>50</v>
      </c>
      <c r="E31" s="117" t="s">
        <v>372</v>
      </c>
      <c r="F31" s="117">
        <v>1</v>
      </c>
      <c r="G31" s="117">
        <v>2012</v>
      </c>
      <c r="H31" s="255" t="s">
        <v>373</v>
      </c>
      <c r="I31" s="459">
        <v>1</v>
      </c>
      <c r="J31" s="15"/>
      <c r="K31" s="86">
        <f>J31*F31*I31</f>
        <v>0</v>
      </c>
      <c r="L31" s="86">
        <f>J31*F31*I31</f>
        <v>0</v>
      </c>
      <c r="M31" s="86">
        <f>J31*F31*I31</f>
        <v>0</v>
      </c>
      <c r="N31" s="86"/>
      <c r="O31" s="89">
        <f>SUM(K31:N31)</f>
        <v>0</v>
      </c>
      <c r="P31" s="256" t="s">
        <v>374</v>
      </c>
    </row>
    <row r="32" spans="1:16" ht="24" customHeight="1">
      <c r="A32" s="101" t="s">
        <v>375</v>
      </c>
      <c r="B32" s="257" t="s">
        <v>376</v>
      </c>
      <c r="C32" s="67" t="s">
        <v>50</v>
      </c>
      <c r="D32" s="67" t="s">
        <v>50</v>
      </c>
      <c r="E32" s="67" t="s">
        <v>249</v>
      </c>
      <c r="F32" s="67">
        <v>1</v>
      </c>
      <c r="G32" s="67">
        <v>2012</v>
      </c>
      <c r="H32" s="68" t="s">
        <v>373</v>
      </c>
      <c r="I32" s="459"/>
      <c r="J32" s="17"/>
      <c r="K32" s="69">
        <f>J32*F32</f>
        <v>0</v>
      </c>
      <c r="L32" s="69">
        <f>J32*F32</f>
        <v>0</v>
      </c>
      <c r="M32" s="69">
        <f>J32*F32</f>
        <v>0</v>
      </c>
      <c r="N32" s="69"/>
      <c r="O32" s="70">
        <f>SUM(K32:N32)</f>
        <v>0</v>
      </c>
      <c r="P32" s="258" t="s">
        <v>374</v>
      </c>
    </row>
    <row r="33" spans="1:16" ht="24" customHeight="1" thickBot="1">
      <c r="A33" s="259" t="s">
        <v>48</v>
      </c>
      <c r="B33" s="260" t="s">
        <v>377</v>
      </c>
      <c r="C33" s="114" t="s">
        <v>345</v>
      </c>
      <c r="D33" s="114" t="s">
        <v>50</v>
      </c>
      <c r="E33" s="114" t="s">
        <v>277</v>
      </c>
      <c r="F33" s="114">
        <v>2</v>
      </c>
      <c r="G33" s="114">
        <v>2008</v>
      </c>
      <c r="H33" s="215" t="s">
        <v>373</v>
      </c>
      <c r="I33" s="459"/>
      <c r="J33" s="18"/>
      <c r="K33" s="181">
        <f>J33*F33</f>
        <v>0</v>
      </c>
      <c r="L33" s="181">
        <f>J33*F33</f>
        <v>0</v>
      </c>
      <c r="M33" s="181">
        <f>J33*F33</f>
        <v>0</v>
      </c>
      <c r="N33" s="181"/>
      <c r="O33" s="216">
        <f>SUM(K33:N33)</f>
        <v>0</v>
      </c>
      <c r="P33" s="261" t="s">
        <v>374</v>
      </c>
    </row>
    <row r="34" spans="1:16" ht="20.25" customHeight="1" thickBot="1">
      <c r="A34" s="376" t="s">
        <v>199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8"/>
    </row>
    <row r="35" spans="1:16" ht="36" customHeight="1" thickBot="1">
      <c r="A35" s="116" t="s">
        <v>378</v>
      </c>
      <c r="B35" s="500" t="s">
        <v>379</v>
      </c>
      <c r="C35" s="501"/>
      <c r="D35" s="230" t="s">
        <v>50</v>
      </c>
      <c r="E35" s="230" t="s">
        <v>202</v>
      </c>
      <c r="F35" s="230">
        <v>1</v>
      </c>
      <c r="G35" s="230" t="s">
        <v>50</v>
      </c>
      <c r="H35" s="230" t="s">
        <v>50</v>
      </c>
      <c r="I35" s="231">
        <v>1</v>
      </c>
      <c r="J35" s="13"/>
      <c r="K35" s="127"/>
      <c r="L35" s="262">
        <f>J35*I35*F35</f>
        <v>0</v>
      </c>
      <c r="M35" s="127">
        <f>J35*I35*F35</f>
        <v>0</v>
      </c>
      <c r="N35" s="262">
        <f>J35*I35*F35</f>
        <v>0</v>
      </c>
      <c r="O35" s="128">
        <f>SUM(K35:N35)</f>
        <v>0</v>
      </c>
      <c r="P35" s="129" t="s">
        <v>380</v>
      </c>
    </row>
    <row r="36" spans="1:16" ht="20.25" customHeight="1" thickBot="1">
      <c r="A36" s="376" t="s">
        <v>381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8"/>
    </row>
    <row r="37" spans="1:16" ht="35.25" customHeight="1" thickBot="1">
      <c r="A37" s="263" t="s">
        <v>382</v>
      </c>
      <c r="B37" s="264" t="s">
        <v>383</v>
      </c>
      <c r="C37" s="265" t="s">
        <v>50</v>
      </c>
      <c r="D37" s="124" t="s">
        <v>50</v>
      </c>
      <c r="E37" s="124" t="s">
        <v>50</v>
      </c>
      <c r="F37" s="124">
        <v>1</v>
      </c>
      <c r="G37" s="124">
        <v>2008</v>
      </c>
      <c r="H37" s="124" t="s">
        <v>50</v>
      </c>
      <c r="I37" s="126">
        <v>1</v>
      </c>
      <c r="J37" s="2"/>
      <c r="K37" s="127"/>
      <c r="L37" s="127">
        <f>J37*2*F37</f>
        <v>0</v>
      </c>
      <c r="M37" s="127">
        <f>J37*2*F37</f>
        <v>0</v>
      </c>
      <c r="N37" s="127">
        <f>J37*2*F37</f>
        <v>0</v>
      </c>
      <c r="O37" s="128">
        <f>SUM(K37:N37)</f>
        <v>0</v>
      </c>
      <c r="P37" s="266" t="s">
        <v>384</v>
      </c>
    </row>
    <row r="38" spans="1:16" ht="19.5" customHeight="1" thickBot="1">
      <c r="A38" s="376" t="s">
        <v>385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8"/>
    </row>
    <row r="39" spans="1:16" ht="24.95" customHeight="1">
      <c r="A39" s="502" t="s">
        <v>386</v>
      </c>
      <c r="B39" s="505" t="s">
        <v>303</v>
      </c>
      <c r="C39" s="117" t="s">
        <v>387</v>
      </c>
      <c r="D39" s="117" t="s">
        <v>50</v>
      </c>
      <c r="E39" s="117" t="s">
        <v>50</v>
      </c>
      <c r="F39" s="117">
        <v>1</v>
      </c>
      <c r="G39" s="117">
        <v>2008</v>
      </c>
      <c r="H39" s="96" t="s">
        <v>50</v>
      </c>
      <c r="I39" s="508">
        <v>1</v>
      </c>
      <c r="J39" s="14"/>
      <c r="K39" s="86"/>
      <c r="L39" s="86">
        <f>J39</f>
        <v>0</v>
      </c>
      <c r="M39" s="86">
        <f>J39</f>
        <v>0</v>
      </c>
      <c r="N39" s="86">
        <f>J39</f>
        <v>0</v>
      </c>
      <c r="O39" s="89">
        <f aca="true" t="shared" si="11" ref="O39:O47">SUM(K39:N39)</f>
        <v>0</v>
      </c>
      <c r="P39" s="427" t="s">
        <v>384</v>
      </c>
    </row>
    <row r="40" spans="1:16" ht="24.95" customHeight="1">
      <c r="A40" s="502"/>
      <c r="B40" s="506"/>
      <c r="C40" s="67" t="s">
        <v>388</v>
      </c>
      <c r="D40" s="67" t="s">
        <v>50</v>
      </c>
      <c r="E40" s="67" t="s">
        <v>50</v>
      </c>
      <c r="F40" s="67">
        <v>1</v>
      </c>
      <c r="G40" s="67">
        <v>2008</v>
      </c>
      <c r="H40" s="67" t="s">
        <v>50</v>
      </c>
      <c r="I40" s="509"/>
      <c r="J40" s="17"/>
      <c r="K40" s="86"/>
      <c r="L40" s="86">
        <f aca="true" t="shared" si="12" ref="L40:L45">J40</f>
        <v>0</v>
      </c>
      <c r="M40" s="86">
        <f aca="true" t="shared" si="13" ref="M40:M45">J40</f>
        <v>0</v>
      </c>
      <c r="N40" s="86">
        <f aca="true" t="shared" si="14" ref="N40:N45">J40</f>
        <v>0</v>
      </c>
      <c r="O40" s="70">
        <f t="shared" si="11"/>
        <v>0</v>
      </c>
      <c r="P40" s="444"/>
    </row>
    <row r="41" spans="1:16" ht="24.95" customHeight="1">
      <c r="A41" s="502"/>
      <c r="B41" s="506"/>
      <c r="C41" s="67" t="s">
        <v>389</v>
      </c>
      <c r="D41" s="67" t="s">
        <v>50</v>
      </c>
      <c r="E41" s="67" t="s">
        <v>50</v>
      </c>
      <c r="F41" s="67">
        <v>1</v>
      </c>
      <c r="G41" s="67">
        <v>2008</v>
      </c>
      <c r="H41" s="67" t="s">
        <v>50</v>
      </c>
      <c r="I41" s="509"/>
      <c r="J41" s="17"/>
      <c r="K41" s="86"/>
      <c r="L41" s="86">
        <f t="shared" si="12"/>
        <v>0</v>
      </c>
      <c r="M41" s="86">
        <f t="shared" si="13"/>
        <v>0</v>
      </c>
      <c r="N41" s="86">
        <f t="shared" si="14"/>
        <v>0</v>
      </c>
      <c r="O41" s="70">
        <f t="shared" si="11"/>
        <v>0</v>
      </c>
      <c r="P41" s="444"/>
    </row>
    <row r="42" spans="1:16" ht="24.95" customHeight="1">
      <c r="A42" s="502"/>
      <c r="B42" s="506"/>
      <c r="C42" s="67" t="s">
        <v>390</v>
      </c>
      <c r="D42" s="67" t="s">
        <v>50</v>
      </c>
      <c r="E42" s="67" t="s">
        <v>50</v>
      </c>
      <c r="F42" s="67">
        <v>1</v>
      </c>
      <c r="G42" s="67">
        <v>2008</v>
      </c>
      <c r="H42" s="67" t="s">
        <v>50</v>
      </c>
      <c r="I42" s="509"/>
      <c r="J42" s="17"/>
      <c r="K42" s="86"/>
      <c r="L42" s="86">
        <f t="shared" si="12"/>
        <v>0</v>
      </c>
      <c r="M42" s="86">
        <f t="shared" si="13"/>
        <v>0</v>
      </c>
      <c r="N42" s="86">
        <f t="shared" si="14"/>
        <v>0</v>
      </c>
      <c r="O42" s="70">
        <f t="shared" si="11"/>
        <v>0</v>
      </c>
      <c r="P42" s="444"/>
    </row>
    <row r="43" spans="1:16" ht="24.95" customHeight="1">
      <c r="A43" s="502"/>
      <c r="B43" s="506"/>
      <c r="C43" s="67" t="s">
        <v>391</v>
      </c>
      <c r="D43" s="67" t="s">
        <v>50</v>
      </c>
      <c r="E43" s="67" t="s">
        <v>50</v>
      </c>
      <c r="F43" s="67">
        <v>1</v>
      </c>
      <c r="G43" s="67">
        <v>2008</v>
      </c>
      <c r="H43" s="67" t="s">
        <v>50</v>
      </c>
      <c r="I43" s="509"/>
      <c r="J43" s="17"/>
      <c r="K43" s="86"/>
      <c r="L43" s="86">
        <f t="shared" si="12"/>
        <v>0</v>
      </c>
      <c r="M43" s="86">
        <f t="shared" si="13"/>
        <v>0</v>
      </c>
      <c r="N43" s="86">
        <f t="shared" si="14"/>
        <v>0</v>
      </c>
      <c r="O43" s="70">
        <f t="shared" si="11"/>
        <v>0</v>
      </c>
      <c r="P43" s="444"/>
    </row>
    <row r="44" spans="1:16" ht="19.5" customHeight="1">
      <c r="A44" s="503"/>
      <c r="B44" s="507"/>
      <c r="C44" s="67" t="s">
        <v>392</v>
      </c>
      <c r="D44" s="67" t="s">
        <v>50</v>
      </c>
      <c r="E44" s="67" t="s">
        <v>50</v>
      </c>
      <c r="F44" s="67">
        <v>1</v>
      </c>
      <c r="G44" s="67">
        <v>2008</v>
      </c>
      <c r="H44" s="67" t="s">
        <v>50</v>
      </c>
      <c r="I44" s="509"/>
      <c r="J44" s="17"/>
      <c r="K44" s="86"/>
      <c r="L44" s="86">
        <f t="shared" si="12"/>
        <v>0</v>
      </c>
      <c r="M44" s="86">
        <f t="shared" si="13"/>
        <v>0</v>
      </c>
      <c r="N44" s="86">
        <f t="shared" si="14"/>
        <v>0</v>
      </c>
      <c r="O44" s="70">
        <f t="shared" si="11"/>
        <v>0</v>
      </c>
      <c r="P44" s="444"/>
    </row>
    <row r="45" spans="1:16" ht="24.95" customHeight="1">
      <c r="A45" s="504"/>
      <c r="B45" s="506"/>
      <c r="C45" s="67" t="s">
        <v>393</v>
      </c>
      <c r="D45" s="67" t="s">
        <v>50</v>
      </c>
      <c r="E45" s="67" t="s">
        <v>50</v>
      </c>
      <c r="F45" s="67">
        <v>1</v>
      </c>
      <c r="G45" s="67">
        <v>2008</v>
      </c>
      <c r="H45" s="67" t="s">
        <v>50</v>
      </c>
      <c r="I45" s="509"/>
      <c r="J45" s="17"/>
      <c r="K45" s="86"/>
      <c r="L45" s="86">
        <f t="shared" si="12"/>
        <v>0</v>
      </c>
      <c r="M45" s="86">
        <f t="shared" si="13"/>
        <v>0</v>
      </c>
      <c r="N45" s="86">
        <f t="shared" si="14"/>
        <v>0</v>
      </c>
      <c r="O45" s="70">
        <f t="shared" si="11"/>
        <v>0</v>
      </c>
      <c r="P45" s="444"/>
    </row>
    <row r="46" spans="1:16" ht="31.7" customHeight="1">
      <c r="A46" s="267" t="s">
        <v>394</v>
      </c>
      <c r="B46" s="257" t="s">
        <v>303</v>
      </c>
      <c r="C46" s="67" t="s">
        <v>50</v>
      </c>
      <c r="D46" s="67" t="s">
        <v>50</v>
      </c>
      <c r="E46" s="67" t="s">
        <v>50</v>
      </c>
      <c r="F46" s="67">
        <v>2</v>
      </c>
      <c r="G46" s="67">
        <v>2008</v>
      </c>
      <c r="H46" s="67" t="s">
        <v>50</v>
      </c>
      <c r="I46" s="66">
        <v>1</v>
      </c>
      <c r="J46" s="17"/>
      <c r="K46" s="69"/>
      <c r="L46" s="69">
        <f>J46*F46</f>
        <v>0</v>
      </c>
      <c r="M46" s="69">
        <f>J46*F46</f>
        <v>0</v>
      </c>
      <c r="N46" s="69">
        <f>J46*F46</f>
        <v>0</v>
      </c>
      <c r="O46" s="70">
        <f t="shared" si="11"/>
        <v>0</v>
      </c>
      <c r="P46" s="268" t="s">
        <v>384</v>
      </c>
    </row>
    <row r="47" spans="1:16" ht="24" customHeight="1" thickBot="1">
      <c r="A47" s="116" t="s">
        <v>395</v>
      </c>
      <c r="B47" s="243" t="s">
        <v>303</v>
      </c>
      <c r="C47" s="230" t="s">
        <v>50</v>
      </c>
      <c r="D47" s="230" t="s">
        <v>50</v>
      </c>
      <c r="E47" s="230" t="s">
        <v>50</v>
      </c>
      <c r="F47" s="230">
        <v>1</v>
      </c>
      <c r="G47" s="229">
        <v>2008</v>
      </c>
      <c r="H47" s="74" t="s">
        <v>50</v>
      </c>
      <c r="I47" s="269">
        <v>1</v>
      </c>
      <c r="J47" s="17"/>
      <c r="K47" s="86"/>
      <c r="L47" s="86">
        <f>J47</f>
        <v>0</v>
      </c>
      <c r="M47" s="86">
        <f>J47</f>
        <v>0</v>
      </c>
      <c r="N47" s="86">
        <f>J47</f>
        <v>0</v>
      </c>
      <c r="O47" s="270">
        <f t="shared" si="11"/>
        <v>0</v>
      </c>
      <c r="P47" s="271" t="s">
        <v>336</v>
      </c>
    </row>
    <row r="48" spans="1:16" ht="20.25" customHeight="1" thickBot="1">
      <c r="A48" s="376" t="s">
        <v>396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8"/>
    </row>
    <row r="49" spans="1:16" ht="27" customHeight="1" thickBot="1">
      <c r="A49" s="123" t="s">
        <v>397</v>
      </c>
      <c r="B49" s="272" t="s">
        <v>305</v>
      </c>
      <c r="C49" s="124" t="s">
        <v>50</v>
      </c>
      <c r="D49" s="124" t="s">
        <v>50</v>
      </c>
      <c r="E49" s="126" t="s">
        <v>309</v>
      </c>
      <c r="F49" s="124">
        <v>29</v>
      </c>
      <c r="G49" s="124">
        <v>2008</v>
      </c>
      <c r="H49" s="124" t="s">
        <v>50</v>
      </c>
      <c r="I49" s="124">
        <v>1</v>
      </c>
      <c r="J49" s="2"/>
      <c r="K49" s="127"/>
      <c r="L49" s="127">
        <f>J49*I49*F49</f>
        <v>0</v>
      </c>
      <c r="M49" s="127">
        <f>J49*I49*F49</f>
        <v>0</v>
      </c>
      <c r="N49" s="127">
        <f>J49*I49*F49</f>
        <v>0</v>
      </c>
      <c r="O49" s="128">
        <f>SUM(K49:N49)</f>
        <v>0</v>
      </c>
      <c r="P49" s="129" t="s">
        <v>398</v>
      </c>
    </row>
    <row r="50" spans="1:16" ht="16.5" thickBot="1">
      <c r="A50" s="510"/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2"/>
    </row>
    <row r="51" spans="1:16" ht="21.75" thickBot="1">
      <c r="A51" s="367" t="s">
        <v>13</v>
      </c>
      <c r="B51" s="368"/>
      <c r="C51" s="368"/>
      <c r="D51" s="368"/>
      <c r="E51" s="368"/>
      <c r="F51" s="368"/>
      <c r="G51" s="368"/>
      <c r="H51" s="368"/>
      <c r="I51" s="368"/>
      <c r="J51" s="368"/>
      <c r="K51" s="158">
        <f>K31+K32+K33</f>
        <v>0</v>
      </c>
      <c r="L51" s="130">
        <f>L4+L5+L7+L8+L9+L10+L11+L12+L13+L14+L16+L17+L18+L19+L20+L21+L22+L23+L24+L25+L26+L27+L28+L29+L31+L32+L33+L35+L37+L39+L40+L41+L42+L43+L44+L45+L46+L47+L49</f>
        <v>0</v>
      </c>
      <c r="M51" s="130">
        <f>M4+M5+M7+M8+M9+M10+M11+M12+M13+M14+M16+M17+M18+M19+M20+M21+M22+M23+M24+M25+M26+M27+M28+M29+M31+M32+M33+M35+M37+M39+M40+M41+M42+M43+M44+M45+M46+M47+M49</f>
        <v>0</v>
      </c>
      <c r="N51" s="130">
        <f>N4+N5+N7+N8+N9+N10+N11+N12+N13+N14+N16+N17+N18+N19+N20+N21+N22+N23+N24+N25+N26+N27+N28+N29+N35+N37+N39+N40+N41+N42+N43+N44+N45+N46+N47+N49</f>
        <v>0</v>
      </c>
      <c r="O51" s="199">
        <f>O4+O5+O7+O8+O9+O10+O11+O12+O13+O14+O16+O17+O18+O19+O20+O21+O22+O23+O24+O25+O26+O27+O28+O29+O31+O32+O33+O35+O37+O39+O40+O41+O42+O43+O44+O45+O46+O47+O49</f>
        <v>0</v>
      </c>
      <c r="P51" s="200"/>
    </row>
    <row r="52" spans="1:16" ht="19.5" thickBot="1">
      <c r="A52" s="413" t="s">
        <v>204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5"/>
    </row>
    <row r="53" spans="1:16" ht="51" customHeight="1">
      <c r="A53" s="429" t="s">
        <v>205</v>
      </c>
      <c r="B53" s="300"/>
      <c r="C53" s="300"/>
      <c r="D53" s="300"/>
      <c r="E53" s="300"/>
      <c r="F53" s="300"/>
      <c r="G53" s="300"/>
      <c r="H53" s="300"/>
      <c r="I53" s="300"/>
      <c r="J53" s="133" t="s">
        <v>399</v>
      </c>
      <c r="K53" s="134" t="s">
        <v>221</v>
      </c>
      <c r="L53" s="136" t="s">
        <v>33</v>
      </c>
      <c r="M53" s="136" t="s">
        <v>34</v>
      </c>
      <c r="N53" s="137" t="s">
        <v>222</v>
      </c>
      <c r="O53" s="133" t="s">
        <v>312</v>
      </c>
      <c r="P53" s="201"/>
    </row>
    <row r="54" spans="1:16" ht="48" thickBot="1">
      <c r="A54" s="513"/>
      <c r="B54" s="302"/>
      <c r="C54" s="302"/>
      <c r="D54" s="302"/>
      <c r="E54" s="302"/>
      <c r="F54" s="302"/>
      <c r="G54" s="302"/>
      <c r="H54" s="302"/>
      <c r="I54" s="302"/>
      <c r="J54" s="9"/>
      <c r="K54" s="139">
        <f>J54*3</f>
        <v>0</v>
      </c>
      <c r="L54" s="140">
        <f>J54*12</f>
        <v>0</v>
      </c>
      <c r="M54" s="140">
        <f>J54*12</f>
        <v>0</v>
      </c>
      <c r="N54" s="141">
        <f>J54*9</f>
        <v>0</v>
      </c>
      <c r="O54" s="142">
        <f>K54+L54+M54+N54</f>
        <v>0</v>
      </c>
      <c r="P54" s="205" t="s">
        <v>210</v>
      </c>
    </row>
    <row r="55" spans="1:16" ht="19.5" thickBot="1">
      <c r="A55" s="376" t="s">
        <v>211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8"/>
    </row>
    <row r="56" spans="1:16" ht="48" thickBot="1">
      <c r="A56" s="475"/>
      <c r="B56" s="476"/>
      <c r="C56" s="476"/>
      <c r="D56" s="476"/>
      <c r="E56" s="476"/>
      <c r="F56" s="476"/>
      <c r="G56" s="476"/>
      <c r="H56" s="476"/>
      <c r="I56" s="476"/>
      <c r="J56" s="144" t="s">
        <v>313</v>
      </c>
      <c r="K56" s="145" t="s">
        <v>221</v>
      </c>
      <c r="L56" s="50" t="s">
        <v>33</v>
      </c>
      <c r="M56" s="50" t="s">
        <v>34</v>
      </c>
      <c r="N56" s="146" t="s">
        <v>222</v>
      </c>
      <c r="O56" s="144" t="s">
        <v>312</v>
      </c>
      <c r="P56" s="147"/>
    </row>
    <row r="57" spans="1:16" ht="78.75">
      <c r="A57" s="436" t="s">
        <v>215</v>
      </c>
      <c r="B57" s="437"/>
      <c r="C57" s="437"/>
      <c r="D57" s="437"/>
      <c r="E57" s="437"/>
      <c r="F57" s="437"/>
      <c r="G57" s="437"/>
      <c r="H57" s="437"/>
      <c r="I57" s="438"/>
      <c r="J57" s="11"/>
      <c r="K57" s="273"/>
      <c r="L57" s="115">
        <f>J57</f>
        <v>0</v>
      </c>
      <c r="M57" s="115">
        <f>J57</f>
        <v>0</v>
      </c>
      <c r="N57" s="274">
        <f>J57</f>
        <v>0</v>
      </c>
      <c r="O57" s="152">
        <f>SUM(L57:N57)</f>
        <v>0</v>
      </c>
      <c r="P57" s="153" t="s">
        <v>400</v>
      </c>
    </row>
    <row r="58" spans="1:16" ht="47.25" customHeight="1" thickBot="1">
      <c r="A58" s="439" t="s">
        <v>217</v>
      </c>
      <c r="B58" s="440"/>
      <c r="C58" s="440"/>
      <c r="D58" s="440"/>
      <c r="E58" s="440"/>
      <c r="F58" s="440"/>
      <c r="G58" s="440"/>
      <c r="H58" s="440"/>
      <c r="I58" s="441"/>
      <c r="J58" s="12"/>
      <c r="K58" s="275">
        <f>J58</f>
        <v>0</v>
      </c>
      <c r="L58" s="106">
        <f>J58*2</f>
        <v>0</v>
      </c>
      <c r="M58" s="106">
        <f>J58*2</f>
        <v>0</v>
      </c>
      <c r="N58" s="276">
        <f>J58</f>
        <v>0</v>
      </c>
      <c r="O58" s="277">
        <f>SUM(K58:N58)</f>
        <v>0</v>
      </c>
      <c r="P58" s="157" t="s">
        <v>315</v>
      </c>
    </row>
    <row r="59" spans="1:16" ht="21.75" thickBot="1">
      <c r="A59" s="367" t="s">
        <v>13</v>
      </c>
      <c r="B59" s="368"/>
      <c r="C59" s="368"/>
      <c r="D59" s="368"/>
      <c r="E59" s="368"/>
      <c r="F59" s="368"/>
      <c r="G59" s="368"/>
      <c r="H59" s="368"/>
      <c r="I59" s="368"/>
      <c r="J59" s="368"/>
      <c r="K59" s="158">
        <f>SUM(K57:K58)</f>
        <v>0</v>
      </c>
      <c r="L59" s="130">
        <f>SUM(L57:L58)</f>
        <v>0</v>
      </c>
      <c r="M59" s="130">
        <f>SUM(M57:M58)</f>
        <v>0</v>
      </c>
      <c r="N59" s="206">
        <f>SUM(N57:N58)</f>
        <v>0</v>
      </c>
      <c r="O59" s="159">
        <f>SUM(O57:O58)</f>
        <v>0</v>
      </c>
      <c r="P59" s="278"/>
    </row>
    <row r="60" spans="6:9" s="161" customFormat="1" ht="12.75">
      <c r="F60" s="162"/>
      <c r="G60" s="162"/>
      <c r="I60" s="162"/>
    </row>
    <row r="61" spans="6:9" s="161" customFormat="1" ht="12.75">
      <c r="F61" s="162"/>
      <c r="G61" s="162"/>
      <c r="I61" s="162"/>
    </row>
    <row r="62" spans="6:9" s="161" customFormat="1" ht="12.75">
      <c r="F62" s="162"/>
      <c r="G62" s="162"/>
      <c r="I62" s="162"/>
    </row>
    <row r="63" spans="6:9" s="161" customFormat="1" ht="12.75">
      <c r="F63" s="162"/>
      <c r="G63" s="162"/>
      <c r="I63" s="162"/>
    </row>
    <row r="64" spans="6:9" s="161" customFormat="1" ht="12.75">
      <c r="F64" s="162"/>
      <c r="G64" s="162"/>
      <c r="I64" s="162"/>
    </row>
    <row r="65" spans="6:9" s="161" customFormat="1" ht="12.75">
      <c r="F65" s="162"/>
      <c r="G65" s="162"/>
      <c r="I65" s="162"/>
    </row>
    <row r="66" spans="6:9" s="161" customFormat="1" ht="12.75">
      <c r="F66" s="162"/>
      <c r="G66" s="162"/>
      <c r="I66" s="162"/>
    </row>
    <row r="67" spans="6:9" s="161" customFormat="1" ht="12.75">
      <c r="F67" s="162"/>
      <c r="G67" s="162"/>
      <c r="I67" s="162"/>
    </row>
    <row r="68" spans="6:9" s="161" customFormat="1" ht="12.75">
      <c r="F68" s="162"/>
      <c r="G68" s="162"/>
      <c r="I68" s="162"/>
    </row>
    <row r="69" spans="6:9" s="161" customFormat="1" ht="12.75">
      <c r="F69" s="162"/>
      <c r="G69" s="162"/>
      <c r="I69" s="162"/>
    </row>
    <row r="70" spans="6:9" s="161" customFormat="1" ht="12.75">
      <c r="F70" s="162"/>
      <c r="G70" s="162"/>
      <c r="I70" s="162"/>
    </row>
    <row r="71" spans="6:9" s="161" customFormat="1" ht="12.75">
      <c r="F71" s="162"/>
      <c r="G71" s="162"/>
      <c r="I71" s="162"/>
    </row>
    <row r="72" spans="6:9" s="161" customFormat="1" ht="12.75">
      <c r="F72" s="162"/>
      <c r="G72" s="162"/>
      <c r="I72" s="162"/>
    </row>
    <row r="73" spans="6:9" s="161" customFormat="1" ht="12.75">
      <c r="F73" s="162"/>
      <c r="G73" s="162"/>
      <c r="I73" s="162"/>
    </row>
    <row r="74" spans="6:9" s="161" customFormat="1" ht="12.75">
      <c r="F74" s="162"/>
      <c r="G74" s="162"/>
      <c r="I74" s="162"/>
    </row>
    <row r="75" spans="6:9" s="161" customFormat="1" ht="12.75">
      <c r="F75" s="162"/>
      <c r="G75" s="162"/>
      <c r="I75" s="162"/>
    </row>
    <row r="76" spans="6:9" s="161" customFormat="1" ht="12.75">
      <c r="F76" s="162"/>
      <c r="G76" s="162"/>
      <c r="I76" s="162"/>
    </row>
  </sheetData>
  <sheetProtection algorithmName="SHA-512" hashValue="9cqXcVqL4Cx17Yhma/bCsvlKFfbxZeYgilhriqGwnpfE1tBkqG4352sc+AOG1Wu/l7zFyd7/EUI5TTNBklvhqg==" saltValue="qt8qmVskDqy1UTTMRo70gQ==" spinCount="100000" sheet="1" selectLockedCells="1"/>
  <mergeCells count="62">
    <mergeCell ref="P9:P10"/>
    <mergeCell ref="P11:P12"/>
    <mergeCell ref="P13:P14"/>
    <mergeCell ref="C13:C14"/>
    <mergeCell ref="E13:E14"/>
    <mergeCell ref="F13:F14"/>
    <mergeCell ref="G13:G14"/>
    <mergeCell ref="I13:I14"/>
    <mergeCell ref="C11:C12"/>
    <mergeCell ref="E11:E12"/>
    <mergeCell ref="F11:F12"/>
    <mergeCell ref="G11:G12"/>
    <mergeCell ref="I11:I12"/>
    <mergeCell ref="A59:J59"/>
    <mergeCell ref="A50:P50"/>
    <mergeCell ref="A51:J51"/>
    <mergeCell ref="A52:P52"/>
    <mergeCell ref="A53:I54"/>
    <mergeCell ref="A55:P55"/>
    <mergeCell ref="A57:I57"/>
    <mergeCell ref="A56:I56"/>
    <mergeCell ref="A58:I58"/>
    <mergeCell ref="A39:A45"/>
    <mergeCell ref="B39:B45"/>
    <mergeCell ref="I39:I45"/>
    <mergeCell ref="P39:P45"/>
    <mergeCell ref="A48:P48"/>
    <mergeCell ref="A38:P38"/>
    <mergeCell ref="E26:E27"/>
    <mergeCell ref="I26:I27"/>
    <mergeCell ref="P26:P27"/>
    <mergeCell ref="E28:E29"/>
    <mergeCell ref="I28:I29"/>
    <mergeCell ref="P28:P29"/>
    <mergeCell ref="A30:P30"/>
    <mergeCell ref="I31:I33"/>
    <mergeCell ref="A34:P34"/>
    <mergeCell ref="B35:C35"/>
    <mergeCell ref="A36:P36"/>
    <mergeCell ref="E24:E25"/>
    <mergeCell ref="I24:I25"/>
    <mergeCell ref="P24:P25"/>
    <mergeCell ref="A15:P15"/>
    <mergeCell ref="E17:E22"/>
    <mergeCell ref="I17:I22"/>
    <mergeCell ref="P17:P22"/>
    <mergeCell ref="A6:P6"/>
    <mergeCell ref="A1:P1"/>
    <mergeCell ref="A3:P3"/>
    <mergeCell ref="A4:A5"/>
    <mergeCell ref="A7:A14"/>
    <mergeCell ref="C7:C8"/>
    <mergeCell ref="E7:E8"/>
    <mergeCell ref="F7:F8"/>
    <mergeCell ref="G7:G8"/>
    <mergeCell ref="I7:I8"/>
    <mergeCell ref="C9:C10"/>
    <mergeCell ref="E9:E10"/>
    <mergeCell ref="F9:F10"/>
    <mergeCell ref="G9:G10"/>
    <mergeCell ref="I9:I10"/>
    <mergeCell ref="P7:P8"/>
  </mergeCells>
  <printOptions/>
  <pageMargins left="0.31496062992125984" right="0.31496062992125984" top="0.7874015748031497" bottom="0.5905511811023623" header="0.31496062992125984" footer="0.31496062992125984"/>
  <pageSetup fitToHeight="0" fitToWidth="1" horizontalDpi="600" verticalDpi="600" orientation="landscape" paperSize="9" scale="42" r:id="rId1"/>
  <headerFooter>
    <oddHeader>&amp;RPříloha č. 3b</oddHeader>
  </headerFooter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2533-AA1C-4A6C-8EC6-E17B884046C2}">
  <sheetPr>
    <pageSetUpPr fitToPage="1"/>
  </sheetPr>
  <dimension ref="A1:C14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9.75390625" style="19" customWidth="1"/>
    <col min="2" max="2" width="125.75390625" style="19" customWidth="1"/>
    <col min="3" max="3" width="37.75390625" style="19" customWidth="1"/>
    <col min="4" max="255" width="9.125" style="19" customWidth="1"/>
    <col min="256" max="256" width="75.75390625" style="19" customWidth="1"/>
    <col min="257" max="257" width="17.00390625" style="19" customWidth="1"/>
    <col min="258" max="511" width="9.125" style="19" customWidth="1"/>
    <col min="512" max="512" width="75.75390625" style="19" customWidth="1"/>
    <col min="513" max="513" width="17.00390625" style="19" customWidth="1"/>
    <col min="514" max="767" width="9.125" style="19" customWidth="1"/>
    <col min="768" max="768" width="75.75390625" style="19" customWidth="1"/>
    <col min="769" max="769" width="17.00390625" style="19" customWidth="1"/>
    <col min="770" max="1023" width="9.125" style="19" customWidth="1"/>
    <col min="1024" max="1024" width="75.75390625" style="19" customWidth="1"/>
    <col min="1025" max="1025" width="17.00390625" style="19" customWidth="1"/>
    <col min="1026" max="1279" width="9.125" style="19" customWidth="1"/>
    <col min="1280" max="1280" width="75.75390625" style="19" customWidth="1"/>
    <col min="1281" max="1281" width="17.00390625" style="19" customWidth="1"/>
    <col min="1282" max="1535" width="9.125" style="19" customWidth="1"/>
    <col min="1536" max="1536" width="75.75390625" style="19" customWidth="1"/>
    <col min="1537" max="1537" width="17.00390625" style="19" customWidth="1"/>
    <col min="1538" max="1791" width="9.125" style="19" customWidth="1"/>
    <col min="1792" max="1792" width="75.75390625" style="19" customWidth="1"/>
    <col min="1793" max="1793" width="17.00390625" style="19" customWidth="1"/>
    <col min="1794" max="2047" width="9.125" style="19" customWidth="1"/>
    <col min="2048" max="2048" width="75.75390625" style="19" customWidth="1"/>
    <col min="2049" max="2049" width="17.00390625" style="19" customWidth="1"/>
    <col min="2050" max="2303" width="9.125" style="19" customWidth="1"/>
    <col min="2304" max="2304" width="75.75390625" style="19" customWidth="1"/>
    <col min="2305" max="2305" width="17.00390625" style="19" customWidth="1"/>
    <col min="2306" max="2559" width="9.125" style="19" customWidth="1"/>
    <col min="2560" max="2560" width="75.75390625" style="19" customWidth="1"/>
    <col min="2561" max="2561" width="17.00390625" style="19" customWidth="1"/>
    <col min="2562" max="2815" width="9.125" style="19" customWidth="1"/>
    <col min="2816" max="2816" width="75.75390625" style="19" customWidth="1"/>
    <col min="2817" max="2817" width="17.00390625" style="19" customWidth="1"/>
    <col min="2818" max="3071" width="9.125" style="19" customWidth="1"/>
    <col min="3072" max="3072" width="75.75390625" style="19" customWidth="1"/>
    <col min="3073" max="3073" width="17.00390625" style="19" customWidth="1"/>
    <col min="3074" max="3327" width="9.125" style="19" customWidth="1"/>
    <col min="3328" max="3328" width="75.75390625" style="19" customWidth="1"/>
    <col min="3329" max="3329" width="17.00390625" style="19" customWidth="1"/>
    <col min="3330" max="3583" width="9.125" style="19" customWidth="1"/>
    <col min="3584" max="3584" width="75.75390625" style="19" customWidth="1"/>
    <col min="3585" max="3585" width="17.00390625" style="19" customWidth="1"/>
    <col min="3586" max="3839" width="9.125" style="19" customWidth="1"/>
    <col min="3840" max="3840" width="75.75390625" style="19" customWidth="1"/>
    <col min="3841" max="3841" width="17.00390625" style="19" customWidth="1"/>
    <col min="3842" max="4095" width="9.125" style="19" customWidth="1"/>
    <col min="4096" max="4096" width="75.75390625" style="19" customWidth="1"/>
    <col min="4097" max="4097" width="17.00390625" style="19" customWidth="1"/>
    <col min="4098" max="4351" width="9.125" style="19" customWidth="1"/>
    <col min="4352" max="4352" width="75.75390625" style="19" customWidth="1"/>
    <col min="4353" max="4353" width="17.00390625" style="19" customWidth="1"/>
    <col min="4354" max="4607" width="9.125" style="19" customWidth="1"/>
    <col min="4608" max="4608" width="75.75390625" style="19" customWidth="1"/>
    <col min="4609" max="4609" width="17.00390625" style="19" customWidth="1"/>
    <col min="4610" max="4863" width="9.125" style="19" customWidth="1"/>
    <col min="4864" max="4864" width="75.75390625" style="19" customWidth="1"/>
    <col min="4865" max="4865" width="17.00390625" style="19" customWidth="1"/>
    <col min="4866" max="5119" width="9.125" style="19" customWidth="1"/>
    <col min="5120" max="5120" width="75.75390625" style="19" customWidth="1"/>
    <col min="5121" max="5121" width="17.00390625" style="19" customWidth="1"/>
    <col min="5122" max="5375" width="9.125" style="19" customWidth="1"/>
    <col min="5376" max="5376" width="75.75390625" style="19" customWidth="1"/>
    <col min="5377" max="5377" width="17.00390625" style="19" customWidth="1"/>
    <col min="5378" max="5631" width="9.125" style="19" customWidth="1"/>
    <col min="5632" max="5632" width="75.75390625" style="19" customWidth="1"/>
    <col min="5633" max="5633" width="17.00390625" style="19" customWidth="1"/>
    <col min="5634" max="5887" width="9.125" style="19" customWidth="1"/>
    <col min="5888" max="5888" width="75.75390625" style="19" customWidth="1"/>
    <col min="5889" max="5889" width="17.00390625" style="19" customWidth="1"/>
    <col min="5890" max="6143" width="9.125" style="19" customWidth="1"/>
    <col min="6144" max="6144" width="75.75390625" style="19" customWidth="1"/>
    <col min="6145" max="6145" width="17.00390625" style="19" customWidth="1"/>
    <col min="6146" max="6399" width="9.125" style="19" customWidth="1"/>
    <col min="6400" max="6400" width="75.75390625" style="19" customWidth="1"/>
    <col min="6401" max="6401" width="17.00390625" style="19" customWidth="1"/>
    <col min="6402" max="6655" width="9.125" style="19" customWidth="1"/>
    <col min="6656" max="6656" width="75.75390625" style="19" customWidth="1"/>
    <col min="6657" max="6657" width="17.00390625" style="19" customWidth="1"/>
    <col min="6658" max="6911" width="9.125" style="19" customWidth="1"/>
    <col min="6912" max="6912" width="75.75390625" style="19" customWidth="1"/>
    <col min="6913" max="6913" width="17.00390625" style="19" customWidth="1"/>
    <col min="6914" max="7167" width="9.125" style="19" customWidth="1"/>
    <col min="7168" max="7168" width="75.75390625" style="19" customWidth="1"/>
    <col min="7169" max="7169" width="17.00390625" style="19" customWidth="1"/>
    <col min="7170" max="7423" width="9.125" style="19" customWidth="1"/>
    <col min="7424" max="7424" width="75.75390625" style="19" customWidth="1"/>
    <col min="7425" max="7425" width="17.00390625" style="19" customWidth="1"/>
    <col min="7426" max="7679" width="9.125" style="19" customWidth="1"/>
    <col min="7680" max="7680" width="75.75390625" style="19" customWidth="1"/>
    <col min="7681" max="7681" width="17.00390625" style="19" customWidth="1"/>
    <col min="7682" max="7935" width="9.125" style="19" customWidth="1"/>
    <col min="7936" max="7936" width="75.75390625" style="19" customWidth="1"/>
    <col min="7937" max="7937" width="17.00390625" style="19" customWidth="1"/>
    <col min="7938" max="8191" width="9.125" style="19" customWidth="1"/>
    <col min="8192" max="8192" width="75.75390625" style="19" customWidth="1"/>
    <col min="8193" max="8193" width="17.00390625" style="19" customWidth="1"/>
    <col min="8194" max="8447" width="9.125" style="19" customWidth="1"/>
    <col min="8448" max="8448" width="75.75390625" style="19" customWidth="1"/>
    <col min="8449" max="8449" width="17.00390625" style="19" customWidth="1"/>
    <col min="8450" max="8703" width="9.125" style="19" customWidth="1"/>
    <col min="8704" max="8704" width="75.75390625" style="19" customWidth="1"/>
    <col min="8705" max="8705" width="17.00390625" style="19" customWidth="1"/>
    <col min="8706" max="8959" width="9.125" style="19" customWidth="1"/>
    <col min="8960" max="8960" width="75.75390625" style="19" customWidth="1"/>
    <col min="8961" max="8961" width="17.00390625" style="19" customWidth="1"/>
    <col min="8962" max="9215" width="9.125" style="19" customWidth="1"/>
    <col min="9216" max="9216" width="75.75390625" style="19" customWidth="1"/>
    <col min="9217" max="9217" width="17.00390625" style="19" customWidth="1"/>
    <col min="9218" max="9471" width="9.125" style="19" customWidth="1"/>
    <col min="9472" max="9472" width="75.75390625" style="19" customWidth="1"/>
    <col min="9473" max="9473" width="17.00390625" style="19" customWidth="1"/>
    <col min="9474" max="9727" width="9.125" style="19" customWidth="1"/>
    <col min="9728" max="9728" width="75.75390625" style="19" customWidth="1"/>
    <col min="9729" max="9729" width="17.00390625" style="19" customWidth="1"/>
    <col min="9730" max="9983" width="9.125" style="19" customWidth="1"/>
    <col min="9984" max="9984" width="75.75390625" style="19" customWidth="1"/>
    <col min="9985" max="9985" width="17.00390625" style="19" customWidth="1"/>
    <col min="9986" max="10239" width="9.125" style="19" customWidth="1"/>
    <col min="10240" max="10240" width="75.75390625" style="19" customWidth="1"/>
    <col min="10241" max="10241" width="17.00390625" style="19" customWidth="1"/>
    <col min="10242" max="10495" width="9.125" style="19" customWidth="1"/>
    <col min="10496" max="10496" width="75.75390625" style="19" customWidth="1"/>
    <col min="10497" max="10497" width="17.00390625" style="19" customWidth="1"/>
    <col min="10498" max="10751" width="9.125" style="19" customWidth="1"/>
    <col min="10752" max="10752" width="75.75390625" style="19" customWidth="1"/>
    <col min="10753" max="10753" width="17.00390625" style="19" customWidth="1"/>
    <col min="10754" max="11007" width="9.125" style="19" customWidth="1"/>
    <col min="11008" max="11008" width="75.75390625" style="19" customWidth="1"/>
    <col min="11009" max="11009" width="17.00390625" style="19" customWidth="1"/>
    <col min="11010" max="11263" width="9.125" style="19" customWidth="1"/>
    <col min="11264" max="11264" width="75.75390625" style="19" customWidth="1"/>
    <col min="11265" max="11265" width="17.00390625" style="19" customWidth="1"/>
    <col min="11266" max="11519" width="9.125" style="19" customWidth="1"/>
    <col min="11520" max="11520" width="75.75390625" style="19" customWidth="1"/>
    <col min="11521" max="11521" width="17.00390625" style="19" customWidth="1"/>
    <col min="11522" max="11775" width="9.125" style="19" customWidth="1"/>
    <col min="11776" max="11776" width="75.75390625" style="19" customWidth="1"/>
    <col min="11777" max="11777" width="17.00390625" style="19" customWidth="1"/>
    <col min="11778" max="12031" width="9.125" style="19" customWidth="1"/>
    <col min="12032" max="12032" width="75.75390625" style="19" customWidth="1"/>
    <col min="12033" max="12033" width="17.00390625" style="19" customWidth="1"/>
    <col min="12034" max="12287" width="9.125" style="19" customWidth="1"/>
    <col min="12288" max="12288" width="75.75390625" style="19" customWidth="1"/>
    <col min="12289" max="12289" width="17.00390625" style="19" customWidth="1"/>
    <col min="12290" max="12543" width="9.125" style="19" customWidth="1"/>
    <col min="12544" max="12544" width="75.75390625" style="19" customWidth="1"/>
    <col min="12545" max="12545" width="17.00390625" style="19" customWidth="1"/>
    <col min="12546" max="12799" width="9.125" style="19" customWidth="1"/>
    <col min="12800" max="12800" width="75.75390625" style="19" customWidth="1"/>
    <col min="12801" max="12801" width="17.00390625" style="19" customWidth="1"/>
    <col min="12802" max="13055" width="9.125" style="19" customWidth="1"/>
    <col min="13056" max="13056" width="75.75390625" style="19" customWidth="1"/>
    <col min="13057" max="13057" width="17.00390625" style="19" customWidth="1"/>
    <col min="13058" max="13311" width="9.125" style="19" customWidth="1"/>
    <col min="13312" max="13312" width="75.75390625" style="19" customWidth="1"/>
    <col min="13313" max="13313" width="17.00390625" style="19" customWidth="1"/>
    <col min="13314" max="13567" width="9.125" style="19" customWidth="1"/>
    <col min="13568" max="13568" width="75.75390625" style="19" customWidth="1"/>
    <col min="13569" max="13569" width="17.00390625" style="19" customWidth="1"/>
    <col min="13570" max="13823" width="9.125" style="19" customWidth="1"/>
    <col min="13824" max="13824" width="75.75390625" style="19" customWidth="1"/>
    <col min="13825" max="13825" width="17.00390625" style="19" customWidth="1"/>
    <col min="13826" max="14079" width="9.125" style="19" customWidth="1"/>
    <col min="14080" max="14080" width="75.75390625" style="19" customWidth="1"/>
    <col min="14081" max="14081" width="17.00390625" style="19" customWidth="1"/>
    <col min="14082" max="14335" width="9.125" style="19" customWidth="1"/>
    <col min="14336" max="14336" width="75.75390625" style="19" customWidth="1"/>
    <col min="14337" max="14337" width="17.00390625" style="19" customWidth="1"/>
    <col min="14338" max="14591" width="9.125" style="19" customWidth="1"/>
    <col min="14592" max="14592" width="75.75390625" style="19" customWidth="1"/>
    <col min="14593" max="14593" width="17.00390625" style="19" customWidth="1"/>
    <col min="14594" max="14847" width="9.125" style="19" customWidth="1"/>
    <col min="14848" max="14848" width="75.75390625" style="19" customWidth="1"/>
    <col min="14849" max="14849" width="17.00390625" style="19" customWidth="1"/>
    <col min="14850" max="15103" width="9.125" style="19" customWidth="1"/>
    <col min="15104" max="15104" width="75.75390625" style="19" customWidth="1"/>
    <col min="15105" max="15105" width="17.00390625" style="19" customWidth="1"/>
    <col min="15106" max="15359" width="9.125" style="19" customWidth="1"/>
    <col min="15360" max="15360" width="75.75390625" style="19" customWidth="1"/>
    <col min="15361" max="15361" width="17.00390625" style="19" customWidth="1"/>
    <col min="15362" max="15615" width="9.125" style="19" customWidth="1"/>
    <col min="15616" max="15616" width="75.75390625" style="19" customWidth="1"/>
    <col min="15617" max="15617" width="17.00390625" style="19" customWidth="1"/>
    <col min="15618" max="15871" width="9.125" style="19" customWidth="1"/>
    <col min="15872" max="15872" width="75.75390625" style="19" customWidth="1"/>
    <col min="15873" max="15873" width="17.00390625" style="19" customWidth="1"/>
    <col min="15874" max="16127" width="9.125" style="19" customWidth="1"/>
    <col min="16128" max="16128" width="75.75390625" style="19" customWidth="1"/>
    <col min="16129" max="16129" width="17.00390625" style="19" customWidth="1"/>
    <col min="16130" max="16384" width="9.125" style="19" customWidth="1"/>
  </cols>
  <sheetData>
    <row r="1" spans="1:3" ht="46.5">
      <c r="A1" s="515" t="s">
        <v>401</v>
      </c>
      <c r="B1" s="515"/>
      <c r="C1" s="515"/>
    </row>
    <row r="2" spans="2:3" ht="21" customHeight="1" thickBot="1">
      <c r="B2" s="279"/>
      <c r="C2" s="280"/>
    </row>
    <row r="3" spans="1:3" ht="26.25" customHeight="1" thickBot="1">
      <c r="A3" s="281" t="s">
        <v>402</v>
      </c>
      <c r="B3" s="282" t="s">
        <v>403</v>
      </c>
      <c r="C3" s="283" t="s">
        <v>7</v>
      </c>
    </row>
    <row r="4" spans="1:3" ht="21" customHeight="1">
      <c r="A4" s="284" t="s">
        <v>404</v>
      </c>
      <c r="B4" s="285" t="s">
        <v>405</v>
      </c>
      <c r="C4" s="516" t="s">
        <v>406</v>
      </c>
    </row>
    <row r="5" spans="1:3" ht="21" customHeight="1">
      <c r="A5" s="286" t="s">
        <v>407</v>
      </c>
      <c r="B5" s="287" t="s">
        <v>408</v>
      </c>
      <c r="C5" s="516"/>
    </row>
    <row r="6" spans="1:3" ht="21" customHeight="1">
      <c r="A6" s="286" t="s">
        <v>409</v>
      </c>
      <c r="B6" s="287" t="s">
        <v>410</v>
      </c>
      <c r="C6" s="516"/>
    </row>
    <row r="7" spans="1:3" ht="21" customHeight="1">
      <c r="A7" s="286" t="s">
        <v>411</v>
      </c>
      <c r="B7" s="287" t="s">
        <v>412</v>
      </c>
      <c r="C7" s="516"/>
    </row>
    <row r="8" spans="1:3" ht="21" customHeight="1">
      <c r="A8" s="286" t="s">
        <v>413</v>
      </c>
      <c r="B8" s="287" t="s">
        <v>414</v>
      </c>
      <c r="C8" s="516"/>
    </row>
    <row r="9" spans="1:3" ht="21" customHeight="1">
      <c r="A9" s="286" t="s">
        <v>415</v>
      </c>
      <c r="B9" s="287" t="s">
        <v>416</v>
      </c>
      <c r="C9" s="516"/>
    </row>
    <row r="10" spans="1:3" ht="21" customHeight="1">
      <c r="A10" s="286" t="s">
        <v>417</v>
      </c>
      <c r="B10" s="287" t="s">
        <v>418</v>
      </c>
      <c r="C10" s="516"/>
    </row>
    <row r="11" spans="1:3" ht="21" customHeight="1">
      <c r="A11" s="286" t="s">
        <v>419</v>
      </c>
      <c r="B11" s="287" t="s">
        <v>420</v>
      </c>
      <c r="C11" s="516"/>
    </row>
    <row r="12" spans="1:3" ht="21" customHeight="1">
      <c r="A12" s="286" t="s">
        <v>421</v>
      </c>
      <c r="B12" s="287" t="s">
        <v>422</v>
      </c>
      <c r="C12" s="516"/>
    </row>
    <row r="13" spans="1:3" ht="21" customHeight="1">
      <c r="A13" s="286" t="s">
        <v>423</v>
      </c>
      <c r="B13" s="287" t="s">
        <v>424</v>
      </c>
      <c r="C13" s="516"/>
    </row>
    <row r="14" spans="1:3" ht="21" customHeight="1" thickBot="1">
      <c r="A14" s="288" t="s">
        <v>425</v>
      </c>
      <c r="B14" s="289" t="s">
        <v>426</v>
      </c>
      <c r="C14" s="517"/>
    </row>
  </sheetData>
  <sheetProtection algorithmName="SHA-512" hashValue="4u1qaKpqZkdvrR0FjgHEPAiHT37DjyqWSjgIIOOHtd9n9wTWGiqloD8iR+OTfgQa8mpTOPrB2pkoAgeYK1m20w==" saltValue="cnr5HOTsLjKOjENDfLZ0eQ==" spinCount="100000" sheet="1" selectLockedCells="1" selectUnlockedCells="1"/>
  <mergeCells count="2">
    <mergeCell ref="A1:C1"/>
    <mergeCell ref="C4:C14"/>
  </mergeCells>
  <printOptions horizontalCentered="1"/>
  <pageMargins left="0" right="0" top="0.7874015748031497" bottom="0.5905511811023623" header="0" footer="0"/>
  <pageSetup fitToHeight="1" fitToWidth="1" horizontalDpi="600" verticalDpi="600" orientation="landscape" paperSize="9" scale="85" r:id="rId1"/>
  <headerFooter>
    <oddHeader>&amp;RPříloha č. 3b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Props1.xml><?xml version="1.0" encoding="utf-8"?>
<ds:datastoreItem xmlns:ds="http://schemas.openxmlformats.org/officeDocument/2006/customXml" ds:itemID="{E54966C0-57EA-43EB-A6C7-EE5B19699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3103B-094F-461C-A6B4-6056C7A3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0B4EDA-6414-4EC4-9B94-7F32851006A7}">
  <ds:schemaRefs>
    <ds:schemaRef ds:uri="http://schemas.microsoft.com/office/2006/metadata/properties"/>
    <ds:schemaRef ds:uri="http://schemas.microsoft.com/office/infopath/2007/PartnerControls"/>
    <ds:schemaRef ds:uri="679fa61e-0bc8-43e4-a071-f8e327014709"/>
    <ds:schemaRef ds:uri="87a5cc53-d505-4d0b-a39f-e3b8401ee5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Urbášek</dc:creator>
  <cp:keywords/>
  <dc:description/>
  <cp:lastModifiedBy>Košťálová Petra</cp:lastModifiedBy>
  <cp:lastPrinted>2023-06-29T06:53:53Z</cp:lastPrinted>
  <dcterms:created xsi:type="dcterms:W3CDTF">2002-01-08T17:44:45Z</dcterms:created>
  <dcterms:modified xsi:type="dcterms:W3CDTF">2023-06-29T06:53:57Z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Verejne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2022-10-11T15:13:51Z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fa16b095-b8fc-4ba2-ab0f-0000407ea46d</vt:lpwstr>
  </property>
  <property fmtid="{D5CDD505-2E9C-101B-9397-08002B2CF9AE}" pid="9" name="MSIP_Label_690ebb53-23a2-471a-9c6e-17bd0d11311e_ContentBits">
    <vt:lpwstr>0</vt:lpwstr>
  </property>
  <property fmtid="{D5CDD505-2E9C-101B-9397-08002B2CF9AE}" pid="10" name="ContentTypeId">
    <vt:lpwstr>0x01010018B19B14ACF7B14FBB92C8E65CCDD25D</vt:lpwstr>
  </property>
</Properties>
</file>