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2" windowHeight="8952" activeTab="1"/>
  </bookViews>
  <sheets>
    <sheet name="Rekapitulace stavby" sheetId="1" r:id="rId1"/>
    <sheet name="1092.1-1 - 1 -  soupis prací" sheetId="2" r:id="rId2"/>
    <sheet name="Pokyny pro vyplnění" sheetId="3" r:id="rId3"/>
  </sheets>
  <definedNames>
    <definedName name="_xlnm._FilterDatabase" localSheetId="1" hidden="1">'1092.1-1 - 1 -  soupis prací'!$C$103:$K$103</definedName>
    <definedName name="_xlnm.Print_Titles" localSheetId="1">'1092.1-1 - 1 -  soupis prací'!$103:$103</definedName>
    <definedName name="_xlnm.Print_Titles" localSheetId="0">'Rekapitulace stavby'!$49:$49</definedName>
    <definedName name="_xlnm.Print_Area" localSheetId="1">'1092.1-1 - 1 -  soupis prací'!$C$4:$J$38,'1092.1-1 - 1 -  soupis prací'!$C$44:$J$83,'1092.1-1 - 1 -  soupis prací'!$C$89:$K$509</definedName>
    <definedName name="_xlnm.Print_Area" localSheetId="2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stavby'!$C$39:$AQ$54</definedName>
  </definedNames>
  <calcPr fullCalcOnLoad="1"/>
</workbook>
</file>

<file path=xl/sharedStrings.xml><?xml version="1.0" encoding="utf-8"?>
<sst xmlns="http://schemas.openxmlformats.org/spreadsheetml/2006/main" count="4157" uniqueCount="1039">
  <si>
    <t>Export VZ</t>
  </si>
  <si>
    <t>List obsahuje:</t>
  </si>
  <si>
    <t>3.0</t>
  </si>
  <si>
    <t>ODOM</t>
  </si>
  <si>
    <t>False</t>
  </si>
  <si>
    <t>{115F9CDD-0711-4695-BE54-895BE2190BC1}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</si>
  <si>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</si>
  <si>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</si>
  <si>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</si>
  <si>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</si>
  <si>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</si>
  <si>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</si>
  <si>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</si>
  <si>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</si>
  <si>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</si>
  <si>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10921_DSP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</si>
  <si>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</si>
  <si>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</si>
  <si>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Zateplení budovy restaurace Beseda, Štefánikova 3, Hodonín</t>
  </si>
  <si>
    <t>0,1</t>
  </si>
  <si>
    <t>KSO:</t>
  </si>
  <si>
    <t>CC-CZ:</t>
  </si>
  <si>
    <t>1</t>
  </si>
  <si>
    <t>Místo:</t>
  </si>
  <si>
    <t>Hodonín</t>
  </si>
  <si>
    <t>Datum:</t>
  </si>
  <si>
    <t>15.10.2013</t>
  </si>
  <si>
    <t>10</t>
  </si>
  <si>
    <t>100</t>
  </si>
  <si>
    <t>Zadavatel:</t>
  </si>
  <si>
    <t>IČ:</t>
  </si>
  <si>
    <t>Integrovaná střední škola Hodonín, Lipová alej 21,</t>
  </si>
  <si>
    <t>DIČ:</t>
  </si>
  <si>
    <t>Uchazeč:</t>
  </si>
  <si>
    <t>Vyplň údaj</t>
  </si>
  <si>
    <t>Projektant:</t>
  </si>
  <si>
    <t>JANČÁLEK s.r.o., U Tržiště 22, 690 02 Břeclav</t>
  </si>
  <si>
    <t>True</t>
  </si>
  <si>
    <t>Poznámka:</t>
  </si>
  <si>
    <t xml:space="preserve">Soupis prací je sestaven za využití položek Cenové soustavy ÚRS. Cenové a technické podmínky položek Cenové soustavy ÚRS, které nejsou uvedeny v soupisu prací (tzv. úvodní části katalogů) jsou neomezeně dálkově k dispozici na www.cs-urs.cz. Položky soupisu prací, které nemají ve sloupci "Cenová soustava" uveden žádný údaj, nepochází z cenové soustavy ÚRS.
Materiály lze nahradit jinými, kvalitativně a technicky obdobnými materiály, které splňují požadavky zadaného materiálu.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</si>
  <si>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</si>
  <si>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</si>
  <si>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</si>
  <si>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</si>
  <si>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</si>
  <si>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</si>
  <si>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</si>
  <si>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</si>
  <si>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</si>
  <si>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</si>
  <si>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</si>
  <si>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</si>
  <si>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</si>
  <si>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</si>
  <si>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</si>
  <si>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</si>
  <si>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</si>
  <si>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</si>
  <si>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</si>
  <si>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</si>
  <si>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</si>
  <si>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</si>
  <si>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</si>
  <si>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</si>
  <si>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</si>
  <si>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</si>
  <si>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</si>
  <si>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</si>
  <si>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</si>
  <si>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</si>
  <si>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</si>
  <si>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</si>
  <si>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</si>
  <si>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</si>
  <si>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</si>
  <si>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</si>
  <si>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</si>
  <si>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</si>
  <si>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1092.1-1</t>
  </si>
  <si>
    <t>Zateplení budovy restaurace Beseda, Štefánikova3, Hodonín</t>
  </si>
  <si>
    <t>STA</t>
  </si>
  <si>
    <t>{407AE729-A34E-45D4-BFD9-9B124CA0B1F9}</t>
  </si>
  <si>
    <t>2</t>
  </si>
  <si>
    <t>1 -  soupis prací</t>
  </si>
  <si>
    <t>Soupis</t>
  </si>
  <si>
    <t>{89A4F20C-1855-486A-A3BC-859A01D31E1C}</t>
  </si>
  <si>
    <t>Zpět na list:</t>
  </si>
  <si>
    <t>KRYCÍ LIST SOUPISU</t>
  </si>
  <si>
    <t>Objekt:</t>
  </si>
  <si>
    <t>1092.1-1 - Zateplení budovy restaurace Beseda, Štefánikova3, Hodonín</t>
  </si>
  <si>
    <t>Soupis:</t>
  </si>
  <si>
    <t>1092.1-1 - 1 -  soupis prací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</si>
  <si>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</si>
  <si>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</si>
  <si>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</si>
  <si>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</si>
  <si>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</si>
  <si>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</si>
  <si>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</si>
  <si>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8 - Trubní vedení</t>
  </si>
  <si>
    <t xml:space="preserve">    9 - Ostatní konstrukce a práce-bourání</t>
  </si>
  <si>
    <t xml:space="preserve">      99 -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</si>
  <si>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</si>
  <si>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</si>
  <si>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</si>
  <si>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723 - Zdravotechnika - vnitřní plynovod</t>
  </si>
  <si>
    <t xml:space="preserve">    743 - Elektromontáže - hrubá montáž</t>
  </si>
  <si>
    <t xml:space="preserve">    748 - Elektromontáže - osvětlovací zařízení a svítidla</t>
  </si>
  <si>
    <t xml:space="preserve">    751 - Vzduchotechnika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</si>
  <si>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</si>
  <si>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</si>
  <si>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</si>
  <si>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</si>
  <si>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</si>
  <si>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772 - Podlahy z kamene</t>
  </si>
  <si>
    <t xml:space="preserve">    781 - Dokončovací práce - obklady keramické</t>
  </si>
  <si>
    <t xml:space="preserve">    784 - Dokončovací práce - malby a tapety</t>
  </si>
  <si>
    <t>VRN - Vedlejší rozpočtové náklady</t>
  </si>
  <si>
    <t xml:space="preserve">    0 - Vedlejší rozpočtové náklady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</si>
  <si>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</si>
  <si>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</si>
  <si>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</si>
  <si>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</si>
  <si>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</si>
  <si>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</si>
  <si>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</si>
  <si>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</si>
  <si>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</si>
  <si>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</si>
  <si>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</si>
  <si>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</si>
  <si>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</si>
  <si>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</si>
  <si>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</si>
  <si>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</si>
  <si>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</si>
  <si>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</si>
  <si>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</si>
  <si>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</si>
  <si>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K</t>
  </si>
  <si>
    <t>612325302</t>
  </si>
  <si>
    <t>Vápenocementová štuková omítka ostění nebo nadpraží</t>
  </si>
  <si>
    <t>m2</t>
  </si>
  <si>
    <t>CS ÚRS 2013 01</t>
  </si>
  <si>
    <t>4</t>
  </si>
  <si>
    <t>1233515674</t>
  </si>
  <si>
    <t>PP</t>
  </si>
  <si>
    <t>Vápenocementová nebo vápenná omítka ostění nebo nadpraží štuková</t>
  </si>
  <si>
    <t>VV</t>
  </si>
  <si>
    <t>"1.NP:"0,6*(6,5*6+5,6*2+8,1)+0,6*(5,0+5,2)+0,15*(7,55+9,8+9,2+2,1*7+1,2*2)</t>
  </si>
  <si>
    <t>"2.NP:"0,55*6,15*4+0,4*(5,25*12+4,8*2+2,4*2+6,15+2,85*7+7,7)+0,15*(2,05*5+1,15*12+1,2*5+0,55*7)</t>
  </si>
  <si>
    <t>Součet</t>
  </si>
  <si>
    <t>619991011</t>
  </si>
  <si>
    <t>Obalení konstrukcí a prvků fólií přilepenou lepící páskou</t>
  </si>
  <si>
    <t>-1890629427</t>
  </si>
  <si>
    <t>Zakrytí vnitřních ploch před znečištěním včetně pozdějšího odkrytí konstrukcí a prvků obalením fólií a přelepením páskou</t>
  </si>
  <si>
    <t>2,20*(2,1*6+1,2*2)+3,0*2,1+3,4*(2,4+2,8)+3,05*1,45</t>
  </si>
  <si>
    <t>2,05*(2,05*5+1,15*12+1,2)+1,8*1,2*2+0,55*1,2*2+1,15*0,55*7+2,9*0,9+2,8*0,9</t>
  </si>
  <si>
    <t>3</t>
  </si>
  <si>
    <t>621142001</t>
  </si>
  <si>
    <t>Potažení vnějších podhledů sklovláknitým pletivem vtlačeným do tenkovrstvé hmoty</t>
  </si>
  <si>
    <t>347332600</t>
  </si>
  <si>
    <t>Potažení vnějších ploch pletivem v ploše nebo pruzích, na plném podkladu sklovláknitým vtlačením do tmelu podhledů</t>
  </si>
  <si>
    <t>" římsy :" 0,8*(33,03+32,31)</t>
  </si>
  <si>
    <t>621221041</t>
  </si>
  <si>
    <t>Montáž zateplení vnějších podhledů z minerální vlny s podélnou orientací vláken tl přes 160 mm</t>
  </si>
  <si>
    <t>916846479</t>
  </si>
  <si>
    <t>Montáž kontaktního zateplení z desek z minerální vlny s podélnou orientací vláken na vnější podhledy, tloušťky desek přes 160 mm</t>
  </si>
  <si>
    <t>" průjezd + vstupy :" 55,0+3,0+4,0</t>
  </si>
  <si>
    <t>5</t>
  </si>
  <si>
    <t>M</t>
  </si>
  <si>
    <t>631515401</t>
  </si>
  <si>
    <t>deska minerální izolační  tl.240 mm</t>
  </si>
  <si>
    <t>8</t>
  </si>
  <si>
    <t>432748532</t>
  </si>
  <si>
    <t>plsť minerální a výrobky z ní (desky, skruže, pásy, rohože, vložkové pytle apod.) z minerální plsti ISOVER ISOVER - izolace stěn deska ISOVER TF, s podélnou orientací vláken pro zateplovací systémy 500 x 1000 mm, la = 0,039 W/mK deska minerální izolační  tl.240 mm</t>
  </si>
  <si>
    <t>62*1,02 'Přepočtené koeficientem množství</t>
  </si>
  <si>
    <t>621531011</t>
  </si>
  <si>
    <t>Tenkovrstvá silikonová zrnitá omítka tl. 1,5 mm včetně penetrace vnějších podhledů</t>
  </si>
  <si>
    <t>614209675</t>
  </si>
  <si>
    <t>Omítka tenkovrstvá silikonová vnějších ploch probarvená, včetně penetrace podkladu zrnitá, tloušťky 1,5 mm podhledů</t>
  </si>
  <si>
    <t>" podhledy :" 62,0</t>
  </si>
  <si>
    <t>7</t>
  </si>
  <si>
    <t>622000001-V</t>
  </si>
  <si>
    <t>Zateplení vnějších sloupů deskami EPS tl. 100 mm na bednění z OSB desek s perlinkou vtlačenou do tmele</t>
  </si>
  <si>
    <t>-1013994031</t>
  </si>
  <si>
    <t>(0,25*2+0,45)*4,1*2</t>
  </si>
  <si>
    <t>622142001</t>
  </si>
  <si>
    <t>Potažení vnějších stěn sklovláknitým pletivem vtlačeným do tenkovrstvé hmoty</t>
  </si>
  <si>
    <t>1843824748</t>
  </si>
  <si>
    <t>Potažení vnějších ploch pletivem v ploše nebo pruzích, na plném podkladu sklovláknitým vtlačením do tmelu stěn</t>
  </si>
  <si>
    <t>" stěna průjezdu :" 3,3*11,9-2,0*2,1</t>
  </si>
  <si>
    <t>" sokl průjezdu :" (1,0+0,2)/2*11,9</t>
  </si>
  <si>
    <t>9</t>
  </si>
  <si>
    <t>622211021</t>
  </si>
  <si>
    <t>Montáž zateplení vnějších stěn z polystyrénových desek tl do 120 mm</t>
  </si>
  <si>
    <t>-651170666</t>
  </si>
  <si>
    <t>Montáž kontaktního zateplení z polystyrenových desek na vnější stěny, tloušťky desek přes 80 do 120 mm</t>
  </si>
  <si>
    <t>" půdní nadezdívky - bez omítky :" 1,0*(32,5+31,5)</t>
  </si>
  <si>
    <t>" schodiště na půdu - bez omítky :" 7,5*2</t>
  </si>
  <si>
    <t>283759500</t>
  </si>
  <si>
    <t>deska fasádní polystyrénová EPS 100 F 1000 x 500 x 100 mm</t>
  </si>
  <si>
    <t>-1831293704</t>
  </si>
  <si>
    <t>desky z lehčených plastů desky fasádní polystyrénové typ EPS 100 F  stabilizovaný, samozhášivý objemová hmotnost 20 až 25 kg/m3 1000 x 500 x 100 mm</t>
  </si>
  <si>
    <t>79*1,02 'Přepočtené koeficientem množství</t>
  </si>
  <si>
    <t>11</t>
  </si>
  <si>
    <t>622211031</t>
  </si>
  <si>
    <t>Montáž zateplení vnějších stěn z polystyrénových desek tl do 160 mm</t>
  </si>
  <si>
    <t>495673741</t>
  </si>
  <si>
    <t>Montáž kontaktního zateplení z polystyrenových desek na vnější stěny, tloušťky desek přes 120 do 160 mm</t>
  </si>
  <si>
    <t xml:space="preserve">" EPS 100F tl. 140 mm :" </t>
  </si>
  <si>
    <t>" poh JV :" 8,87*(33,03+0,15*4)-3,05*3,24-2,94*1,82-2,2*(2,1*6+1,2*2)</t>
  </si>
  <si>
    <t xml:space="preserve">                       -3,0*2,1-2,05*(2,05*4+1,15*8)</t>
  </si>
  <si>
    <t>" hl. vstup :" 2,95*1,0*2+3,16*(1,65*2+0,3)+0,21*1,82</t>
  </si>
  <si>
    <t>" průjezd :" 3,3*(11,8+4,8+4,5)-3,05*(3,24+3,3+1,56+1,45)</t>
  </si>
  <si>
    <t xml:space="preserve">                       3,05*0,45*2+3,16*(0,6+1,6)</t>
  </si>
  <si>
    <t>" poh. SZ :" 8,45*17,05+4,95*2,7+4,35*12,6</t>
  </si>
  <si>
    <t xml:space="preserve">    -2,6*3,3-1,3*0,94-1,6*1,0-2,05*(1,15*4+1,2+2,05*3)-1,05*1,2</t>
  </si>
  <si>
    <t xml:space="preserve">   -1,15*0,55*7-1,8*1,2*2-0,55*1,2*2-2,35*0,9*2</t>
  </si>
  <si>
    <t>" štít :" 61,0</t>
  </si>
  <si>
    <t>Mezisoučet</t>
  </si>
  <si>
    <t>" odpočet M.V. :"-61,704</t>
  </si>
  <si>
    <t xml:space="preserve">" XPS tl. 140 mm - sokl, obklad :" </t>
  </si>
  <si>
    <t>" poh. JV:" 1,05*1,9+0,99*(11,82+0,15*2)+0,97*(14,28+0,15*2)+0,97/2*1,35*2</t>
  </si>
  <si>
    <t>" průjezd :" 0,84*1,15+(0,84+0,26)/2*(11,6-2,5-2,0)+0,26*(0,45+0,5)</t>
  </si>
  <si>
    <t>"poh. SZ :"0,68*(0,98+1,37)+(0,65+0,4)/2*(8,8+0,7)</t>
  </si>
  <si>
    <t xml:space="preserve">" XPS tl. 140 mm - sokl, om silikonová :" </t>
  </si>
  <si>
    <t>" poh.SZ :" 0,5*(3,2+12,3-0,9*2)</t>
  </si>
  <si>
    <t>12</t>
  </si>
  <si>
    <t>283759810</t>
  </si>
  <si>
    <t>deska fasádní polystyrénová EPS 100 F 1000 x 500 x 140 mm</t>
  </si>
  <si>
    <t>34731836</t>
  </si>
  <si>
    <t>desky z lehčených plastů desky fasádní polystyrénové typ EPS 100 F  stabilizovaný, samozhášivý objemová hmotnost 20 až 25 kg/m3 1000 x 500 x 140 mm</t>
  </si>
  <si>
    <t>436,039*1,02 'Přepočtené koeficientem množství</t>
  </si>
  <si>
    <t>13</t>
  </si>
  <si>
    <t>283764241</t>
  </si>
  <si>
    <t>deska z extrudovaného polystyrénu XPS tl. 140 mm</t>
  </si>
  <si>
    <t>-1725704672</t>
  </si>
  <si>
    <t>41,150+6,85</t>
  </si>
  <si>
    <t>48*1,02 'Přepočtené koeficientem množství</t>
  </si>
  <si>
    <t>14</t>
  </si>
  <si>
    <t>622212051</t>
  </si>
  <si>
    <t>Montáž zateplení vnějšího ostění hl. špalety do 400 mm z polystyrénových desek tl do 40 mm</t>
  </si>
  <si>
    <t>m</t>
  </si>
  <si>
    <t>-1851987484</t>
  </si>
  <si>
    <t>Montáž kontaktního zateplení vnějšího ostění nebo nadpraží z polystyrenových desek hloubky špalet přes 200 do 400 mm, tloušťky desek do 40 mm</t>
  </si>
  <si>
    <t>" EPS tl. 30 mm :"</t>
  </si>
  <si>
    <t>"poh. JV - š. 330 mm :" 5,6*2+6,5*6+8,1+5,25*8+6,15*2+3,35</t>
  </si>
  <si>
    <t>"poh. SZ - š. 300mm :" 3,94+4,12+4,8*2+2,4*2+2,85*7+6,15+5,25*2+3,25+6,17*2+3,45</t>
  </si>
  <si>
    <t>" XPS tl. 30 mm - pod obklad:"</t>
  </si>
  <si>
    <t>" poh.JV - š. 400 mm :" 2*1,0*2</t>
  </si>
  <si>
    <t>" poh.JV - š. 350 mm :" 0,9*2</t>
  </si>
  <si>
    <t>" poh.JV - š. 150 mm :" 0,95*2</t>
  </si>
  <si>
    <t>" poh.SZ - š. 350 mm :" 0,72*2*2</t>
  </si>
  <si>
    <t>" poh.SZ - š. 250 mm :" 0,26*2</t>
  </si>
  <si>
    <t>" poh.SZ - š. 150 mm :" 0,24*2+0,68*2*2</t>
  </si>
  <si>
    <t>"XPS tl.30 mm-pod omítku - š. 300 mm:" 0,5*4</t>
  </si>
  <si>
    <t>283759430</t>
  </si>
  <si>
    <t>deska fasádní polystyrénová EPS 100 F 1000 x 500 x 30 mm</t>
  </si>
  <si>
    <t>773253173</t>
  </si>
  <si>
    <t>desky z lehčených plastů desky fasádní polystyrénové typ EPS 100 F  stabilizovaný, samozhášivý objemová hmotnost 20 až 25 kg/m3 1000 x 500 x  30 mm</t>
  </si>
  <si>
    <t>"poh. JV - š. 330 mm :" 0,33*(5,6*2+6,5*6+8,1+5,25*8+6,15*2+3,35)</t>
  </si>
  <si>
    <t>"poh. SZ - š. 300mm :" 0,30*(3,94+4,12+4,8*2+2,4*2+2,85*7+6,15+5,25*2+3,25)</t>
  </si>
  <si>
    <t>"poh. SZ - š. 350mm :" 0,35*(6,17*2+3,45)</t>
  </si>
  <si>
    <t>16</t>
  </si>
  <si>
    <t>283764151</t>
  </si>
  <si>
    <t>deska z extrudovaného polystyrénu  XPS 30 SF 30 mm</t>
  </si>
  <si>
    <t>1825619412</t>
  </si>
  <si>
    <t xml:space="preserve">
</t>
  </si>
  <si>
    <t>" poh.JV - š. 400 mm :"0,4*2*1,0*2</t>
  </si>
  <si>
    <t>" poh.JV - š. 350 mm :" 0,35*0,9*2</t>
  </si>
  <si>
    <t>" poh.JV - š. 150 mm :" 0,15*0,95*2</t>
  </si>
  <si>
    <t>" poh.SZ - š. 350 mm :" 0,35*0,72*2*2</t>
  </si>
  <si>
    <t>" poh.SZ - š. 250 mm :" 0,25*0,26*2</t>
  </si>
  <si>
    <t>" poh.SZ - š. 150 mm :" 0,15*(0,24*2+0,68*2*2)</t>
  </si>
  <si>
    <t>"XPS tl.30 mm-pod omítku:" 0,30*0,5*4</t>
  </si>
  <si>
    <t>17</t>
  </si>
  <si>
    <t>622221131</t>
  </si>
  <si>
    <t>Montáž zateplení vnějších stěn z minerální vlny s kolmou orientací vláken tl do 160 mm</t>
  </si>
  <si>
    <t>1555567265</t>
  </si>
  <si>
    <t>Montáž kontaktního zateplení z desek z minerální vlny s kolmou orientací vláken na vnější stěny, tloušťky desek přes 120 do 160 mm</t>
  </si>
  <si>
    <t>" poh JV :" 2,95*1,0*2+3,16*(1,65*2+0,3)+0,21*1,8+5,85*3,3-2,05*(2,05+0,75)</t>
  </si>
  <si>
    <t>" poh SZ :" 5,8*3,3-2,05*1,15*2+1,95*1,0*2</t>
  </si>
  <si>
    <t>" průjezd :" 3,05*0,45*2+3,16*(0,6+1,6)+0,25*(3,3*2+1,8+1,45)</t>
  </si>
  <si>
    <t>18</t>
  </si>
  <si>
    <t>631515320</t>
  </si>
  <si>
    <t>deska minerální izolační fasádní tl.140 mm</t>
  </si>
  <si>
    <t>-1499012064</t>
  </si>
  <si>
    <t>61,704*1,02 'Přepočtené koeficientem množství</t>
  </si>
  <si>
    <t>19</t>
  </si>
  <si>
    <t>622222051</t>
  </si>
  <si>
    <t>Montáž zateplení vnějšího ostění nebo nadpraží hl. špalety do 400 mm z minerální vlny tl do 40 mm</t>
  </si>
  <si>
    <t>1853388125</t>
  </si>
  <si>
    <t>Montáž kontaktního zateplení vnějšího ostění nebo nadpraží z desek z minerální vlny s podélnou nebo kolmou orientací vláken hloubky špalet přes 200 do 400 mm, tloušťky desek do 40 mm</t>
  </si>
  <si>
    <t>" M.V. tl. 30 mm :"</t>
  </si>
  <si>
    <t>"poh. JV - š. 500 mm :" 2*1,82</t>
  </si>
  <si>
    <t>"poh. JV - š. 400 mm :" 2*9,4</t>
  </si>
  <si>
    <t>"poh. JV - š. 350 mm :" 9,9</t>
  </si>
  <si>
    <t>"poh. JV - š. 330 mm :" 9,9+6,15+2,8</t>
  </si>
  <si>
    <t>"průjezd - š. 400 mm :" 7,55</t>
  </si>
  <si>
    <t>"průjezd - š. 250 mm :" 1,8*2</t>
  </si>
  <si>
    <t>"poh. SZ - š. 350mm :" 2*8,5</t>
  </si>
  <si>
    <t>"poh. SZ - š. 300mm :" 8,9+5,25*2+5,7+3,3</t>
  </si>
  <si>
    <t>"poh. SZ - š. 150mm :" 8,9</t>
  </si>
  <si>
    <t>20</t>
  </si>
  <si>
    <t>631515060</t>
  </si>
  <si>
    <t>deska minerální izolační fasádní tl.30 mm</t>
  </si>
  <si>
    <t>114829294</t>
  </si>
  <si>
    <t>"poh. JV - š. 500 mm :" 0,5*2*1,82</t>
  </si>
  <si>
    <t>"poh. JV - š. 400 mm :" 0,4*2*9,4</t>
  </si>
  <si>
    <t>"poh. JV - š. 350 mm :" 0,35*9,9</t>
  </si>
  <si>
    <t>"poh. JV - š. 330 mm :" 0,33*(9,9+6,15+2,8)</t>
  </si>
  <si>
    <t>"průjezd - š. 400 mm :" 0,4*7,55</t>
  </si>
  <si>
    <t>"průjezd - š. 250 mm :" 0,25*1,8*2</t>
  </si>
  <si>
    <t>"poh. SZ - š. 350mm :" 0,35*2*8,5</t>
  </si>
  <si>
    <t>"poh. SZ - š. 300mm :" 0,3*(8,9+5,25*2+5,7+3,3)</t>
  </si>
  <si>
    <t>"poh. SZ - š. 150mm :" 0,15*8,9</t>
  </si>
  <si>
    <t>622251001</t>
  </si>
  <si>
    <t>Příplatek k cenám zateplení vnějších stěn za montáž pod keramický obklad</t>
  </si>
  <si>
    <t>-1145625820</t>
  </si>
  <si>
    <t>Montáž kontaktního zateplení Příplatek k cenám za montáž pod keramický obklad na vnější stěny</t>
  </si>
  <si>
    <t>41,15+4,133</t>
  </si>
  <si>
    <t>22</t>
  </si>
  <si>
    <t>622252200-V</t>
  </si>
  <si>
    <t>Příplatek za montáž a dodávku lišt zateplení připevněných hmoždinkami nebo lepených</t>
  </si>
  <si>
    <t>-1764462745</t>
  </si>
  <si>
    <t>63,24+91,8+484,039+61,704</t>
  </si>
  <si>
    <t>23</t>
  </si>
  <si>
    <t>622321121</t>
  </si>
  <si>
    <t>Vápenocementová omítka hladká jednovrstvá vnějších stěn nanášená ručně</t>
  </si>
  <si>
    <t>-1198357335</t>
  </si>
  <si>
    <t>Omítka vápenocementová vnějších ploch nanášená ručně jednovrstvá, tloušťky do 15 mm hladká stěn</t>
  </si>
  <si>
    <t>" doplnění porušené omítky :" 25,0</t>
  </si>
  <si>
    <t>" doplnění po osekání obkladů :" 24,5</t>
  </si>
  <si>
    <t>24</t>
  </si>
  <si>
    <t>622531011</t>
  </si>
  <si>
    <t>Tenkovrstvá silikonová zrnitá omítka tl. 1,5 mm včetně penetrace vnějších stěn</t>
  </si>
  <si>
    <t>1068222275</t>
  </si>
  <si>
    <t>Omítka tenkovrstvá silikonová vnějších ploch probarvená, včetně penetrace podkladu zrnitá, tloušťky 1,5 mm stěn</t>
  </si>
  <si>
    <t>7,79+35,07+436,039+61,704+62,484+0,60+38,751</t>
  </si>
  <si>
    <t>25</t>
  </si>
  <si>
    <t>629991011</t>
  </si>
  <si>
    <t>Zakrytí výplní otvorů a svislých ploch fólií přilepenou lepící páskou</t>
  </si>
  <si>
    <t>-1515673414</t>
  </si>
  <si>
    <t>Zakrytí vnějších ploch před znečištěním včetně pozdějšího odkrytí výplní otvorů a svislých ploch fólií přilepenou lepící páskou</t>
  </si>
  <si>
    <t>2,20*(2,1*6+1,2*2)+3,0*2,1+3,4*(2,4+2,8)+3,05*1,45+2,05*2,06*2+1,2*1,05</t>
  </si>
  <si>
    <t>26</t>
  </si>
  <si>
    <t>629995101</t>
  </si>
  <si>
    <t>Očištění vnějších ploch tlakovou vodou</t>
  </si>
  <si>
    <t>-345282695</t>
  </si>
  <si>
    <t>52,272+62,0+42,21+91,8+484,039+62,484+4,733+61,704+38,751</t>
  </si>
  <si>
    <t>27</t>
  </si>
  <si>
    <t>632450124</t>
  </si>
  <si>
    <t>Vyrovnávací cementový potěr tl do 50 mm ze suchých směsí provedený v pásu</t>
  </si>
  <si>
    <t>1267431371</t>
  </si>
  <si>
    <t>Potěr cementový vyrovnávací ze suchých směsí v pásu o průměrné (střední) tl. přes 40 do 50 mm</t>
  </si>
  <si>
    <t>" pod vnitřní parapety a prahy:"</t>
  </si>
  <si>
    <t>"1.NP:"0,75*(2,1*7+1,2*2)+0,3*(2,1+3,0+1,45+0,9*2)</t>
  </si>
  <si>
    <t>"2.NP:"0,7*2,05*4+0,55*(1,15*12+1,2*5+2,05+0,55*7+0,9*2)</t>
  </si>
  <si>
    <t>28</t>
  </si>
  <si>
    <t>644941101-V</t>
  </si>
  <si>
    <t>Průchodka k větrací mřížce se zhotovením otvoru v tepelné izolaci - dodávka a montáž - V</t>
  </si>
  <si>
    <t>kus</t>
  </si>
  <si>
    <t>1998823083</t>
  </si>
  <si>
    <t>29</t>
  </si>
  <si>
    <t>644941104-V</t>
  </si>
  <si>
    <t xml:space="preserve">Osazení stávajících dvířek niky na fasádě se zhotovením otvoru a rámu v tepelné izolaci  - dodávka a montáž </t>
  </si>
  <si>
    <t>-2080839542</t>
  </si>
  <si>
    <t>Osazení stávajících dvířek niky na fasádě se zhotovením otvoru a rámu v tepelné izolaci  - dodávka a montáž</t>
  </si>
  <si>
    <t>30</t>
  </si>
  <si>
    <t>644941111</t>
  </si>
  <si>
    <t>Osazování ventilačních mřížek velikosti do 150 x 150 mm</t>
  </si>
  <si>
    <t>-1910695355</t>
  </si>
  <si>
    <t>Montáž průvětrníků nebo mřížek odvětrávacích velikosti do 150 x 200 mm</t>
  </si>
  <si>
    <t>31</t>
  </si>
  <si>
    <t>562456110</t>
  </si>
  <si>
    <t>mřížka větrací plast VM 150x150 B  bílá se síťovinou</t>
  </si>
  <si>
    <t>-726675366</t>
  </si>
  <si>
    <t>stavební části z ostatních plastů mřížky větrací plastové [ASA] hranaté VM 150x150 B  bílá se síťovinou</t>
  </si>
  <si>
    <t>32</t>
  </si>
  <si>
    <t>644941112</t>
  </si>
  <si>
    <t>Osazování ventilačních mřížek velikosti do 300 x 300 mm</t>
  </si>
  <si>
    <t>14035504</t>
  </si>
  <si>
    <t>Montáž průvětrníků nebo mřížek odvětrávacích velikosti přes 150 x 200 do 300 x 300 mm</t>
  </si>
  <si>
    <t>33</t>
  </si>
  <si>
    <t>553414261</t>
  </si>
  <si>
    <t>mřížka větrací nerezová 600 x 300 se síťovinou</t>
  </si>
  <si>
    <t>-1528021641</t>
  </si>
  <si>
    <t>výplně otvorů staveb - kovové průvětrníky a větrací mřížky mřížky větrací nerezové NVM 200 x 200 se síťovinou</t>
  </si>
  <si>
    <t>Trubní vedení</t>
  </si>
  <si>
    <t>34</t>
  </si>
  <si>
    <t>899500010-V</t>
  </si>
  <si>
    <t>Úprava dešťové kanalizace - napojení střešních svodů na stávající kanalizaci</t>
  </si>
  <si>
    <t>501804848</t>
  </si>
  <si>
    <t>P</t>
  </si>
  <si>
    <t>Poznámka k položce:
V ceně je zahrnuto odstranění zpevnění, výkop, úprava svislého kanalizačního potrubí posunutím, nebo kolenem, pro napojení po provedení KZS se zásypem výkopu a opravou stávajícího zpevnění s dodávkou všech potřebných materiálů a likvidací sutě</t>
  </si>
  <si>
    <t>Ostatní konstrukce a práce-bourání</t>
  </si>
  <si>
    <t>35</t>
  </si>
  <si>
    <t>941111122</t>
  </si>
  <si>
    <t>Montáž lešení řadového trubkového lehkého s podlahami zatížení do 200 kg/m2 š do 1,2 m v do 25 m</t>
  </si>
  <si>
    <t>1409725266</t>
  </si>
  <si>
    <t>Montáž lešení řadového trubkového lehkého pracovního s podlahami s provozním zatížením tř. 3 do 200 kg/m2 šířky tř. W09 přes 0,9 do 1,2 m, výšky přes 10 do 25 m</t>
  </si>
  <si>
    <t>9,9*(33,03+1,2*2+11,0)+9,4*17,0+5,5*(3,2+1,2)+5,0*(12,0+1,2*2)</t>
  </si>
  <si>
    <t>36</t>
  </si>
  <si>
    <t>941111222</t>
  </si>
  <si>
    <t>Příplatek k lešení řadovému trubkovému lehkému s podlahami š 1,2 m v 25 m za první a ZKD den použití</t>
  </si>
  <si>
    <t>1891813238</t>
  </si>
  <si>
    <t>Montáž lešení řadového trubkového lehkého pracovního s podlahami s provozním zatížením tř. 3 do 200 kg/m2 Příplatek za první a každý další den použití lešení k ceně -1122</t>
  </si>
  <si>
    <t>715,657*20 'Přepočtené koeficientem množství</t>
  </si>
  <si>
    <t>37</t>
  </si>
  <si>
    <t>941111822</t>
  </si>
  <si>
    <t>Demontáž lešení řadového trubkového lehkého s podlahami zatížení do 200 kg/m2 š do 1,2 m v do 25 m</t>
  </si>
  <si>
    <t>2117000255</t>
  </si>
  <si>
    <t>Demontáž lešení řadového trubkového lehkého pracovního s podlahami s provozním zatížením tř. 3 do 200 kg/m2 šířky tř. W09 přes 0,9 do 1,2 m, výšky přes 10 do 25 m</t>
  </si>
  <si>
    <t>38</t>
  </si>
  <si>
    <t>944611111</t>
  </si>
  <si>
    <t>Montáž ochranné plachty z textilie z umělých vláken</t>
  </si>
  <si>
    <t>1202792777</t>
  </si>
  <si>
    <t>Montáž ochranné plachty zavěšené na konstrukci lešení z textilie z umělých vláken</t>
  </si>
  <si>
    <t>39</t>
  </si>
  <si>
    <t>944611211</t>
  </si>
  <si>
    <t>Příplatek k ochranné plachtě za první a ZKD den použití</t>
  </si>
  <si>
    <t>-888102476</t>
  </si>
  <si>
    <t>Montáž ochranné plachty Příplatek za první a každý další den použití plachty k ceně -1111</t>
  </si>
  <si>
    <t>40</t>
  </si>
  <si>
    <t>944611811</t>
  </si>
  <si>
    <t>Demontáž ochranné plachty z textilie z umělých vláken</t>
  </si>
  <si>
    <t>-2062659696</t>
  </si>
  <si>
    <t>Demontáž ochranné plachty zavěšené na konstrukci lešení z textilie z umělých vláken</t>
  </si>
  <si>
    <t>41</t>
  </si>
  <si>
    <t>949101111</t>
  </si>
  <si>
    <t>Lešení pomocné pro objekty pozemních staveb s lešeňovou podlahou v do 1,9 m zatížení do 150 kg/m2</t>
  </si>
  <si>
    <t>CS ÚRS 2014 01</t>
  </si>
  <si>
    <t>-986589157</t>
  </si>
  <si>
    <t>Lešení pomocné pracovní pro objekty pozemních staveb pro zatížení do 150 kg/m2, o výšce lešeňové podlahy do 1,9 m</t>
  </si>
  <si>
    <t>42</t>
  </si>
  <si>
    <t>952901111</t>
  </si>
  <si>
    <t>Vyčištění budov bytové a občanské výstavby při výšce podlaží do 4 m</t>
  </si>
  <si>
    <t>620033998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</si>
  <si>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</si>
  <si>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43</t>
  </si>
  <si>
    <t>952902110-V</t>
  </si>
  <si>
    <t>Čištění budov zametením půdy a odstraněním drobných předmětů a suti</t>
  </si>
  <si>
    <t>1147040211</t>
  </si>
  <si>
    <t>Čištění budov zametením půdy a odstraněním drobných předmětů a suti - INF</t>
  </si>
  <si>
    <t>44</t>
  </si>
  <si>
    <t>953941906-V</t>
  </si>
  <si>
    <t>Demontáž a montáž větších předmětů na fasádu po provedení zateplení vč. úpravy prvků</t>
  </si>
  <si>
    <t>666292717</t>
  </si>
  <si>
    <t>" poutače, vývěska, apd :" 3</t>
  </si>
  <si>
    <t>45</t>
  </si>
  <si>
    <t>953941907-V</t>
  </si>
  <si>
    <t xml:space="preserve">Demontáž a montáž zábradlí po provedení zateplení vč. úpravy zábradlí </t>
  </si>
  <si>
    <t>-1727385874</t>
  </si>
  <si>
    <t>46</t>
  </si>
  <si>
    <t>953941908-V</t>
  </si>
  <si>
    <t xml:space="preserve">Demontáž a montáž madla schodů po provedení zateplení vč. úpravy madla </t>
  </si>
  <si>
    <t>1293536832</t>
  </si>
  <si>
    <t>47</t>
  </si>
  <si>
    <t>953941910-V</t>
  </si>
  <si>
    <t>Demontáž a montáž litinových slouprů nároží vč. úpravy povrchů zpevnění</t>
  </si>
  <si>
    <t>1820187006</t>
  </si>
  <si>
    <t>48</t>
  </si>
  <si>
    <t>968062376</t>
  </si>
  <si>
    <t>Vybourání dřevěných rámů oken zdvojených včetně křídel pl do 4 m2</t>
  </si>
  <si>
    <t>1853642414</t>
  </si>
  <si>
    <t>Vybourání dřevěných rámů oken s křídly, dveřních zárubní, vrat, stěn, ostění nebo obkladů rámů oken s křídly zdvojených, plochy do 4 m2</t>
  </si>
  <si>
    <t>2,05*(2,05*5+1,15*12+1,2)+1,8*1,2*2+0,55*1,2*2+1,15*0,55*7+2,85*0,9*2</t>
  </si>
  <si>
    <t>49</t>
  </si>
  <si>
    <t>968062745</t>
  </si>
  <si>
    <t>Vybourání stěn dřevěných plných, zasklených nebo výkladních pl do 2 m2</t>
  </si>
  <si>
    <t>-1585136161</t>
  </si>
  <si>
    <t>Vybourání dřevěných rámů oken s křídly, dveřních zárubní, vrat, stěn, ostění nebo obkladů stěn plných, zasklených nebo výkladních pevných nebo otevíratelných, plochy do 2 m2</t>
  </si>
  <si>
    <t>"vstup do občerstvení :" 3,4*3,2</t>
  </si>
  <si>
    <t>50</t>
  </si>
  <si>
    <t>968072368-V</t>
  </si>
  <si>
    <t xml:space="preserve">Vybourání  mříže otevíravé </t>
  </si>
  <si>
    <t>-46255081</t>
  </si>
  <si>
    <t>51</t>
  </si>
  <si>
    <t>968072456</t>
  </si>
  <si>
    <t>Vybourání kovových dveřních zárubní pl přes 2 m2</t>
  </si>
  <si>
    <t>476942845</t>
  </si>
  <si>
    <t>Vybourání kovových rámů oken s křídly, dveřních zárubní, vrat, stěn, ostění nebo obkladů dveřních zárubní, plochy přes 2 m2</t>
  </si>
  <si>
    <t>3,05*1,45+2,08*0,9+1,97*0,9</t>
  </si>
  <si>
    <t>52</t>
  </si>
  <si>
    <t>968082017</t>
  </si>
  <si>
    <t>Vybourání plastových rámů oken dvojitých včetně křídel plochy přes 2 do 4 m2</t>
  </si>
  <si>
    <t>-1220764577</t>
  </si>
  <si>
    <t>Vybourání plastových rámů oken s křídly, dveřních zárubní, vrat rámu oken s křídly zdvojenými, plochy přes 2 do m2</t>
  </si>
  <si>
    <t>2,2*2,1*5+2,2*1,2*2+3,0*2,1</t>
  </si>
  <si>
    <t>53</t>
  </si>
  <si>
    <t>968082022</t>
  </si>
  <si>
    <t>Vybourání plastových zárubní dveří plochy do 4 m2</t>
  </si>
  <si>
    <t>1127327650</t>
  </si>
  <si>
    <t>Vybourání plastových rámů oken s křídly, dveřních zárubní, vrat dveřních zárubní, plochy přes 2 do 4 m2</t>
  </si>
  <si>
    <t>3,4*2,1</t>
  </si>
  <si>
    <t>54</t>
  </si>
  <si>
    <t>978036101-V</t>
  </si>
  <si>
    <t xml:space="preserve">Otlučení nesoudržných částí vnějších omítek </t>
  </si>
  <si>
    <t>514152089</t>
  </si>
  <si>
    <t>55</t>
  </si>
  <si>
    <t>978059611</t>
  </si>
  <si>
    <t>Odsekání a odebrání obkladů stěn z vnějších obkládaček plochy do 1 m2</t>
  </si>
  <si>
    <t>974168823</t>
  </si>
  <si>
    <t>Odsekání obkladů stěn včetně otlučení podkladní omítky až na zdivo z obkládaček vnějších, z jakýchkoliv materiálů, plochy do 1 m2</t>
  </si>
  <si>
    <t>99</t>
  </si>
  <si>
    <t>Přesun hmot</t>
  </si>
  <si>
    <t>56</t>
  </si>
  <si>
    <t>997013113</t>
  </si>
  <si>
    <t>Vnitrostaveništní doprava suti a vybouraných hmot pro budovy v do 12 m s použitím mechanizace</t>
  </si>
  <si>
    <t>t</t>
  </si>
  <si>
    <t>34331607</t>
  </si>
  <si>
    <t>Vnitrostaveništní doprava suti a vybouraných hmot vodorovně do 50 m svisle s použitím mechanizace pro budovy a haly výšky přes 9 do 12 m</t>
  </si>
  <si>
    <t>57</t>
  </si>
  <si>
    <t>997013502-V</t>
  </si>
  <si>
    <t>Odvoz suti a vybouraných hmot na skládku vzdálenosti dle skládky dodavatele se složením a poplatkem za likvidaci odpadu</t>
  </si>
  <si>
    <t>1626966397</t>
  </si>
  <si>
    <t>Odvoz suti a vybouraných hmot na skládku nebo meziskládku se složením, na vzdálenost Odvoz suti a vybouraných hmot na skládku vzdálenosti dle skládky dodavatele se složením a poplatkem za likvidaci odpadu</t>
  </si>
  <si>
    <t>60</t>
  </si>
  <si>
    <t>998011003</t>
  </si>
  <si>
    <t>Přesun hmot pro budovy zděné v do 24 m</t>
  </si>
  <si>
    <t>223404524</t>
  </si>
  <si>
    <t>Přesun hmot pro budovy občanské výstavby, bydlení, výrobu a služby s nosnou svislou konstrukcí zděnou z cihel, tvárnic nebo kamene vodorovná dopravní vzdálenost do 100 m pro budovy výšky přes 12 do 24 m</t>
  </si>
  <si>
    <t>PSV</t>
  </si>
  <si>
    <t>Práce a dodávky PSV</t>
  </si>
  <si>
    <t>711</t>
  </si>
  <si>
    <t>Izolace proti vodě, vlhkosti a plynům</t>
  </si>
  <si>
    <t>61</t>
  </si>
  <si>
    <t>711102001-V</t>
  </si>
  <si>
    <t xml:space="preserve">Vyplnění spáry tl. 10 mm pod KZS asfaltovou hmotu vč. dodání materiálu </t>
  </si>
  <si>
    <t>1923943055</t>
  </si>
  <si>
    <t xml:space="preserve"> Vyplnění spáry tl. 10 mm pod KZS asfaltovou hmotu vč. dodání materiálu</t>
  </si>
  <si>
    <t>62</t>
  </si>
  <si>
    <t>711112011</t>
  </si>
  <si>
    <t>Provedení izolace proti zemní vlhkosti svislé za studena suspenzí asfaltovou</t>
  </si>
  <si>
    <t>638406</t>
  </si>
  <si>
    <t>Provedení izolace proti zemní vlhkosti natěradly a tmely za studena na ploše svislé S nátěrem suspensí asfaltovou</t>
  </si>
  <si>
    <t>" pod tepelnou izolaci soklu - odhad:" 42,0</t>
  </si>
  <si>
    <t>63</t>
  </si>
  <si>
    <t xml:space="preserve">111633001-V </t>
  </si>
  <si>
    <t xml:space="preserve">bitumenový penetrační nátěr </t>
  </si>
  <si>
    <t>-69429591</t>
  </si>
  <si>
    <t>Poznámka k položce:
Spotřeba: 0,75 kg/m2</t>
  </si>
  <si>
    <t>42*1,02 'Přepočtené koeficientem množství</t>
  </si>
  <si>
    <t>64</t>
  </si>
  <si>
    <t>711112012</t>
  </si>
  <si>
    <t>Provedení izolace proti zemní vlhkosti svislé za studena nátěrem tekutou lepenkou</t>
  </si>
  <si>
    <t>1404860598</t>
  </si>
  <si>
    <t>Provedení izolace proti zemní vlhkosti natěradly a tmely za studena na ploše svislé S nátěrem tekutou lepenkou</t>
  </si>
  <si>
    <t>65</t>
  </si>
  <si>
    <t xml:space="preserve">111633003-V </t>
  </si>
  <si>
    <t>cementová pružná voděodolná stěrka</t>
  </si>
  <si>
    <t>-216603430</t>
  </si>
  <si>
    <t>66</t>
  </si>
  <si>
    <t>998711102</t>
  </si>
  <si>
    <t>Přesun hmot tonážní pro izolace proti vodě, vlhkosti a plynům v objektech výšky do 12 m</t>
  </si>
  <si>
    <t>-929363353</t>
  </si>
  <si>
    <t>Přesun hmot pro izolace proti vodě, vlhkosti a plynům stanovený z hmotnosti přesunovaného materiálu vodorovná dopravní vzdálenost do 50 m v objektech výšky přes 6 do 12 m</t>
  </si>
  <si>
    <t>713</t>
  </si>
  <si>
    <t>Izolace tepelné</t>
  </si>
  <si>
    <t>67</t>
  </si>
  <si>
    <t>713111111</t>
  </si>
  <si>
    <t>Montáž izolace tepelné vrchem stropů volně kladenými rohožemi, pásy, dílci, deskami</t>
  </si>
  <si>
    <t>-1866250145</t>
  </si>
  <si>
    <t>Montáž tepelné izolace stropů rohožemi, pásy, dílci, deskami, bloky (izolační materiál ve specifikaci) vrchem bez překrytí lepenkou kladenými volně</t>
  </si>
  <si>
    <t>" strop pod šikmou střechou bez výškových přechodů :" 377,7</t>
  </si>
  <si>
    <t>68</t>
  </si>
  <si>
    <t>631481131</t>
  </si>
  <si>
    <t>deska minerální izolační (la=0,039) tl.120 mm</t>
  </si>
  <si>
    <t>970081995</t>
  </si>
  <si>
    <t>377,7*2*1,02</t>
  </si>
  <si>
    <t>69</t>
  </si>
  <si>
    <t>713131141</t>
  </si>
  <si>
    <t>Montáž izolace tepelné stěn a základů lepením celoplošně rohoží, pásů, dílců, desek</t>
  </si>
  <si>
    <t>1699837202</t>
  </si>
  <si>
    <t>Montáž tepelné izolace stěn rohožemi, pásy, deskami, dílci, bloky (izolační materiál ve specifikaci) lepením celoplošně</t>
  </si>
  <si>
    <t>"XPS tl. 50 mm - niky :" 0,45*(5,6+4,6+2,4)</t>
  </si>
  <si>
    <t>"XPS tl. 140 mm - niky :" 1,0*1,8+1,0*1,3+0,6*0,6</t>
  </si>
  <si>
    <t>70</t>
  </si>
  <si>
    <t>183670905</t>
  </si>
  <si>
    <t>3,46*1,02 'Přepočtené koeficientem množství</t>
  </si>
  <si>
    <t>71</t>
  </si>
  <si>
    <t>283764171</t>
  </si>
  <si>
    <t>deska z extrudovaného polystyrénu  XPS tl. 50 mm</t>
  </si>
  <si>
    <t>2095675749</t>
  </si>
  <si>
    <t>72</t>
  </si>
  <si>
    <t>713131145</t>
  </si>
  <si>
    <t>Montáž izolace tepelné stěn a základů lepením bodově rohoží, pásů, dílců, desek</t>
  </si>
  <si>
    <t>939065312</t>
  </si>
  <si>
    <t>Montáž tepelné izolace stěn rohožemi, pásy, deskami, dílci, bloky (izolační materiál ve specifikaci) lepením bodově</t>
  </si>
  <si>
    <t xml:space="preserve">" parapety :" </t>
  </si>
  <si>
    <t>" poh.JV :" 0,33*(2,1*7+1,2*2+2,05*4+1,15*8)</t>
  </si>
  <si>
    <t>" poh.SZ :" 0,30*(2,05*3+1,05+1,15*4+1,5*5+0,55*7)</t>
  </si>
  <si>
    <t>73</t>
  </si>
  <si>
    <t>1018170593</t>
  </si>
  <si>
    <t>18,33*1,02 'Přepočtené koeficientem množství</t>
  </si>
  <si>
    <t>74</t>
  </si>
  <si>
    <t>713191135-V</t>
  </si>
  <si>
    <t>Izolace tepelné podlah, stropů parotěsná zábrana fólií nehořlavou</t>
  </si>
  <si>
    <t>421352711</t>
  </si>
  <si>
    <t>75</t>
  </si>
  <si>
    <t>713191136-V</t>
  </si>
  <si>
    <t>Izolace tepelné podlah, stropů pojistnou hydroizolační fólií nehořlavou</t>
  </si>
  <si>
    <t>1459686674</t>
  </si>
  <si>
    <t>76</t>
  </si>
  <si>
    <t>998713103</t>
  </si>
  <si>
    <t>Přesun hmot tonážní tonážní pro izolace tepelné v objektech v do 24 m</t>
  </si>
  <si>
    <t>1697879114</t>
  </si>
  <si>
    <t>Přesun hmot pro izolace tepelné stanovený z hmotnosti přesunovaného materiálu vodorovná dopravní vzdálenost do 50 m v objektech výšky přes 12 m do 24 m</t>
  </si>
  <si>
    <t>723</t>
  </si>
  <si>
    <t>Zdravotechnika - vnitřní plynovod</t>
  </si>
  <si>
    <t>77</t>
  </si>
  <si>
    <t>723190091-V</t>
  </si>
  <si>
    <t xml:space="preserve">Přeložení plynového potrubí na fasádě vč. demontáže, úpravy a osazení, veškerého materiálu a zkoušek </t>
  </si>
  <si>
    <t>-1517427780</t>
  </si>
  <si>
    <t>Poznámka k položce:
V</t>
  </si>
  <si>
    <t>15,0*4+20,0*2</t>
  </si>
  <si>
    <t>743</t>
  </si>
  <si>
    <t>Elektromontáže - hrubá montáž</t>
  </si>
  <si>
    <t>78</t>
  </si>
  <si>
    <t>743621002-V</t>
  </si>
  <si>
    <t xml:space="preserve">Montáž a dodávka dráty hromosvodné svodové na fasádě s podpěrou vč. svorek a připojení na jímací tyč, komplet </t>
  </si>
  <si>
    <t>-31898837</t>
  </si>
  <si>
    <t>79</t>
  </si>
  <si>
    <t>743621009-V</t>
  </si>
  <si>
    <t>Demontáž dráty hromosvodné svodové s podpěrou vč. svorek a odpojení, komplet - INF</t>
  </si>
  <si>
    <t>1227122725</t>
  </si>
  <si>
    <t>748</t>
  </si>
  <si>
    <t>Elektromontáže - osvětlovací zařízení a svítidla</t>
  </si>
  <si>
    <t>80</t>
  </si>
  <si>
    <t>748111001-V</t>
  </si>
  <si>
    <t xml:space="preserve">Demontáž a montáž elektrozařízení venkovního přisazeného na KZS </t>
  </si>
  <si>
    <t>1559102715</t>
  </si>
  <si>
    <t>" svítidla, zvonky, vypínače, zásuvky  na fasádě objektu a pod.  :"  12</t>
  </si>
  <si>
    <t>751</t>
  </si>
  <si>
    <t>Vzduchotechnika</t>
  </si>
  <si>
    <t>81</t>
  </si>
  <si>
    <t>751110010-V</t>
  </si>
  <si>
    <t>Demontáž a montáž VZT zařízení - venkovní ventilátor na konzolách</t>
  </si>
  <si>
    <t>970189044</t>
  </si>
  <si>
    <t>762</t>
  </si>
  <si>
    <t>Konstrukce tesařské</t>
  </si>
  <si>
    <t>82</t>
  </si>
  <si>
    <t>762083122</t>
  </si>
  <si>
    <t>Impregnace řeziva proti dřevokaznému hmyzu, houbám a plísním máčením třída ohrožení 3 a 4</t>
  </si>
  <si>
    <t>m3</t>
  </si>
  <si>
    <t>-1400182574</t>
  </si>
  <si>
    <t>Práce společné pro tesařské konstrukce impregnace řeziva máčením proti dřevokaznému hmyzu, houbám a plísním, třída ohrožení 3 a 4 (dřevo v exteriéru)</t>
  </si>
  <si>
    <t>1,108+1,968</t>
  </si>
  <si>
    <t>85</t>
  </si>
  <si>
    <t>762511263</t>
  </si>
  <si>
    <t>Podlahové kce podkladové z desek OSB tl 15 mm nebroušených na pero a drážku šroubovaných</t>
  </si>
  <si>
    <t>872515954</t>
  </si>
  <si>
    <t>Podlahové konstrukce podkladové z dřevoštěpkových desek OSB jednovrstvých šroubovaných na pero a drážku nebroušených, tloušťky desky 15 mm</t>
  </si>
  <si>
    <t>" pochozí lávka :" 1,2*50,0</t>
  </si>
  <si>
    <t>86</t>
  </si>
  <si>
    <t>762526130</t>
  </si>
  <si>
    <t>Položení polštáře pod podlahy při osové vzdálenosti 100 cm</t>
  </si>
  <si>
    <t>-1389780964</t>
  </si>
  <si>
    <t>Položení podlah položení polštářů pod podlahy osové vzdálenosti přes 650 do 1000 mm</t>
  </si>
  <si>
    <t>87</t>
  </si>
  <si>
    <t>605121110</t>
  </si>
  <si>
    <t>řezivo jehličnaté hranol jakost I-II délka 2 - 3,5 m</t>
  </si>
  <si>
    <t>-1218987445</t>
  </si>
  <si>
    <t>řezivo jehličnaté hraněné, neopracované (hranolky, hranoly) řezivo jehličnaté - hranoly délka 2 - 3,5 m hranoly jakost I-II</t>
  </si>
  <si>
    <t>" hranoly 80/120  :" 0,08*0,12*(50,0*2+1,5*70)</t>
  </si>
  <si>
    <t>88</t>
  </si>
  <si>
    <t>762595001</t>
  </si>
  <si>
    <t>Spojovací prostředky pro položení dřevěných podlah a zakrytí kanálů</t>
  </si>
  <si>
    <t>283600653</t>
  </si>
  <si>
    <t>Spojovací prostředky podlah, konstrukcí podkladových, zakrytí kanálů a výkopů hřebíky, vruty</t>
  </si>
  <si>
    <t>89</t>
  </si>
  <si>
    <t>998762103</t>
  </si>
  <si>
    <t>Přesun hmot tonážní pro kce tesařské v objektech v do 24 m</t>
  </si>
  <si>
    <t>658120646</t>
  </si>
  <si>
    <t>Přesun hmot pro konstrukce tesařské stanovený z hmotnosti přesunovaného materiálu vodorovná dopravní vzdálenost do 50 m v objektech výšky přes 12 do 24 m</t>
  </si>
  <si>
    <t>764</t>
  </si>
  <si>
    <t>Konstrukce klempířské</t>
  </si>
  <si>
    <t>90</t>
  </si>
  <si>
    <t>764111001-V</t>
  </si>
  <si>
    <t>Demontáž oblé krytiny průčelí vč. bednění a provedení nového zakrytí po provedení zateplení zdiva vč. dodávky krytiny z Pz plechu s upraveným povrchem, podkladní vrstvy a  materiálu bednění a likvidací sutě</t>
  </si>
  <si>
    <t>-1281699306</t>
  </si>
  <si>
    <t>" hlavní vstup :" 6,5*0,9</t>
  </si>
  <si>
    <t>91</t>
  </si>
  <si>
    <t>764410850</t>
  </si>
  <si>
    <t>Demontáž oplechování parapetu rš do 330 mm</t>
  </si>
  <si>
    <t>-416889018</t>
  </si>
  <si>
    <t>92</t>
  </si>
  <si>
    <t>764454802</t>
  </si>
  <si>
    <t>Demontáž trouby kruhové průměr 120 mm</t>
  </si>
  <si>
    <t>975752420</t>
  </si>
  <si>
    <t>Demontáž odpadních trub nebo součástí trub kruhových, průměru 120 mm</t>
  </si>
  <si>
    <t>93</t>
  </si>
  <si>
    <t>764455203</t>
  </si>
  <si>
    <t>Montáž Pz odpad trouby kruhové D 150 mm</t>
  </si>
  <si>
    <t>-1322650285</t>
  </si>
  <si>
    <t>Odpadní trouby z pozinkovaného Pz plechu montáž kruhových trub, průměru 150 mm</t>
  </si>
  <si>
    <t>94</t>
  </si>
  <si>
    <t>764456942</t>
  </si>
  <si>
    <t>Oprava Pz kolena horní kruhová průměr 100 mm</t>
  </si>
  <si>
    <t>-1771381438</t>
  </si>
  <si>
    <t>Odpadní trouby z pozinkovaného Pz plechu součásti kolena horní dvojitá ze šesti dílů, průměru 100 mm</t>
  </si>
  <si>
    <t>95</t>
  </si>
  <si>
    <t>764456963</t>
  </si>
  <si>
    <t>Oprava Pz odskoky kruhové průměr 120 mm</t>
  </si>
  <si>
    <t>1089913663</t>
  </si>
  <si>
    <t>Odpadní trouby z pozinkovaného Pz plechu součásti odskoky, průměru 120 mm</t>
  </si>
  <si>
    <t>96</t>
  </si>
  <si>
    <t>764711007-V</t>
  </si>
  <si>
    <t>Oplechování parapetu z plechu s povrchem poplastovaným pro šířku ostění 310 - 400 mm</t>
  </si>
  <si>
    <t>823212803</t>
  </si>
  <si>
    <t>2,1*7+1,2*2+2,05*7+1,05+1,15*12+1,2*5+0,55*7</t>
  </si>
  <si>
    <t>97</t>
  </si>
  <si>
    <t>998764103</t>
  </si>
  <si>
    <t>Přesun hmot tonážní pro konstrukce klempířské v objektech v do 24 m</t>
  </si>
  <si>
    <t>-992577128</t>
  </si>
  <si>
    <t>Přesun hmot pro konstrukce klempířské stanovený z hmotnosti přesunovaného materiálu vodorovná dopravní vzdálenost do 50 m v objektech výšky přes 12 do 24 m</t>
  </si>
  <si>
    <t>766</t>
  </si>
  <si>
    <t>Konstrukce truhlářské</t>
  </si>
  <si>
    <t>98</t>
  </si>
  <si>
    <t>766602006-V</t>
  </si>
  <si>
    <t xml:space="preserve">Plastová okna a dveře balkonové bílé U=1,2, izolační sklo čiré, vč. vnitř. žaluzií a sítí + montáž </t>
  </si>
  <si>
    <t>-1465303986</t>
  </si>
  <si>
    <t xml:space="preserve">Plastová okna a dveře balkonové bílé U=1,2, izolační sklo čiré, vč. žaluzií a sítí + montáž </t>
  </si>
  <si>
    <t>2,1*2,2*6+2,1*3,0+1,2*2,2*2</t>
  </si>
  <si>
    <t>766602007-V</t>
  </si>
  <si>
    <t xml:space="preserve">Plastové dveře vchodové plné bílé U=1,2, se zárubní a prahem + montáž </t>
  </si>
  <si>
    <t>-2087586408</t>
  </si>
  <si>
    <t>1,0*2,05+0,94*1,98</t>
  </si>
  <si>
    <t>766694124</t>
  </si>
  <si>
    <t>Montáž parapetních desek dřevěných, laminovaných šířky přes 30 cm délky přes 2,6 m</t>
  </si>
  <si>
    <t>-1011363669</t>
  </si>
  <si>
    <t>Montáž ostatních truhlářských konstrukcí parapetních desek šířky přes 300 mm, délky přes 2600 mm</t>
  </si>
  <si>
    <t>101</t>
  </si>
  <si>
    <t>607941071V</t>
  </si>
  <si>
    <t>deska parapetní dřevotřísková vnitřní poplastovaná 0,5 x 1 m</t>
  </si>
  <si>
    <t>486348425</t>
  </si>
  <si>
    <t>2,1*7+1,2*2+2,05*5+1,15*11+1,2*5+0,55*7</t>
  </si>
  <si>
    <t>102</t>
  </si>
  <si>
    <t>998766103</t>
  </si>
  <si>
    <t>Přesun hmot tonážní pro konstrukce truhlářské v objektech v do 24 m</t>
  </si>
  <si>
    <t>594362158</t>
  </si>
  <si>
    <t>Přesun hmot pro konstrukce truhlářské stanovený z hmotnosti přesunovaného materiálu vodorovná dopravní vzdálenost do 50 m v objektech výšky přes 12 do 24 m</t>
  </si>
  <si>
    <t>767</t>
  </si>
  <si>
    <t>Konstrukce zámečnické</t>
  </si>
  <si>
    <t>103</t>
  </si>
  <si>
    <t>767110005-V</t>
  </si>
  <si>
    <t>Prosklená stěna AL, U = 1,2,  s vchodovými dveřmi , dodávka+montáž</t>
  </si>
  <si>
    <t>1078743331</t>
  </si>
  <si>
    <t>2,4*3,4+2,8*3,4+1,45*3,05</t>
  </si>
  <si>
    <t>104</t>
  </si>
  <si>
    <t>767655240</t>
  </si>
  <si>
    <t>Montáž vrat garážových skládacích do ocelové zárubně čtyřkřídlových plochy do 20 m2</t>
  </si>
  <si>
    <t>-98711338</t>
  </si>
  <si>
    <t>Montáž vrat garážových skládacích, osazovaných do ocelové zárubně z dílů čtyřkřídlových, plochy do 20 m2</t>
  </si>
  <si>
    <t>105</t>
  </si>
  <si>
    <t>553423001-V</t>
  </si>
  <si>
    <t>brána kovová do zdiva skládací 3,24x3,9m</t>
  </si>
  <si>
    <t>-1099356839</t>
  </si>
  <si>
    <t>106</t>
  </si>
  <si>
    <t>767660001-V</t>
  </si>
  <si>
    <t xml:space="preserve">Úprava stávající vjezdové brány pro osezení do KZS a montáž brány </t>
  </si>
  <si>
    <t>1297895949</t>
  </si>
  <si>
    <t>771</t>
  </si>
  <si>
    <t>Podlahy z dlaždic</t>
  </si>
  <si>
    <t>107</t>
  </si>
  <si>
    <t>771573902-V</t>
  </si>
  <si>
    <t>Oprava podlah z keramických dlaždic lepených do 12 ks/m2 vč. dodání dlaždic</t>
  </si>
  <si>
    <t>-326822525</t>
  </si>
  <si>
    <t>" oprava podlah u měněných dveří :" 7,0</t>
  </si>
  <si>
    <t>772</t>
  </si>
  <si>
    <t>Podlahy z kamene</t>
  </si>
  <si>
    <t>108</t>
  </si>
  <si>
    <t>77240009-V</t>
  </si>
  <si>
    <t>Demontáž odvětrávaného obkladu soklu umělým pískovcem vč. nosného roštu</t>
  </si>
  <si>
    <t>-1646262151</t>
  </si>
  <si>
    <t>1,0*(33,03-2,1-3,2+0,7*2)</t>
  </si>
  <si>
    <t>781</t>
  </si>
  <si>
    <t>Dokončovací práce - obklady keramické</t>
  </si>
  <si>
    <t>109</t>
  </si>
  <si>
    <t>781414111</t>
  </si>
  <si>
    <t>Montáž obkladaček vnitřních pravoúhlých pórovinových do 22 ks/m2 lepených flexibilním lepidlem</t>
  </si>
  <si>
    <t>-1402625644</t>
  </si>
  <si>
    <t>Montáž obkladů vnitřních stěn z obkladaček a dekorů (listel) pórovinových lepených flexibilním lepidlem z obkladaček pravoúhlých do 22 ks/m2</t>
  </si>
  <si>
    <t>"doplnění obkladu po výměně oken :" 3,0</t>
  </si>
  <si>
    <t>110</t>
  </si>
  <si>
    <t>597611551</t>
  </si>
  <si>
    <t>dlaždice keramické - koupelny  20 x 20 x 0,75 cm I. j.</t>
  </si>
  <si>
    <t>-2003877112</t>
  </si>
  <si>
    <t xml:space="preserve">obkládačky a dlaždice keramické koupelny -  formát 20 x 20 x  0,75 cm  (bílé i barevné) </t>
  </si>
  <si>
    <t>3*1,1 'Přepočtené koeficientem množství</t>
  </si>
  <si>
    <t>111</t>
  </si>
  <si>
    <t>781774113</t>
  </si>
  <si>
    <t>Montáž obkladů vnějších z dlaždic keramických do 12 ks/m2 lepených flexibilním lepidlem</t>
  </si>
  <si>
    <t>-1436630448</t>
  </si>
  <si>
    <t>Montáž obkladů vnějších stěn z dlaždic keramických lepených flexibilním lepidlem režných nebo glazovaných hladkých přes 9 do 12 ks/m2</t>
  </si>
  <si>
    <t>41,150+5,35</t>
  </si>
  <si>
    <t>112</t>
  </si>
  <si>
    <t>597614221</t>
  </si>
  <si>
    <t>dlaždice keramické slinuté neglazované mrazuvzdorné leštěné 29,5 x 29,5 x 0,8 cm</t>
  </si>
  <si>
    <t>1021512288</t>
  </si>
  <si>
    <t>dlaždice keramické vysoce slinuté neglazované mrazuvzdorné leštěné rozměr  29,5 x 29,5 x 0,8</t>
  </si>
  <si>
    <t>46,5*1,04 'Přepočtené koeficientem množství</t>
  </si>
  <si>
    <t>113</t>
  </si>
  <si>
    <t>781779191</t>
  </si>
  <si>
    <t>Příplatek k montáži obkladů vnějších z dlaždic keramických za plochu do 10 m2</t>
  </si>
  <si>
    <t>-201269796</t>
  </si>
  <si>
    <t>Montáž obkladů vnějších stěn z dlaždic keramických Příplatek k cenám za plochu do 10 m2 jednotlivě</t>
  </si>
  <si>
    <t>114</t>
  </si>
  <si>
    <t>781779196</t>
  </si>
  <si>
    <t>Příplatek k montáži obkladů vnějších z dlaždic keramických za spárování tmelem dvousložkovým</t>
  </si>
  <si>
    <t>-1720821741</t>
  </si>
  <si>
    <t>Montáž obkladů vnějších stěn z dlaždic keramických Příplatek k cenám za dvousložkový spárovací tmel</t>
  </si>
  <si>
    <t>115</t>
  </si>
  <si>
    <t>781779197</t>
  </si>
  <si>
    <t>Příplatek k montáži obkladů vnějších z dlaždic keramických za lepení lepidlem dvousložkovým</t>
  </si>
  <si>
    <t>-1851225367</t>
  </si>
  <si>
    <t>Montáž obkladů vnějších stěn z dlaždic keramických Příplatek k cenám za dvousložkové lepidlo</t>
  </si>
  <si>
    <t>116</t>
  </si>
  <si>
    <t>998781102</t>
  </si>
  <si>
    <t>Přesun hmot tonážní pro obklady keramické v objektech v do 12 m</t>
  </si>
  <si>
    <t>758887779</t>
  </si>
  <si>
    <t>Přesun hmot pro obklady keramické stanovený z hmotnosti přesunovaného materiálu vodorovná dopravní vzdálenost do 50 m v objektech výšky přes 6 do 12 m</t>
  </si>
  <si>
    <t>784</t>
  </si>
  <si>
    <t>Dokončovací práce - malby a tapety</t>
  </si>
  <si>
    <t>117</t>
  </si>
  <si>
    <t>784221101</t>
  </si>
  <si>
    <t>Dvojnásobné bílé malby  ze směsí za sucha dobře otěruvzdorných v místnostech do 3,80 m</t>
  </si>
  <si>
    <t>164023143</t>
  </si>
  <si>
    <t>Malby z malířských směsí otěruvzdorných za sucha dvojnásobné, bílé za sucha otěruvzdorné dobře v místnostech výšky do 3,80 m</t>
  </si>
  <si>
    <t>118</t>
  </si>
  <si>
    <t>784221131</t>
  </si>
  <si>
    <t>Příplatek k cenám 2x maleb za sucha otěruvzdorných za provádění plochy do 5 m2</t>
  </si>
  <si>
    <t>212212410</t>
  </si>
  <si>
    <t>Malby z malířských směsí otěruvzdorných za sucha Příplatek k cenám dvojnásobných maleb za zvýšenou pracnost při provádění malého rozsahu plochy do 5 m2</t>
  </si>
  <si>
    <t>VRN</t>
  </si>
  <si>
    <t>Vedlejší rozpočtové náklady</t>
  </si>
  <si>
    <t>119</t>
  </si>
  <si>
    <t>012303000</t>
  </si>
  <si>
    <t>Geodetické práce po výstavbě</t>
  </si>
  <si>
    <t>Kč</t>
  </si>
  <si>
    <t>16384</t>
  </si>
  <si>
    <t>-391464293</t>
  </si>
  <si>
    <t>Průzkumné, geodetické a projektové práce geodetické práce po výstavbě</t>
  </si>
  <si>
    <t>"geodetické zaměření po provedení stavby:" 1</t>
  </si>
  <si>
    <t>120</t>
  </si>
  <si>
    <t>013254000</t>
  </si>
  <si>
    <t>Dokumentace skutečného provedení stavby</t>
  </si>
  <si>
    <t>8192</t>
  </si>
  <si>
    <t>-479711651</t>
  </si>
  <si>
    <t>Průzkumné, geodetické a projektové práce projektové práce dokumentace stavby (výkresová a textová) skutečného provedení stavby</t>
  </si>
  <si>
    <t>121</t>
  </si>
  <si>
    <t>013254001</t>
  </si>
  <si>
    <t xml:space="preserve">Fotodokumentace </t>
  </si>
  <si>
    <t>-2014474859</t>
  </si>
  <si>
    <t>122</t>
  </si>
  <si>
    <t>030001000</t>
  </si>
  <si>
    <t>Zařízení staveniště</t>
  </si>
  <si>
    <t>131072</t>
  </si>
  <si>
    <t>156184111</t>
  </si>
  <si>
    <t>Základní rozdělení průvodních činností a nákladů zařízení staveniště</t>
  </si>
  <si>
    <t>"Vybudování, zabezpečení, provoz a zrušení zařízení staveniště vč. připojení na inž. sítě :" 1</t>
  </si>
  <si>
    <t>123</t>
  </si>
  <si>
    <t>043103000</t>
  </si>
  <si>
    <t>Zkoušky bez rozlišení</t>
  </si>
  <si>
    <t>820806659</t>
  </si>
  <si>
    <t>Inženýrská činnost zkoušky a ostatní měření zkoušky bez rozlišení</t>
  </si>
  <si>
    <t>" výtažné zkoušky pro kotvení KZS - dvě strany budovy:" 2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</si>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</sst>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8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10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sz val="8"/>
      <color indexed="20"/>
      <name val="Trebuchet MS"/>
      <family val="0"/>
    </font>
    <font>
      <sz val="8"/>
      <color indexed="18"/>
      <name val="Trebuchet MS"/>
      <family val="0"/>
    </font>
    <font>
      <i/>
      <sz val="7"/>
      <color indexed="55"/>
      <name val="Trebuchet MS"/>
      <family val="0"/>
    </font>
    <font>
      <i/>
      <sz val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1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35" borderId="0" xfId="0" applyFont="1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ont="1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14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7" fillId="35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4" fontId="13" fillId="0" borderId="30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4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30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4" fontId="20" fillId="0" borderId="24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164" fontId="23" fillId="0" borderId="31" xfId="0" applyNumberFormat="1" applyFont="1" applyBorder="1" applyAlignment="1">
      <alignment horizontal="right" vertical="center"/>
    </xf>
    <xf numFmtId="164" fontId="23" fillId="0" borderId="32" xfId="0" applyNumberFormat="1" applyFont="1" applyBorder="1" applyAlignment="1">
      <alignment horizontal="right" vertical="center"/>
    </xf>
    <xf numFmtId="167" fontId="23" fillId="0" borderId="32" xfId="0" applyNumberFormat="1" applyFont="1" applyBorder="1" applyAlignment="1">
      <alignment horizontal="right" vertical="center"/>
    </xf>
    <xf numFmtId="164" fontId="23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0" fontId="0" fillId="35" borderId="0" xfId="0" applyFill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right" vertical="center"/>
    </xf>
    <xf numFmtId="0" fontId="0" fillId="35" borderId="35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>
      <alignment horizontal="left" vertical="center"/>
    </xf>
    <xf numFmtId="0" fontId="7" fillId="35" borderId="0" xfId="0" applyFont="1" applyFill="1" applyAlignment="1">
      <alignment horizontal="right" vertical="center"/>
    </xf>
    <xf numFmtId="0" fontId="0" fillId="35" borderId="14" xfId="0" applyFill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32" xfId="0" applyFont="1" applyBorder="1" applyAlignment="1">
      <alignment horizontal="left" vertical="center"/>
    </xf>
    <xf numFmtId="164" fontId="24" fillId="0" borderId="32" xfId="0" applyNumberFormat="1" applyFont="1" applyBorder="1" applyAlignment="1">
      <alignment horizontal="right" vertical="center"/>
    </xf>
    <xf numFmtId="0" fontId="24" fillId="0" borderId="14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164" fontId="22" fillId="0" borderId="32" xfId="0" applyNumberFormat="1" applyFont="1" applyBorder="1" applyAlignment="1">
      <alignment horizontal="right" vertical="center"/>
    </xf>
    <xf numFmtId="0" fontId="22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 horizontal="right"/>
    </xf>
    <xf numFmtId="0" fontId="0" fillId="0" borderId="29" xfId="0" applyBorder="1" applyAlignment="1">
      <alignment horizontal="left" vertical="center"/>
    </xf>
    <xf numFmtId="167" fontId="25" fillId="0" borderId="22" xfId="0" applyNumberFormat="1" applyFont="1" applyBorder="1" applyAlignment="1">
      <alignment horizontal="right"/>
    </xf>
    <xf numFmtId="167" fontId="25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7" fillId="0" borderId="13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64" fontId="24" fillId="0" borderId="0" xfId="0" applyNumberFormat="1" applyFont="1" applyAlignment="1">
      <alignment horizontal="right"/>
    </xf>
    <xf numFmtId="0" fontId="27" fillId="0" borderId="30" xfId="0" applyFont="1" applyBorder="1" applyAlignment="1">
      <alignment horizontal="left"/>
    </xf>
    <xf numFmtId="167" fontId="27" fillId="0" borderId="0" xfId="0" applyNumberFormat="1" applyFont="1" applyAlignment="1">
      <alignment horizontal="right"/>
    </xf>
    <xf numFmtId="167" fontId="27" fillId="0" borderId="24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/>
    </xf>
    <xf numFmtId="164" fontId="22" fillId="0" borderId="0" xfId="0" applyNumberFormat="1" applyFont="1" applyAlignment="1">
      <alignment horizontal="right"/>
    </xf>
    <xf numFmtId="0" fontId="0" fillId="0" borderId="36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168" fontId="0" fillId="0" borderId="36" xfId="0" applyNumberFormat="1" applyFont="1" applyBorder="1" applyAlignment="1">
      <alignment horizontal="right" vertical="center"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>
      <alignment horizontal="right" vertical="center"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4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168" fontId="30" fillId="0" borderId="0" xfId="0" applyNumberFormat="1" applyFont="1" applyAlignment="1">
      <alignment horizontal="right" vertical="center"/>
    </xf>
    <xf numFmtId="0" fontId="30" fillId="0" borderId="30" xfId="0" applyFont="1" applyBorder="1" applyAlignment="1">
      <alignment horizontal="left" vertical="center"/>
    </xf>
    <xf numFmtId="0" fontId="30" fillId="0" borderId="24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168" fontId="31" fillId="0" borderId="0" xfId="0" applyNumberFormat="1" applyFont="1" applyAlignment="1">
      <alignment horizontal="right" vertical="center"/>
    </xf>
    <xf numFmtId="0" fontId="31" fillId="0" borderId="30" xfId="0" applyFont="1" applyBorder="1" applyAlignment="1">
      <alignment horizontal="left" vertical="center"/>
    </xf>
    <xf numFmtId="0" fontId="31" fillId="0" borderId="24" xfId="0" applyFont="1" applyBorder="1" applyAlignment="1">
      <alignment horizontal="left" vertical="center"/>
    </xf>
    <xf numFmtId="0" fontId="32" fillId="0" borderId="36" xfId="0" applyFont="1" applyBorder="1" applyAlignment="1">
      <alignment horizontal="center" vertical="center"/>
    </xf>
    <xf numFmtId="49" fontId="32" fillId="0" borderId="36" xfId="0" applyNumberFormat="1" applyFont="1" applyBorder="1" applyAlignment="1">
      <alignment horizontal="left" vertical="center" wrapText="1"/>
    </xf>
    <xf numFmtId="0" fontId="32" fillId="0" borderId="36" xfId="0" applyFont="1" applyBorder="1" applyAlignment="1">
      <alignment horizontal="left" vertical="center" wrapText="1"/>
    </xf>
    <xf numFmtId="0" fontId="32" fillId="0" borderId="36" xfId="0" applyFont="1" applyBorder="1" applyAlignment="1">
      <alignment horizontal="center" vertical="center" wrapText="1"/>
    </xf>
    <xf numFmtId="168" fontId="32" fillId="0" borderId="36" xfId="0" applyNumberFormat="1" applyFont="1" applyBorder="1" applyAlignment="1">
      <alignment horizontal="right" vertical="center"/>
    </xf>
    <xf numFmtId="164" fontId="32" fillId="34" borderId="36" xfId="0" applyNumberFormat="1" applyFont="1" applyFill="1" applyBorder="1" applyAlignment="1">
      <alignment horizontal="right" vertical="center"/>
    </xf>
    <xf numFmtId="164" fontId="32" fillId="0" borderId="36" xfId="0" applyNumberFormat="1" applyFont="1" applyBorder="1" applyAlignment="1">
      <alignment horizontal="right" vertical="center"/>
    </xf>
    <xf numFmtId="0" fontId="32" fillId="0" borderId="13" xfId="0" applyFont="1" applyBorder="1" applyAlignment="1">
      <alignment horizontal="left" vertical="center"/>
    </xf>
    <xf numFmtId="0" fontId="32" fillId="34" borderId="36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33" fillId="0" borderId="13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33" fillId="0" borderId="30" xfId="0" applyFont="1" applyBorder="1" applyAlignment="1">
      <alignment horizontal="left" vertical="center"/>
    </xf>
    <xf numFmtId="0" fontId="33" fillId="0" borderId="24" xfId="0" applyFont="1" applyBorder="1" applyAlignment="1">
      <alignment horizontal="left" vertical="center"/>
    </xf>
    <xf numFmtId="0" fontId="34" fillId="0" borderId="13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168" fontId="34" fillId="0" borderId="0" xfId="0" applyNumberFormat="1" applyFont="1" applyAlignment="1">
      <alignment horizontal="right" vertical="center"/>
    </xf>
    <xf numFmtId="0" fontId="34" fillId="0" borderId="30" xfId="0" applyFont="1" applyBorder="1" applyAlignment="1">
      <alignment horizontal="left" vertical="center"/>
    </xf>
    <xf numFmtId="0" fontId="34" fillId="0" borderId="24" xfId="0" applyFont="1" applyBorder="1" applyAlignment="1">
      <alignment horizontal="left" vertical="center"/>
    </xf>
    <xf numFmtId="0" fontId="35" fillId="0" borderId="0" xfId="0" applyFont="1" applyAlignment="1">
      <alignment horizontal="left" vertical="top" wrapText="1"/>
    </xf>
    <xf numFmtId="0" fontId="30" fillId="0" borderId="31" xfId="0" applyFont="1" applyBorder="1" applyAlignment="1">
      <alignment horizontal="left" vertical="center"/>
    </xf>
    <xf numFmtId="0" fontId="30" fillId="0" borderId="32" xfId="0" applyFont="1" applyBorder="1" applyAlignment="1">
      <alignment horizontal="left" vertical="center"/>
    </xf>
    <xf numFmtId="0" fontId="30" fillId="0" borderId="33" xfId="0" applyFont="1" applyBorder="1" applyAlignment="1">
      <alignment horizontal="left" vertical="center"/>
    </xf>
    <xf numFmtId="0" fontId="61" fillId="33" borderId="0" xfId="36" applyFill="1" applyAlignment="1">
      <alignment horizontal="left" vertical="top"/>
    </xf>
    <xf numFmtId="0" fontId="76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1" fillId="33" borderId="0" xfId="0" applyFont="1" applyFill="1" applyAlignment="1">
      <alignment horizontal="left" vertical="center"/>
    </xf>
    <xf numFmtId="0" fontId="77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7" fillId="33" borderId="0" xfId="36" applyFont="1" applyFill="1" applyAlignment="1" applyProtection="1">
      <alignment horizontal="left" vertical="center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1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1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43" xfId="0" applyFont="1" applyBorder="1" applyAlignment="1">
      <alignment horizontal="left"/>
    </xf>
    <xf numFmtId="0" fontId="16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3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9" fillId="35" borderId="18" xfId="0" applyFont="1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25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13" fillId="0" borderId="29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165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77" fillId="33" borderId="0" xfId="36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A26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110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Obrázek 1" descr="C:\KROSplusData\System\Temp\rad8A26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90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Obrázek 1" descr="C:\KROSplusData\System\Temp\radB110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" defaultRowHeight="12" customHeight="1"/>
  <cols>
    <col min="1" max="1" width="9" style="2" customWidth="1"/>
    <col min="2" max="2" width="1.83203125" style="2" customWidth="1"/>
    <col min="3" max="3" width="4.5" style="2" customWidth="1"/>
    <col min="4" max="33" width="2.66015625" style="2" customWidth="1"/>
    <col min="34" max="34" width="3.5" style="2" customWidth="1"/>
    <col min="35" max="35" width="34" style="2" customWidth="1"/>
    <col min="36" max="37" width="2.66015625" style="2" customWidth="1"/>
    <col min="38" max="38" width="9" style="2" customWidth="1"/>
    <col min="39" max="39" width="3.5" style="2" customWidth="1"/>
    <col min="40" max="40" width="14.33203125" style="2" customWidth="1"/>
    <col min="41" max="41" width="8" style="2" customWidth="1"/>
    <col min="42" max="42" width="4.5" style="2" customWidth="1"/>
    <col min="43" max="43" width="16.83203125" style="2" customWidth="1"/>
    <col min="44" max="44" width="14.66015625" style="2" customWidth="1"/>
    <col min="45" max="46" width="27.66015625" style="2" hidden="1" customWidth="1"/>
    <col min="47" max="47" width="26.83203125" style="2" hidden="1" customWidth="1"/>
    <col min="48" max="52" width="23.33203125" style="2" hidden="1" customWidth="1"/>
    <col min="53" max="53" width="20.5" style="2" hidden="1" customWidth="1"/>
    <col min="54" max="54" width="26.83203125" style="2" hidden="1" customWidth="1"/>
    <col min="55" max="56" width="20.5" style="2" hidden="1" customWidth="1"/>
    <col min="57" max="57" width="71.33203125" style="2" customWidth="1"/>
    <col min="58" max="70" width="11.5" style="1" customWidth="1"/>
    <col min="71" max="91" width="11.5" style="2" hidden="1" customWidth="1"/>
    <col min="92" max="16384" width="11.5" style="1" customWidth="1"/>
  </cols>
  <sheetData>
    <row r="1" spans="1:256" s="3" customFormat="1" ht="21.75" customHeight="1">
      <c r="A1" s="189" t="s">
        <v>0</v>
      </c>
      <c r="B1" s="190"/>
      <c r="C1" s="190"/>
      <c r="D1" s="191" t="s">
        <v>1</v>
      </c>
      <c r="E1" s="190"/>
      <c r="F1" s="190"/>
      <c r="G1" s="190"/>
      <c r="H1" s="190"/>
      <c r="I1" s="190"/>
      <c r="J1" s="190"/>
      <c r="K1" s="192" t="s">
        <v>868</v>
      </c>
      <c r="L1" s="192"/>
      <c r="M1" s="192"/>
      <c r="N1" s="192"/>
      <c r="O1" s="192"/>
      <c r="P1" s="192"/>
      <c r="Q1" s="192"/>
      <c r="R1" s="192"/>
      <c r="S1" s="192"/>
      <c r="T1" s="190"/>
      <c r="U1" s="190"/>
      <c r="V1" s="190"/>
      <c r="W1" s="192" t="s">
        <v>869</v>
      </c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84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68" t="s">
        <v>6</v>
      </c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D4" s="11" t="s">
        <v>10</v>
      </c>
      <c r="AQ4" s="12"/>
      <c r="AS4" s="13" t="s">
        <v>11</v>
      </c>
      <c r="BE4" s="14" t="s">
        <v>12</v>
      </c>
      <c r="BS4" s="6" t="s">
        <v>13</v>
      </c>
    </row>
    <row r="5" spans="2:71" s="2" customFormat="1" ht="15" customHeight="1">
      <c r="B5" s="10"/>
      <c r="D5" s="15" t="s">
        <v>14</v>
      </c>
      <c r="K5" s="289" t="s">
        <v>15</v>
      </c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Q5" s="12"/>
      <c r="BE5" s="296" t="s">
        <v>16</v>
      </c>
      <c r="BS5" s="6" t="s">
        <v>7</v>
      </c>
    </row>
    <row r="6" spans="2:71" s="2" customFormat="1" ht="37.5" customHeight="1">
      <c r="B6" s="10"/>
      <c r="D6" s="17" t="s">
        <v>17</v>
      </c>
      <c r="K6" s="297" t="s">
        <v>18</v>
      </c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Q6" s="12"/>
      <c r="BE6" s="269"/>
      <c r="BS6" s="6" t="s">
        <v>19</v>
      </c>
    </row>
    <row r="7" spans="2:71" s="2" customFormat="1" ht="15" customHeight="1">
      <c r="B7" s="10"/>
      <c r="D7" s="18" t="s">
        <v>20</v>
      </c>
      <c r="K7" s="16"/>
      <c r="AK7" s="18" t="s">
        <v>21</v>
      </c>
      <c r="AN7" s="16"/>
      <c r="AQ7" s="12"/>
      <c r="BE7" s="269"/>
      <c r="BS7" s="6" t="s">
        <v>22</v>
      </c>
    </row>
    <row r="8" spans="2:71" s="2" customFormat="1" ht="15" customHeight="1">
      <c r="B8" s="10"/>
      <c r="D8" s="18" t="s">
        <v>23</v>
      </c>
      <c r="K8" s="16" t="s">
        <v>24</v>
      </c>
      <c r="AK8" s="18" t="s">
        <v>25</v>
      </c>
      <c r="AN8" s="19" t="s">
        <v>26</v>
      </c>
      <c r="AQ8" s="12"/>
      <c r="BE8" s="269"/>
      <c r="BS8" s="6" t="s">
        <v>27</v>
      </c>
    </row>
    <row r="9" spans="2:71" s="2" customFormat="1" ht="15" customHeight="1">
      <c r="B9" s="10"/>
      <c r="AQ9" s="12"/>
      <c r="BE9" s="269"/>
      <c r="BS9" s="6" t="s">
        <v>28</v>
      </c>
    </row>
    <row r="10" spans="2:71" s="2" customFormat="1" ht="15" customHeight="1">
      <c r="B10" s="10"/>
      <c r="D10" s="18" t="s">
        <v>29</v>
      </c>
      <c r="AK10" s="18" t="s">
        <v>30</v>
      </c>
      <c r="AN10" s="16"/>
      <c r="AQ10" s="12"/>
      <c r="BE10" s="269"/>
      <c r="BS10" s="6" t="s">
        <v>19</v>
      </c>
    </row>
    <row r="11" spans="2:71" s="2" customFormat="1" ht="18.75" customHeight="1">
      <c r="B11" s="10"/>
      <c r="E11" s="16" t="s">
        <v>31</v>
      </c>
      <c r="AK11" s="18" t="s">
        <v>32</v>
      </c>
      <c r="AN11" s="16"/>
      <c r="AQ11" s="12"/>
      <c r="BE11" s="269"/>
      <c r="BS11" s="6" t="s">
        <v>19</v>
      </c>
    </row>
    <row r="12" spans="2:71" s="2" customFormat="1" ht="7.5" customHeight="1">
      <c r="B12" s="10"/>
      <c r="AQ12" s="12"/>
      <c r="BE12" s="269"/>
      <c r="BS12" s="6" t="s">
        <v>19</v>
      </c>
    </row>
    <row r="13" spans="2:71" s="2" customFormat="1" ht="15" customHeight="1">
      <c r="B13" s="10"/>
      <c r="D13" s="18" t="s">
        <v>33</v>
      </c>
      <c r="AK13" s="18" t="s">
        <v>30</v>
      </c>
      <c r="AN13" s="20" t="s">
        <v>34</v>
      </c>
      <c r="AQ13" s="12"/>
      <c r="BE13" s="269"/>
      <c r="BS13" s="6" t="s">
        <v>19</v>
      </c>
    </row>
    <row r="14" spans="2:71" s="2" customFormat="1" ht="13.5" customHeight="1">
      <c r="B14" s="10"/>
      <c r="E14" s="298" t="s">
        <v>34</v>
      </c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18" t="s">
        <v>32</v>
      </c>
      <c r="AN14" s="20" t="s">
        <v>34</v>
      </c>
      <c r="AQ14" s="12"/>
      <c r="BE14" s="269"/>
      <c r="BS14" s="6" t="s">
        <v>19</v>
      </c>
    </row>
    <row r="15" spans="2:71" s="2" customFormat="1" ht="7.5" customHeight="1">
      <c r="B15" s="10"/>
      <c r="AQ15" s="12"/>
      <c r="BE15" s="269"/>
      <c r="BS15" s="6" t="s">
        <v>4</v>
      </c>
    </row>
    <row r="16" spans="2:71" s="2" customFormat="1" ht="15" customHeight="1">
      <c r="B16" s="10"/>
      <c r="D16" s="18" t="s">
        <v>35</v>
      </c>
      <c r="AK16" s="18" t="s">
        <v>30</v>
      </c>
      <c r="AN16" s="16"/>
      <c r="AQ16" s="12"/>
      <c r="BE16" s="269"/>
      <c r="BS16" s="6" t="s">
        <v>4</v>
      </c>
    </row>
    <row r="17" spans="2:71" s="2" customFormat="1" ht="18.75" customHeight="1">
      <c r="B17" s="10"/>
      <c r="E17" s="16" t="s">
        <v>36</v>
      </c>
      <c r="AK17" s="18" t="s">
        <v>32</v>
      </c>
      <c r="AN17" s="16"/>
      <c r="AQ17" s="12"/>
      <c r="BE17" s="269"/>
      <c r="BS17" s="6" t="s">
        <v>37</v>
      </c>
    </row>
    <row r="18" spans="2:71" s="2" customFormat="1" ht="7.5" customHeight="1">
      <c r="B18" s="10"/>
      <c r="AQ18" s="12"/>
      <c r="BE18" s="269"/>
      <c r="BS18" s="6" t="s">
        <v>7</v>
      </c>
    </row>
    <row r="19" spans="2:71" s="2" customFormat="1" ht="15" customHeight="1">
      <c r="B19" s="10"/>
      <c r="D19" s="18" t="s">
        <v>38</v>
      </c>
      <c r="AQ19" s="12"/>
      <c r="BE19" s="269"/>
      <c r="BS19" s="6" t="s">
        <v>19</v>
      </c>
    </row>
    <row r="20" spans="2:71" s="2" customFormat="1" ht="62.25" customHeight="1">
      <c r="B20" s="10"/>
      <c r="E20" s="299" t="s">
        <v>39</v>
      </c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Q20" s="12"/>
      <c r="BE20" s="269"/>
      <c r="BS20" s="6" t="s">
        <v>4</v>
      </c>
    </row>
    <row r="21" spans="2:57" s="2" customFormat="1" ht="7.5" customHeight="1">
      <c r="B21" s="10"/>
      <c r="AQ21" s="12"/>
      <c r="BE21" s="269"/>
    </row>
    <row r="22" spans="2:57" s="2" customFormat="1" ht="7.5" customHeight="1">
      <c r="B22" s="1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Q22" s="12"/>
      <c r="BE22" s="269"/>
    </row>
    <row r="23" spans="2:57" s="6" customFormat="1" ht="26.25" customHeight="1">
      <c r="B23" s="22"/>
      <c r="D23" s="23" t="s">
        <v>40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300">
        <f>ROUNDUP($AG$51,2)</f>
        <v>0</v>
      </c>
      <c r="AL23" s="301"/>
      <c r="AM23" s="301"/>
      <c r="AN23" s="301"/>
      <c r="AO23" s="301"/>
      <c r="AQ23" s="25"/>
      <c r="BE23" s="287"/>
    </row>
    <row r="24" spans="2:57" s="6" customFormat="1" ht="7.5" customHeight="1">
      <c r="B24" s="22"/>
      <c r="AQ24" s="25"/>
      <c r="BE24" s="287"/>
    </row>
    <row r="25" spans="2:57" s="6" customFormat="1" ht="12" customHeight="1">
      <c r="B25" s="22"/>
      <c r="L25" s="302" t="s">
        <v>41</v>
      </c>
      <c r="M25" s="287"/>
      <c r="N25" s="287"/>
      <c r="O25" s="287"/>
      <c r="W25" s="302" t="s">
        <v>42</v>
      </c>
      <c r="X25" s="287"/>
      <c r="Y25" s="287"/>
      <c r="Z25" s="287"/>
      <c r="AA25" s="287"/>
      <c r="AB25" s="287"/>
      <c r="AC25" s="287"/>
      <c r="AD25" s="287"/>
      <c r="AE25" s="287"/>
      <c r="AK25" s="302" t="s">
        <v>43</v>
      </c>
      <c r="AL25" s="287"/>
      <c r="AM25" s="287"/>
      <c r="AN25" s="287"/>
      <c r="AO25" s="287"/>
      <c r="AQ25" s="25"/>
      <c r="BE25" s="287"/>
    </row>
    <row r="26" spans="2:57" s="6" customFormat="1" ht="15" customHeight="1">
      <c r="B26" s="27"/>
      <c r="D26" s="28" t="s">
        <v>44</v>
      </c>
      <c r="F26" s="28" t="s">
        <v>45</v>
      </c>
      <c r="L26" s="293">
        <v>0.21</v>
      </c>
      <c r="M26" s="294"/>
      <c r="N26" s="294"/>
      <c r="O26" s="294"/>
      <c r="W26" s="295">
        <f>ROUNDUP($AZ$51,2)</f>
        <v>0</v>
      </c>
      <c r="X26" s="294"/>
      <c r="Y26" s="294"/>
      <c r="Z26" s="294"/>
      <c r="AA26" s="294"/>
      <c r="AB26" s="294"/>
      <c r="AC26" s="294"/>
      <c r="AD26" s="294"/>
      <c r="AE26" s="294"/>
      <c r="AK26" s="295">
        <f>ROUNDUP($AV$51,1)</f>
        <v>0</v>
      </c>
      <c r="AL26" s="294"/>
      <c r="AM26" s="294"/>
      <c r="AN26" s="294"/>
      <c r="AO26" s="294"/>
      <c r="AQ26" s="29"/>
      <c r="BE26" s="294"/>
    </row>
    <row r="27" spans="2:57" s="6" customFormat="1" ht="15" customHeight="1">
      <c r="B27" s="27"/>
      <c r="F27" s="28" t="s">
        <v>46</v>
      </c>
      <c r="L27" s="293">
        <v>0.15</v>
      </c>
      <c r="M27" s="294"/>
      <c r="N27" s="294"/>
      <c r="O27" s="294"/>
      <c r="W27" s="295">
        <f>ROUNDUP($BA$51,2)</f>
        <v>0</v>
      </c>
      <c r="X27" s="294"/>
      <c r="Y27" s="294"/>
      <c r="Z27" s="294"/>
      <c r="AA27" s="294"/>
      <c r="AB27" s="294"/>
      <c r="AC27" s="294"/>
      <c r="AD27" s="294"/>
      <c r="AE27" s="294"/>
      <c r="AK27" s="295">
        <f>ROUNDUP($AW$51,1)</f>
        <v>0</v>
      </c>
      <c r="AL27" s="294"/>
      <c r="AM27" s="294"/>
      <c r="AN27" s="294"/>
      <c r="AO27" s="294"/>
      <c r="AQ27" s="29"/>
      <c r="BE27" s="294"/>
    </row>
    <row r="28" spans="2:57" s="6" customFormat="1" ht="15" customHeight="1" hidden="1">
      <c r="B28" s="27"/>
      <c r="F28" s="28" t="s">
        <v>47</v>
      </c>
      <c r="L28" s="293">
        <v>0.21</v>
      </c>
      <c r="M28" s="294"/>
      <c r="N28" s="294"/>
      <c r="O28" s="294"/>
      <c r="W28" s="295">
        <f>ROUNDUP($BB$51,2)</f>
        <v>0</v>
      </c>
      <c r="X28" s="294"/>
      <c r="Y28" s="294"/>
      <c r="Z28" s="294"/>
      <c r="AA28" s="294"/>
      <c r="AB28" s="294"/>
      <c r="AC28" s="294"/>
      <c r="AD28" s="294"/>
      <c r="AE28" s="294"/>
      <c r="AK28" s="295">
        <v>0</v>
      </c>
      <c r="AL28" s="294"/>
      <c r="AM28" s="294"/>
      <c r="AN28" s="294"/>
      <c r="AO28" s="294"/>
      <c r="AQ28" s="29"/>
      <c r="BE28" s="294"/>
    </row>
    <row r="29" spans="2:57" s="6" customFormat="1" ht="15" customHeight="1" hidden="1">
      <c r="B29" s="27"/>
      <c r="F29" s="28" t="s">
        <v>48</v>
      </c>
      <c r="L29" s="293">
        <v>0.15</v>
      </c>
      <c r="M29" s="294"/>
      <c r="N29" s="294"/>
      <c r="O29" s="294"/>
      <c r="W29" s="295">
        <f>ROUNDUP($BC$51,2)</f>
        <v>0</v>
      </c>
      <c r="X29" s="294"/>
      <c r="Y29" s="294"/>
      <c r="Z29" s="294"/>
      <c r="AA29" s="294"/>
      <c r="AB29" s="294"/>
      <c r="AC29" s="294"/>
      <c r="AD29" s="294"/>
      <c r="AE29" s="294"/>
      <c r="AK29" s="295">
        <v>0</v>
      </c>
      <c r="AL29" s="294"/>
      <c r="AM29" s="294"/>
      <c r="AN29" s="294"/>
      <c r="AO29" s="294"/>
      <c r="AQ29" s="29"/>
      <c r="BE29" s="294"/>
    </row>
    <row r="30" spans="2:57" s="6" customFormat="1" ht="15" customHeight="1" hidden="1">
      <c r="B30" s="27"/>
      <c r="F30" s="28" t="s">
        <v>49</v>
      </c>
      <c r="L30" s="293">
        <v>0</v>
      </c>
      <c r="M30" s="294"/>
      <c r="N30" s="294"/>
      <c r="O30" s="294"/>
      <c r="W30" s="295">
        <f>ROUNDUP($BD$51,2)</f>
        <v>0</v>
      </c>
      <c r="X30" s="294"/>
      <c r="Y30" s="294"/>
      <c r="Z30" s="294"/>
      <c r="AA30" s="294"/>
      <c r="AB30" s="294"/>
      <c r="AC30" s="294"/>
      <c r="AD30" s="294"/>
      <c r="AE30" s="294"/>
      <c r="AK30" s="295">
        <v>0</v>
      </c>
      <c r="AL30" s="294"/>
      <c r="AM30" s="294"/>
      <c r="AN30" s="294"/>
      <c r="AO30" s="294"/>
      <c r="AQ30" s="29"/>
      <c r="BE30" s="294"/>
    </row>
    <row r="31" spans="2:57" s="6" customFormat="1" ht="7.5" customHeight="1">
      <c r="B31" s="22"/>
      <c r="AQ31" s="25"/>
      <c r="BE31" s="287"/>
    </row>
    <row r="32" spans="2:57" s="6" customFormat="1" ht="26.25" customHeight="1">
      <c r="B32" s="22"/>
      <c r="C32" s="30"/>
      <c r="D32" s="31" t="s">
        <v>50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3" t="s">
        <v>51</v>
      </c>
      <c r="U32" s="32"/>
      <c r="V32" s="32"/>
      <c r="W32" s="32"/>
      <c r="X32" s="283" t="s">
        <v>52</v>
      </c>
      <c r="Y32" s="276"/>
      <c r="Z32" s="276"/>
      <c r="AA32" s="276"/>
      <c r="AB32" s="276"/>
      <c r="AC32" s="32"/>
      <c r="AD32" s="32"/>
      <c r="AE32" s="32"/>
      <c r="AF32" s="32"/>
      <c r="AG32" s="32"/>
      <c r="AH32" s="32"/>
      <c r="AI32" s="32"/>
      <c r="AJ32" s="32"/>
      <c r="AK32" s="284">
        <f>ROUNDUP(SUM($AK$23:$AK$30),2)</f>
        <v>0</v>
      </c>
      <c r="AL32" s="276"/>
      <c r="AM32" s="276"/>
      <c r="AN32" s="276"/>
      <c r="AO32" s="285"/>
      <c r="AP32" s="30"/>
      <c r="AQ32" s="35"/>
      <c r="BE32" s="287"/>
    </row>
    <row r="33" spans="2:43" s="6" customFormat="1" ht="7.5" customHeight="1">
      <c r="B33" s="22"/>
      <c r="AQ33" s="25"/>
    </row>
    <row r="34" spans="2:43" s="6" customFormat="1" ht="7.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8" spans="2:44" s="6" customFormat="1" ht="7.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22"/>
    </row>
    <row r="39" spans="2:44" s="6" customFormat="1" ht="37.5" customHeight="1">
      <c r="B39" s="22"/>
      <c r="C39" s="11" t="s">
        <v>53</v>
      </c>
      <c r="AR39" s="22"/>
    </row>
    <row r="40" spans="2:44" s="6" customFormat="1" ht="7.5" customHeight="1">
      <c r="B40" s="22"/>
      <c r="AR40" s="22"/>
    </row>
    <row r="41" spans="2:44" s="16" customFormat="1" ht="15" customHeight="1">
      <c r="B41" s="41"/>
      <c r="C41" s="18" t="s">
        <v>14</v>
      </c>
      <c r="L41" s="16" t="str">
        <f>$K$5</f>
        <v>10921_DSP</v>
      </c>
      <c r="AR41" s="41"/>
    </row>
    <row r="42" spans="2:44" s="42" customFormat="1" ht="37.5" customHeight="1">
      <c r="B42" s="43"/>
      <c r="C42" s="42" t="s">
        <v>17</v>
      </c>
      <c r="L42" s="286" t="str">
        <f>$K$6</f>
        <v>Zateplení budovy restaurace Beseda, Štefánikova 3, Hodonín</v>
      </c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  <c r="AB42" s="287"/>
      <c r="AC42" s="287"/>
      <c r="AD42" s="287"/>
      <c r="AE42" s="287"/>
      <c r="AF42" s="287"/>
      <c r="AG42" s="287"/>
      <c r="AH42" s="287"/>
      <c r="AI42" s="287"/>
      <c r="AJ42" s="287"/>
      <c r="AK42" s="287"/>
      <c r="AL42" s="287"/>
      <c r="AM42" s="287"/>
      <c r="AN42" s="287"/>
      <c r="AO42" s="287"/>
      <c r="AR42" s="43"/>
    </row>
    <row r="43" spans="2:44" s="6" customFormat="1" ht="7.5" customHeight="1">
      <c r="B43" s="22"/>
      <c r="AR43" s="22"/>
    </row>
    <row r="44" spans="2:44" s="6" customFormat="1" ht="13.5" customHeight="1">
      <c r="B44" s="22"/>
      <c r="C44" s="18" t="s">
        <v>23</v>
      </c>
      <c r="L44" s="44" t="str">
        <f>IF($K$8="","",$K$8)</f>
        <v>Hodonín</v>
      </c>
      <c r="AI44" s="18" t="s">
        <v>25</v>
      </c>
      <c r="AM44" s="288" t="str">
        <f>IF($AN$8="","",$AN$8)</f>
        <v>15.10.2013</v>
      </c>
      <c r="AN44" s="287"/>
      <c r="AR44" s="22"/>
    </row>
    <row r="45" spans="2:44" s="6" customFormat="1" ht="7.5" customHeight="1">
      <c r="B45" s="22"/>
      <c r="AR45" s="22"/>
    </row>
    <row r="46" spans="2:56" s="6" customFormat="1" ht="17.25" customHeight="1">
      <c r="B46" s="22"/>
      <c r="C46" s="18" t="s">
        <v>29</v>
      </c>
      <c r="L46" s="16" t="str">
        <f>IF($E$11="","",$E$11)</f>
        <v>Integrovaná střední škola Hodonín, Lipová alej 21,</v>
      </c>
      <c r="AI46" s="18" t="s">
        <v>35</v>
      </c>
      <c r="AM46" s="289" t="str">
        <f>IF($E$17="","",$E$17)</f>
        <v>JANČÁLEK s.r.o., U Tržiště 22, 690 02 Břeclav</v>
      </c>
      <c r="AN46" s="287"/>
      <c r="AO46" s="287"/>
      <c r="AP46" s="287"/>
      <c r="AR46" s="22"/>
      <c r="AS46" s="290" t="s">
        <v>54</v>
      </c>
      <c r="AT46" s="291"/>
      <c r="AU46" s="46"/>
      <c r="AV46" s="46"/>
      <c r="AW46" s="46"/>
      <c r="AX46" s="46"/>
      <c r="AY46" s="46"/>
      <c r="AZ46" s="46"/>
      <c r="BA46" s="46"/>
      <c r="BB46" s="46"/>
      <c r="BC46" s="46"/>
      <c r="BD46" s="47"/>
    </row>
    <row r="47" spans="2:56" s="6" customFormat="1" ht="13.5" customHeight="1">
      <c r="B47" s="22"/>
      <c r="C47" s="18" t="s">
        <v>33</v>
      </c>
      <c r="L47" s="16">
        <f>IF($E$14="Vyplň údaj","",$E$14)</f>
      </c>
      <c r="AR47" s="22"/>
      <c r="AS47" s="292"/>
      <c r="AT47" s="287"/>
      <c r="BD47" s="48"/>
    </row>
    <row r="48" spans="2:56" s="6" customFormat="1" ht="11.25" customHeight="1">
      <c r="B48" s="22"/>
      <c r="AR48" s="22"/>
      <c r="AS48" s="292"/>
      <c r="AT48" s="287"/>
      <c r="BD48" s="48"/>
    </row>
    <row r="49" spans="2:56" s="6" customFormat="1" ht="30" customHeight="1">
      <c r="B49" s="22"/>
      <c r="C49" s="275" t="s">
        <v>55</v>
      </c>
      <c r="D49" s="276"/>
      <c r="E49" s="276"/>
      <c r="F49" s="276"/>
      <c r="G49" s="276"/>
      <c r="H49" s="32"/>
      <c r="I49" s="277" t="s">
        <v>56</v>
      </c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6"/>
      <c r="V49" s="276"/>
      <c r="W49" s="276"/>
      <c r="X49" s="276"/>
      <c r="Y49" s="276"/>
      <c r="Z49" s="276"/>
      <c r="AA49" s="276"/>
      <c r="AB49" s="276"/>
      <c r="AC49" s="276"/>
      <c r="AD49" s="276"/>
      <c r="AE49" s="276"/>
      <c r="AF49" s="276"/>
      <c r="AG49" s="278" t="s">
        <v>57</v>
      </c>
      <c r="AH49" s="276"/>
      <c r="AI49" s="276"/>
      <c r="AJ49" s="276"/>
      <c r="AK49" s="276"/>
      <c r="AL49" s="276"/>
      <c r="AM49" s="276"/>
      <c r="AN49" s="277" t="s">
        <v>58</v>
      </c>
      <c r="AO49" s="276"/>
      <c r="AP49" s="276"/>
      <c r="AQ49" s="49" t="s">
        <v>59</v>
      </c>
      <c r="AR49" s="22"/>
      <c r="AS49" s="50" t="s">
        <v>60</v>
      </c>
      <c r="AT49" s="51" t="s">
        <v>61</v>
      </c>
      <c r="AU49" s="51" t="s">
        <v>62</v>
      </c>
      <c r="AV49" s="51" t="s">
        <v>63</v>
      </c>
      <c r="AW49" s="51" t="s">
        <v>64</v>
      </c>
      <c r="AX49" s="51" t="s">
        <v>65</v>
      </c>
      <c r="AY49" s="51" t="s">
        <v>66</v>
      </c>
      <c r="AZ49" s="51" t="s">
        <v>67</v>
      </c>
      <c r="BA49" s="51" t="s">
        <v>68</v>
      </c>
      <c r="BB49" s="51" t="s">
        <v>69</v>
      </c>
      <c r="BC49" s="51" t="s">
        <v>70</v>
      </c>
      <c r="BD49" s="52" t="s">
        <v>71</v>
      </c>
    </row>
    <row r="50" spans="2:56" s="6" customFormat="1" ht="11.25" customHeight="1">
      <c r="B50" s="22"/>
      <c r="AR50" s="22"/>
      <c r="AS50" s="53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7"/>
    </row>
    <row r="51" spans="2:76" s="42" customFormat="1" ht="33" customHeight="1">
      <c r="B51" s="43"/>
      <c r="C51" s="54" t="s">
        <v>72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273">
        <f>ROUNDUP($AG$52,2)</f>
        <v>0</v>
      </c>
      <c r="AH51" s="274"/>
      <c r="AI51" s="274"/>
      <c r="AJ51" s="274"/>
      <c r="AK51" s="274"/>
      <c r="AL51" s="274"/>
      <c r="AM51" s="274"/>
      <c r="AN51" s="273">
        <f>ROUNDUP(SUM($AG$51,$AT$51),2)</f>
        <v>0</v>
      </c>
      <c r="AO51" s="274"/>
      <c r="AP51" s="274"/>
      <c r="AQ51" s="56"/>
      <c r="AR51" s="43"/>
      <c r="AS51" s="57">
        <f>ROUNDUP($AS$52,2)</f>
        <v>0</v>
      </c>
      <c r="AT51" s="58">
        <f>ROUNDUP(SUM($AV$51:$AW$51),1)</f>
        <v>0</v>
      </c>
      <c r="AU51" s="59">
        <f>ROUNDUP($AU$52,5)</f>
        <v>0</v>
      </c>
      <c r="AV51" s="58">
        <f>ROUNDUP($AZ$51*$L$26,2)</f>
        <v>0</v>
      </c>
      <c r="AW51" s="58">
        <f>ROUNDUP($BA$51*$L$27,2)</f>
        <v>0</v>
      </c>
      <c r="AX51" s="58">
        <f>ROUNDUP($BB$51*$L$26,2)</f>
        <v>0</v>
      </c>
      <c r="AY51" s="58">
        <f>ROUNDUP($BC$51*$L$27,2)</f>
        <v>0</v>
      </c>
      <c r="AZ51" s="58">
        <f>ROUNDUP($AZ$52,2)</f>
        <v>0</v>
      </c>
      <c r="BA51" s="58">
        <f>ROUNDUP($BA$52,2)</f>
        <v>0</v>
      </c>
      <c r="BB51" s="58">
        <f>ROUNDUP($BB$52,2)</f>
        <v>0</v>
      </c>
      <c r="BC51" s="58">
        <f>ROUNDUP($BC$52,2)</f>
        <v>0</v>
      </c>
      <c r="BD51" s="60">
        <f>ROUNDUP($BD$52,2)</f>
        <v>0</v>
      </c>
      <c r="BS51" s="42" t="s">
        <v>73</v>
      </c>
      <c r="BT51" s="42" t="s">
        <v>74</v>
      </c>
      <c r="BU51" s="61" t="s">
        <v>75</v>
      </c>
      <c r="BV51" s="42" t="s">
        <v>76</v>
      </c>
      <c r="BW51" s="42" t="s">
        <v>5</v>
      </c>
      <c r="BX51" s="42" t="s">
        <v>77</v>
      </c>
    </row>
    <row r="52" spans="2:91" s="62" customFormat="1" ht="27.75" customHeight="1">
      <c r="B52" s="63"/>
      <c r="C52" s="64"/>
      <c r="D52" s="281" t="s">
        <v>78</v>
      </c>
      <c r="E52" s="282"/>
      <c r="F52" s="282"/>
      <c r="G52" s="282"/>
      <c r="H52" s="282"/>
      <c r="I52" s="64"/>
      <c r="J52" s="281" t="s">
        <v>79</v>
      </c>
      <c r="K52" s="282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282"/>
      <c r="AA52" s="282"/>
      <c r="AB52" s="282"/>
      <c r="AC52" s="282"/>
      <c r="AD52" s="282"/>
      <c r="AE52" s="282"/>
      <c r="AF52" s="282"/>
      <c r="AG52" s="279">
        <f>ROUNDUP($AG$53,2)</f>
        <v>0</v>
      </c>
      <c r="AH52" s="280"/>
      <c r="AI52" s="280"/>
      <c r="AJ52" s="280"/>
      <c r="AK52" s="280"/>
      <c r="AL52" s="280"/>
      <c r="AM52" s="280"/>
      <c r="AN52" s="279">
        <f>ROUNDUP(SUM($AG$52,$AT$52),2)</f>
        <v>0</v>
      </c>
      <c r="AO52" s="280"/>
      <c r="AP52" s="280"/>
      <c r="AQ52" s="65" t="s">
        <v>80</v>
      </c>
      <c r="AR52" s="63"/>
      <c r="AS52" s="66">
        <f>ROUNDUP($AS$53,2)</f>
        <v>0</v>
      </c>
      <c r="AT52" s="67">
        <f>ROUNDUP(SUM($AV$52:$AW$52),1)</f>
        <v>0</v>
      </c>
      <c r="AU52" s="68">
        <f>ROUNDUP($AU$53,5)</f>
        <v>0</v>
      </c>
      <c r="AV52" s="67">
        <f>ROUNDUP($AZ$52*$L$26,2)</f>
        <v>0</v>
      </c>
      <c r="AW52" s="67">
        <f>ROUNDUP($BA$52*$L$27,2)</f>
        <v>0</v>
      </c>
      <c r="AX52" s="67">
        <f>ROUNDUP($BB$52*$L$26,2)</f>
        <v>0</v>
      </c>
      <c r="AY52" s="67">
        <f>ROUNDUP($BC$52*$L$27,2)</f>
        <v>0</v>
      </c>
      <c r="AZ52" s="67">
        <f>ROUNDUP($AZ$53,2)</f>
        <v>0</v>
      </c>
      <c r="BA52" s="67">
        <f>ROUNDUP($BA$53,2)</f>
        <v>0</v>
      </c>
      <c r="BB52" s="67">
        <f>ROUNDUP($BB$53,2)</f>
        <v>0</v>
      </c>
      <c r="BC52" s="67">
        <f>ROUNDUP($BC$53,2)</f>
        <v>0</v>
      </c>
      <c r="BD52" s="69">
        <f>ROUNDUP($BD$53,2)</f>
        <v>0</v>
      </c>
      <c r="BS52" s="62" t="s">
        <v>73</v>
      </c>
      <c r="BT52" s="62" t="s">
        <v>22</v>
      </c>
      <c r="BU52" s="62" t="s">
        <v>75</v>
      </c>
      <c r="BV52" s="62" t="s">
        <v>76</v>
      </c>
      <c r="BW52" s="62" t="s">
        <v>81</v>
      </c>
      <c r="BX52" s="62" t="s">
        <v>5</v>
      </c>
      <c r="CM52" s="62" t="s">
        <v>82</v>
      </c>
    </row>
    <row r="53" spans="1:76" s="70" customFormat="1" ht="23.25" customHeight="1">
      <c r="A53" s="185" t="s">
        <v>870</v>
      </c>
      <c r="B53" s="71"/>
      <c r="C53" s="72"/>
      <c r="D53" s="72"/>
      <c r="E53" s="272" t="s">
        <v>78</v>
      </c>
      <c r="F53" s="271"/>
      <c r="G53" s="271"/>
      <c r="H53" s="271"/>
      <c r="I53" s="271"/>
      <c r="J53" s="72"/>
      <c r="K53" s="272" t="s">
        <v>83</v>
      </c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70">
        <f>'1092.1-1 - 1 -  soupis prací'!$J$29</f>
        <v>0</v>
      </c>
      <c r="AH53" s="271"/>
      <c r="AI53" s="271"/>
      <c r="AJ53" s="271"/>
      <c r="AK53" s="271"/>
      <c r="AL53" s="271"/>
      <c r="AM53" s="271"/>
      <c r="AN53" s="270">
        <f>ROUNDUP(SUM($AG$53,$AT$53),2)</f>
        <v>0</v>
      </c>
      <c r="AO53" s="271"/>
      <c r="AP53" s="271"/>
      <c r="AQ53" s="73" t="s">
        <v>84</v>
      </c>
      <c r="AR53" s="71"/>
      <c r="AS53" s="74">
        <v>0</v>
      </c>
      <c r="AT53" s="75">
        <f>ROUNDUP(SUM($AV$53:$AW$53),1)</f>
        <v>0</v>
      </c>
      <c r="AU53" s="76">
        <f>'1092.1-1 - 1 -  soupis prací'!$P$104</f>
        <v>0</v>
      </c>
      <c r="AV53" s="75">
        <f>'1092.1-1 - 1 -  soupis prací'!$J$32</f>
        <v>0</v>
      </c>
      <c r="AW53" s="75">
        <f>'1092.1-1 - 1 -  soupis prací'!$J$33</f>
        <v>0</v>
      </c>
      <c r="AX53" s="75">
        <f>'1092.1-1 - 1 -  soupis prací'!$J$34</f>
        <v>0</v>
      </c>
      <c r="AY53" s="75">
        <f>'1092.1-1 - 1 -  soupis prací'!$J$35</f>
        <v>0</v>
      </c>
      <c r="AZ53" s="75">
        <f>'1092.1-1 - 1 -  soupis prací'!$F$32</f>
        <v>0</v>
      </c>
      <c r="BA53" s="75">
        <f>'1092.1-1 - 1 -  soupis prací'!$F$33</f>
        <v>0</v>
      </c>
      <c r="BB53" s="75">
        <f>'1092.1-1 - 1 -  soupis prací'!$F$34</f>
        <v>0</v>
      </c>
      <c r="BC53" s="75">
        <f>'1092.1-1 - 1 -  soupis prací'!$F$35</f>
        <v>0</v>
      </c>
      <c r="BD53" s="77">
        <f>'1092.1-1 - 1 -  soupis prací'!$F$36</f>
        <v>0</v>
      </c>
      <c r="BT53" s="70" t="s">
        <v>82</v>
      </c>
      <c r="BV53" s="70" t="s">
        <v>76</v>
      </c>
      <c r="BW53" s="70" t="s">
        <v>85</v>
      </c>
      <c r="BX53" s="70" t="s">
        <v>81</v>
      </c>
    </row>
    <row r="54" spans="2:44" s="6" customFormat="1" ht="30" customHeight="1">
      <c r="B54" s="22"/>
      <c r="AR54" s="22"/>
    </row>
    <row r="55" spans="2:44" s="6" customFormat="1" ht="7.5" customHeight="1"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22"/>
    </row>
  </sheetData>
  <sheetProtection/>
  <mergeCells count="4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AS46:AT48"/>
    <mergeCell ref="L29:O29"/>
    <mergeCell ref="W29:AE29"/>
    <mergeCell ref="AK29:AO29"/>
    <mergeCell ref="L30:O30"/>
    <mergeCell ref="W30:AE30"/>
    <mergeCell ref="AK30:AO30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R2:BE2"/>
    <mergeCell ref="AN53:AP53"/>
    <mergeCell ref="AG53:AM53"/>
    <mergeCell ref="E53:I53"/>
    <mergeCell ref="K53:AF53"/>
    <mergeCell ref="AG51:AM51"/>
    <mergeCell ref="AN51:AP51"/>
    <mergeCell ref="C49:G49"/>
    <mergeCell ref="I49:AF49"/>
    <mergeCell ref="AG49:AM49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1092.1-1 - 1 -  soupis prací'!C2" tooltip="1092.1-1 - 1 -  soupis prací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7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0"/>
  <sheetViews>
    <sheetView showGridLines="0" tabSelected="1" zoomScalePageLayoutView="0" workbookViewId="0" topLeftCell="A1">
      <pane ySplit="1" topLeftCell="A83" activePane="bottomLeft" state="frozen"/>
      <selection pane="topLeft" activeCell="A1" sqref="A1"/>
      <selection pane="bottomLeft" activeCell="A1" sqref="A1"/>
    </sheetView>
  </sheetViews>
  <sheetFormatPr defaultColWidth="11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6" width="97.33203125" style="2" customWidth="1"/>
    <col min="7" max="7" width="9.33203125" style="2" customWidth="1"/>
    <col min="8" max="8" width="12" style="2" customWidth="1"/>
    <col min="9" max="9" width="13.5" style="2" customWidth="1"/>
    <col min="10" max="10" width="25.16015625" style="2" customWidth="1"/>
    <col min="11" max="11" width="16.5" style="2" customWidth="1"/>
    <col min="12" max="12" width="11.33203125" style="1" customWidth="1"/>
    <col min="13" max="18" width="11.33203125" style="2" hidden="1" customWidth="1"/>
    <col min="19" max="19" width="8.66015625" style="2" hidden="1" customWidth="1"/>
    <col min="20" max="20" width="31.83203125" style="2" hidden="1" customWidth="1"/>
    <col min="21" max="21" width="17.5" style="2" hidden="1" customWidth="1"/>
    <col min="22" max="22" width="13.33203125" style="2" customWidth="1"/>
    <col min="23" max="23" width="17.5" style="2" customWidth="1"/>
    <col min="24" max="24" width="13.16015625" style="2" customWidth="1"/>
    <col min="25" max="25" width="16.16015625" style="2" customWidth="1"/>
    <col min="26" max="26" width="11.83203125" style="2" customWidth="1"/>
    <col min="27" max="27" width="16.16015625" style="2" customWidth="1"/>
    <col min="28" max="28" width="17.5" style="2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5" width="11.33203125" style="2" hidden="1" customWidth="1"/>
    <col min="66" max="16384" width="11.33203125" style="1" customWidth="1"/>
  </cols>
  <sheetData>
    <row r="1" spans="1:256" s="3" customFormat="1" ht="22.5" customHeight="1">
      <c r="A1" s="5"/>
      <c r="B1" s="187"/>
      <c r="C1" s="187"/>
      <c r="D1" s="186" t="s">
        <v>1</v>
      </c>
      <c r="E1" s="187"/>
      <c r="F1" s="188" t="s">
        <v>871</v>
      </c>
      <c r="G1" s="304" t="s">
        <v>872</v>
      </c>
      <c r="H1" s="304"/>
      <c r="I1" s="187"/>
      <c r="J1" s="188" t="s">
        <v>873</v>
      </c>
      <c r="K1" s="186" t="s">
        <v>86</v>
      </c>
      <c r="L1" s="188" t="s">
        <v>874</v>
      </c>
      <c r="M1" s="188"/>
      <c r="N1" s="188"/>
      <c r="O1" s="188"/>
      <c r="P1" s="188"/>
      <c r="Q1" s="188"/>
      <c r="R1" s="188"/>
      <c r="S1" s="188"/>
      <c r="T1" s="188"/>
      <c r="U1" s="184"/>
      <c r="V1" s="18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68" t="s">
        <v>6</v>
      </c>
      <c r="M2" s="269"/>
      <c r="N2" s="269"/>
      <c r="O2" s="269"/>
      <c r="P2" s="269"/>
      <c r="Q2" s="269"/>
      <c r="R2" s="269"/>
      <c r="S2" s="269"/>
      <c r="T2" s="269"/>
      <c r="U2" s="269"/>
      <c r="V2" s="269"/>
      <c r="AT2" s="2" t="s">
        <v>85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82</v>
      </c>
    </row>
    <row r="4" spans="2:46" s="2" customFormat="1" ht="37.5" customHeight="1">
      <c r="B4" s="10"/>
      <c r="D4" s="11" t="s">
        <v>87</v>
      </c>
      <c r="K4" s="12"/>
      <c r="M4" s="13" t="s">
        <v>11</v>
      </c>
      <c r="AT4" s="2" t="s">
        <v>4</v>
      </c>
    </row>
    <row r="5" spans="2:11" s="2" customFormat="1" ht="7.5" customHeight="1">
      <c r="B5" s="10"/>
      <c r="K5" s="12"/>
    </row>
    <row r="6" spans="2:11" s="2" customFormat="1" ht="13.5" customHeight="1">
      <c r="B6" s="10"/>
      <c r="D6" s="18" t="s">
        <v>17</v>
      </c>
      <c r="K6" s="12"/>
    </row>
    <row r="7" spans="2:11" s="2" customFormat="1" ht="13.5" customHeight="1">
      <c r="B7" s="10"/>
      <c r="E7" s="303" t="str">
        <f>'Rekapitulace stavby'!$K$6</f>
        <v>Zateplení budovy restaurace Beseda, Štefánikova 3, Hodonín</v>
      </c>
      <c r="F7" s="269"/>
      <c r="G7" s="269"/>
      <c r="H7" s="269"/>
      <c r="K7" s="12"/>
    </row>
    <row r="8" spans="2:11" s="2" customFormat="1" ht="13.5" customHeight="1">
      <c r="B8" s="10"/>
      <c r="D8" s="18" t="s">
        <v>88</v>
      </c>
      <c r="K8" s="12"/>
    </row>
    <row r="9" spans="2:11" s="78" customFormat="1" ht="14.25" customHeight="1">
      <c r="B9" s="79"/>
      <c r="E9" s="303" t="s">
        <v>89</v>
      </c>
      <c r="F9" s="305"/>
      <c r="G9" s="305"/>
      <c r="H9" s="305"/>
      <c r="K9" s="80"/>
    </row>
    <row r="10" spans="2:11" s="6" customFormat="1" ht="13.5" customHeight="1">
      <c r="B10" s="81"/>
      <c r="D10" s="18" t="s">
        <v>90</v>
      </c>
      <c r="K10" s="82"/>
    </row>
    <row r="11" spans="2:11" s="6" customFormat="1" ht="37.5" customHeight="1">
      <c r="B11" s="81"/>
      <c r="E11" s="286" t="s">
        <v>91</v>
      </c>
      <c r="F11" s="287"/>
      <c r="G11" s="287"/>
      <c r="H11" s="287"/>
      <c r="K11" s="82"/>
    </row>
    <row r="12" spans="2:11" s="6" customFormat="1" ht="12" customHeight="1">
      <c r="B12" s="81"/>
      <c r="K12" s="82"/>
    </row>
    <row r="13" spans="2:11" s="6" customFormat="1" ht="15" customHeight="1">
      <c r="B13" s="81"/>
      <c r="D13" s="18" t="s">
        <v>20</v>
      </c>
      <c r="F13" s="16"/>
      <c r="I13" s="18" t="s">
        <v>21</v>
      </c>
      <c r="J13" s="16"/>
      <c r="K13" s="82"/>
    </row>
    <row r="14" spans="2:11" s="6" customFormat="1" ht="15" customHeight="1">
      <c r="B14" s="81"/>
      <c r="D14" s="18" t="s">
        <v>23</v>
      </c>
      <c r="F14" s="16" t="s">
        <v>24</v>
      </c>
      <c r="I14" s="18" t="s">
        <v>25</v>
      </c>
      <c r="J14" s="45" t="str">
        <f>'Rekapitulace stavby'!$AN$8</f>
        <v>15.10.2013</v>
      </c>
      <c r="K14" s="82"/>
    </row>
    <row r="15" spans="2:11" s="6" customFormat="1" ht="11.25" customHeight="1">
      <c r="B15" s="81"/>
      <c r="K15" s="82"/>
    </row>
    <row r="16" spans="2:11" s="6" customFormat="1" ht="15" customHeight="1">
      <c r="B16" s="81"/>
      <c r="D16" s="18" t="s">
        <v>29</v>
      </c>
      <c r="I16" s="18" t="s">
        <v>30</v>
      </c>
      <c r="J16" s="16"/>
      <c r="K16" s="82"/>
    </row>
    <row r="17" spans="2:11" s="6" customFormat="1" ht="18" customHeight="1">
      <c r="B17" s="81"/>
      <c r="E17" s="16" t="s">
        <v>31</v>
      </c>
      <c r="I17" s="18" t="s">
        <v>32</v>
      </c>
      <c r="J17" s="16"/>
      <c r="K17" s="82"/>
    </row>
    <row r="18" spans="2:11" s="6" customFormat="1" ht="7.5" customHeight="1">
      <c r="B18" s="81"/>
      <c r="K18" s="82"/>
    </row>
    <row r="19" spans="2:11" s="6" customFormat="1" ht="15" customHeight="1">
      <c r="B19" s="81"/>
      <c r="D19" s="18" t="s">
        <v>33</v>
      </c>
      <c r="I19" s="18" t="s">
        <v>30</v>
      </c>
      <c r="J19" s="16">
        <f>IF('Rekapitulace stavby'!$AN$13="Vyplň údaj","",IF('Rekapitulace stavby'!$AN$13="","",'Rekapitulace stavby'!$AN$13))</f>
      </c>
      <c r="K19" s="82"/>
    </row>
    <row r="20" spans="2:11" s="6" customFormat="1" ht="18" customHeight="1">
      <c r="B20" s="81"/>
      <c r="E20" s="16">
        <f>IF('Rekapitulace stavby'!$E$14="Vyplň údaj","",IF('Rekapitulace stavby'!$E$14="","",'Rekapitulace stavby'!$E$14))</f>
      </c>
      <c r="I20" s="18" t="s">
        <v>32</v>
      </c>
      <c r="J20" s="16">
        <f>IF('Rekapitulace stavby'!$AN$14="Vyplň údaj","",IF('Rekapitulace stavby'!$AN$14="","",'Rekapitulace stavby'!$AN$14))</f>
      </c>
      <c r="K20" s="82"/>
    </row>
    <row r="21" spans="2:11" s="6" customFormat="1" ht="7.5" customHeight="1">
      <c r="B21" s="81"/>
      <c r="K21" s="82"/>
    </row>
    <row r="22" spans="2:11" s="6" customFormat="1" ht="15" customHeight="1">
      <c r="B22" s="81"/>
      <c r="D22" s="18" t="s">
        <v>35</v>
      </c>
      <c r="I22" s="18" t="s">
        <v>30</v>
      </c>
      <c r="J22" s="16"/>
      <c r="K22" s="82"/>
    </row>
    <row r="23" spans="2:11" s="6" customFormat="1" ht="18" customHeight="1">
      <c r="B23" s="81"/>
      <c r="E23" s="16" t="s">
        <v>36</v>
      </c>
      <c r="I23" s="18" t="s">
        <v>32</v>
      </c>
      <c r="J23" s="16"/>
      <c r="K23" s="82"/>
    </row>
    <row r="24" spans="2:11" s="6" customFormat="1" ht="7.5" customHeight="1">
      <c r="B24" s="81"/>
      <c r="K24" s="82"/>
    </row>
    <row r="25" spans="2:11" s="6" customFormat="1" ht="15" customHeight="1">
      <c r="B25" s="81"/>
      <c r="D25" s="18" t="s">
        <v>38</v>
      </c>
      <c r="K25" s="82"/>
    </row>
    <row r="26" spans="2:11" s="78" customFormat="1" ht="78" customHeight="1">
      <c r="B26" s="79"/>
      <c r="E26" s="299" t="s">
        <v>39</v>
      </c>
      <c r="F26" s="305"/>
      <c r="G26" s="305"/>
      <c r="H26" s="305"/>
      <c r="K26" s="80"/>
    </row>
    <row r="27" spans="2:11" s="6" customFormat="1" ht="7.5" customHeight="1">
      <c r="B27" s="81"/>
      <c r="K27" s="82"/>
    </row>
    <row r="28" spans="2:11" s="6" customFormat="1" ht="7.5" customHeight="1">
      <c r="B28" s="81"/>
      <c r="D28" s="83"/>
      <c r="E28" s="83"/>
      <c r="F28" s="83"/>
      <c r="G28" s="83"/>
      <c r="H28" s="83"/>
      <c r="I28" s="83"/>
      <c r="J28" s="83"/>
      <c r="K28" s="84"/>
    </row>
    <row r="29" spans="2:11" s="6" customFormat="1" ht="26.25" customHeight="1">
      <c r="B29" s="81"/>
      <c r="D29" s="85" t="s">
        <v>40</v>
      </c>
      <c r="J29" s="55">
        <f>ROUNDUP($J$104,2)</f>
        <v>0</v>
      </c>
      <c r="K29" s="82"/>
    </row>
    <row r="30" spans="2:11" s="6" customFormat="1" ht="7.5" customHeight="1">
      <c r="B30" s="81"/>
      <c r="D30" s="83"/>
      <c r="E30" s="83"/>
      <c r="F30" s="83"/>
      <c r="G30" s="83"/>
      <c r="H30" s="83"/>
      <c r="I30" s="83"/>
      <c r="J30" s="83"/>
      <c r="K30" s="84"/>
    </row>
    <row r="31" spans="2:11" s="6" customFormat="1" ht="15" customHeight="1">
      <c r="B31" s="81"/>
      <c r="F31" s="26" t="s">
        <v>42</v>
      </c>
      <c r="I31" s="26" t="s">
        <v>41</v>
      </c>
      <c r="J31" s="26" t="s">
        <v>43</v>
      </c>
      <c r="K31" s="82"/>
    </row>
    <row r="32" spans="2:11" s="6" customFormat="1" ht="15" customHeight="1">
      <c r="B32" s="81"/>
      <c r="D32" s="28" t="s">
        <v>44</v>
      </c>
      <c r="E32" s="28" t="s">
        <v>45</v>
      </c>
      <c r="F32" s="86">
        <f>ROUNDUP(SUM($BE$104:$BE$509),2)</f>
        <v>0</v>
      </c>
      <c r="I32" s="87">
        <v>0.21</v>
      </c>
      <c r="J32" s="86">
        <f>ROUNDUP(SUM($BE$104:$BE$509)*$I$32,1)</f>
        <v>0</v>
      </c>
      <c r="K32" s="82"/>
    </row>
    <row r="33" spans="2:11" s="6" customFormat="1" ht="15" customHeight="1">
      <c r="B33" s="81"/>
      <c r="E33" s="28" t="s">
        <v>46</v>
      </c>
      <c r="F33" s="86">
        <f>ROUNDUP(SUM($BF$104:$BF$509),2)</f>
        <v>0</v>
      </c>
      <c r="I33" s="87">
        <v>0.15</v>
      </c>
      <c r="J33" s="86">
        <f>ROUNDUP(SUM($BF$104:$BF$509)*$I$33,1)</f>
        <v>0</v>
      </c>
      <c r="K33" s="82"/>
    </row>
    <row r="34" spans="2:11" s="6" customFormat="1" ht="15" customHeight="1" hidden="1">
      <c r="B34" s="81"/>
      <c r="E34" s="28" t="s">
        <v>47</v>
      </c>
      <c r="F34" s="86">
        <f>ROUNDUP(SUM($BG$104:$BG$509),2)</f>
        <v>0</v>
      </c>
      <c r="I34" s="87">
        <v>0.21</v>
      </c>
      <c r="J34" s="86">
        <v>0</v>
      </c>
      <c r="K34" s="82"/>
    </row>
    <row r="35" spans="2:11" s="6" customFormat="1" ht="15" customHeight="1" hidden="1">
      <c r="B35" s="81"/>
      <c r="E35" s="28" t="s">
        <v>48</v>
      </c>
      <c r="F35" s="86">
        <f>ROUNDUP(SUM($BH$104:$BH$509),2)</f>
        <v>0</v>
      </c>
      <c r="I35" s="87">
        <v>0.15</v>
      </c>
      <c r="J35" s="86">
        <v>0</v>
      </c>
      <c r="K35" s="82"/>
    </row>
    <row r="36" spans="2:11" s="6" customFormat="1" ht="15" customHeight="1" hidden="1">
      <c r="B36" s="81"/>
      <c r="E36" s="28" t="s">
        <v>49</v>
      </c>
      <c r="F36" s="86">
        <f>ROUNDUP(SUM($BI$104:$BI$509),2)</f>
        <v>0</v>
      </c>
      <c r="I36" s="87">
        <v>0</v>
      </c>
      <c r="J36" s="86">
        <v>0</v>
      </c>
      <c r="K36" s="82"/>
    </row>
    <row r="37" spans="2:11" s="6" customFormat="1" ht="7.5" customHeight="1">
      <c r="B37" s="81"/>
      <c r="K37" s="82"/>
    </row>
    <row r="38" spans="2:11" s="6" customFormat="1" ht="26.25" customHeight="1">
      <c r="B38" s="81"/>
      <c r="C38" s="88"/>
      <c r="D38" s="31" t="s">
        <v>50</v>
      </c>
      <c r="E38" s="89"/>
      <c r="F38" s="89"/>
      <c r="G38" s="90" t="s">
        <v>51</v>
      </c>
      <c r="H38" s="33" t="s">
        <v>52</v>
      </c>
      <c r="I38" s="89"/>
      <c r="J38" s="34">
        <f>ROUNDUP(SUM($J$29:$J$36),2)</f>
        <v>0</v>
      </c>
      <c r="K38" s="91"/>
    </row>
    <row r="39" spans="2:11" s="6" customFormat="1" ht="15" customHeight="1">
      <c r="B39" s="92"/>
      <c r="C39" s="93"/>
      <c r="D39" s="93"/>
      <c r="E39" s="93"/>
      <c r="F39" s="93"/>
      <c r="G39" s="93"/>
      <c r="H39" s="93"/>
      <c r="I39" s="93"/>
      <c r="J39" s="93"/>
      <c r="K39" s="94"/>
    </row>
    <row r="43" spans="2:11" s="6" customFormat="1" ht="7.5" customHeight="1">
      <c r="B43" s="95"/>
      <c r="C43" s="96"/>
      <c r="D43" s="96"/>
      <c r="E43" s="96"/>
      <c r="F43" s="96"/>
      <c r="G43" s="96"/>
      <c r="H43" s="96"/>
      <c r="I43" s="96"/>
      <c r="J43" s="96"/>
      <c r="K43" s="97"/>
    </row>
    <row r="44" spans="2:11" s="6" customFormat="1" ht="37.5" customHeight="1">
      <c r="B44" s="81"/>
      <c r="C44" s="11" t="s">
        <v>92</v>
      </c>
      <c r="K44" s="82"/>
    </row>
    <row r="45" spans="2:11" s="6" customFormat="1" ht="7.5" customHeight="1">
      <c r="B45" s="81"/>
      <c r="K45" s="82"/>
    </row>
    <row r="46" spans="2:11" s="6" customFormat="1" ht="15" customHeight="1">
      <c r="B46" s="81"/>
      <c r="C46" s="18" t="s">
        <v>17</v>
      </c>
      <c r="K46" s="82"/>
    </row>
    <row r="47" spans="2:11" s="6" customFormat="1" ht="14.25" customHeight="1">
      <c r="B47" s="81"/>
      <c r="E47" s="303" t="str">
        <f>$E$7</f>
        <v>Zateplení budovy restaurace Beseda, Štefánikova 3, Hodonín</v>
      </c>
      <c r="F47" s="287"/>
      <c r="G47" s="287"/>
      <c r="H47" s="287"/>
      <c r="K47" s="82"/>
    </row>
    <row r="48" spans="2:11" s="2" customFormat="1" ht="13.5" customHeight="1">
      <c r="B48" s="10"/>
      <c r="C48" s="18" t="s">
        <v>88</v>
      </c>
      <c r="K48" s="12"/>
    </row>
    <row r="49" spans="2:11" s="6" customFormat="1" ht="14.25" customHeight="1">
      <c r="B49" s="81"/>
      <c r="E49" s="303" t="s">
        <v>89</v>
      </c>
      <c r="F49" s="287"/>
      <c r="G49" s="287"/>
      <c r="H49" s="287"/>
      <c r="K49" s="82"/>
    </row>
    <row r="50" spans="2:11" s="6" customFormat="1" ht="15" customHeight="1">
      <c r="B50" s="81"/>
      <c r="C50" s="18" t="s">
        <v>90</v>
      </c>
      <c r="K50" s="82"/>
    </row>
    <row r="51" spans="2:11" s="6" customFormat="1" ht="18" customHeight="1">
      <c r="B51" s="81"/>
      <c r="E51" s="286" t="str">
        <f>$E$11</f>
        <v>1092.1-1 - 1 -  soupis prací</v>
      </c>
      <c r="F51" s="287"/>
      <c r="G51" s="287"/>
      <c r="H51" s="287"/>
      <c r="K51" s="82"/>
    </row>
    <row r="52" spans="2:11" s="6" customFormat="1" ht="7.5" customHeight="1">
      <c r="B52" s="81"/>
      <c r="K52" s="82"/>
    </row>
    <row r="53" spans="2:11" s="6" customFormat="1" ht="18" customHeight="1">
      <c r="B53" s="81"/>
      <c r="C53" s="18" t="s">
        <v>23</v>
      </c>
      <c r="F53" s="16" t="str">
        <f>$F$14</f>
        <v>Hodonín</v>
      </c>
      <c r="I53" s="18" t="s">
        <v>25</v>
      </c>
      <c r="J53" s="45" t="str">
        <f>IF($J$14="","",$J$14)</f>
        <v>15.10.2013</v>
      </c>
      <c r="K53" s="82"/>
    </row>
    <row r="54" spans="2:11" s="6" customFormat="1" ht="7.5" customHeight="1">
      <c r="B54" s="81"/>
      <c r="K54" s="82"/>
    </row>
    <row r="55" spans="2:11" s="6" customFormat="1" ht="13.5" customHeight="1">
      <c r="B55" s="81"/>
      <c r="C55" s="18" t="s">
        <v>29</v>
      </c>
      <c r="F55" s="16" t="str">
        <f>$E$17</f>
        <v>Integrovaná střední škola Hodonín, Lipová alej 21,</v>
      </c>
      <c r="I55" s="18" t="s">
        <v>35</v>
      </c>
      <c r="J55" s="16" t="str">
        <f>$E$23</f>
        <v>JANČÁLEK s.r.o., U Tržiště 22, 690 02 Břeclav</v>
      </c>
      <c r="K55" s="82"/>
    </row>
    <row r="56" spans="2:11" s="6" customFormat="1" ht="15" customHeight="1">
      <c r="B56" s="81"/>
      <c r="C56" s="18" t="s">
        <v>33</v>
      </c>
      <c r="F56" s="16">
        <f>IF($E$20="","",$E$20)</f>
      </c>
      <c r="K56" s="82"/>
    </row>
    <row r="57" spans="2:11" s="6" customFormat="1" ht="11.25" customHeight="1">
      <c r="B57" s="81"/>
      <c r="K57" s="82"/>
    </row>
    <row r="58" spans="2:11" s="6" customFormat="1" ht="30" customHeight="1">
      <c r="B58" s="81"/>
      <c r="C58" s="98" t="s">
        <v>93</v>
      </c>
      <c r="D58" s="88"/>
      <c r="E58" s="88"/>
      <c r="F58" s="88"/>
      <c r="G58" s="88"/>
      <c r="H58" s="88"/>
      <c r="I58" s="88"/>
      <c r="J58" s="99" t="s">
        <v>94</v>
      </c>
      <c r="K58" s="100"/>
    </row>
    <row r="59" spans="2:11" s="6" customFormat="1" ht="11.25" customHeight="1">
      <c r="B59" s="81"/>
      <c r="K59" s="82"/>
    </row>
    <row r="60" spans="2:47" s="6" customFormat="1" ht="30" customHeight="1">
      <c r="B60" s="81"/>
      <c r="C60" s="54" t="s">
        <v>95</v>
      </c>
      <c r="J60" s="55">
        <f>ROUNDUP($J$104,2)</f>
        <v>0</v>
      </c>
      <c r="K60" s="82"/>
      <c r="AU60" s="6" t="s">
        <v>96</v>
      </c>
    </row>
    <row r="61" spans="2:11" s="61" customFormat="1" ht="25.5" customHeight="1">
      <c r="B61" s="101"/>
      <c r="D61" s="102" t="s">
        <v>97</v>
      </c>
      <c r="E61" s="102"/>
      <c r="F61" s="102"/>
      <c r="G61" s="102"/>
      <c r="H61" s="102"/>
      <c r="I61" s="102"/>
      <c r="J61" s="103">
        <f>ROUNDUP($J$105,2)</f>
        <v>0</v>
      </c>
      <c r="K61" s="104"/>
    </row>
    <row r="62" spans="2:11" s="70" customFormat="1" ht="20.25" customHeight="1">
      <c r="B62" s="105"/>
      <c r="D62" s="106" t="s">
        <v>98</v>
      </c>
      <c r="E62" s="106"/>
      <c r="F62" s="106"/>
      <c r="G62" s="106"/>
      <c r="H62" s="106"/>
      <c r="I62" s="106"/>
      <c r="J62" s="107">
        <f>ROUNDUP($J$106,2)</f>
        <v>0</v>
      </c>
      <c r="K62" s="108"/>
    </row>
    <row r="63" spans="2:11" s="70" customFormat="1" ht="20.25" customHeight="1">
      <c r="B63" s="105"/>
      <c r="D63" s="106" t="s">
        <v>99</v>
      </c>
      <c r="E63" s="106"/>
      <c r="F63" s="106"/>
      <c r="G63" s="106"/>
      <c r="H63" s="106"/>
      <c r="I63" s="106"/>
      <c r="J63" s="107">
        <f>ROUNDUP($J$282,2)</f>
        <v>0</v>
      </c>
      <c r="K63" s="108"/>
    </row>
    <row r="64" spans="2:11" s="70" customFormat="1" ht="20.25" customHeight="1">
      <c r="B64" s="105"/>
      <c r="D64" s="106" t="s">
        <v>100</v>
      </c>
      <c r="E64" s="106"/>
      <c r="F64" s="106"/>
      <c r="G64" s="106"/>
      <c r="H64" s="106"/>
      <c r="I64" s="106"/>
      <c r="J64" s="107">
        <f>ROUNDUP($J$286,2)</f>
        <v>0</v>
      </c>
      <c r="K64" s="108"/>
    </row>
    <row r="65" spans="2:11" s="70" customFormat="1" ht="15" customHeight="1">
      <c r="B65" s="105"/>
      <c r="D65" s="106" t="s">
        <v>101</v>
      </c>
      <c r="E65" s="106"/>
      <c r="F65" s="106"/>
      <c r="G65" s="106"/>
      <c r="H65" s="106"/>
      <c r="I65" s="106"/>
      <c r="J65" s="107">
        <f>ROUNDUP($J$334,2)</f>
        <v>0</v>
      </c>
      <c r="K65" s="108"/>
    </row>
    <row r="66" spans="2:11" s="61" customFormat="1" ht="25.5" customHeight="1">
      <c r="B66" s="101"/>
      <c r="D66" s="102" t="s">
        <v>102</v>
      </c>
      <c r="E66" s="102"/>
      <c r="F66" s="102"/>
      <c r="G66" s="102"/>
      <c r="H66" s="102"/>
      <c r="I66" s="102"/>
      <c r="J66" s="103">
        <f>ROUNDUP($J$341,2)</f>
        <v>0</v>
      </c>
      <c r="K66" s="104"/>
    </row>
    <row r="67" spans="2:11" s="70" customFormat="1" ht="20.25" customHeight="1">
      <c r="B67" s="105"/>
      <c r="D67" s="106" t="s">
        <v>103</v>
      </c>
      <c r="E67" s="106"/>
      <c r="F67" s="106"/>
      <c r="G67" s="106"/>
      <c r="H67" s="106"/>
      <c r="I67" s="106"/>
      <c r="J67" s="107">
        <f>ROUNDUP($J$342,2)</f>
        <v>0</v>
      </c>
      <c r="K67" s="108"/>
    </row>
    <row r="68" spans="2:11" s="70" customFormat="1" ht="20.25" customHeight="1">
      <c r="B68" s="105"/>
      <c r="D68" s="106" t="s">
        <v>104</v>
      </c>
      <c r="E68" s="106"/>
      <c r="F68" s="106"/>
      <c r="G68" s="106"/>
      <c r="H68" s="106"/>
      <c r="I68" s="106"/>
      <c r="J68" s="107">
        <f>ROUNDUP($J$358,2)</f>
        <v>0</v>
      </c>
      <c r="K68" s="108"/>
    </row>
    <row r="69" spans="2:11" s="70" customFormat="1" ht="20.25" customHeight="1">
      <c r="B69" s="105"/>
      <c r="D69" s="106" t="s">
        <v>105</v>
      </c>
      <c r="E69" s="106"/>
      <c r="F69" s="106"/>
      <c r="G69" s="106"/>
      <c r="H69" s="106"/>
      <c r="I69" s="106"/>
      <c r="J69" s="107">
        <f>ROUNDUP($J$388,2)</f>
        <v>0</v>
      </c>
      <c r="K69" s="108"/>
    </row>
    <row r="70" spans="2:11" s="70" customFormat="1" ht="20.25" customHeight="1">
      <c r="B70" s="105"/>
      <c r="D70" s="106" t="s">
        <v>106</v>
      </c>
      <c r="E70" s="106"/>
      <c r="F70" s="106"/>
      <c r="G70" s="106"/>
      <c r="H70" s="106"/>
      <c r="I70" s="106"/>
      <c r="J70" s="107">
        <f>ROUNDUP($J$393,2)</f>
        <v>0</v>
      </c>
      <c r="K70" s="108"/>
    </row>
    <row r="71" spans="2:11" s="70" customFormat="1" ht="20.25" customHeight="1">
      <c r="B71" s="105"/>
      <c r="D71" s="106" t="s">
        <v>107</v>
      </c>
      <c r="E71" s="106"/>
      <c r="F71" s="106"/>
      <c r="G71" s="106"/>
      <c r="H71" s="106"/>
      <c r="I71" s="106"/>
      <c r="J71" s="107">
        <f>ROUNDUP($J$396,2)</f>
        <v>0</v>
      </c>
      <c r="K71" s="108"/>
    </row>
    <row r="72" spans="2:11" s="70" customFormat="1" ht="20.25" customHeight="1">
      <c r="B72" s="105"/>
      <c r="D72" s="106" t="s">
        <v>108</v>
      </c>
      <c r="E72" s="106"/>
      <c r="F72" s="106"/>
      <c r="G72" s="106"/>
      <c r="H72" s="106"/>
      <c r="I72" s="106"/>
      <c r="J72" s="107">
        <f>ROUNDUP($J$399,2)</f>
        <v>0</v>
      </c>
      <c r="K72" s="108"/>
    </row>
    <row r="73" spans="2:11" s="70" customFormat="1" ht="20.25" customHeight="1">
      <c r="B73" s="105"/>
      <c r="D73" s="106" t="s">
        <v>109</v>
      </c>
      <c r="E73" s="106"/>
      <c r="F73" s="106"/>
      <c r="G73" s="106"/>
      <c r="H73" s="106"/>
      <c r="I73" s="106"/>
      <c r="J73" s="107">
        <f>ROUNDUP($J$401,2)</f>
        <v>0</v>
      </c>
      <c r="K73" s="108"/>
    </row>
    <row r="74" spans="2:11" s="70" customFormat="1" ht="20.25" customHeight="1">
      <c r="B74" s="105"/>
      <c r="D74" s="106" t="s">
        <v>110</v>
      </c>
      <c r="E74" s="106"/>
      <c r="F74" s="106"/>
      <c r="G74" s="106"/>
      <c r="H74" s="106"/>
      <c r="I74" s="106"/>
      <c r="J74" s="107">
        <f>ROUNDUP($J$417,2)</f>
        <v>0</v>
      </c>
      <c r="K74" s="108"/>
    </row>
    <row r="75" spans="2:11" s="70" customFormat="1" ht="20.25" customHeight="1">
      <c r="B75" s="105"/>
      <c r="D75" s="106" t="s">
        <v>111</v>
      </c>
      <c r="E75" s="106"/>
      <c r="F75" s="106"/>
      <c r="G75" s="106"/>
      <c r="H75" s="106"/>
      <c r="I75" s="106"/>
      <c r="J75" s="107">
        <f>ROUNDUP($J$436,2)</f>
        <v>0</v>
      </c>
      <c r="K75" s="108"/>
    </row>
    <row r="76" spans="2:11" s="70" customFormat="1" ht="20.25" customHeight="1">
      <c r="B76" s="105"/>
      <c r="D76" s="106" t="s">
        <v>112</v>
      </c>
      <c r="E76" s="106"/>
      <c r="F76" s="106"/>
      <c r="G76" s="106"/>
      <c r="H76" s="106"/>
      <c r="I76" s="106"/>
      <c r="J76" s="107">
        <f>ROUNDUP($J$451,2)</f>
        <v>0</v>
      </c>
      <c r="K76" s="108"/>
    </row>
    <row r="77" spans="2:11" s="70" customFormat="1" ht="20.25" customHeight="1">
      <c r="B77" s="105"/>
      <c r="D77" s="106" t="s">
        <v>113</v>
      </c>
      <c r="E77" s="106"/>
      <c r="F77" s="106"/>
      <c r="G77" s="106"/>
      <c r="H77" s="106"/>
      <c r="I77" s="106"/>
      <c r="J77" s="107">
        <f>ROUNDUP($J$461,2)</f>
        <v>0</v>
      </c>
      <c r="K77" s="108"/>
    </row>
    <row r="78" spans="2:11" s="70" customFormat="1" ht="20.25" customHeight="1">
      <c r="B78" s="105"/>
      <c r="D78" s="106" t="s">
        <v>114</v>
      </c>
      <c r="E78" s="106"/>
      <c r="F78" s="106"/>
      <c r="G78" s="106"/>
      <c r="H78" s="106"/>
      <c r="I78" s="106"/>
      <c r="J78" s="107">
        <f>ROUNDUP($J$465,2)</f>
        <v>0</v>
      </c>
      <c r="K78" s="108"/>
    </row>
    <row r="79" spans="2:11" s="70" customFormat="1" ht="20.25" customHeight="1">
      <c r="B79" s="105"/>
      <c r="D79" s="106" t="s">
        <v>115</v>
      </c>
      <c r="E79" s="106"/>
      <c r="F79" s="106"/>
      <c r="G79" s="106"/>
      <c r="H79" s="106"/>
      <c r="I79" s="106"/>
      <c r="J79" s="107">
        <f>ROUNDUP($J$469,2)</f>
        <v>0</v>
      </c>
      <c r="K79" s="108"/>
    </row>
    <row r="80" spans="2:11" s="70" customFormat="1" ht="20.25" customHeight="1">
      <c r="B80" s="105"/>
      <c r="D80" s="106" t="s">
        <v>116</v>
      </c>
      <c r="E80" s="106"/>
      <c r="F80" s="106"/>
      <c r="G80" s="106"/>
      <c r="H80" s="106"/>
      <c r="I80" s="106"/>
      <c r="J80" s="107">
        <f>ROUNDUP($J$490,2)</f>
        <v>0</v>
      </c>
      <c r="K80" s="108"/>
    </row>
    <row r="81" spans="2:11" s="61" customFormat="1" ht="25.5" customHeight="1">
      <c r="B81" s="101"/>
      <c r="D81" s="102" t="s">
        <v>117</v>
      </c>
      <c r="E81" s="102"/>
      <c r="F81" s="102"/>
      <c r="G81" s="102"/>
      <c r="H81" s="102"/>
      <c r="I81" s="102"/>
      <c r="J81" s="103">
        <f>ROUNDUP($J$495,2)</f>
        <v>0</v>
      </c>
      <c r="K81" s="104"/>
    </row>
    <row r="82" spans="2:11" s="70" customFormat="1" ht="20.25" customHeight="1">
      <c r="B82" s="105"/>
      <c r="D82" s="106" t="s">
        <v>118</v>
      </c>
      <c r="E82" s="106"/>
      <c r="F82" s="106"/>
      <c r="G82" s="106"/>
      <c r="H82" s="106"/>
      <c r="I82" s="106"/>
      <c r="J82" s="107">
        <f>ROUNDUP($J$496,2)</f>
        <v>0</v>
      </c>
      <c r="K82" s="108"/>
    </row>
    <row r="83" spans="2:11" s="6" customFormat="1" ht="22.5" customHeight="1">
      <c r="B83" s="81"/>
      <c r="K83" s="82"/>
    </row>
    <row r="84" spans="2:11" s="6" customFormat="1" ht="7.5" customHeight="1">
      <c r="B84" s="92"/>
      <c r="C84" s="93"/>
      <c r="D84" s="93"/>
      <c r="E84" s="93"/>
      <c r="F84" s="93"/>
      <c r="G84" s="93"/>
      <c r="H84" s="93"/>
      <c r="I84" s="93"/>
      <c r="J84" s="93"/>
      <c r="K84" s="94"/>
    </row>
    <row r="88" spans="2:12" s="6" customFormat="1" ht="7.5" customHeight="1">
      <c r="B88" s="95"/>
      <c r="C88" s="96"/>
      <c r="D88" s="96"/>
      <c r="E88" s="96"/>
      <c r="F88" s="96"/>
      <c r="G88" s="96"/>
      <c r="H88" s="96"/>
      <c r="I88" s="96"/>
      <c r="J88" s="96"/>
      <c r="K88" s="96"/>
      <c r="L88" s="81"/>
    </row>
    <row r="89" spans="2:12" s="6" customFormat="1" ht="37.5" customHeight="1">
      <c r="B89" s="81"/>
      <c r="C89" s="11" t="s">
        <v>119</v>
      </c>
      <c r="L89" s="81"/>
    </row>
    <row r="90" spans="2:12" s="6" customFormat="1" ht="7.5" customHeight="1">
      <c r="B90" s="81"/>
      <c r="L90" s="81"/>
    </row>
    <row r="91" spans="2:12" s="6" customFormat="1" ht="15" customHeight="1">
      <c r="B91" s="81"/>
      <c r="C91" s="18" t="s">
        <v>17</v>
      </c>
      <c r="L91" s="81"/>
    </row>
    <row r="92" spans="2:12" s="6" customFormat="1" ht="14.25" customHeight="1">
      <c r="B92" s="81"/>
      <c r="E92" s="303" t="str">
        <f>$E$7</f>
        <v>Zateplení budovy restaurace Beseda, Štefánikova 3, Hodonín</v>
      </c>
      <c r="F92" s="287"/>
      <c r="G92" s="287"/>
      <c r="H92" s="287"/>
      <c r="L92" s="81"/>
    </row>
    <row r="93" spans="2:12" s="2" customFormat="1" ht="13.5" customHeight="1">
      <c r="B93" s="10"/>
      <c r="C93" s="18" t="s">
        <v>88</v>
      </c>
      <c r="L93" s="10"/>
    </row>
    <row r="94" spans="2:12" s="6" customFormat="1" ht="14.25" customHeight="1">
      <c r="B94" s="81"/>
      <c r="E94" s="303" t="s">
        <v>89</v>
      </c>
      <c r="F94" s="287"/>
      <c r="G94" s="287"/>
      <c r="H94" s="287"/>
      <c r="L94" s="81"/>
    </row>
    <row r="95" spans="2:12" s="6" customFormat="1" ht="15" customHeight="1">
      <c r="B95" s="81"/>
      <c r="C95" s="18" t="s">
        <v>90</v>
      </c>
      <c r="L95" s="81"/>
    </row>
    <row r="96" spans="2:12" s="6" customFormat="1" ht="18" customHeight="1">
      <c r="B96" s="81"/>
      <c r="E96" s="286" t="str">
        <f>$E$11</f>
        <v>1092.1-1 - 1 -  soupis prací</v>
      </c>
      <c r="F96" s="287"/>
      <c r="G96" s="287"/>
      <c r="H96" s="287"/>
      <c r="L96" s="81"/>
    </row>
    <row r="97" spans="2:12" s="6" customFormat="1" ht="7.5" customHeight="1">
      <c r="B97" s="81"/>
      <c r="L97" s="81"/>
    </row>
    <row r="98" spans="2:12" s="6" customFormat="1" ht="18" customHeight="1">
      <c r="B98" s="81"/>
      <c r="C98" s="18" t="s">
        <v>23</v>
      </c>
      <c r="F98" s="16" t="str">
        <f>$F$14</f>
        <v>Hodonín</v>
      </c>
      <c r="I98" s="18" t="s">
        <v>25</v>
      </c>
      <c r="J98" s="45" t="str">
        <f>IF($J$14="","",$J$14)</f>
        <v>15.10.2013</v>
      </c>
      <c r="L98" s="81"/>
    </row>
    <row r="99" spans="2:12" s="6" customFormat="1" ht="7.5" customHeight="1">
      <c r="B99" s="81"/>
      <c r="L99" s="81"/>
    </row>
    <row r="100" spans="2:12" s="6" customFormat="1" ht="13.5" customHeight="1">
      <c r="B100" s="81"/>
      <c r="C100" s="18" t="s">
        <v>29</v>
      </c>
      <c r="F100" s="16" t="str">
        <f>$E$17</f>
        <v>Integrovaná střední škola Hodonín, Lipová alej 21,</v>
      </c>
      <c r="I100" s="18" t="s">
        <v>35</v>
      </c>
      <c r="J100" s="16" t="str">
        <f>$E$23</f>
        <v>JANČÁLEK s.r.o., U Tržiště 22, 690 02 Břeclav</v>
      </c>
      <c r="L100" s="81"/>
    </row>
    <row r="101" spans="2:12" s="6" customFormat="1" ht="15" customHeight="1">
      <c r="B101" s="81"/>
      <c r="C101" s="18" t="s">
        <v>33</v>
      </c>
      <c r="F101" s="16">
        <f>IF($E$20="","",$E$20)</f>
      </c>
      <c r="L101" s="81"/>
    </row>
    <row r="102" spans="2:12" s="6" customFormat="1" ht="11.25" customHeight="1">
      <c r="B102" s="81"/>
      <c r="L102" s="81"/>
    </row>
    <row r="103" spans="2:20" s="109" customFormat="1" ht="30" customHeight="1">
      <c r="B103" s="110"/>
      <c r="C103" s="111" t="s">
        <v>120</v>
      </c>
      <c r="D103" s="112" t="s">
        <v>59</v>
      </c>
      <c r="E103" s="112" t="s">
        <v>55</v>
      </c>
      <c r="F103" s="112" t="s">
        <v>121</v>
      </c>
      <c r="G103" s="112" t="s">
        <v>122</v>
      </c>
      <c r="H103" s="112" t="s">
        <v>123</v>
      </c>
      <c r="I103" s="112" t="s">
        <v>124</v>
      </c>
      <c r="J103" s="112" t="s">
        <v>125</v>
      </c>
      <c r="K103" s="113" t="s">
        <v>126</v>
      </c>
      <c r="L103" s="110"/>
      <c r="M103" s="50" t="s">
        <v>127</v>
      </c>
      <c r="N103" s="51" t="s">
        <v>44</v>
      </c>
      <c r="O103" s="51" t="s">
        <v>128</v>
      </c>
      <c r="P103" s="51" t="s">
        <v>129</v>
      </c>
      <c r="Q103" s="51" t="s">
        <v>130</v>
      </c>
      <c r="R103" s="51" t="s">
        <v>131</v>
      </c>
      <c r="S103" s="51" t="s">
        <v>132</v>
      </c>
      <c r="T103" s="52" t="s">
        <v>133</v>
      </c>
    </row>
    <row r="104" spans="2:63" s="6" customFormat="1" ht="30" customHeight="1">
      <c r="B104" s="81"/>
      <c r="C104" s="54" t="s">
        <v>95</v>
      </c>
      <c r="J104" s="114">
        <f>$BK$104</f>
        <v>0</v>
      </c>
      <c r="L104" s="81"/>
      <c r="M104" s="115"/>
      <c r="N104" s="83"/>
      <c r="O104" s="83"/>
      <c r="P104" s="116">
        <f>$P$105+$P$341+$P$495</f>
        <v>0</v>
      </c>
      <c r="Q104" s="83"/>
      <c r="R104" s="116">
        <f>$R$105+$R$341+$R$495</f>
        <v>30.135743799999997</v>
      </c>
      <c r="S104" s="83"/>
      <c r="T104" s="117">
        <f>$T$105+$T$341+$T$495</f>
        <v>10.4656565</v>
      </c>
      <c r="AT104" s="6" t="s">
        <v>73</v>
      </c>
      <c r="AU104" s="6" t="s">
        <v>96</v>
      </c>
      <c r="BK104" s="118">
        <f>$BK$105+$BK$341+$BK$495</f>
        <v>0</v>
      </c>
    </row>
    <row r="105" spans="2:63" s="119" customFormat="1" ht="38.25" customHeight="1">
      <c r="B105" s="120"/>
      <c r="D105" s="121" t="s">
        <v>73</v>
      </c>
      <c r="E105" s="122" t="s">
        <v>134</v>
      </c>
      <c r="F105" s="122" t="s">
        <v>135</v>
      </c>
      <c r="J105" s="123">
        <f>$BK$105</f>
        <v>0</v>
      </c>
      <c r="L105" s="120"/>
      <c r="M105" s="124"/>
      <c r="P105" s="125">
        <f>$P$106+$P$282+$P$286</f>
        <v>0</v>
      </c>
      <c r="R105" s="125">
        <f>$R$106+$R$282+$R$286</f>
        <v>23.444489079999997</v>
      </c>
      <c r="T105" s="126">
        <f>$T$106+$T$282+$T$286</f>
        <v>8.797903999999999</v>
      </c>
      <c r="AR105" s="121" t="s">
        <v>22</v>
      </c>
      <c r="AT105" s="121" t="s">
        <v>73</v>
      </c>
      <c r="AU105" s="121" t="s">
        <v>74</v>
      </c>
      <c r="AY105" s="121" t="s">
        <v>136</v>
      </c>
      <c r="BK105" s="127">
        <f>$BK$106+$BK$282+$BK$286</f>
        <v>0</v>
      </c>
    </row>
    <row r="106" spans="2:63" s="119" customFormat="1" ht="20.25" customHeight="1">
      <c r="B106" s="120"/>
      <c r="D106" s="121" t="s">
        <v>73</v>
      </c>
      <c r="E106" s="128" t="s">
        <v>137</v>
      </c>
      <c r="F106" s="128" t="s">
        <v>138</v>
      </c>
      <c r="J106" s="129">
        <f>$BK$106</f>
        <v>0</v>
      </c>
      <c r="L106" s="120"/>
      <c r="M106" s="124"/>
      <c r="P106" s="125">
        <f>SUM($P$107:$P$281)</f>
        <v>0</v>
      </c>
      <c r="R106" s="125">
        <f>SUM($R$107:$R$281)</f>
        <v>23.25553908</v>
      </c>
      <c r="T106" s="126">
        <f>SUM($T$107:$T$281)</f>
        <v>0</v>
      </c>
      <c r="AR106" s="121" t="s">
        <v>22</v>
      </c>
      <c r="AT106" s="121" t="s">
        <v>73</v>
      </c>
      <c r="AU106" s="121" t="s">
        <v>22</v>
      </c>
      <c r="AY106" s="121" t="s">
        <v>136</v>
      </c>
      <c r="BK106" s="127">
        <f>SUM($BK$107:$BK$281)</f>
        <v>0</v>
      </c>
    </row>
    <row r="107" spans="2:65" s="6" customFormat="1" ht="13.5" customHeight="1">
      <c r="B107" s="81"/>
      <c r="C107" s="130" t="s">
        <v>22</v>
      </c>
      <c r="D107" s="130" t="s">
        <v>139</v>
      </c>
      <c r="E107" s="131" t="s">
        <v>140</v>
      </c>
      <c r="F107" s="132" t="s">
        <v>141</v>
      </c>
      <c r="G107" s="133" t="s">
        <v>142</v>
      </c>
      <c r="H107" s="134">
        <v>110.743</v>
      </c>
      <c r="I107" s="135"/>
      <c r="J107" s="136">
        <f>ROUND($I$107*$H$107,2)</f>
        <v>0</v>
      </c>
      <c r="K107" s="132" t="s">
        <v>143</v>
      </c>
      <c r="L107" s="81"/>
      <c r="M107" s="137"/>
      <c r="N107" s="138" t="s">
        <v>45</v>
      </c>
      <c r="Q107" s="139">
        <v>0.03358</v>
      </c>
      <c r="R107" s="139">
        <f>$Q$107*$H$107</f>
        <v>3.7187499399999995</v>
      </c>
      <c r="S107" s="139">
        <v>0</v>
      </c>
      <c r="T107" s="140">
        <f>$S$107*$H$107</f>
        <v>0</v>
      </c>
      <c r="AR107" s="78" t="s">
        <v>144</v>
      </c>
      <c r="AT107" s="78" t="s">
        <v>139</v>
      </c>
      <c r="AU107" s="78" t="s">
        <v>82</v>
      </c>
      <c r="AY107" s="6" t="s">
        <v>136</v>
      </c>
      <c r="BE107" s="141">
        <f>IF($N$107="základní",$J$107,0)</f>
        <v>0</v>
      </c>
      <c r="BF107" s="141">
        <f>IF($N$107="snížená",$J$107,0)</f>
        <v>0</v>
      </c>
      <c r="BG107" s="141">
        <f>IF($N$107="zákl. přenesená",$J$107,0)</f>
        <v>0</v>
      </c>
      <c r="BH107" s="141">
        <f>IF($N$107="sníž. přenesená",$J$107,0)</f>
        <v>0</v>
      </c>
      <c r="BI107" s="141">
        <f>IF($N$107="nulová",$J$107,0)</f>
        <v>0</v>
      </c>
      <c r="BJ107" s="78" t="s">
        <v>22</v>
      </c>
      <c r="BK107" s="141">
        <f>ROUND($I$107*$H$107,2)</f>
        <v>0</v>
      </c>
      <c r="BL107" s="78" t="s">
        <v>144</v>
      </c>
      <c r="BM107" s="78" t="s">
        <v>145</v>
      </c>
    </row>
    <row r="108" spans="2:47" s="6" customFormat="1" ht="14.25" customHeight="1">
      <c r="B108" s="81"/>
      <c r="D108" s="142" t="s">
        <v>146</v>
      </c>
      <c r="F108" s="143" t="s">
        <v>147</v>
      </c>
      <c r="L108" s="81"/>
      <c r="M108" s="144"/>
      <c r="T108" s="145"/>
      <c r="AT108" s="6" t="s">
        <v>146</v>
      </c>
      <c r="AU108" s="6" t="s">
        <v>82</v>
      </c>
    </row>
    <row r="109" spans="2:51" s="6" customFormat="1" ht="13.5" customHeight="1">
      <c r="B109" s="146"/>
      <c r="D109" s="147" t="s">
        <v>148</v>
      </c>
      <c r="E109" s="148"/>
      <c r="F109" s="149" t="s">
        <v>149</v>
      </c>
      <c r="H109" s="150">
        <v>47.648</v>
      </c>
      <c r="L109" s="146"/>
      <c r="M109" s="151"/>
      <c r="T109" s="152"/>
      <c r="AT109" s="148" t="s">
        <v>148</v>
      </c>
      <c r="AU109" s="148" t="s">
        <v>82</v>
      </c>
      <c r="AV109" s="148" t="s">
        <v>82</v>
      </c>
      <c r="AW109" s="148" t="s">
        <v>96</v>
      </c>
      <c r="AX109" s="148" t="s">
        <v>74</v>
      </c>
      <c r="AY109" s="148" t="s">
        <v>136</v>
      </c>
    </row>
    <row r="110" spans="2:51" s="6" customFormat="1" ht="13.5" customHeight="1">
      <c r="B110" s="146"/>
      <c r="D110" s="147" t="s">
        <v>148</v>
      </c>
      <c r="E110" s="148"/>
      <c r="F110" s="149" t="s">
        <v>150</v>
      </c>
      <c r="H110" s="150">
        <v>63.095</v>
      </c>
      <c r="L110" s="146"/>
      <c r="M110" s="151"/>
      <c r="T110" s="152"/>
      <c r="AT110" s="148" t="s">
        <v>148</v>
      </c>
      <c r="AU110" s="148" t="s">
        <v>82</v>
      </c>
      <c r="AV110" s="148" t="s">
        <v>82</v>
      </c>
      <c r="AW110" s="148" t="s">
        <v>96</v>
      </c>
      <c r="AX110" s="148" t="s">
        <v>74</v>
      </c>
      <c r="AY110" s="148" t="s">
        <v>136</v>
      </c>
    </row>
    <row r="111" spans="2:51" s="6" customFormat="1" ht="13.5" customHeight="1">
      <c r="B111" s="153"/>
      <c r="D111" s="147" t="s">
        <v>148</v>
      </c>
      <c r="E111" s="154"/>
      <c r="F111" s="155" t="s">
        <v>151</v>
      </c>
      <c r="H111" s="156">
        <v>110.743</v>
      </c>
      <c r="L111" s="153"/>
      <c r="M111" s="157"/>
      <c r="T111" s="158"/>
      <c r="AT111" s="154" t="s">
        <v>148</v>
      </c>
      <c r="AU111" s="154" t="s">
        <v>82</v>
      </c>
      <c r="AV111" s="154" t="s">
        <v>144</v>
      </c>
      <c r="AW111" s="154" t="s">
        <v>96</v>
      </c>
      <c r="AX111" s="154" t="s">
        <v>22</v>
      </c>
      <c r="AY111" s="154" t="s">
        <v>136</v>
      </c>
    </row>
    <row r="112" spans="2:65" s="6" customFormat="1" ht="13.5" customHeight="1">
      <c r="B112" s="81"/>
      <c r="C112" s="130" t="s">
        <v>82</v>
      </c>
      <c r="D112" s="130" t="s">
        <v>139</v>
      </c>
      <c r="E112" s="131" t="s">
        <v>152</v>
      </c>
      <c r="F112" s="132" t="s">
        <v>153</v>
      </c>
      <c r="G112" s="133" t="s">
        <v>142</v>
      </c>
      <c r="H112" s="134">
        <v>128.363</v>
      </c>
      <c r="I112" s="135"/>
      <c r="J112" s="136">
        <f>ROUND($I$112*$H$112,2)</f>
        <v>0</v>
      </c>
      <c r="K112" s="132" t="s">
        <v>143</v>
      </c>
      <c r="L112" s="81"/>
      <c r="M112" s="137"/>
      <c r="N112" s="138" t="s">
        <v>45</v>
      </c>
      <c r="Q112" s="139">
        <v>0.00024</v>
      </c>
      <c r="R112" s="139">
        <f>$Q$112*$H$112</f>
        <v>0.03080712</v>
      </c>
      <c r="S112" s="139">
        <v>0</v>
      </c>
      <c r="T112" s="140">
        <f>$S$112*$H$112</f>
        <v>0</v>
      </c>
      <c r="AR112" s="78" t="s">
        <v>144</v>
      </c>
      <c r="AT112" s="78" t="s">
        <v>139</v>
      </c>
      <c r="AU112" s="78" t="s">
        <v>82</v>
      </c>
      <c r="AY112" s="6" t="s">
        <v>136</v>
      </c>
      <c r="BE112" s="141">
        <f>IF($N$112="základní",$J$112,0)</f>
        <v>0</v>
      </c>
      <c r="BF112" s="141">
        <f>IF($N$112="snížená",$J$112,0)</f>
        <v>0</v>
      </c>
      <c r="BG112" s="141">
        <f>IF($N$112="zákl. přenesená",$J$112,0)</f>
        <v>0</v>
      </c>
      <c r="BH112" s="141">
        <f>IF($N$112="sníž. přenesená",$J$112,0)</f>
        <v>0</v>
      </c>
      <c r="BI112" s="141">
        <f>IF($N$112="nulová",$J$112,0)</f>
        <v>0</v>
      </c>
      <c r="BJ112" s="78" t="s">
        <v>22</v>
      </c>
      <c r="BK112" s="141">
        <f>ROUND($I$112*$H$112,2)</f>
        <v>0</v>
      </c>
      <c r="BL112" s="78" t="s">
        <v>144</v>
      </c>
      <c r="BM112" s="78" t="s">
        <v>154</v>
      </c>
    </row>
    <row r="113" spans="2:47" s="6" customFormat="1" ht="14.25" customHeight="1">
      <c r="B113" s="81"/>
      <c r="D113" s="142" t="s">
        <v>146</v>
      </c>
      <c r="F113" s="143" t="s">
        <v>155</v>
      </c>
      <c r="L113" s="81"/>
      <c r="M113" s="144"/>
      <c r="T113" s="145"/>
      <c r="AT113" s="6" t="s">
        <v>146</v>
      </c>
      <c r="AU113" s="6" t="s">
        <v>82</v>
      </c>
    </row>
    <row r="114" spans="2:51" s="6" customFormat="1" ht="13.5" customHeight="1">
      <c r="B114" s="146"/>
      <c r="D114" s="147" t="s">
        <v>148</v>
      </c>
      <c r="E114" s="148"/>
      <c r="F114" s="149" t="s">
        <v>156</v>
      </c>
      <c r="H114" s="150">
        <v>61.403</v>
      </c>
      <c r="L114" s="146"/>
      <c r="M114" s="151"/>
      <c r="T114" s="152"/>
      <c r="AT114" s="148" t="s">
        <v>148</v>
      </c>
      <c r="AU114" s="148" t="s">
        <v>82</v>
      </c>
      <c r="AV114" s="148" t="s">
        <v>82</v>
      </c>
      <c r="AW114" s="148" t="s">
        <v>96</v>
      </c>
      <c r="AX114" s="148" t="s">
        <v>74</v>
      </c>
      <c r="AY114" s="148" t="s">
        <v>136</v>
      </c>
    </row>
    <row r="115" spans="2:51" s="6" customFormat="1" ht="13.5" customHeight="1">
      <c r="B115" s="146"/>
      <c r="D115" s="147" t="s">
        <v>148</v>
      </c>
      <c r="E115" s="148"/>
      <c r="F115" s="149" t="s">
        <v>157</v>
      </c>
      <c r="H115" s="150">
        <v>66.96</v>
      </c>
      <c r="L115" s="146"/>
      <c r="M115" s="151"/>
      <c r="T115" s="152"/>
      <c r="AT115" s="148" t="s">
        <v>148</v>
      </c>
      <c r="AU115" s="148" t="s">
        <v>82</v>
      </c>
      <c r="AV115" s="148" t="s">
        <v>82</v>
      </c>
      <c r="AW115" s="148" t="s">
        <v>96</v>
      </c>
      <c r="AX115" s="148" t="s">
        <v>74</v>
      </c>
      <c r="AY115" s="148" t="s">
        <v>136</v>
      </c>
    </row>
    <row r="116" spans="2:51" s="6" customFormat="1" ht="13.5" customHeight="1">
      <c r="B116" s="153"/>
      <c r="D116" s="147" t="s">
        <v>148</v>
      </c>
      <c r="E116" s="154"/>
      <c r="F116" s="155" t="s">
        <v>151</v>
      </c>
      <c r="H116" s="156">
        <v>128.363</v>
      </c>
      <c r="L116" s="153"/>
      <c r="M116" s="157"/>
      <c r="T116" s="158"/>
      <c r="AT116" s="154" t="s">
        <v>148</v>
      </c>
      <c r="AU116" s="154" t="s">
        <v>82</v>
      </c>
      <c r="AV116" s="154" t="s">
        <v>144</v>
      </c>
      <c r="AW116" s="154" t="s">
        <v>96</v>
      </c>
      <c r="AX116" s="154" t="s">
        <v>22</v>
      </c>
      <c r="AY116" s="154" t="s">
        <v>136</v>
      </c>
    </row>
    <row r="117" spans="2:65" s="6" customFormat="1" ht="13.5" customHeight="1">
      <c r="B117" s="81"/>
      <c r="C117" s="130" t="s">
        <v>158</v>
      </c>
      <c r="D117" s="130" t="s">
        <v>139</v>
      </c>
      <c r="E117" s="131" t="s">
        <v>159</v>
      </c>
      <c r="F117" s="132" t="s">
        <v>160</v>
      </c>
      <c r="G117" s="133" t="s">
        <v>142</v>
      </c>
      <c r="H117" s="134">
        <v>52.272</v>
      </c>
      <c r="I117" s="135"/>
      <c r="J117" s="136">
        <f>ROUND($I$117*$H$117,2)</f>
        <v>0</v>
      </c>
      <c r="K117" s="132" t="s">
        <v>143</v>
      </c>
      <c r="L117" s="81"/>
      <c r="M117" s="137"/>
      <c r="N117" s="138" t="s">
        <v>45</v>
      </c>
      <c r="Q117" s="139">
        <v>0.00489</v>
      </c>
      <c r="R117" s="139">
        <f>$Q$117*$H$117</f>
        <v>0.25561008</v>
      </c>
      <c r="S117" s="139">
        <v>0</v>
      </c>
      <c r="T117" s="140">
        <f>$S$117*$H$117</f>
        <v>0</v>
      </c>
      <c r="AR117" s="78" t="s">
        <v>144</v>
      </c>
      <c r="AT117" s="78" t="s">
        <v>139</v>
      </c>
      <c r="AU117" s="78" t="s">
        <v>82</v>
      </c>
      <c r="AY117" s="6" t="s">
        <v>136</v>
      </c>
      <c r="BE117" s="141">
        <f>IF($N$117="základní",$J$117,0)</f>
        <v>0</v>
      </c>
      <c r="BF117" s="141">
        <f>IF($N$117="snížená",$J$117,0)</f>
        <v>0</v>
      </c>
      <c r="BG117" s="141">
        <f>IF($N$117="zákl. přenesená",$J$117,0)</f>
        <v>0</v>
      </c>
      <c r="BH117" s="141">
        <f>IF($N$117="sníž. přenesená",$J$117,0)</f>
        <v>0</v>
      </c>
      <c r="BI117" s="141">
        <f>IF($N$117="nulová",$J$117,0)</f>
        <v>0</v>
      </c>
      <c r="BJ117" s="78" t="s">
        <v>22</v>
      </c>
      <c r="BK117" s="141">
        <f>ROUND($I$117*$H$117,2)</f>
        <v>0</v>
      </c>
      <c r="BL117" s="78" t="s">
        <v>144</v>
      </c>
      <c r="BM117" s="78" t="s">
        <v>161</v>
      </c>
    </row>
    <row r="118" spans="2:47" s="6" customFormat="1" ht="14.25" customHeight="1">
      <c r="B118" s="81"/>
      <c r="D118" s="142" t="s">
        <v>146</v>
      </c>
      <c r="F118" s="143" t="s">
        <v>162</v>
      </c>
      <c r="L118" s="81"/>
      <c r="M118" s="144"/>
      <c r="T118" s="145"/>
      <c r="AT118" s="6" t="s">
        <v>146</v>
      </c>
      <c r="AU118" s="6" t="s">
        <v>82</v>
      </c>
    </row>
    <row r="119" spans="2:51" s="6" customFormat="1" ht="13.5" customHeight="1">
      <c r="B119" s="146"/>
      <c r="D119" s="147" t="s">
        <v>148</v>
      </c>
      <c r="E119" s="148"/>
      <c r="F119" s="149" t="s">
        <v>163</v>
      </c>
      <c r="H119" s="150">
        <v>52.272</v>
      </c>
      <c r="L119" s="146"/>
      <c r="M119" s="151"/>
      <c r="T119" s="152"/>
      <c r="AT119" s="148" t="s">
        <v>148</v>
      </c>
      <c r="AU119" s="148" t="s">
        <v>82</v>
      </c>
      <c r="AV119" s="148" t="s">
        <v>82</v>
      </c>
      <c r="AW119" s="148" t="s">
        <v>96</v>
      </c>
      <c r="AX119" s="148" t="s">
        <v>22</v>
      </c>
      <c r="AY119" s="148" t="s">
        <v>136</v>
      </c>
    </row>
    <row r="120" spans="2:65" s="6" customFormat="1" ht="13.5" customHeight="1">
      <c r="B120" s="81"/>
      <c r="C120" s="130" t="s">
        <v>144</v>
      </c>
      <c r="D120" s="130" t="s">
        <v>139</v>
      </c>
      <c r="E120" s="131" t="s">
        <v>164</v>
      </c>
      <c r="F120" s="132" t="s">
        <v>165</v>
      </c>
      <c r="G120" s="133" t="s">
        <v>142</v>
      </c>
      <c r="H120" s="134">
        <v>62</v>
      </c>
      <c r="I120" s="135"/>
      <c r="J120" s="136">
        <f>ROUND($I$120*$H$120,2)</f>
        <v>0</v>
      </c>
      <c r="K120" s="132" t="s">
        <v>143</v>
      </c>
      <c r="L120" s="81"/>
      <c r="M120" s="137"/>
      <c r="N120" s="138" t="s">
        <v>45</v>
      </c>
      <c r="Q120" s="139">
        <v>0.00965</v>
      </c>
      <c r="R120" s="139">
        <f>$Q$120*$H$120</f>
        <v>0.5983</v>
      </c>
      <c r="S120" s="139">
        <v>0</v>
      </c>
      <c r="T120" s="140">
        <f>$S$120*$H$120</f>
        <v>0</v>
      </c>
      <c r="AR120" s="78" t="s">
        <v>144</v>
      </c>
      <c r="AT120" s="78" t="s">
        <v>139</v>
      </c>
      <c r="AU120" s="78" t="s">
        <v>82</v>
      </c>
      <c r="AY120" s="6" t="s">
        <v>136</v>
      </c>
      <c r="BE120" s="141">
        <f>IF($N$120="základní",$J$120,0)</f>
        <v>0</v>
      </c>
      <c r="BF120" s="141">
        <f>IF($N$120="snížená",$J$120,0)</f>
        <v>0</v>
      </c>
      <c r="BG120" s="141">
        <f>IF($N$120="zákl. přenesená",$J$120,0)</f>
        <v>0</v>
      </c>
      <c r="BH120" s="141">
        <f>IF($N$120="sníž. přenesená",$J$120,0)</f>
        <v>0</v>
      </c>
      <c r="BI120" s="141">
        <f>IF($N$120="nulová",$J$120,0)</f>
        <v>0</v>
      </c>
      <c r="BJ120" s="78" t="s">
        <v>22</v>
      </c>
      <c r="BK120" s="141">
        <f>ROUND($I$120*$H$120,2)</f>
        <v>0</v>
      </c>
      <c r="BL120" s="78" t="s">
        <v>144</v>
      </c>
      <c r="BM120" s="78" t="s">
        <v>166</v>
      </c>
    </row>
    <row r="121" spans="2:47" s="6" customFormat="1" ht="24.75" customHeight="1">
      <c r="B121" s="81"/>
      <c r="D121" s="142" t="s">
        <v>146</v>
      </c>
      <c r="F121" s="143" t="s">
        <v>167</v>
      </c>
      <c r="L121" s="81"/>
      <c r="M121" s="144"/>
      <c r="T121" s="145"/>
      <c r="AT121" s="6" t="s">
        <v>146</v>
      </c>
      <c r="AU121" s="6" t="s">
        <v>82</v>
      </c>
    </row>
    <row r="122" spans="2:51" s="6" customFormat="1" ht="13.5" customHeight="1">
      <c r="B122" s="146"/>
      <c r="D122" s="147" t="s">
        <v>148</v>
      </c>
      <c r="E122" s="148"/>
      <c r="F122" s="149" t="s">
        <v>168</v>
      </c>
      <c r="H122" s="150">
        <v>62</v>
      </c>
      <c r="L122" s="146"/>
      <c r="M122" s="151"/>
      <c r="T122" s="152"/>
      <c r="AT122" s="148" t="s">
        <v>148</v>
      </c>
      <c r="AU122" s="148" t="s">
        <v>82</v>
      </c>
      <c r="AV122" s="148" t="s">
        <v>82</v>
      </c>
      <c r="AW122" s="148" t="s">
        <v>96</v>
      </c>
      <c r="AX122" s="148" t="s">
        <v>22</v>
      </c>
      <c r="AY122" s="148" t="s">
        <v>136</v>
      </c>
    </row>
    <row r="123" spans="2:65" s="6" customFormat="1" ht="13.5" customHeight="1">
      <c r="B123" s="81"/>
      <c r="C123" s="159" t="s">
        <v>169</v>
      </c>
      <c r="D123" s="159" t="s">
        <v>170</v>
      </c>
      <c r="E123" s="160" t="s">
        <v>171</v>
      </c>
      <c r="F123" s="161" t="s">
        <v>172</v>
      </c>
      <c r="G123" s="162" t="s">
        <v>142</v>
      </c>
      <c r="H123" s="163">
        <v>63.24</v>
      </c>
      <c r="I123" s="164"/>
      <c r="J123" s="165">
        <f>ROUND($I$123*$H$123,2)</f>
        <v>0</v>
      </c>
      <c r="K123" s="161"/>
      <c r="L123" s="166"/>
      <c r="M123" s="167"/>
      <c r="N123" s="168" t="s">
        <v>45</v>
      </c>
      <c r="Q123" s="139">
        <v>0.0228</v>
      </c>
      <c r="R123" s="139">
        <f>$Q$123*$H$123</f>
        <v>1.441872</v>
      </c>
      <c r="S123" s="139">
        <v>0</v>
      </c>
      <c r="T123" s="140">
        <f>$S$123*$H$123</f>
        <v>0</v>
      </c>
      <c r="AR123" s="78" t="s">
        <v>173</v>
      </c>
      <c r="AT123" s="78" t="s">
        <v>170</v>
      </c>
      <c r="AU123" s="78" t="s">
        <v>82</v>
      </c>
      <c r="AY123" s="6" t="s">
        <v>136</v>
      </c>
      <c r="BE123" s="141">
        <f>IF($N$123="základní",$J$123,0)</f>
        <v>0</v>
      </c>
      <c r="BF123" s="141">
        <f>IF($N$123="snížená",$J$123,0)</f>
        <v>0</v>
      </c>
      <c r="BG123" s="141">
        <f>IF($N$123="zákl. přenesená",$J$123,0)</f>
        <v>0</v>
      </c>
      <c r="BH123" s="141">
        <f>IF($N$123="sníž. přenesená",$J$123,0)</f>
        <v>0</v>
      </c>
      <c r="BI123" s="141">
        <f>IF($N$123="nulová",$J$123,0)</f>
        <v>0</v>
      </c>
      <c r="BJ123" s="78" t="s">
        <v>22</v>
      </c>
      <c r="BK123" s="141">
        <f>ROUND($I$123*$H$123,2)</f>
        <v>0</v>
      </c>
      <c r="BL123" s="78" t="s">
        <v>144</v>
      </c>
      <c r="BM123" s="78" t="s">
        <v>174</v>
      </c>
    </row>
    <row r="124" spans="2:47" s="6" customFormat="1" ht="36" customHeight="1">
      <c r="B124" s="81"/>
      <c r="D124" s="142" t="s">
        <v>146</v>
      </c>
      <c r="F124" s="143" t="s">
        <v>175</v>
      </c>
      <c r="L124" s="81"/>
      <c r="M124" s="144"/>
      <c r="T124" s="145"/>
      <c r="AT124" s="6" t="s">
        <v>146</v>
      </c>
      <c r="AU124" s="6" t="s">
        <v>82</v>
      </c>
    </row>
    <row r="125" spans="2:51" s="6" customFormat="1" ht="13.5" customHeight="1">
      <c r="B125" s="146"/>
      <c r="D125" s="147" t="s">
        <v>148</v>
      </c>
      <c r="F125" s="149" t="s">
        <v>176</v>
      </c>
      <c r="H125" s="150">
        <v>63.24</v>
      </c>
      <c r="L125" s="146"/>
      <c r="M125" s="151"/>
      <c r="T125" s="152"/>
      <c r="AT125" s="148" t="s">
        <v>148</v>
      </c>
      <c r="AU125" s="148" t="s">
        <v>82</v>
      </c>
      <c r="AV125" s="148" t="s">
        <v>82</v>
      </c>
      <c r="AW125" s="148" t="s">
        <v>74</v>
      </c>
      <c r="AX125" s="148" t="s">
        <v>22</v>
      </c>
      <c r="AY125" s="148" t="s">
        <v>136</v>
      </c>
    </row>
    <row r="126" spans="2:65" s="6" customFormat="1" ht="13.5" customHeight="1">
      <c r="B126" s="81"/>
      <c r="C126" s="130" t="s">
        <v>137</v>
      </c>
      <c r="D126" s="130" t="s">
        <v>139</v>
      </c>
      <c r="E126" s="131" t="s">
        <v>177</v>
      </c>
      <c r="F126" s="132" t="s">
        <v>178</v>
      </c>
      <c r="G126" s="133" t="s">
        <v>142</v>
      </c>
      <c r="H126" s="134">
        <v>114.272</v>
      </c>
      <c r="I126" s="135"/>
      <c r="J126" s="136">
        <f>ROUND($I$126*$H$126,2)</f>
        <v>0</v>
      </c>
      <c r="K126" s="132" t="s">
        <v>143</v>
      </c>
      <c r="L126" s="81"/>
      <c r="M126" s="137"/>
      <c r="N126" s="138" t="s">
        <v>45</v>
      </c>
      <c r="Q126" s="139">
        <v>0.00268</v>
      </c>
      <c r="R126" s="139">
        <f>$Q$126*$H$126</f>
        <v>0.30624896</v>
      </c>
      <c r="S126" s="139">
        <v>0</v>
      </c>
      <c r="T126" s="140">
        <f>$S$126*$H$126</f>
        <v>0</v>
      </c>
      <c r="AR126" s="78" t="s">
        <v>144</v>
      </c>
      <c r="AT126" s="78" t="s">
        <v>139</v>
      </c>
      <c r="AU126" s="78" t="s">
        <v>82</v>
      </c>
      <c r="AY126" s="6" t="s">
        <v>136</v>
      </c>
      <c r="BE126" s="141">
        <f>IF($N$126="základní",$J$126,0)</f>
        <v>0</v>
      </c>
      <c r="BF126" s="141">
        <f>IF($N$126="snížená",$J$126,0)</f>
        <v>0</v>
      </c>
      <c r="BG126" s="141">
        <f>IF($N$126="zákl. přenesená",$J$126,0)</f>
        <v>0</v>
      </c>
      <c r="BH126" s="141">
        <f>IF($N$126="sníž. přenesená",$J$126,0)</f>
        <v>0</v>
      </c>
      <c r="BI126" s="141">
        <f>IF($N$126="nulová",$J$126,0)</f>
        <v>0</v>
      </c>
      <c r="BJ126" s="78" t="s">
        <v>22</v>
      </c>
      <c r="BK126" s="141">
        <f>ROUND($I$126*$H$126,2)</f>
        <v>0</v>
      </c>
      <c r="BL126" s="78" t="s">
        <v>144</v>
      </c>
      <c r="BM126" s="78" t="s">
        <v>179</v>
      </c>
    </row>
    <row r="127" spans="2:47" s="6" customFormat="1" ht="14.25" customHeight="1">
      <c r="B127" s="81"/>
      <c r="D127" s="142" t="s">
        <v>146</v>
      </c>
      <c r="F127" s="143" t="s">
        <v>180</v>
      </c>
      <c r="L127" s="81"/>
      <c r="M127" s="144"/>
      <c r="T127" s="145"/>
      <c r="AT127" s="6" t="s">
        <v>146</v>
      </c>
      <c r="AU127" s="6" t="s">
        <v>82</v>
      </c>
    </row>
    <row r="128" spans="2:51" s="6" customFormat="1" ht="13.5" customHeight="1">
      <c r="B128" s="146"/>
      <c r="D128" s="147" t="s">
        <v>148</v>
      </c>
      <c r="E128" s="148"/>
      <c r="F128" s="149" t="s">
        <v>163</v>
      </c>
      <c r="H128" s="150">
        <v>52.272</v>
      </c>
      <c r="L128" s="146"/>
      <c r="M128" s="151"/>
      <c r="T128" s="152"/>
      <c r="AT128" s="148" t="s">
        <v>148</v>
      </c>
      <c r="AU128" s="148" t="s">
        <v>82</v>
      </c>
      <c r="AV128" s="148" t="s">
        <v>82</v>
      </c>
      <c r="AW128" s="148" t="s">
        <v>96</v>
      </c>
      <c r="AX128" s="148" t="s">
        <v>74</v>
      </c>
      <c r="AY128" s="148" t="s">
        <v>136</v>
      </c>
    </row>
    <row r="129" spans="2:51" s="6" customFormat="1" ht="13.5" customHeight="1">
      <c r="B129" s="146"/>
      <c r="D129" s="147" t="s">
        <v>148</v>
      </c>
      <c r="E129" s="148"/>
      <c r="F129" s="149" t="s">
        <v>181</v>
      </c>
      <c r="H129" s="150">
        <v>62</v>
      </c>
      <c r="L129" s="146"/>
      <c r="M129" s="151"/>
      <c r="T129" s="152"/>
      <c r="AT129" s="148" t="s">
        <v>148</v>
      </c>
      <c r="AU129" s="148" t="s">
        <v>82</v>
      </c>
      <c r="AV129" s="148" t="s">
        <v>82</v>
      </c>
      <c r="AW129" s="148" t="s">
        <v>96</v>
      </c>
      <c r="AX129" s="148" t="s">
        <v>74</v>
      </c>
      <c r="AY129" s="148" t="s">
        <v>136</v>
      </c>
    </row>
    <row r="130" spans="2:51" s="6" customFormat="1" ht="13.5" customHeight="1">
      <c r="B130" s="153"/>
      <c r="D130" s="147" t="s">
        <v>148</v>
      </c>
      <c r="E130" s="154"/>
      <c r="F130" s="155" t="s">
        <v>151</v>
      </c>
      <c r="H130" s="156">
        <v>114.272</v>
      </c>
      <c r="L130" s="153"/>
      <c r="M130" s="157"/>
      <c r="T130" s="158"/>
      <c r="AT130" s="154" t="s">
        <v>148</v>
      </c>
      <c r="AU130" s="154" t="s">
        <v>82</v>
      </c>
      <c r="AV130" s="154" t="s">
        <v>144</v>
      </c>
      <c r="AW130" s="154" t="s">
        <v>96</v>
      </c>
      <c r="AX130" s="154" t="s">
        <v>22</v>
      </c>
      <c r="AY130" s="154" t="s">
        <v>136</v>
      </c>
    </row>
    <row r="131" spans="2:65" s="6" customFormat="1" ht="13.5" customHeight="1">
      <c r="B131" s="81"/>
      <c r="C131" s="130" t="s">
        <v>182</v>
      </c>
      <c r="D131" s="130" t="s">
        <v>139</v>
      </c>
      <c r="E131" s="131" t="s">
        <v>183</v>
      </c>
      <c r="F131" s="132" t="s">
        <v>184</v>
      </c>
      <c r="G131" s="133" t="s">
        <v>142</v>
      </c>
      <c r="H131" s="134">
        <v>7.79</v>
      </c>
      <c r="I131" s="135"/>
      <c r="J131" s="136">
        <f>ROUND($I$131*$H$131,2)</f>
        <v>0</v>
      </c>
      <c r="K131" s="132"/>
      <c r="L131" s="81"/>
      <c r="M131" s="137"/>
      <c r="N131" s="138" t="s">
        <v>45</v>
      </c>
      <c r="Q131" s="139">
        <v>0.00334</v>
      </c>
      <c r="R131" s="139">
        <f>$Q$131*$H$131</f>
        <v>0.0260186</v>
      </c>
      <c r="S131" s="139">
        <v>0</v>
      </c>
      <c r="T131" s="140">
        <f>$S$131*$H$131</f>
        <v>0</v>
      </c>
      <c r="AR131" s="78" t="s">
        <v>144</v>
      </c>
      <c r="AT131" s="78" t="s">
        <v>139</v>
      </c>
      <c r="AU131" s="78" t="s">
        <v>82</v>
      </c>
      <c r="AY131" s="6" t="s">
        <v>136</v>
      </c>
      <c r="BE131" s="141">
        <f>IF($N$131="základní",$J$131,0)</f>
        <v>0</v>
      </c>
      <c r="BF131" s="141">
        <f>IF($N$131="snížená",$J$131,0)</f>
        <v>0</v>
      </c>
      <c r="BG131" s="141">
        <f>IF($N$131="zákl. přenesená",$J$131,0)</f>
        <v>0</v>
      </c>
      <c r="BH131" s="141">
        <f>IF($N$131="sníž. přenesená",$J$131,0)</f>
        <v>0</v>
      </c>
      <c r="BI131" s="141">
        <f>IF($N$131="nulová",$J$131,0)</f>
        <v>0</v>
      </c>
      <c r="BJ131" s="78" t="s">
        <v>22</v>
      </c>
      <c r="BK131" s="141">
        <f>ROUND($I$131*$H$131,2)</f>
        <v>0</v>
      </c>
      <c r="BL131" s="78" t="s">
        <v>144</v>
      </c>
      <c r="BM131" s="78" t="s">
        <v>185</v>
      </c>
    </row>
    <row r="132" spans="2:51" s="6" customFormat="1" ht="13.5" customHeight="1">
      <c r="B132" s="146"/>
      <c r="D132" s="142" t="s">
        <v>148</v>
      </c>
      <c r="E132" s="149"/>
      <c r="F132" s="149" t="s">
        <v>186</v>
      </c>
      <c r="H132" s="150">
        <v>7.79</v>
      </c>
      <c r="L132" s="146"/>
      <c r="M132" s="151"/>
      <c r="T132" s="152"/>
      <c r="AT132" s="148" t="s">
        <v>148</v>
      </c>
      <c r="AU132" s="148" t="s">
        <v>82</v>
      </c>
      <c r="AV132" s="148" t="s">
        <v>82</v>
      </c>
      <c r="AW132" s="148" t="s">
        <v>96</v>
      </c>
      <c r="AX132" s="148" t="s">
        <v>22</v>
      </c>
      <c r="AY132" s="148" t="s">
        <v>136</v>
      </c>
    </row>
    <row r="133" spans="2:65" s="6" customFormat="1" ht="13.5" customHeight="1">
      <c r="B133" s="81"/>
      <c r="C133" s="130" t="s">
        <v>173</v>
      </c>
      <c r="D133" s="130" t="s">
        <v>139</v>
      </c>
      <c r="E133" s="131" t="s">
        <v>187</v>
      </c>
      <c r="F133" s="132" t="s">
        <v>188</v>
      </c>
      <c r="G133" s="133" t="s">
        <v>142</v>
      </c>
      <c r="H133" s="134">
        <v>42.21</v>
      </c>
      <c r="I133" s="135"/>
      <c r="J133" s="136">
        <f>ROUND($I$133*$H$133,2)</f>
        <v>0</v>
      </c>
      <c r="K133" s="132" t="s">
        <v>143</v>
      </c>
      <c r="L133" s="81"/>
      <c r="M133" s="137"/>
      <c r="N133" s="138" t="s">
        <v>45</v>
      </c>
      <c r="Q133" s="139">
        <v>0.00489</v>
      </c>
      <c r="R133" s="139">
        <f>$Q$133*$H$133</f>
        <v>0.2064069</v>
      </c>
      <c r="S133" s="139">
        <v>0</v>
      </c>
      <c r="T133" s="140">
        <f>$S$133*$H$133</f>
        <v>0</v>
      </c>
      <c r="AR133" s="78" t="s">
        <v>144</v>
      </c>
      <c r="AT133" s="78" t="s">
        <v>139</v>
      </c>
      <c r="AU133" s="78" t="s">
        <v>82</v>
      </c>
      <c r="AY133" s="6" t="s">
        <v>136</v>
      </c>
      <c r="BE133" s="141">
        <f>IF($N$133="základní",$J$133,0)</f>
        <v>0</v>
      </c>
      <c r="BF133" s="141">
        <f>IF($N$133="snížená",$J$133,0)</f>
        <v>0</v>
      </c>
      <c r="BG133" s="141">
        <f>IF($N$133="zákl. přenesená",$J$133,0)</f>
        <v>0</v>
      </c>
      <c r="BH133" s="141">
        <f>IF($N$133="sníž. přenesená",$J$133,0)</f>
        <v>0</v>
      </c>
      <c r="BI133" s="141">
        <f>IF($N$133="nulová",$J$133,0)</f>
        <v>0</v>
      </c>
      <c r="BJ133" s="78" t="s">
        <v>22</v>
      </c>
      <c r="BK133" s="141">
        <f>ROUND($I$133*$H$133,2)</f>
        <v>0</v>
      </c>
      <c r="BL133" s="78" t="s">
        <v>144</v>
      </c>
      <c r="BM133" s="78" t="s">
        <v>189</v>
      </c>
    </row>
    <row r="134" spans="2:47" s="6" customFormat="1" ht="14.25" customHeight="1">
      <c r="B134" s="81"/>
      <c r="D134" s="142" t="s">
        <v>146</v>
      </c>
      <c r="F134" s="143" t="s">
        <v>190</v>
      </c>
      <c r="L134" s="81"/>
      <c r="M134" s="144"/>
      <c r="T134" s="145"/>
      <c r="AT134" s="6" t="s">
        <v>146</v>
      </c>
      <c r="AU134" s="6" t="s">
        <v>82</v>
      </c>
    </row>
    <row r="135" spans="2:51" s="6" customFormat="1" ht="13.5" customHeight="1">
      <c r="B135" s="146"/>
      <c r="D135" s="147" t="s">
        <v>148</v>
      </c>
      <c r="E135" s="148"/>
      <c r="F135" s="149" t="s">
        <v>191</v>
      </c>
      <c r="H135" s="150">
        <v>35.07</v>
      </c>
      <c r="L135" s="146"/>
      <c r="M135" s="151"/>
      <c r="T135" s="152"/>
      <c r="AT135" s="148" t="s">
        <v>148</v>
      </c>
      <c r="AU135" s="148" t="s">
        <v>82</v>
      </c>
      <c r="AV135" s="148" t="s">
        <v>82</v>
      </c>
      <c r="AW135" s="148" t="s">
        <v>96</v>
      </c>
      <c r="AX135" s="148" t="s">
        <v>74</v>
      </c>
      <c r="AY135" s="148" t="s">
        <v>136</v>
      </c>
    </row>
    <row r="136" spans="2:51" s="6" customFormat="1" ht="13.5" customHeight="1">
      <c r="B136" s="146"/>
      <c r="D136" s="147" t="s">
        <v>148</v>
      </c>
      <c r="E136" s="148"/>
      <c r="F136" s="149" t="s">
        <v>192</v>
      </c>
      <c r="H136" s="150">
        <v>7.14</v>
      </c>
      <c r="L136" s="146"/>
      <c r="M136" s="151"/>
      <c r="T136" s="152"/>
      <c r="AT136" s="148" t="s">
        <v>148</v>
      </c>
      <c r="AU136" s="148" t="s">
        <v>82</v>
      </c>
      <c r="AV136" s="148" t="s">
        <v>82</v>
      </c>
      <c r="AW136" s="148" t="s">
        <v>96</v>
      </c>
      <c r="AX136" s="148" t="s">
        <v>74</v>
      </c>
      <c r="AY136" s="148" t="s">
        <v>136</v>
      </c>
    </row>
    <row r="137" spans="2:51" s="6" customFormat="1" ht="13.5" customHeight="1">
      <c r="B137" s="153"/>
      <c r="D137" s="147" t="s">
        <v>148</v>
      </c>
      <c r="E137" s="154"/>
      <c r="F137" s="155" t="s">
        <v>151</v>
      </c>
      <c r="H137" s="156">
        <v>42.21</v>
      </c>
      <c r="L137" s="153"/>
      <c r="M137" s="157"/>
      <c r="T137" s="158"/>
      <c r="AT137" s="154" t="s">
        <v>148</v>
      </c>
      <c r="AU137" s="154" t="s">
        <v>82</v>
      </c>
      <c r="AV137" s="154" t="s">
        <v>144</v>
      </c>
      <c r="AW137" s="154" t="s">
        <v>96</v>
      </c>
      <c r="AX137" s="154" t="s">
        <v>22</v>
      </c>
      <c r="AY137" s="154" t="s">
        <v>136</v>
      </c>
    </row>
    <row r="138" spans="2:65" s="6" customFormat="1" ht="13.5" customHeight="1">
      <c r="B138" s="81"/>
      <c r="C138" s="130" t="s">
        <v>193</v>
      </c>
      <c r="D138" s="130" t="s">
        <v>139</v>
      </c>
      <c r="E138" s="131" t="s">
        <v>194</v>
      </c>
      <c r="F138" s="132" t="s">
        <v>195</v>
      </c>
      <c r="G138" s="133" t="s">
        <v>142</v>
      </c>
      <c r="H138" s="134">
        <v>79</v>
      </c>
      <c r="I138" s="135"/>
      <c r="J138" s="136">
        <f>ROUND($I$138*$H$138,2)</f>
        <v>0</v>
      </c>
      <c r="K138" s="132" t="s">
        <v>143</v>
      </c>
      <c r="L138" s="81"/>
      <c r="M138" s="137"/>
      <c r="N138" s="138" t="s">
        <v>45</v>
      </c>
      <c r="Q138" s="139">
        <v>0.00832</v>
      </c>
      <c r="R138" s="139">
        <f>$Q$138*$H$138</f>
        <v>0.65728</v>
      </c>
      <c r="S138" s="139">
        <v>0</v>
      </c>
      <c r="T138" s="140">
        <f>$S$138*$H$138</f>
        <v>0</v>
      </c>
      <c r="AR138" s="78" t="s">
        <v>144</v>
      </c>
      <c r="AT138" s="78" t="s">
        <v>139</v>
      </c>
      <c r="AU138" s="78" t="s">
        <v>82</v>
      </c>
      <c r="AY138" s="6" t="s">
        <v>136</v>
      </c>
      <c r="BE138" s="141">
        <f>IF($N$138="základní",$J$138,0)</f>
        <v>0</v>
      </c>
      <c r="BF138" s="141">
        <f>IF($N$138="snížená",$J$138,0)</f>
        <v>0</v>
      </c>
      <c r="BG138" s="141">
        <f>IF($N$138="zákl. přenesená",$J$138,0)</f>
        <v>0</v>
      </c>
      <c r="BH138" s="141">
        <f>IF($N$138="sníž. přenesená",$J$138,0)</f>
        <v>0</v>
      </c>
      <c r="BI138" s="141">
        <f>IF($N$138="nulová",$J$138,0)</f>
        <v>0</v>
      </c>
      <c r="BJ138" s="78" t="s">
        <v>22</v>
      </c>
      <c r="BK138" s="141">
        <f>ROUND($I$138*$H$138,2)</f>
        <v>0</v>
      </c>
      <c r="BL138" s="78" t="s">
        <v>144</v>
      </c>
      <c r="BM138" s="78" t="s">
        <v>196</v>
      </c>
    </row>
    <row r="139" spans="2:47" s="6" customFormat="1" ht="14.25" customHeight="1">
      <c r="B139" s="81"/>
      <c r="D139" s="142" t="s">
        <v>146</v>
      </c>
      <c r="F139" s="143" t="s">
        <v>197</v>
      </c>
      <c r="L139" s="81"/>
      <c r="M139" s="144"/>
      <c r="T139" s="145"/>
      <c r="AT139" s="6" t="s">
        <v>146</v>
      </c>
      <c r="AU139" s="6" t="s">
        <v>82</v>
      </c>
    </row>
    <row r="140" spans="2:51" s="6" customFormat="1" ht="13.5" customHeight="1">
      <c r="B140" s="146"/>
      <c r="D140" s="147" t="s">
        <v>148</v>
      </c>
      <c r="E140" s="148"/>
      <c r="F140" s="149" t="s">
        <v>198</v>
      </c>
      <c r="H140" s="150">
        <v>64</v>
      </c>
      <c r="L140" s="146"/>
      <c r="M140" s="151"/>
      <c r="T140" s="152"/>
      <c r="AT140" s="148" t="s">
        <v>148</v>
      </c>
      <c r="AU140" s="148" t="s">
        <v>82</v>
      </c>
      <c r="AV140" s="148" t="s">
        <v>82</v>
      </c>
      <c r="AW140" s="148" t="s">
        <v>96</v>
      </c>
      <c r="AX140" s="148" t="s">
        <v>74</v>
      </c>
      <c r="AY140" s="148" t="s">
        <v>136</v>
      </c>
    </row>
    <row r="141" spans="2:51" s="6" customFormat="1" ht="13.5" customHeight="1">
      <c r="B141" s="146"/>
      <c r="D141" s="147" t="s">
        <v>148</v>
      </c>
      <c r="E141" s="148"/>
      <c r="F141" s="149" t="s">
        <v>199</v>
      </c>
      <c r="H141" s="150">
        <v>15</v>
      </c>
      <c r="L141" s="146"/>
      <c r="M141" s="151"/>
      <c r="T141" s="152"/>
      <c r="AT141" s="148" t="s">
        <v>148</v>
      </c>
      <c r="AU141" s="148" t="s">
        <v>82</v>
      </c>
      <c r="AV141" s="148" t="s">
        <v>82</v>
      </c>
      <c r="AW141" s="148" t="s">
        <v>96</v>
      </c>
      <c r="AX141" s="148" t="s">
        <v>74</v>
      </c>
      <c r="AY141" s="148" t="s">
        <v>136</v>
      </c>
    </row>
    <row r="142" spans="2:51" s="6" customFormat="1" ht="13.5" customHeight="1">
      <c r="B142" s="153"/>
      <c r="D142" s="147" t="s">
        <v>148</v>
      </c>
      <c r="E142" s="154"/>
      <c r="F142" s="155" t="s">
        <v>151</v>
      </c>
      <c r="H142" s="156">
        <v>79</v>
      </c>
      <c r="L142" s="153"/>
      <c r="M142" s="157"/>
      <c r="T142" s="158"/>
      <c r="AT142" s="154" t="s">
        <v>148</v>
      </c>
      <c r="AU142" s="154" t="s">
        <v>82</v>
      </c>
      <c r="AV142" s="154" t="s">
        <v>144</v>
      </c>
      <c r="AW142" s="154" t="s">
        <v>96</v>
      </c>
      <c r="AX142" s="154" t="s">
        <v>22</v>
      </c>
      <c r="AY142" s="154" t="s">
        <v>136</v>
      </c>
    </row>
    <row r="143" spans="2:65" s="6" customFormat="1" ht="13.5" customHeight="1">
      <c r="B143" s="81"/>
      <c r="C143" s="159" t="s">
        <v>27</v>
      </c>
      <c r="D143" s="159" t="s">
        <v>170</v>
      </c>
      <c r="E143" s="160" t="s">
        <v>200</v>
      </c>
      <c r="F143" s="161" t="s">
        <v>201</v>
      </c>
      <c r="G143" s="162" t="s">
        <v>142</v>
      </c>
      <c r="H143" s="163">
        <v>80.58</v>
      </c>
      <c r="I143" s="164"/>
      <c r="J143" s="165">
        <f>ROUND($I$143*$H$143,2)</f>
        <v>0</v>
      </c>
      <c r="K143" s="161" t="s">
        <v>143</v>
      </c>
      <c r="L143" s="166"/>
      <c r="M143" s="167"/>
      <c r="N143" s="168" t="s">
        <v>45</v>
      </c>
      <c r="Q143" s="139">
        <v>0.0023</v>
      </c>
      <c r="R143" s="139">
        <f>$Q$143*$H$143</f>
        <v>0.185334</v>
      </c>
      <c r="S143" s="139">
        <v>0</v>
      </c>
      <c r="T143" s="140">
        <f>$S$143*$H$143</f>
        <v>0</v>
      </c>
      <c r="AR143" s="78" t="s">
        <v>173</v>
      </c>
      <c r="AT143" s="78" t="s">
        <v>170</v>
      </c>
      <c r="AU143" s="78" t="s">
        <v>82</v>
      </c>
      <c r="AY143" s="6" t="s">
        <v>136</v>
      </c>
      <c r="BE143" s="141">
        <f>IF($N$143="základní",$J$143,0)</f>
        <v>0</v>
      </c>
      <c r="BF143" s="141">
        <f>IF($N$143="snížená",$J$143,0)</f>
        <v>0</v>
      </c>
      <c r="BG143" s="141">
        <f>IF($N$143="zákl. přenesená",$J$143,0)</f>
        <v>0</v>
      </c>
      <c r="BH143" s="141">
        <f>IF($N$143="sníž. přenesená",$J$143,0)</f>
        <v>0</v>
      </c>
      <c r="BI143" s="141">
        <f>IF($N$143="nulová",$J$143,0)</f>
        <v>0</v>
      </c>
      <c r="BJ143" s="78" t="s">
        <v>22</v>
      </c>
      <c r="BK143" s="141">
        <f>ROUND($I$143*$H$143,2)</f>
        <v>0</v>
      </c>
      <c r="BL143" s="78" t="s">
        <v>144</v>
      </c>
      <c r="BM143" s="78" t="s">
        <v>202</v>
      </c>
    </row>
    <row r="144" spans="2:47" s="6" customFormat="1" ht="24.75" customHeight="1">
      <c r="B144" s="81"/>
      <c r="D144" s="142" t="s">
        <v>146</v>
      </c>
      <c r="F144" s="143" t="s">
        <v>203</v>
      </c>
      <c r="L144" s="81"/>
      <c r="M144" s="144"/>
      <c r="T144" s="145"/>
      <c r="AT144" s="6" t="s">
        <v>146</v>
      </c>
      <c r="AU144" s="6" t="s">
        <v>82</v>
      </c>
    </row>
    <row r="145" spans="2:51" s="6" customFormat="1" ht="13.5" customHeight="1">
      <c r="B145" s="146"/>
      <c r="D145" s="147" t="s">
        <v>148</v>
      </c>
      <c r="F145" s="149" t="s">
        <v>204</v>
      </c>
      <c r="H145" s="150">
        <v>80.58</v>
      </c>
      <c r="L145" s="146"/>
      <c r="M145" s="151"/>
      <c r="T145" s="152"/>
      <c r="AT145" s="148" t="s">
        <v>148</v>
      </c>
      <c r="AU145" s="148" t="s">
        <v>82</v>
      </c>
      <c r="AV145" s="148" t="s">
        <v>82</v>
      </c>
      <c r="AW145" s="148" t="s">
        <v>74</v>
      </c>
      <c r="AX145" s="148" t="s">
        <v>22</v>
      </c>
      <c r="AY145" s="148" t="s">
        <v>136</v>
      </c>
    </row>
    <row r="146" spans="2:65" s="6" customFormat="1" ht="13.5" customHeight="1">
      <c r="B146" s="81"/>
      <c r="C146" s="130" t="s">
        <v>205</v>
      </c>
      <c r="D146" s="130" t="s">
        <v>139</v>
      </c>
      <c r="E146" s="131" t="s">
        <v>206</v>
      </c>
      <c r="F146" s="132" t="s">
        <v>207</v>
      </c>
      <c r="G146" s="133" t="s">
        <v>142</v>
      </c>
      <c r="H146" s="134">
        <v>484.039</v>
      </c>
      <c r="I146" s="135"/>
      <c r="J146" s="136">
        <f>ROUND($I$146*$H$146,2)</f>
        <v>0</v>
      </c>
      <c r="K146" s="132" t="s">
        <v>143</v>
      </c>
      <c r="L146" s="81"/>
      <c r="M146" s="137"/>
      <c r="N146" s="138" t="s">
        <v>45</v>
      </c>
      <c r="Q146" s="139">
        <v>0.0085</v>
      </c>
      <c r="R146" s="139">
        <f>$Q$146*$H$146</f>
        <v>4.1143315000000005</v>
      </c>
      <c r="S146" s="139">
        <v>0</v>
      </c>
      <c r="T146" s="140">
        <f>$S$146*$H$146</f>
        <v>0</v>
      </c>
      <c r="AR146" s="78" t="s">
        <v>144</v>
      </c>
      <c r="AT146" s="78" t="s">
        <v>139</v>
      </c>
      <c r="AU146" s="78" t="s">
        <v>82</v>
      </c>
      <c r="AY146" s="6" t="s">
        <v>136</v>
      </c>
      <c r="BE146" s="141">
        <f>IF($N$146="základní",$J$146,0)</f>
        <v>0</v>
      </c>
      <c r="BF146" s="141">
        <f>IF($N$146="snížená",$J$146,0)</f>
        <v>0</v>
      </c>
      <c r="BG146" s="141">
        <f>IF($N$146="zákl. přenesená",$J$146,0)</f>
        <v>0</v>
      </c>
      <c r="BH146" s="141">
        <f>IF($N$146="sníž. přenesená",$J$146,0)</f>
        <v>0</v>
      </c>
      <c r="BI146" s="141">
        <f>IF($N$146="nulová",$J$146,0)</f>
        <v>0</v>
      </c>
      <c r="BJ146" s="78" t="s">
        <v>22</v>
      </c>
      <c r="BK146" s="141">
        <f>ROUND($I$146*$H$146,2)</f>
        <v>0</v>
      </c>
      <c r="BL146" s="78" t="s">
        <v>144</v>
      </c>
      <c r="BM146" s="78" t="s">
        <v>208</v>
      </c>
    </row>
    <row r="147" spans="2:47" s="6" customFormat="1" ht="14.25" customHeight="1">
      <c r="B147" s="81"/>
      <c r="D147" s="142" t="s">
        <v>146</v>
      </c>
      <c r="F147" s="143" t="s">
        <v>209</v>
      </c>
      <c r="L147" s="81"/>
      <c r="M147" s="144"/>
      <c r="T147" s="145"/>
      <c r="AT147" s="6" t="s">
        <v>146</v>
      </c>
      <c r="AU147" s="6" t="s">
        <v>82</v>
      </c>
    </row>
    <row r="148" spans="2:51" s="6" customFormat="1" ht="13.5" customHeight="1">
      <c r="B148" s="169"/>
      <c r="D148" s="147" t="s">
        <v>148</v>
      </c>
      <c r="E148" s="170"/>
      <c r="F148" s="171" t="s">
        <v>210</v>
      </c>
      <c r="H148" s="170"/>
      <c r="L148" s="169"/>
      <c r="M148" s="172"/>
      <c r="T148" s="173"/>
      <c r="AT148" s="170" t="s">
        <v>148</v>
      </c>
      <c r="AU148" s="170" t="s">
        <v>82</v>
      </c>
      <c r="AV148" s="170" t="s">
        <v>22</v>
      </c>
      <c r="AW148" s="170" t="s">
        <v>96</v>
      </c>
      <c r="AX148" s="170" t="s">
        <v>74</v>
      </c>
      <c r="AY148" s="170" t="s">
        <v>136</v>
      </c>
    </row>
    <row r="149" spans="2:51" s="6" customFormat="1" ht="13.5" customHeight="1">
      <c r="B149" s="146"/>
      <c r="D149" s="147" t="s">
        <v>148</v>
      </c>
      <c r="E149" s="148"/>
      <c r="F149" s="149" t="s">
        <v>211</v>
      </c>
      <c r="H149" s="150">
        <v>250.065</v>
      </c>
      <c r="L149" s="146"/>
      <c r="M149" s="151"/>
      <c r="T149" s="152"/>
      <c r="AT149" s="148" t="s">
        <v>148</v>
      </c>
      <c r="AU149" s="148" t="s">
        <v>82</v>
      </c>
      <c r="AV149" s="148" t="s">
        <v>82</v>
      </c>
      <c r="AW149" s="148" t="s">
        <v>96</v>
      </c>
      <c r="AX149" s="148" t="s">
        <v>74</v>
      </c>
      <c r="AY149" s="148" t="s">
        <v>136</v>
      </c>
    </row>
    <row r="150" spans="2:51" s="6" customFormat="1" ht="13.5" customHeight="1">
      <c r="B150" s="146"/>
      <c r="D150" s="147" t="s">
        <v>148</v>
      </c>
      <c r="E150" s="148"/>
      <c r="F150" s="149" t="s">
        <v>212</v>
      </c>
      <c r="H150" s="150">
        <v>-41.97</v>
      </c>
      <c r="L150" s="146"/>
      <c r="M150" s="151"/>
      <c r="T150" s="152"/>
      <c r="AT150" s="148" t="s">
        <v>148</v>
      </c>
      <c r="AU150" s="148" t="s">
        <v>82</v>
      </c>
      <c r="AV150" s="148" t="s">
        <v>82</v>
      </c>
      <c r="AW150" s="148" t="s">
        <v>96</v>
      </c>
      <c r="AX150" s="148" t="s">
        <v>74</v>
      </c>
      <c r="AY150" s="148" t="s">
        <v>136</v>
      </c>
    </row>
    <row r="151" spans="2:51" s="6" customFormat="1" ht="13.5" customHeight="1">
      <c r="B151" s="146"/>
      <c r="D151" s="147" t="s">
        <v>148</v>
      </c>
      <c r="E151" s="148"/>
      <c r="F151" s="149" t="s">
        <v>213</v>
      </c>
      <c r="H151" s="150">
        <v>17.658</v>
      </c>
      <c r="L151" s="146"/>
      <c r="M151" s="151"/>
      <c r="T151" s="152"/>
      <c r="AT151" s="148" t="s">
        <v>148</v>
      </c>
      <c r="AU151" s="148" t="s">
        <v>82</v>
      </c>
      <c r="AV151" s="148" t="s">
        <v>82</v>
      </c>
      <c r="AW151" s="148" t="s">
        <v>96</v>
      </c>
      <c r="AX151" s="148" t="s">
        <v>74</v>
      </c>
      <c r="AY151" s="148" t="s">
        <v>136</v>
      </c>
    </row>
    <row r="152" spans="2:51" s="6" customFormat="1" ht="13.5" customHeight="1">
      <c r="B152" s="146"/>
      <c r="D152" s="147" t="s">
        <v>148</v>
      </c>
      <c r="E152" s="148"/>
      <c r="F152" s="149" t="s">
        <v>214</v>
      </c>
      <c r="H152" s="150">
        <v>40.503</v>
      </c>
      <c r="L152" s="146"/>
      <c r="M152" s="151"/>
      <c r="T152" s="152"/>
      <c r="AT152" s="148" t="s">
        <v>148</v>
      </c>
      <c r="AU152" s="148" t="s">
        <v>82</v>
      </c>
      <c r="AV152" s="148" t="s">
        <v>82</v>
      </c>
      <c r="AW152" s="148" t="s">
        <v>96</v>
      </c>
      <c r="AX152" s="148" t="s">
        <v>74</v>
      </c>
      <c r="AY152" s="148" t="s">
        <v>136</v>
      </c>
    </row>
    <row r="153" spans="2:51" s="6" customFormat="1" ht="13.5" customHeight="1">
      <c r="B153" s="146"/>
      <c r="D153" s="147" t="s">
        <v>148</v>
      </c>
      <c r="E153" s="148"/>
      <c r="F153" s="149" t="s">
        <v>215</v>
      </c>
      <c r="H153" s="150">
        <v>9.697</v>
      </c>
      <c r="L153" s="146"/>
      <c r="M153" s="151"/>
      <c r="T153" s="152"/>
      <c r="AT153" s="148" t="s">
        <v>148</v>
      </c>
      <c r="AU153" s="148" t="s">
        <v>82</v>
      </c>
      <c r="AV153" s="148" t="s">
        <v>82</v>
      </c>
      <c r="AW153" s="148" t="s">
        <v>96</v>
      </c>
      <c r="AX153" s="148" t="s">
        <v>74</v>
      </c>
      <c r="AY153" s="148" t="s">
        <v>136</v>
      </c>
    </row>
    <row r="154" spans="2:51" s="6" customFormat="1" ht="13.5" customHeight="1">
      <c r="B154" s="146"/>
      <c r="D154" s="147" t="s">
        <v>148</v>
      </c>
      <c r="E154" s="148"/>
      <c r="F154" s="149" t="s">
        <v>216</v>
      </c>
      <c r="H154" s="150">
        <v>212.248</v>
      </c>
      <c r="L154" s="146"/>
      <c r="M154" s="151"/>
      <c r="T154" s="152"/>
      <c r="AT154" s="148" t="s">
        <v>148</v>
      </c>
      <c r="AU154" s="148" t="s">
        <v>82</v>
      </c>
      <c r="AV154" s="148" t="s">
        <v>82</v>
      </c>
      <c r="AW154" s="148" t="s">
        <v>96</v>
      </c>
      <c r="AX154" s="148" t="s">
        <v>74</v>
      </c>
      <c r="AY154" s="148" t="s">
        <v>136</v>
      </c>
    </row>
    <row r="155" spans="2:51" s="6" customFormat="1" ht="13.5" customHeight="1">
      <c r="B155" s="146"/>
      <c r="D155" s="147" t="s">
        <v>148</v>
      </c>
      <c r="E155" s="148"/>
      <c r="F155" s="149" t="s">
        <v>217</v>
      </c>
      <c r="H155" s="150">
        <v>-37.16</v>
      </c>
      <c r="L155" s="146"/>
      <c r="M155" s="151"/>
      <c r="T155" s="152"/>
      <c r="AT155" s="148" t="s">
        <v>148</v>
      </c>
      <c r="AU155" s="148" t="s">
        <v>82</v>
      </c>
      <c r="AV155" s="148" t="s">
        <v>82</v>
      </c>
      <c r="AW155" s="148" t="s">
        <v>96</v>
      </c>
      <c r="AX155" s="148" t="s">
        <v>74</v>
      </c>
      <c r="AY155" s="148" t="s">
        <v>136</v>
      </c>
    </row>
    <row r="156" spans="2:51" s="6" customFormat="1" ht="13.5" customHeight="1">
      <c r="B156" s="146"/>
      <c r="D156" s="147" t="s">
        <v>148</v>
      </c>
      <c r="E156" s="148"/>
      <c r="F156" s="149" t="s">
        <v>218</v>
      </c>
      <c r="H156" s="150">
        <v>-14.298</v>
      </c>
      <c r="L156" s="146"/>
      <c r="M156" s="151"/>
      <c r="T156" s="152"/>
      <c r="AT156" s="148" t="s">
        <v>148</v>
      </c>
      <c r="AU156" s="148" t="s">
        <v>82</v>
      </c>
      <c r="AV156" s="148" t="s">
        <v>82</v>
      </c>
      <c r="AW156" s="148" t="s">
        <v>96</v>
      </c>
      <c r="AX156" s="148" t="s">
        <v>74</v>
      </c>
      <c r="AY156" s="148" t="s">
        <v>136</v>
      </c>
    </row>
    <row r="157" spans="2:51" s="6" customFormat="1" ht="13.5" customHeight="1">
      <c r="B157" s="146"/>
      <c r="D157" s="147" t="s">
        <v>148</v>
      </c>
      <c r="E157" s="148"/>
      <c r="F157" s="149" t="s">
        <v>219</v>
      </c>
      <c r="H157" s="150">
        <v>61</v>
      </c>
      <c r="L157" s="146"/>
      <c r="M157" s="151"/>
      <c r="T157" s="152"/>
      <c r="AT157" s="148" t="s">
        <v>148</v>
      </c>
      <c r="AU157" s="148" t="s">
        <v>82</v>
      </c>
      <c r="AV157" s="148" t="s">
        <v>82</v>
      </c>
      <c r="AW157" s="148" t="s">
        <v>96</v>
      </c>
      <c r="AX157" s="148" t="s">
        <v>74</v>
      </c>
      <c r="AY157" s="148" t="s">
        <v>136</v>
      </c>
    </row>
    <row r="158" spans="2:51" s="6" customFormat="1" ht="13.5" customHeight="1">
      <c r="B158" s="174"/>
      <c r="D158" s="147" t="s">
        <v>148</v>
      </c>
      <c r="E158" s="175"/>
      <c r="F158" s="176" t="s">
        <v>220</v>
      </c>
      <c r="H158" s="177">
        <v>497.743</v>
      </c>
      <c r="L158" s="174"/>
      <c r="M158" s="178"/>
      <c r="T158" s="179"/>
      <c r="AT158" s="175" t="s">
        <v>148</v>
      </c>
      <c r="AU158" s="175" t="s">
        <v>82</v>
      </c>
      <c r="AV158" s="175" t="s">
        <v>158</v>
      </c>
      <c r="AW158" s="175" t="s">
        <v>96</v>
      </c>
      <c r="AX158" s="175" t="s">
        <v>74</v>
      </c>
      <c r="AY158" s="175" t="s">
        <v>136</v>
      </c>
    </row>
    <row r="159" spans="2:51" s="6" customFormat="1" ht="13.5" customHeight="1">
      <c r="B159" s="146"/>
      <c r="D159" s="147" t="s">
        <v>148</v>
      </c>
      <c r="E159" s="148"/>
      <c r="F159" s="149" t="s">
        <v>221</v>
      </c>
      <c r="H159" s="150">
        <v>-61.704</v>
      </c>
      <c r="L159" s="146"/>
      <c r="M159" s="151"/>
      <c r="T159" s="152"/>
      <c r="AT159" s="148" t="s">
        <v>148</v>
      </c>
      <c r="AU159" s="148" t="s">
        <v>82</v>
      </c>
      <c r="AV159" s="148" t="s">
        <v>82</v>
      </c>
      <c r="AW159" s="148" t="s">
        <v>96</v>
      </c>
      <c r="AX159" s="148" t="s">
        <v>74</v>
      </c>
      <c r="AY159" s="148" t="s">
        <v>136</v>
      </c>
    </row>
    <row r="160" spans="2:51" s="6" customFormat="1" ht="13.5" customHeight="1">
      <c r="B160" s="174"/>
      <c r="D160" s="147" t="s">
        <v>148</v>
      </c>
      <c r="E160" s="175"/>
      <c r="F160" s="176" t="s">
        <v>220</v>
      </c>
      <c r="H160" s="177">
        <v>-61.704</v>
      </c>
      <c r="L160" s="174"/>
      <c r="M160" s="178"/>
      <c r="T160" s="179"/>
      <c r="AT160" s="175" t="s">
        <v>148</v>
      </c>
      <c r="AU160" s="175" t="s">
        <v>82</v>
      </c>
      <c r="AV160" s="175" t="s">
        <v>158</v>
      </c>
      <c r="AW160" s="175" t="s">
        <v>96</v>
      </c>
      <c r="AX160" s="175" t="s">
        <v>74</v>
      </c>
      <c r="AY160" s="175" t="s">
        <v>136</v>
      </c>
    </row>
    <row r="161" spans="2:51" s="6" customFormat="1" ht="13.5" customHeight="1">
      <c r="B161" s="169"/>
      <c r="D161" s="147" t="s">
        <v>148</v>
      </c>
      <c r="E161" s="170"/>
      <c r="F161" s="171" t="s">
        <v>222</v>
      </c>
      <c r="H161" s="170"/>
      <c r="L161" s="169"/>
      <c r="M161" s="172"/>
      <c r="T161" s="173"/>
      <c r="AT161" s="170" t="s">
        <v>148</v>
      </c>
      <c r="AU161" s="170" t="s">
        <v>82</v>
      </c>
      <c r="AV161" s="170" t="s">
        <v>22</v>
      </c>
      <c r="AW161" s="170" t="s">
        <v>96</v>
      </c>
      <c r="AX161" s="170" t="s">
        <v>74</v>
      </c>
      <c r="AY161" s="170" t="s">
        <v>136</v>
      </c>
    </row>
    <row r="162" spans="2:51" s="6" customFormat="1" ht="13.5" customHeight="1">
      <c r="B162" s="146"/>
      <c r="D162" s="147" t="s">
        <v>148</v>
      </c>
      <c r="E162" s="148"/>
      <c r="F162" s="149" t="s">
        <v>223</v>
      </c>
      <c r="H162" s="150">
        <v>29.446</v>
      </c>
      <c r="L162" s="146"/>
      <c r="M162" s="151"/>
      <c r="T162" s="152"/>
      <c r="AT162" s="148" t="s">
        <v>148</v>
      </c>
      <c r="AU162" s="148" t="s">
        <v>82</v>
      </c>
      <c r="AV162" s="148" t="s">
        <v>82</v>
      </c>
      <c r="AW162" s="148" t="s">
        <v>96</v>
      </c>
      <c r="AX162" s="148" t="s">
        <v>74</v>
      </c>
      <c r="AY162" s="148" t="s">
        <v>136</v>
      </c>
    </row>
    <row r="163" spans="2:51" s="6" customFormat="1" ht="13.5" customHeight="1">
      <c r="B163" s="146"/>
      <c r="D163" s="147" t="s">
        <v>148</v>
      </c>
      <c r="E163" s="148"/>
      <c r="F163" s="149" t="s">
        <v>224</v>
      </c>
      <c r="H163" s="150">
        <v>5.118</v>
      </c>
      <c r="L163" s="146"/>
      <c r="M163" s="151"/>
      <c r="T163" s="152"/>
      <c r="AT163" s="148" t="s">
        <v>148</v>
      </c>
      <c r="AU163" s="148" t="s">
        <v>82</v>
      </c>
      <c r="AV163" s="148" t="s">
        <v>82</v>
      </c>
      <c r="AW163" s="148" t="s">
        <v>96</v>
      </c>
      <c r="AX163" s="148" t="s">
        <v>74</v>
      </c>
      <c r="AY163" s="148" t="s">
        <v>136</v>
      </c>
    </row>
    <row r="164" spans="2:51" s="6" customFormat="1" ht="13.5" customHeight="1">
      <c r="B164" s="146"/>
      <c r="D164" s="147" t="s">
        <v>148</v>
      </c>
      <c r="E164" s="148"/>
      <c r="F164" s="149" t="s">
        <v>225</v>
      </c>
      <c r="H164" s="150">
        <v>6.586</v>
      </c>
      <c r="L164" s="146"/>
      <c r="M164" s="151"/>
      <c r="T164" s="152"/>
      <c r="AT164" s="148" t="s">
        <v>148</v>
      </c>
      <c r="AU164" s="148" t="s">
        <v>82</v>
      </c>
      <c r="AV164" s="148" t="s">
        <v>82</v>
      </c>
      <c r="AW164" s="148" t="s">
        <v>96</v>
      </c>
      <c r="AX164" s="148" t="s">
        <v>74</v>
      </c>
      <c r="AY164" s="148" t="s">
        <v>136</v>
      </c>
    </row>
    <row r="165" spans="2:51" s="6" customFormat="1" ht="13.5" customHeight="1">
      <c r="B165" s="174"/>
      <c r="D165" s="147" t="s">
        <v>148</v>
      </c>
      <c r="E165" s="175"/>
      <c r="F165" s="176" t="s">
        <v>220</v>
      </c>
      <c r="H165" s="177">
        <v>41.15</v>
      </c>
      <c r="L165" s="174"/>
      <c r="M165" s="178"/>
      <c r="T165" s="179"/>
      <c r="AT165" s="175" t="s">
        <v>148</v>
      </c>
      <c r="AU165" s="175" t="s">
        <v>82</v>
      </c>
      <c r="AV165" s="175" t="s">
        <v>158</v>
      </c>
      <c r="AW165" s="175" t="s">
        <v>96</v>
      </c>
      <c r="AX165" s="175" t="s">
        <v>74</v>
      </c>
      <c r="AY165" s="175" t="s">
        <v>136</v>
      </c>
    </row>
    <row r="166" spans="2:51" s="6" customFormat="1" ht="13.5" customHeight="1">
      <c r="B166" s="169"/>
      <c r="D166" s="147" t="s">
        <v>148</v>
      </c>
      <c r="E166" s="170"/>
      <c r="F166" s="171" t="s">
        <v>226</v>
      </c>
      <c r="H166" s="170"/>
      <c r="L166" s="169"/>
      <c r="M166" s="172"/>
      <c r="T166" s="173"/>
      <c r="AT166" s="170" t="s">
        <v>148</v>
      </c>
      <c r="AU166" s="170" t="s">
        <v>82</v>
      </c>
      <c r="AV166" s="170" t="s">
        <v>22</v>
      </c>
      <c r="AW166" s="170" t="s">
        <v>96</v>
      </c>
      <c r="AX166" s="170" t="s">
        <v>74</v>
      </c>
      <c r="AY166" s="170" t="s">
        <v>136</v>
      </c>
    </row>
    <row r="167" spans="2:51" s="6" customFormat="1" ht="13.5" customHeight="1">
      <c r="B167" s="146"/>
      <c r="D167" s="147" t="s">
        <v>148</v>
      </c>
      <c r="E167" s="148"/>
      <c r="F167" s="149" t="s">
        <v>227</v>
      </c>
      <c r="H167" s="150">
        <v>6.85</v>
      </c>
      <c r="L167" s="146"/>
      <c r="M167" s="151"/>
      <c r="T167" s="152"/>
      <c r="AT167" s="148" t="s">
        <v>148</v>
      </c>
      <c r="AU167" s="148" t="s">
        <v>82</v>
      </c>
      <c r="AV167" s="148" t="s">
        <v>82</v>
      </c>
      <c r="AW167" s="148" t="s">
        <v>96</v>
      </c>
      <c r="AX167" s="148" t="s">
        <v>74</v>
      </c>
      <c r="AY167" s="148" t="s">
        <v>136</v>
      </c>
    </row>
    <row r="168" spans="2:51" s="6" customFormat="1" ht="13.5" customHeight="1">
      <c r="B168" s="153"/>
      <c r="D168" s="147" t="s">
        <v>148</v>
      </c>
      <c r="E168" s="154"/>
      <c r="F168" s="155" t="s">
        <v>151</v>
      </c>
      <c r="H168" s="156">
        <v>484.039</v>
      </c>
      <c r="L168" s="153"/>
      <c r="M168" s="157"/>
      <c r="T168" s="158"/>
      <c r="AT168" s="154" t="s">
        <v>148</v>
      </c>
      <c r="AU168" s="154" t="s">
        <v>82</v>
      </c>
      <c r="AV168" s="154" t="s">
        <v>144</v>
      </c>
      <c r="AW168" s="154" t="s">
        <v>96</v>
      </c>
      <c r="AX168" s="154" t="s">
        <v>22</v>
      </c>
      <c r="AY168" s="154" t="s">
        <v>136</v>
      </c>
    </row>
    <row r="169" spans="2:65" s="6" customFormat="1" ht="13.5" customHeight="1">
      <c r="B169" s="81"/>
      <c r="C169" s="159" t="s">
        <v>228</v>
      </c>
      <c r="D169" s="159" t="s">
        <v>170</v>
      </c>
      <c r="E169" s="160" t="s">
        <v>229</v>
      </c>
      <c r="F169" s="161" t="s">
        <v>230</v>
      </c>
      <c r="G169" s="162" t="s">
        <v>142</v>
      </c>
      <c r="H169" s="163">
        <v>444.76</v>
      </c>
      <c r="I169" s="164"/>
      <c r="J169" s="165">
        <f>ROUND($I$169*$H$169,2)</f>
        <v>0</v>
      </c>
      <c r="K169" s="161" t="s">
        <v>143</v>
      </c>
      <c r="L169" s="166"/>
      <c r="M169" s="167"/>
      <c r="N169" s="168" t="s">
        <v>45</v>
      </c>
      <c r="Q169" s="139">
        <v>0.00322</v>
      </c>
      <c r="R169" s="139">
        <f>$Q$169*$H$169</f>
        <v>1.4321272</v>
      </c>
      <c r="S169" s="139">
        <v>0</v>
      </c>
      <c r="T169" s="140">
        <f>$S$169*$H$169</f>
        <v>0</v>
      </c>
      <c r="AR169" s="78" t="s">
        <v>173</v>
      </c>
      <c r="AT169" s="78" t="s">
        <v>170</v>
      </c>
      <c r="AU169" s="78" t="s">
        <v>82</v>
      </c>
      <c r="AY169" s="6" t="s">
        <v>136</v>
      </c>
      <c r="BE169" s="141">
        <f>IF($N$169="základní",$J$169,0)</f>
        <v>0</v>
      </c>
      <c r="BF169" s="141">
        <f>IF($N$169="snížená",$J$169,0)</f>
        <v>0</v>
      </c>
      <c r="BG169" s="141">
        <f>IF($N$169="zákl. přenesená",$J$169,0)</f>
        <v>0</v>
      </c>
      <c r="BH169" s="141">
        <f>IF($N$169="sníž. přenesená",$J$169,0)</f>
        <v>0</v>
      </c>
      <c r="BI169" s="141">
        <f>IF($N$169="nulová",$J$169,0)</f>
        <v>0</v>
      </c>
      <c r="BJ169" s="78" t="s">
        <v>22</v>
      </c>
      <c r="BK169" s="141">
        <f>ROUND($I$169*$H$169,2)</f>
        <v>0</v>
      </c>
      <c r="BL169" s="78" t="s">
        <v>144</v>
      </c>
      <c r="BM169" s="78" t="s">
        <v>231</v>
      </c>
    </row>
    <row r="170" spans="2:47" s="6" customFormat="1" ht="24.75" customHeight="1">
      <c r="B170" s="81"/>
      <c r="D170" s="142" t="s">
        <v>146</v>
      </c>
      <c r="F170" s="143" t="s">
        <v>232</v>
      </c>
      <c r="L170" s="81"/>
      <c r="M170" s="144"/>
      <c r="T170" s="145"/>
      <c r="AT170" s="6" t="s">
        <v>146</v>
      </c>
      <c r="AU170" s="6" t="s">
        <v>82</v>
      </c>
    </row>
    <row r="171" spans="2:51" s="6" customFormat="1" ht="13.5" customHeight="1">
      <c r="B171" s="146"/>
      <c r="D171" s="147" t="s">
        <v>148</v>
      </c>
      <c r="F171" s="149" t="s">
        <v>233</v>
      </c>
      <c r="H171" s="150">
        <v>444.76</v>
      </c>
      <c r="L171" s="146"/>
      <c r="M171" s="151"/>
      <c r="T171" s="152"/>
      <c r="AT171" s="148" t="s">
        <v>148</v>
      </c>
      <c r="AU171" s="148" t="s">
        <v>82</v>
      </c>
      <c r="AV171" s="148" t="s">
        <v>82</v>
      </c>
      <c r="AW171" s="148" t="s">
        <v>74</v>
      </c>
      <c r="AX171" s="148" t="s">
        <v>22</v>
      </c>
      <c r="AY171" s="148" t="s">
        <v>136</v>
      </c>
    </row>
    <row r="172" spans="2:65" s="6" customFormat="1" ht="13.5" customHeight="1">
      <c r="B172" s="81"/>
      <c r="C172" s="159" t="s">
        <v>234</v>
      </c>
      <c r="D172" s="159" t="s">
        <v>170</v>
      </c>
      <c r="E172" s="160" t="s">
        <v>235</v>
      </c>
      <c r="F172" s="161" t="s">
        <v>236</v>
      </c>
      <c r="G172" s="162" t="s">
        <v>142</v>
      </c>
      <c r="H172" s="163">
        <v>48.96</v>
      </c>
      <c r="I172" s="164"/>
      <c r="J172" s="165">
        <f>ROUND($I$172*$H$172,2)</f>
        <v>0</v>
      </c>
      <c r="K172" s="161"/>
      <c r="L172" s="166"/>
      <c r="M172" s="167"/>
      <c r="N172" s="168" t="s">
        <v>45</v>
      </c>
      <c r="Q172" s="139">
        <v>0.0041</v>
      </c>
      <c r="R172" s="139">
        <f>$Q$172*$H$172</f>
        <v>0.20073600000000003</v>
      </c>
      <c r="S172" s="139">
        <v>0</v>
      </c>
      <c r="T172" s="140">
        <f>$S$172*$H$172</f>
        <v>0</v>
      </c>
      <c r="AR172" s="78" t="s">
        <v>173</v>
      </c>
      <c r="AT172" s="78" t="s">
        <v>170</v>
      </c>
      <c r="AU172" s="78" t="s">
        <v>82</v>
      </c>
      <c r="AY172" s="6" t="s">
        <v>136</v>
      </c>
      <c r="BE172" s="141">
        <f>IF($N$172="základní",$J$172,0)</f>
        <v>0</v>
      </c>
      <c r="BF172" s="141">
        <f>IF($N$172="snížená",$J$172,0)</f>
        <v>0</v>
      </c>
      <c r="BG172" s="141">
        <f>IF($N$172="zákl. přenesená",$J$172,0)</f>
        <v>0</v>
      </c>
      <c r="BH172" s="141">
        <f>IF($N$172="sníž. přenesená",$J$172,0)</f>
        <v>0</v>
      </c>
      <c r="BI172" s="141">
        <f>IF($N$172="nulová",$J$172,0)</f>
        <v>0</v>
      </c>
      <c r="BJ172" s="78" t="s">
        <v>22</v>
      </c>
      <c r="BK172" s="141">
        <f>ROUND($I$172*$H$172,2)</f>
        <v>0</v>
      </c>
      <c r="BL172" s="78" t="s">
        <v>144</v>
      </c>
      <c r="BM172" s="78" t="s">
        <v>237</v>
      </c>
    </row>
    <row r="173" spans="2:51" s="6" customFormat="1" ht="13.5" customHeight="1">
      <c r="B173" s="146"/>
      <c r="D173" s="142" t="s">
        <v>148</v>
      </c>
      <c r="E173" s="149"/>
      <c r="F173" s="149" t="s">
        <v>238</v>
      </c>
      <c r="H173" s="150">
        <v>48</v>
      </c>
      <c r="L173" s="146"/>
      <c r="M173" s="151"/>
      <c r="T173" s="152"/>
      <c r="AT173" s="148" t="s">
        <v>148</v>
      </c>
      <c r="AU173" s="148" t="s">
        <v>82</v>
      </c>
      <c r="AV173" s="148" t="s">
        <v>82</v>
      </c>
      <c r="AW173" s="148" t="s">
        <v>96</v>
      </c>
      <c r="AX173" s="148" t="s">
        <v>22</v>
      </c>
      <c r="AY173" s="148" t="s">
        <v>136</v>
      </c>
    </row>
    <row r="174" spans="2:51" s="6" customFormat="1" ht="13.5" customHeight="1">
      <c r="B174" s="146"/>
      <c r="D174" s="147" t="s">
        <v>148</v>
      </c>
      <c r="F174" s="149" t="s">
        <v>239</v>
      </c>
      <c r="H174" s="150">
        <v>48.96</v>
      </c>
      <c r="L174" s="146"/>
      <c r="M174" s="151"/>
      <c r="T174" s="152"/>
      <c r="AT174" s="148" t="s">
        <v>148</v>
      </c>
      <c r="AU174" s="148" t="s">
        <v>82</v>
      </c>
      <c r="AV174" s="148" t="s">
        <v>82</v>
      </c>
      <c r="AW174" s="148" t="s">
        <v>74</v>
      </c>
      <c r="AX174" s="148" t="s">
        <v>22</v>
      </c>
      <c r="AY174" s="148" t="s">
        <v>136</v>
      </c>
    </row>
    <row r="175" spans="2:65" s="6" customFormat="1" ht="13.5" customHeight="1">
      <c r="B175" s="81"/>
      <c r="C175" s="130" t="s">
        <v>240</v>
      </c>
      <c r="D175" s="130" t="s">
        <v>139</v>
      </c>
      <c r="E175" s="131" t="s">
        <v>241</v>
      </c>
      <c r="F175" s="132" t="s">
        <v>242</v>
      </c>
      <c r="G175" s="133" t="s">
        <v>243</v>
      </c>
      <c r="H175" s="134">
        <v>210.35</v>
      </c>
      <c r="I175" s="135"/>
      <c r="J175" s="136">
        <f>ROUND($I$175*$H$175,2)</f>
        <v>0</v>
      </c>
      <c r="K175" s="132" t="s">
        <v>143</v>
      </c>
      <c r="L175" s="81"/>
      <c r="M175" s="137"/>
      <c r="N175" s="138" t="s">
        <v>45</v>
      </c>
      <c r="Q175" s="139">
        <v>0.00334</v>
      </c>
      <c r="R175" s="139">
        <f>$Q$175*$H$175</f>
        <v>0.702569</v>
      </c>
      <c r="S175" s="139">
        <v>0</v>
      </c>
      <c r="T175" s="140">
        <f>$S$175*$H$175</f>
        <v>0</v>
      </c>
      <c r="AR175" s="78" t="s">
        <v>144</v>
      </c>
      <c r="AT175" s="78" t="s">
        <v>139</v>
      </c>
      <c r="AU175" s="78" t="s">
        <v>82</v>
      </c>
      <c r="AY175" s="6" t="s">
        <v>136</v>
      </c>
      <c r="BE175" s="141">
        <f>IF($N$175="základní",$J$175,0)</f>
        <v>0</v>
      </c>
      <c r="BF175" s="141">
        <f>IF($N$175="snížená",$J$175,0)</f>
        <v>0</v>
      </c>
      <c r="BG175" s="141">
        <f>IF($N$175="zákl. přenesená",$J$175,0)</f>
        <v>0</v>
      </c>
      <c r="BH175" s="141">
        <f>IF($N$175="sníž. přenesená",$J$175,0)</f>
        <v>0</v>
      </c>
      <c r="BI175" s="141">
        <f>IF($N$175="nulová",$J$175,0)</f>
        <v>0</v>
      </c>
      <c r="BJ175" s="78" t="s">
        <v>22</v>
      </c>
      <c r="BK175" s="141">
        <f>ROUND($I$175*$H$175,2)</f>
        <v>0</v>
      </c>
      <c r="BL175" s="78" t="s">
        <v>144</v>
      </c>
      <c r="BM175" s="78" t="s">
        <v>244</v>
      </c>
    </row>
    <row r="176" spans="2:47" s="6" customFormat="1" ht="24.75" customHeight="1">
      <c r="B176" s="81"/>
      <c r="D176" s="142" t="s">
        <v>146</v>
      </c>
      <c r="F176" s="143" t="s">
        <v>245</v>
      </c>
      <c r="L176" s="81"/>
      <c r="M176" s="144"/>
      <c r="T176" s="145"/>
      <c r="AT176" s="6" t="s">
        <v>146</v>
      </c>
      <c r="AU176" s="6" t="s">
        <v>82</v>
      </c>
    </row>
    <row r="177" spans="2:51" s="6" customFormat="1" ht="13.5" customHeight="1">
      <c r="B177" s="169"/>
      <c r="D177" s="147" t="s">
        <v>148</v>
      </c>
      <c r="E177" s="170"/>
      <c r="F177" s="171" t="s">
        <v>246</v>
      </c>
      <c r="H177" s="170"/>
      <c r="L177" s="169"/>
      <c r="M177" s="172"/>
      <c r="T177" s="173"/>
      <c r="AT177" s="170" t="s">
        <v>148</v>
      </c>
      <c r="AU177" s="170" t="s">
        <v>82</v>
      </c>
      <c r="AV177" s="170" t="s">
        <v>22</v>
      </c>
      <c r="AW177" s="170" t="s">
        <v>96</v>
      </c>
      <c r="AX177" s="170" t="s">
        <v>74</v>
      </c>
      <c r="AY177" s="170" t="s">
        <v>136</v>
      </c>
    </row>
    <row r="178" spans="2:51" s="6" customFormat="1" ht="13.5" customHeight="1">
      <c r="B178" s="146"/>
      <c r="D178" s="147" t="s">
        <v>148</v>
      </c>
      <c r="E178" s="148"/>
      <c r="F178" s="149" t="s">
        <v>247</v>
      </c>
      <c r="H178" s="150">
        <v>115.95</v>
      </c>
      <c r="L178" s="146"/>
      <c r="M178" s="151"/>
      <c r="T178" s="152"/>
      <c r="AT178" s="148" t="s">
        <v>148</v>
      </c>
      <c r="AU178" s="148" t="s">
        <v>82</v>
      </c>
      <c r="AV178" s="148" t="s">
        <v>82</v>
      </c>
      <c r="AW178" s="148" t="s">
        <v>96</v>
      </c>
      <c r="AX178" s="148" t="s">
        <v>74</v>
      </c>
      <c r="AY178" s="148" t="s">
        <v>136</v>
      </c>
    </row>
    <row r="179" spans="2:51" s="6" customFormat="1" ht="13.5" customHeight="1">
      <c r="B179" s="146"/>
      <c r="D179" s="147" t="s">
        <v>148</v>
      </c>
      <c r="E179" s="148"/>
      <c r="F179" s="149" t="s">
        <v>248</v>
      </c>
      <c r="H179" s="150">
        <v>78.1</v>
      </c>
      <c r="L179" s="146"/>
      <c r="M179" s="151"/>
      <c r="T179" s="152"/>
      <c r="AT179" s="148" t="s">
        <v>148</v>
      </c>
      <c r="AU179" s="148" t="s">
        <v>82</v>
      </c>
      <c r="AV179" s="148" t="s">
        <v>82</v>
      </c>
      <c r="AW179" s="148" t="s">
        <v>96</v>
      </c>
      <c r="AX179" s="148" t="s">
        <v>74</v>
      </c>
      <c r="AY179" s="148" t="s">
        <v>136</v>
      </c>
    </row>
    <row r="180" spans="2:51" s="6" customFormat="1" ht="13.5" customHeight="1">
      <c r="B180" s="174"/>
      <c r="D180" s="147" t="s">
        <v>148</v>
      </c>
      <c r="E180" s="175"/>
      <c r="F180" s="176" t="s">
        <v>220</v>
      </c>
      <c r="H180" s="177">
        <v>194.05</v>
      </c>
      <c r="L180" s="174"/>
      <c r="M180" s="178"/>
      <c r="T180" s="179"/>
      <c r="AT180" s="175" t="s">
        <v>148</v>
      </c>
      <c r="AU180" s="175" t="s">
        <v>82</v>
      </c>
      <c r="AV180" s="175" t="s">
        <v>158</v>
      </c>
      <c r="AW180" s="175" t="s">
        <v>96</v>
      </c>
      <c r="AX180" s="175" t="s">
        <v>74</v>
      </c>
      <c r="AY180" s="175" t="s">
        <v>136</v>
      </c>
    </row>
    <row r="181" spans="2:51" s="6" customFormat="1" ht="13.5" customHeight="1">
      <c r="B181" s="169"/>
      <c r="D181" s="147" t="s">
        <v>148</v>
      </c>
      <c r="E181" s="170"/>
      <c r="F181" s="171" t="s">
        <v>249</v>
      </c>
      <c r="H181" s="170"/>
      <c r="L181" s="169"/>
      <c r="M181" s="172"/>
      <c r="T181" s="173"/>
      <c r="AT181" s="170" t="s">
        <v>148</v>
      </c>
      <c r="AU181" s="170" t="s">
        <v>82</v>
      </c>
      <c r="AV181" s="170" t="s">
        <v>22</v>
      </c>
      <c r="AW181" s="170" t="s">
        <v>96</v>
      </c>
      <c r="AX181" s="170" t="s">
        <v>74</v>
      </c>
      <c r="AY181" s="170" t="s">
        <v>136</v>
      </c>
    </row>
    <row r="182" spans="2:51" s="6" customFormat="1" ht="13.5" customHeight="1">
      <c r="B182" s="146"/>
      <c r="D182" s="147" t="s">
        <v>148</v>
      </c>
      <c r="E182" s="148"/>
      <c r="F182" s="149" t="s">
        <v>250</v>
      </c>
      <c r="H182" s="150">
        <v>4</v>
      </c>
      <c r="L182" s="146"/>
      <c r="M182" s="151"/>
      <c r="T182" s="152"/>
      <c r="AT182" s="148" t="s">
        <v>148</v>
      </c>
      <c r="AU182" s="148" t="s">
        <v>82</v>
      </c>
      <c r="AV182" s="148" t="s">
        <v>82</v>
      </c>
      <c r="AW182" s="148" t="s">
        <v>96</v>
      </c>
      <c r="AX182" s="148" t="s">
        <v>74</v>
      </c>
      <c r="AY182" s="148" t="s">
        <v>136</v>
      </c>
    </row>
    <row r="183" spans="2:51" s="6" customFormat="1" ht="13.5" customHeight="1">
      <c r="B183" s="146"/>
      <c r="D183" s="147" t="s">
        <v>148</v>
      </c>
      <c r="E183" s="148"/>
      <c r="F183" s="149" t="s">
        <v>251</v>
      </c>
      <c r="H183" s="150">
        <v>1.8</v>
      </c>
      <c r="L183" s="146"/>
      <c r="M183" s="151"/>
      <c r="T183" s="152"/>
      <c r="AT183" s="148" t="s">
        <v>148</v>
      </c>
      <c r="AU183" s="148" t="s">
        <v>82</v>
      </c>
      <c r="AV183" s="148" t="s">
        <v>82</v>
      </c>
      <c r="AW183" s="148" t="s">
        <v>96</v>
      </c>
      <c r="AX183" s="148" t="s">
        <v>74</v>
      </c>
      <c r="AY183" s="148" t="s">
        <v>136</v>
      </c>
    </row>
    <row r="184" spans="2:51" s="6" customFormat="1" ht="13.5" customHeight="1">
      <c r="B184" s="146"/>
      <c r="D184" s="147" t="s">
        <v>148</v>
      </c>
      <c r="E184" s="148"/>
      <c r="F184" s="149" t="s">
        <v>252</v>
      </c>
      <c r="H184" s="150">
        <v>1.9</v>
      </c>
      <c r="L184" s="146"/>
      <c r="M184" s="151"/>
      <c r="T184" s="152"/>
      <c r="AT184" s="148" t="s">
        <v>148</v>
      </c>
      <c r="AU184" s="148" t="s">
        <v>82</v>
      </c>
      <c r="AV184" s="148" t="s">
        <v>82</v>
      </c>
      <c r="AW184" s="148" t="s">
        <v>96</v>
      </c>
      <c r="AX184" s="148" t="s">
        <v>74</v>
      </c>
      <c r="AY184" s="148" t="s">
        <v>136</v>
      </c>
    </row>
    <row r="185" spans="2:51" s="6" customFormat="1" ht="13.5" customHeight="1">
      <c r="B185" s="146"/>
      <c r="D185" s="147" t="s">
        <v>148</v>
      </c>
      <c r="E185" s="148"/>
      <c r="F185" s="149" t="s">
        <v>253</v>
      </c>
      <c r="H185" s="150">
        <v>2.88</v>
      </c>
      <c r="L185" s="146"/>
      <c r="M185" s="151"/>
      <c r="T185" s="152"/>
      <c r="AT185" s="148" t="s">
        <v>148</v>
      </c>
      <c r="AU185" s="148" t="s">
        <v>82</v>
      </c>
      <c r="AV185" s="148" t="s">
        <v>82</v>
      </c>
      <c r="AW185" s="148" t="s">
        <v>96</v>
      </c>
      <c r="AX185" s="148" t="s">
        <v>74</v>
      </c>
      <c r="AY185" s="148" t="s">
        <v>136</v>
      </c>
    </row>
    <row r="186" spans="2:51" s="6" customFormat="1" ht="13.5" customHeight="1">
      <c r="B186" s="146"/>
      <c r="D186" s="147" t="s">
        <v>148</v>
      </c>
      <c r="E186" s="148"/>
      <c r="F186" s="149" t="s">
        <v>254</v>
      </c>
      <c r="H186" s="150">
        <v>0.52</v>
      </c>
      <c r="L186" s="146"/>
      <c r="M186" s="151"/>
      <c r="T186" s="152"/>
      <c r="AT186" s="148" t="s">
        <v>148</v>
      </c>
      <c r="AU186" s="148" t="s">
        <v>82</v>
      </c>
      <c r="AV186" s="148" t="s">
        <v>82</v>
      </c>
      <c r="AW186" s="148" t="s">
        <v>96</v>
      </c>
      <c r="AX186" s="148" t="s">
        <v>74</v>
      </c>
      <c r="AY186" s="148" t="s">
        <v>136</v>
      </c>
    </row>
    <row r="187" spans="2:51" s="6" customFormat="1" ht="13.5" customHeight="1">
      <c r="B187" s="146"/>
      <c r="D187" s="147" t="s">
        <v>148</v>
      </c>
      <c r="E187" s="148"/>
      <c r="F187" s="149" t="s">
        <v>255</v>
      </c>
      <c r="H187" s="150">
        <v>3.2</v>
      </c>
      <c r="L187" s="146"/>
      <c r="M187" s="151"/>
      <c r="T187" s="152"/>
      <c r="AT187" s="148" t="s">
        <v>148</v>
      </c>
      <c r="AU187" s="148" t="s">
        <v>82</v>
      </c>
      <c r="AV187" s="148" t="s">
        <v>82</v>
      </c>
      <c r="AW187" s="148" t="s">
        <v>96</v>
      </c>
      <c r="AX187" s="148" t="s">
        <v>74</v>
      </c>
      <c r="AY187" s="148" t="s">
        <v>136</v>
      </c>
    </row>
    <row r="188" spans="2:51" s="6" customFormat="1" ht="13.5" customHeight="1">
      <c r="B188" s="174"/>
      <c r="D188" s="147" t="s">
        <v>148</v>
      </c>
      <c r="E188" s="175"/>
      <c r="F188" s="176" t="s">
        <v>220</v>
      </c>
      <c r="H188" s="177">
        <v>14.3</v>
      </c>
      <c r="L188" s="174"/>
      <c r="M188" s="178"/>
      <c r="T188" s="179"/>
      <c r="AT188" s="175" t="s">
        <v>148</v>
      </c>
      <c r="AU188" s="175" t="s">
        <v>82</v>
      </c>
      <c r="AV188" s="175" t="s">
        <v>158</v>
      </c>
      <c r="AW188" s="175" t="s">
        <v>96</v>
      </c>
      <c r="AX188" s="175" t="s">
        <v>74</v>
      </c>
      <c r="AY188" s="175" t="s">
        <v>136</v>
      </c>
    </row>
    <row r="189" spans="2:51" s="6" customFormat="1" ht="13.5" customHeight="1">
      <c r="B189" s="146"/>
      <c r="D189" s="147" t="s">
        <v>148</v>
      </c>
      <c r="E189" s="148"/>
      <c r="F189" s="149" t="s">
        <v>256</v>
      </c>
      <c r="H189" s="150">
        <v>2</v>
      </c>
      <c r="L189" s="146"/>
      <c r="M189" s="151"/>
      <c r="T189" s="152"/>
      <c r="AT189" s="148" t="s">
        <v>148</v>
      </c>
      <c r="AU189" s="148" t="s">
        <v>82</v>
      </c>
      <c r="AV189" s="148" t="s">
        <v>82</v>
      </c>
      <c r="AW189" s="148" t="s">
        <v>96</v>
      </c>
      <c r="AX189" s="148" t="s">
        <v>74</v>
      </c>
      <c r="AY189" s="148" t="s">
        <v>136</v>
      </c>
    </row>
    <row r="190" spans="2:51" s="6" customFormat="1" ht="13.5" customHeight="1">
      <c r="B190" s="153"/>
      <c r="D190" s="147" t="s">
        <v>148</v>
      </c>
      <c r="E190" s="154"/>
      <c r="F190" s="155" t="s">
        <v>151</v>
      </c>
      <c r="H190" s="156">
        <v>210.35</v>
      </c>
      <c r="L190" s="153"/>
      <c r="M190" s="157"/>
      <c r="T190" s="158"/>
      <c r="AT190" s="154" t="s">
        <v>148</v>
      </c>
      <c r="AU190" s="154" t="s">
        <v>82</v>
      </c>
      <c r="AV190" s="154" t="s">
        <v>144</v>
      </c>
      <c r="AW190" s="154" t="s">
        <v>96</v>
      </c>
      <c r="AX190" s="154" t="s">
        <v>22</v>
      </c>
      <c r="AY190" s="154" t="s">
        <v>136</v>
      </c>
    </row>
    <row r="191" spans="2:65" s="6" customFormat="1" ht="13.5" customHeight="1">
      <c r="B191" s="81"/>
      <c r="C191" s="159" t="s">
        <v>9</v>
      </c>
      <c r="D191" s="159" t="s">
        <v>170</v>
      </c>
      <c r="E191" s="160" t="s">
        <v>257</v>
      </c>
      <c r="F191" s="161" t="s">
        <v>258</v>
      </c>
      <c r="G191" s="162" t="s">
        <v>142</v>
      </c>
      <c r="H191" s="163">
        <v>62.484</v>
      </c>
      <c r="I191" s="164"/>
      <c r="J191" s="165">
        <f>ROUND($I$191*$H$191,2)</f>
        <v>0</v>
      </c>
      <c r="K191" s="161" t="s">
        <v>143</v>
      </c>
      <c r="L191" s="166"/>
      <c r="M191" s="167"/>
      <c r="N191" s="168" t="s">
        <v>45</v>
      </c>
      <c r="Q191" s="139">
        <v>0.00069</v>
      </c>
      <c r="R191" s="139">
        <f>$Q$191*$H$191</f>
        <v>0.04311396</v>
      </c>
      <c r="S191" s="139">
        <v>0</v>
      </c>
      <c r="T191" s="140">
        <f>$S$191*$H$191</f>
        <v>0</v>
      </c>
      <c r="AR191" s="78" t="s">
        <v>173</v>
      </c>
      <c r="AT191" s="78" t="s">
        <v>170</v>
      </c>
      <c r="AU191" s="78" t="s">
        <v>82</v>
      </c>
      <c r="AY191" s="6" t="s">
        <v>136</v>
      </c>
      <c r="BE191" s="141">
        <f>IF($N$191="základní",$J$191,0)</f>
        <v>0</v>
      </c>
      <c r="BF191" s="141">
        <f>IF($N$191="snížená",$J$191,0)</f>
        <v>0</v>
      </c>
      <c r="BG191" s="141">
        <f>IF($N$191="zákl. přenesená",$J$191,0)</f>
        <v>0</v>
      </c>
      <c r="BH191" s="141">
        <f>IF($N$191="sníž. přenesená",$J$191,0)</f>
        <v>0</v>
      </c>
      <c r="BI191" s="141">
        <f>IF($N$191="nulová",$J$191,0)</f>
        <v>0</v>
      </c>
      <c r="BJ191" s="78" t="s">
        <v>22</v>
      </c>
      <c r="BK191" s="141">
        <f>ROUND($I$191*$H$191,2)</f>
        <v>0</v>
      </c>
      <c r="BL191" s="78" t="s">
        <v>144</v>
      </c>
      <c r="BM191" s="78" t="s">
        <v>259</v>
      </c>
    </row>
    <row r="192" spans="2:47" s="6" customFormat="1" ht="24.75" customHeight="1">
      <c r="B192" s="81"/>
      <c r="D192" s="142" t="s">
        <v>146</v>
      </c>
      <c r="F192" s="143" t="s">
        <v>260</v>
      </c>
      <c r="L192" s="81"/>
      <c r="M192" s="144"/>
      <c r="T192" s="145"/>
      <c r="AT192" s="6" t="s">
        <v>146</v>
      </c>
      <c r="AU192" s="6" t="s">
        <v>82</v>
      </c>
    </row>
    <row r="193" spans="2:51" s="6" customFormat="1" ht="13.5" customHeight="1">
      <c r="B193" s="146"/>
      <c r="D193" s="147" t="s">
        <v>148</v>
      </c>
      <c r="E193" s="148"/>
      <c r="F193" s="149" t="s">
        <v>261</v>
      </c>
      <c r="H193" s="150">
        <v>38.264</v>
      </c>
      <c r="L193" s="146"/>
      <c r="M193" s="151"/>
      <c r="T193" s="152"/>
      <c r="AT193" s="148" t="s">
        <v>148</v>
      </c>
      <c r="AU193" s="148" t="s">
        <v>82</v>
      </c>
      <c r="AV193" s="148" t="s">
        <v>82</v>
      </c>
      <c r="AW193" s="148" t="s">
        <v>96</v>
      </c>
      <c r="AX193" s="148" t="s">
        <v>74</v>
      </c>
      <c r="AY193" s="148" t="s">
        <v>136</v>
      </c>
    </row>
    <row r="194" spans="2:51" s="6" customFormat="1" ht="13.5" customHeight="1">
      <c r="B194" s="146"/>
      <c r="D194" s="147" t="s">
        <v>148</v>
      </c>
      <c r="E194" s="148"/>
      <c r="F194" s="149" t="s">
        <v>262</v>
      </c>
      <c r="H194" s="150">
        <v>18.693</v>
      </c>
      <c r="L194" s="146"/>
      <c r="M194" s="151"/>
      <c r="T194" s="152"/>
      <c r="AT194" s="148" t="s">
        <v>148</v>
      </c>
      <c r="AU194" s="148" t="s">
        <v>82</v>
      </c>
      <c r="AV194" s="148" t="s">
        <v>82</v>
      </c>
      <c r="AW194" s="148" t="s">
        <v>96</v>
      </c>
      <c r="AX194" s="148" t="s">
        <v>74</v>
      </c>
      <c r="AY194" s="148" t="s">
        <v>136</v>
      </c>
    </row>
    <row r="195" spans="2:51" s="6" customFormat="1" ht="13.5" customHeight="1">
      <c r="B195" s="146"/>
      <c r="D195" s="147" t="s">
        <v>148</v>
      </c>
      <c r="E195" s="148"/>
      <c r="F195" s="149" t="s">
        <v>263</v>
      </c>
      <c r="H195" s="150">
        <v>5.527</v>
      </c>
      <c r="L195" s="146"/>
      <c r="M195" s="151"/>
      <c r="T195" s="152"/>
      <c r="AT195" s="148" t="s">
        <v>148</v>
      </c>
      <c r="AU195" s="148" t="s">
        <v>82</v>
      </c>
      <c r="AV195" s="148" t="s">
        <v>82</v>
      </c>
      <c r="AW195" s="148" t="s">
        <v>96</v>
      </c>
      <c r="AX195" s="148" t="s">
        <v>74</v>
      </c>
      <c r="AY195" s="148" t="s">
        <v>136</v>
      </c>
    </row>
    <row r="196" spans="2:51" s="6" customFormat="1" ht="13.5" customHeight="1">
      <c r="B196" s="153"/>
      <c r="D196" s="147" t="s">
        <v>148</v>
      </c>
      <c r="E196" s="154"/>
      <c r="F196" s="155" t="s">
        <v>151</v>
      </c>
      <c r="H196" s="156">
        <v>62.484</v>
      </c>
      <c r="L196" s="153"/>
      <c r="M196" s="157"/>
      <c r="T196" s="158"/>
      <c r="AT196" s="154" t="s">
        <v>148</v>
      </c>
      <c r="AU196" s="154" t="s">
        <v>82</v>
      </c>
      <c r="AV196" s="154" t="s">
        <v>144</v>
      </c>
      <c r="AW196" s="154" t="s">
        <v>96</v>
      </c>
      <c r="AX196" s="154" t="s">
        <v>22</v>
      </c>
      <c r="AY196" s="154" t="s">
        <v>136</v>
      </c>
    </row>
    <row r="197" spans="2:65" s="6" customFormat="1" ht="13.5" customHeight="1">
      <c r="B197" s="81"/>
      <c r="C197" s="159" t="s">
        <v>264</v>
      </c>
      <c r="D197" s="159" t="s">
        <v>170</v>
      </c>
      <c r="E197" s="160" t="s">
        <v>265</v>
      </c>
      <c r="F197" s="161" t="s">
        <v>266</v>
      </c>
      <c r="G197" s="162" t="s">
        <v>142</v>
      </c>
      <c r="H197" s="163">
        <v>4.733</v>
      </c>
      <c r="I197" s="164"/>
      <c r="J197" s="165">
        <f>ROUND($I$197*$H$197,2)</f>
        <v>0</v>
      </c>
      <c r="K197" s="161"/>
      <c r="L197" s="166"/>
      <c r="M197" s="167"/>
      <c r="N197" s="168" t="s">
        <v>45</v>
      </c>
      <c r="Q197" s="139">
        <v>0.0009</v>
      </c>
      <c r="R197" s="139">
        <f>$Q$197*$H$197</f>
        <v>0.0042597</v>
      </c>
      <c r="S197" s="139">
        <v>0</v>
      </c>
      <c r="T197" s="140">
        <f>$S$197*$H$197</f>
        <v>0</v>
      </c>
      <c r="AR197" s="78" t="s">
        <v>173</v>
      </c>
      <c r="AT197" s="78" t="s">
        <v>170</v>
      </c>
      <c r="AU197" s="78" t="s">
        <v>82</v>
      </c>
      <c r="AY197" s="6" t="s">
        <v>136</v>
      </c>
      <c r="BE197" s="141">
        <f>IF($N$197="základní",$J$197,0)</f>
        <v>0</v>
      </c>
      <c r="BF197" s="141">
        <f>IF($N$197="snížená",$J$197,0)</f>
        <v>0</v>
      </c>
      <c r="BG197" s="141">
        <f>IF($N$197="zákl. přenesená",$J$197,0)</f>
        <v>0</v>
      </c>
      <c r="BH197" s="141">
        <f>IF($N$197="sníž. přenesená",$J$197,0)</f>
        <v>0</v>
      </c>
      <c r="BI197" s="141">
        <f>IF($N$197="nulová",$J$197,0)</f>
        <v>0</v>
      </c>
      <c r="BJ197" s="78" t="s">
        <v>22</v>
      </c>
      <c r="BK197" s="141">
        <f>ROUND($I$197*$H$197,2)</f>
        <v>0</v>
      </c>
      <c r="BL197" s="78" t="s">
        <v>144</v>
      </c>
      <c r="BM197" s="78" t="s">
        <v>267</v>
      </c>
    </row>
    <row r="198" spans="2:47" s="6" customFormat="1" ht="24.75" customHeight="1">
      <c r="B198" s="81"/>
      <c r="D198" s="142" t="s">
        <v>146</v>
      </c>
      <c r="F198" s="143" t="s">
        <v>268</v>
      </c>
      <c r="L198" s="81"/>
      <c r="M198" s="144"/>
      <c r="T198" s="145"/>
      <c r="AT198" s="6" t="s">
        <v>146</v>
      </c>
      <c r="AU198" s="6" t="s">
        <v>82</v>
      </c>
    </row>
    <row r="199" spans="2:51" s="6" customFormat="1" ht="13.5" customHeight="1">
      <c r="B199" s="169"/>
      <c r="D199" s="147" t="s">
        <v>148</v>
      </c>
      <c r="E199" s="170"/>
      <c r="F199" s="171" t="s">
        <v>249</v>
      </c>
      <c r="H199" s="170"/>
      <c r="L199" s="169"/>
      <c r="M199" s="172"/>
      <c r="T199" s="173"/>
      <c r="AT199" s="170" t="s">
        <v>148</v>
      </c>
      <c r="AU199" s="170" t="s">
        <v>82</v>
      </c>
      <c r="AV199" s="170" t="s">
        <v>22</v>
      </c>
      <c r="AW199" s="170" t="s">
        <v>96</v>
      </c>
      <c r="AX199" s="170" t="s">
        <v>74</v>
      </c>
      <c r="AY199" s="170" t="s">
        <v>136</v>
      </c>
    </row>
    <row r="200" spans="2:51" s="6" customFormat="1" ht="13.5" customHeight="1">
      <c r="B200" s="146"/>
      <c r="D200" s="147" t="s">
        <v>148</v>
      </c>
      <c r="E200" s="148"/>
      <c r="F200" s="149" t="s">
        <v>269</v>
      </c>
      <c r="H200" s="150">
        <v>1.6</v>
      </c>
      <c r="L200" s="146"/>
      <c r="M200" s="151"/>
      <c r="T200" s="152"/>
      <c r="AT200" s="148" t="s">
        <v>148</v>
      </c>
      <c r="AU200" s="148" t="s">
        <v>82</v>
      </c>
      <c r="AV200" s="148" t="s">
        <v>82</v>
      </c>
      <c r="AW200" s="148" t="s">
        <v>96</v>
      </c>
      <c r="AX200" s="148" t="s">
        <v>74</v>
      </c>
      <c r="AY200" s="148" t="s">
        <v>136</v>
      </c>
    </row>
    <row r="201" spans="2:51" s="6" customFormat="1" ht="13.5" customHeight="1">
      <c r="B201" s="146"/>
      <c r="D201" s="147" t="s">
        <v>148</v>
      </c>
      <c r="E201" s="148"/>
      <c r="F201" s="149" t="s">
        <v>270</v>
      </c>
      <c r="H201" s="150">
        <v>0.63</v>
      </c>
      <c r="L201" s="146"/>
      <c r="M201" s="151"/>
      <c r="T201" s="152"/>
      <c r="AT201" s="148" t="s">
        <v>148</v>
      </c>
      <c r="AU201" s="148" t="s">
        <v>82</v>
      </c>
      <c r="AV201" s="148" t="s">
        <v>82</v>
      </c>
      <c r="AW201" s="148" t="s">
        <v>96</v>
      </c>
      <c r="AX201" s="148" t="s">
        <v>74</v>
      </c>
      <c r="AY201" s="148" t="s">
        <v>136</v>
      </c>
    </row>
    <row r="202" spans="2:51" s="6" customFormat="1" ht="13.5" customHeight="1">
      <c r="B202" s="146"/>
      <c r="D202" s="147" t="s">
        <v>148</v>
      </c>
      <c r="E202" s="148"/>
      <c r="F202" s="149" t="s">
        <v>271</v>
      </c>
      <c r="H202" s="150">
        <v>0.285</v>
      </c>
      <c r="L202" s="146"/>
      <c r="M202" s="151"/>
      <c r="T202" s="152"/>
      <c r="AT202" s="148" t="s">
        <v>148</v>
      </c>
      <c r="AU202" s="148" t="s">
        <v>82</v>
      </c>
      <c r="AV202" s="148" t="s">
        <v>82</v>
      </c>
      <c r="AW202" s="148" t="s">
        <v>96</v>
      </c>
      <c r="AX202" s="148" t="s">
        <v>74</v>
      </c>
      <c r="AY202" s="148" t="s">
        <v>136</v>
      </c>
    </row>
    <row r="203" spans="2:51" s="6" customFormat="1" ht="13.5" customHeight="1">
      <c r="B203" s="146"/>
      <c r="D203" s="147" t="s">
        <v>148</v>
      </c>
      <c r="E203" s="148"/>
      <c r="F203" s="149" t="s">
        <v>272</v>
      </c>
      <c r="H203" s="150">
        <v>1.008</v>
      </c>
      <c r="L203" s="146"/>
      <c r="M203" s="151"/>
      <c r="T203" s="152"/>
      <c r="AT203" s="148" t="s">
        <v>148</v>
      </c>
      <c r="AU203" s="148" t="s">
        <v>82</v>
      </c>
      <c r="AV203" s="148" t="s">
        <v>82</v>
      </c>
      <c r="AW203" s="148" t="s">
        <v>96</v>
      </c>
      <c r="AX203" s="148" t="s">
        <v>74</v>
      </c>
      <c r="AY203" s="148" t="s">
        <v>136</v>
      </c>
    </row>
    <row r="204" spans="2:51" s="6" customFormat="1" ht="13.5" customHeight="1">
      <c r="B204" s="146"/>
      <c r="D204" s="147" t="s">
        <v>148</v>
      </c>
      <c r="E204" s="148"/>
      <c r="F204" s="149" t="s">
        <v>273</v>
      </c>
      <c r="H204" s="150">
        <v>0.13</v>
      </c>
      <c r="L204" s="146"/>
      <c r="M204" s="151"/>
      <c r="T204" s="152"/>
      <c r="AT204" s="148" t="s">
        <v>148</v>
      </c>
      <c r="AU204" s="148" t="s">
        <v>82</v>
      </c>
      <c r="AV204" s="148" t="s">
        <v>82</v>
      </c>
      <c r="AW204" s="148" t="s">
        <v>96</v>
      </c>
      <c r="AX204" s="148" t="s">
        <v>74</v>
      </c>
      <c r="AY204" s="148" t="s">
        <v>136</v>
      </c>
    </row>
    <row r="205" spans="2:51" s="6" customFormat="1" ht="13.5" customHeight="1">
      <c r="B205" s="146"/>
      <c r="D205" s="147" t="s">
        <v>148</v>
      </c>
      <c r="E205" s="148"/>
      <c r="F205" s="149" t="s">
        <v>274</v>
      </c>
      <c r="H205" s="150">
        <v>0.48</v>
      </c>
      <c r="L205" s="146"/>
      <c r="M205" s="151"/>
      <c r="T205" s="152"/>
      <c r="AT205" s="148" t="s">
        <v>148</v>
      </c>
      <c r="AU205" s="148" t="s">
        <v>82</v>
      </c>
      <c r="AV205" s="148" t="s">
        <v>82</v>
      </c>
      <c r="AW205" s="148" t="s">
        <v>96</v>
      </c>
      <c r="AX205" s="148" t="s">
        <v>74</v>
      </c>
      <c r="AY205" s="148" t="s">
        <v>136</v>
      </c>
    </row>
    <row r="206" spans="2:51" s="6" customFormat="1" ht="13.5" customHeight="1">
      <c r="B206" s="174"/>
      <c r="D206" s="147" t="s">
        <v>148</v>
      </c>
      <c r="E206" s="175"/>
      <c r="F206" s="176" t="s">
        <v>220</v>
      </c>
      <c r="H206" s="177">
        <v>4.133</v>
      </c>
      <c r="L206" s="174"/>
      <c r="M206" s="178"/>
      <c r="T206" s="179"/>
      <c r="AT206" s="175" t="s">
        <v>148</v>
      </c>
      <c r="AU206" s="175" t="s">
        <v>82</v>
      </c>
      <c r="AV206" s="175" t="s">
        <v>158</v>
      </c>
      <c r="AW206" s="175" t="s">
        <v>96</v>
      </c>
      <c r="AX206" s="175" t="s">
        <v>74</v>
      </c>
      <c r="AY206" s="175" t="s">
        <v>136</v>
      </c>
    </row>
    <row r="207" spans="2:51" s="6" customFormat="1" ht="13.5" customHeight="1">
      <c r="B207" s="146"/>
      <c r="D207" s="147" t="s">
        <v>148</v>
      </c>
      <c r="E207" s="148"/>
      <c r="F207" s="149" t="s">
        <v>275</v>
      </c>
      <c r="H207" s="150">
        <v>0.6</v>
      </c>
      <c r="L207" s="146"/>
      <c r="M207" s="151"/>
      <c r="T207" s="152"/>
      <c r="AT207" s="148" t="s">
        <v>148</v>
      </c>
      <c r="AU207" s="148" t="s">
        <v>82</v>
      </c>
      <c r="AV207" s="148" t="s">
        <v>82</v>
      </c>
      <c r="AW207" s="148" t="s">
        <v>96</v>
      </c>
      <c r="AX207" s="148" t="s">
        <v>74</v>
      </c>
      <c r="AY207" s="148" t="s">
        <v>136</v>
      </c>
    </row>
    <row r="208" spans="2:51" s="6" customFormat="1" ht="13.5" customHeight="1">
      <c r="B208" s="153"/>
      <c r="D208" s="147" t="s">
        <v>148</v>
      </c>
      <c r="E208" s="154"/>
      <c r="F208" s="155" t="s">
        <v>151</v>
      </c>
      <c r="H208" s="156">
        <v>4.733</v>
      </c>
      <c r="L208" s="153"/>
      <c r="M208" s="157"/>
      <c r="T208" s="158"/>
      <c r="AT208" s="154" t="s">
        <v>148</v>
      </c>
      <c r="AU208" s="154" t="s">
        <v>82</v>
      </c>
      <c r="AV208" s="154" t="s">
        <v>144</v>
      </c>
      <c r="AW208" s="154" t="s">
        <v>96</v>
      </c>
      <c r="AX208" s="154" t="s">
        <v>22</v>
      </c>
      <c r="AY208" s="154" t="s">
        <v>136</v>
      </c>
    </row>
    <row r="209" spans="2:65" s="6" customFormat="1" ht="13.5" customHeight="1">
      <c r="B209" s="81"/>
      <c r="C209" s="130" t="s">
        <v>276</v>
      </c>
      <c r="D209" s="130" t="s">
        <v>139</v>
      </c>
      <c r="E209" s="131" t="s">
        <v>277</v>
      </c>
      <c r="F209" s="132" t="s">
        <v>278</v>
      </c>
      <c r="G209" s="133" t="s">
        <v>142</v>
      </c>
      <c r="H209" s="134">
        <v>61.704</v>
      </c>
      <c r="I209" s="135"/>
      <c r="J209" s="136">
        <f>ROUND($I$209*$H$209,2)</f>
        <v>0</v>
      </c>
      <c r="K209" s="132" t="s">
        <v>143</v>
      </c>
      <c r="L209" s="81"/>
      <c r="M209" s="137"/>
      <c r="N209" s="138" t="s">
        <v>45</v>
      </c>
      <c r="Q209" s="139">
        <v>0.0114</v>
      </c>
      <c r="R209" s="139">
        <f>$Q$209*$H$209</f>
        <v>0.7034256</v>
      </c>
      <c r="S209" s="139">
        <v>0</v>
      </c>
      <c r="T209" s="140">
        <f>$S$209*$H$209</f>
        <v>0</v>
      </c>
      <c r="AR209" s="78" t="s">
        <v>144</v>
      </c>
      <c r="AT209" s="78" t="s">
        <v>139</v>
      </c>
      <c r="AU209" s="78" t="s">
        <v>82</v>
      </c>
      <c r="AY209" s="6" t="s">
        <v>136</v>
      </c>
      <c r="BE209" s="141">
        <f>IF($N$209="základní",$J$209,0)</f>
        <v>0</v>
      </c>
      <c r="BF209" s="141">
        <f>IF($N$209="snížená",$J$209,0)</f>
        <v>0</v>
      </c>
      <c r="BG209" s="141">
        <f>IF($N$209="zákl. přenesená",$J$209,0)</f>
        <v>0</v>
      </c>
      <c r="BH209" s="141">
        <f>IF($N$209="sníž. přenesená",$J$209,0)</f>
        <v>0</v>
      </c>
      <c r="BI209" s="141">
        <f>IF($N$209="nulová",$J$209,0)</f>
        <v>0</v>
      </c>
      <c r="BJ209" s="78" t="s">
        <v>22</v>
      </c>
      <c r="BK209" s="141">
        <f>ROUND($I$209*$H$209,2)</f>
        <v>0</v>
      </c>
      <c r="BL209" s="78" t="s">
        <v>144</v>
      </c>
      <c r="BM209" s="78" t="s">
        <v>279</v>
      </c>
    </row>
    <row r="210" spans="2:47" s="6" customFormat="1" ht="24.75" customHeight="1">
      <c r="B210" s="81"/>
      <c r="D210" s="142" t="s">
        <v>146</v>
      </c>
      <c r="F210" s="143" t="s">
        <v>280</v>
      </c>
      <c r="L210" s="81"/>
      <c r="M210" s="144"/>
      <c r="T210" s="145"/>
      <c r="AT210" s="6" t="s">
        <v>146</v>
      </c>
      <c r="AU210" s="6" t="s">
        <v>82</v>
      </c>
    </row>
    <row r="211" spans="2:51" s="6" customFormat="1" ht="13.5" customHeight="1">
      <c r="B211" s="146"/>
      <c r="D211" s="147" t="s">
        <v>148</v>
      </c>
      <c r="E211" s="148"/>
      <c r="F211" s="149" t="s">
        <v>281</v>
      </c>
      <c r="H211" s="150">
        <v>31.219</v>
      </c>
      <c r="L211" s="146"/>
      <c r="M211" s="151"/>
      <c r="T211" s="152"/>
      <c r="AT211" s="148" t="s">
        <v>148</v>
      </c>
      <c r="AU211" s="148" t="s">
        <v>82</v>
      </c>
      <c r="AV211" s="148" t="s">
        <v>82</v>
      </c>
      <c r="AW211" s="148" t="s">
        <v>96</v>
      </c>
      <c r="AX211" s="148" t="s">
        <v>74</v>
      </c>
      <c r="AY211" s="148" t="s">
        <v>136</v>
      </c>
    </row>
    <row r="212" spans="2:51" s="6" customFormat="1" ht="13.5" customHeight="1">
      <c r="B212" s="146"/>
      <c r="D212" s="147" t="s">
        <v>148</v>
      </c>
      <c r="E212" s="148"/>
      <c r="F212" s="149" t="s">
        <v>282</v>
      </c>
      <c r="H212" s="150">
        <v>18.325</v>
      </c>
      <c r="L212" s="146"/>
      <c r="M212" s="151"/>
      <c r="T212" s="152"/>
      <c r="AT212" s="148" t="s">
        <v>148</v>
      </c>
      <c r="AU212" s="148" t="s">
        <v>82</v>
      </c>
      <c r="AV212" s="148" t="s">
        <v>82</v>
      </c>
      <c r="AW212" s="148" t="s">
        <v>96</v>
      </c>
      <c r="AX212" s="148" t="s">
        <v>74</v>
      </c>
      <c r="AY212" s="148" t="s">
        <v>136</v>
      </c>
    </row>
    <row r="213" spans="2:51" s="6" customFormat="1" ht="13.5" customHeight="1">
      <c r="B213" s="146"/>
      <c r="D213" s="147" t="s">
        <v>148</v>
      </c>
      <c r="E213" s="148"/>
      <c r="F213" s="149" t="s">
        <v>283</v>
      </c>
      <c r="H213" s="150">
        <v>12.16</v>
      </c>
      <c r="L213" s="146"/>
      <c r="M213" s="151"/>
      <c r="T213" s="152"/>
      <c r="AT213" s="148" t="s">
        <v>148</v>
      </c>
      <c r="AU213" s="148" t="s">
        <v>82</v>
      </c>
      <c r="AV213" s="148" t="s">
        <v>82</v>
      </c>
      <c r="AW213" s="148" t="s">
        <v>96</v>
      </c>
      <c r="AX213" s="148" t="s">
        <v>74</v>
      </c>
      <c r="AY213" s="148" t="s">
        <v>136</v>
      </c>
    </row>
    <row r="214" spans="2:51" s="6" customFormat="1" ht="13.5" customHeight="1">
      <c r="B214" s="153"/>
      <c r="D214" s="147" t="s">
        <v>148</v>
      </c>
      <c r="E214" s="154"/>
      <c r="F214" s="155" t="s">
        <v>151</v>
      </c>
      <c r="H214" s="156">
        <v>61.704</v>
      </c>
      <c r="L214" s="153"/>
      <c r="M214" s="157"/>
      <c r="T214" s="158"/>
      <c r="AT214" s="154" t="s">
        <v>148</v>
      </c>
      <c r="AU214" s="154" t="s">
        <v>82</v>
      </c>
      <c r="AV214" s="154" t="s">
        <v>144</v>
      </c>
      <c r="AW214" s="154" t="s">
        <v>96</v>
      </c>
      <c r="AX214" s="154" t="s">
        <v>22</v>
      </c>
      <c r="AY214" s="154" t="s">
        <v>136</v>
      </c>
    </row>
    <row r="215" spans="2:65" s="6" customFormat="1" ht="13.5" customHeight="1">
      <c r="B215" s="81"/>
      <c r="C215" s="159" t="s">
        <v>284</v>
      </c>
      <c r="D215" s="159" t="s">
        <v>170</v>
      </c>
      <c r="E215" s="160" t="s">
        <v>285</v>
      </c>
      <c r="F215" s="161" t="s">
        <v>286</v>
      </c>
      <c r="G215" s="162" t="s">
        <v>142</v>
      </c>
      <c r="H215" s="163">
        <v>62.938</v>
      </c>
      <c r="I215" s="164"/>
      <c r="J215" s="165">
        <f>ROUND($I$215*$H$215,2)</f>
        <v>0</v>
      </c>
      <c r="K215" s="161" t="s">
        <v>143</v>
      </c>
      <c r="L215" s="166"/>
      <c r="M215" s="167"/>
      <c r="N215" s="168" t="s">
        <v>45</v>
      </c>
      <c r="Q215" s="139">
        <v>0.014</v>
      </c>
      <c r="R215" s="139">
        <f>$Q$215*$H$215</f>
        <v>0.881132</v>
      </c>
      <c r="S215" s="139">
        <v>0</v>
      </c>
      <c r="T215" s="140">
        <f>$S$215*$H$215</f>
        <v>0</v>
      </c>
      <c r="AR215" s="78" t="s">
        <v>173</v>
      </c>
      <c r="AT215" s="78" t="s">
        <v>170</v>
      </c>
      <c r="AU215" s="78" t="s">
        <v>82</v>
      </c>
      <c r="AY215" s="6" t="s">
        <v>136</v>
      </c>
      <c r="BE215" s="141">
        <f>IF($N$215="základní",$J$215,0)</f>
        <v>0</v>
      </c>
      <c r="BF215" s="141">
        <f>IF($N$215="snížená",$J$215,0)</f>
        <v>0</v>
      </c>
      <c r="BG215" s="141">
        <f>IF($N$215="zákl. přenesená",$J$215,0)</f>
        <v>0</v>
      </c>
      <c r="BH215" s="141">
        <f>IF($N$215="sníž. přenesená",$J$215,0)</f>
        <v>0</v>
      </c>
      <c r="BI215" s="141">
        <f>IF($N$215="nulová",$J$215,0)</f>
        <v>0</v>
      </c>
      <c r="BJ215" s="78" t="s">
        <v>22</v>
      </c>
      <c r="BK215" s="141">
        <f>ROUND($I$215*$H$215,2)</f>
        <v>0</v>
      </c>
      <c r="BL215" s="78" t="s">
        <v>144</v>
      </c>
      <c r="BM215" s="78" t="s">
        <v>287</v>
      </c>
    </row>
    <row r="216" spans="2:51" s="6" customFormat="1" ht="13.5" customHeight="1">
      <c r="B216" s="146"/>
      <c r="D216" s="147" t="s">
        <v>148</v>
      </c>
      <c r="F216" s="149" t="s">
        <v>288</v>
      </c>
      <c r="H216" s="150">
        <v>62.938</v>
      </c>
      <c r="L216" s="146"/>
      <c r="M216" s="151"/>
      <c r="T216" s="152"/>
      <c r="AT216" s="148" t="s">
        <v>148</v>
      </c>
      <c r="AU216" s="148" t="s">
        <v>82</v>
      </c>
      <c r="AV216" s="148" t="s">
        <v>82</v>
      </c>
      <c r="AW216" s="148" t="s">
        <v>74</v>
      </c>
      <c r="AX216" s="148" t="s">
        <v>22</v>
      </c>
      <c r="AY216" s="148" t="s">
        <v>136</v>
      </c>
    </row>
    <row r="217" spans="2:65" s="6" customFormat="1" ht="13.5" customHeight="1">
      <c r="B217" s="81"/>
      <c r="C217" s="130" t="s">
        <v>289</v>
      </c>
      <c r="D217" s="130" t="s">
        <v>139</v>
      </c>
      <c r="E217" s="131" t="s">
        <v>290</v>
      </c>
      <c r="F217" s="132" t="s">
        <v>291</v>
      </c>
      <c r="G217" s="133" t="s">
        <v>243</v>
      </c>
      <c r="H217" s="134">
        <v>116.64</v>
      </c>
      <c r="I217" s="135"/>
      <c r="J217" s="136">
        <f>ROUND($I$217*$H$217,2)</f>
        <v>0</v>
      </c>
      <c r="K217" s="132" t="s">
        <v>143</v>
      </c>
      <c r="L217" s="81"/>
      <c r="M217" s="137"/>
      <c r="N217" s="138" t="s">
        <v>45</v>
      </c>
      <c r="Q217" s="139">
        <v>0.00334</v>
      </c>
      <c r="R217" s="139">
        <f>$Q$217*$H$217</f>
        <v>0.3895776</v>
      </c>
      <c r="S217" s="139">
        <v>0</v>
      </c>
      <c r="T217" s="140">
        <f>$S$217*$H$217</f>
        <v>0</v>
      </c>
      <c r="AR217" s="78" t="s">
        <v>144</v>
      </c>
      <c r="AT217" s="78" t="s">
        <v>139</v>
      </c>
      <c r="AU217" s="78" t="s">
        <v>82</v>
      </c>
      <c r="AY217" s="6" t="s">
        <v>136</v>
      </c>
      <c r="BE217" s="141">
        <f>IF($N$217="základní",$J$217,0)</f>
        <v>0</v>
      </c>
      <c r="BF217" s="141">
        <f>IF($N$217="snížená",$J$217,0)</f>
        <v>0</v>
      </c>
      <c r="BG217" s="141">
        <f>IF($N$217="zákl. přenesená",$J$217,0)</f>
        <v>0</v>
      </c>
      <c r="BH217" s="141">
        <f>IF($N$217="sníž. přenesená",$J$217,0)</f>
        <v>0</v>
      </c>
      <c r="BI217" s="141">
        <f>IF($N$217="nulová",$J$217,0)</f>
        <v>0</v>
      </c>
      <c r="BJ217" s="78" t="s">
        <v>22</v>
      </c>
      <c r="BK217" s="141">
        <f>ROUND($I$217*$H$217,2)</f>
        <v>0</v>
      </c>
      <c r="BL217" s="78" t="s">
        <v>144</v>
      </c>
      <c r="BM217" s="78" t="s">
        <v>292</v>
      </c>
    </row>
    <row r="218" spans="2:47" s="6" customFormat="1" ht="24.75" customHeight="1">
      <c r="B218" s="81"/>
      <c r="D218" s="142" t="s">
        <v>146</v>
      </c>
      <c r="F218" s="143" t="s">
        <v>293</v>
      </c>
      <c r="L218" s="81"/>
      <c r="M218" s="144"/>
      <c r="T218" s="145"/>
      <c r="AT218" s="6" t="s">
        <v>146</v>
      </c>
      <c r="AU218" s="6" t="s">
        <v>82</v>
      </c>
    </row>
    <row r="219" spans="2:51" s="6" customFormat="1" ht="13.5" customHeight="1">
      <c r="B219" s="169"/>
      <c r="D219" s="147" t="s">
        <v>148</v>
      </c>
      <c r="E219" s="170"/>
      <c r="F219" s="171" t="s">
        <v>294</v>
      </c>
      <c r="H219" s="170"/>
      <c r="L219" s="169"/>
      <c r="M219" s="172"/>
      <c r="T219" s="173"/>
      <c r="AT219" s="170" t="s">
        <v>148</v>
      </c>
      <c r="AU219" s="170" t="s">
        <v>82</v>
      </c>
      <c r="AV219" s="170" t="s">
        <v>22</v>
      </c>
      <c r="AW219" s="170" t="s">
        <v>96</v>
      </c>
      <c r="AX219" s="170" t="s">
        <v>74</v>
      </c>
      <c r="AY219" s="170" t="s">
        <v>136</v>
      </c>
    </row>
    <row r="220" spans="2:51" s="6" customFormat="1" ht="13.5" customHeight="1">
      <c r="B220" s="146"/>
      <c r="D220" s="147" t="s">
        <v>148</v>
      </c>
      <c r="E220" s="148"/>
      <c r="F220" s="149" t="s">
        <v>295</v>
      </c>
      <c r="H220" s="150">
        <v>3.64</v>
      </c>
      <c r="L220" s="146"/>
      <c r="M220" s="151"/>
      <c r="T220" s="152"/>
      <c r="AT220" s="148" t="s">
        <v>148</v>
      </c>
      <c r="AU220" s="148" t="s">
        <v>82</v>
      </c>
      <c r="AV220" s="148" t="s">
        <v>82</v>
      </c>
      <c r="AW220" s="148" t="s">
        <v>96</v>
      </c>
      <c r="AX220" s="148" t="s">
        <v>74</v>
      </c>
      <c r="AY220" s="148" t="s">
        <v>136</v>
      </c>
    </row>
    <row r="221" spans="2:51" s="6" customFormat="1" ht="13.5" customHeight="1">
      <c r="B221" s="146"/>
      <c r="D221" s="147" t="s">
        <v>148</v>
      </c>
      <c r="E221" s="148"/>
      <c r="F221" s="149" t="s">
        <v>296</v>
      </c>
      <c r="H221" s="150">
        <v>18.8</v>
      </c>
      <c r="L221" s="146"/>
      <c r="M221" s="151"/>
      <c r="T221" s="152"/>
      <c r="AT221" s="148" t="s">
        <v>148</v>
      </c>
      <c r="AU221" s="148" t="s">
        <v>82</v>
      </c>
      <c r="AV221" s="148" t="s">
        <v>82</v>
      </c>
      <c r="AW221" s="148" t="s">
        <v>96</v>
      </c>
      <c r="AX221" s="148" t="s">
        <v>74</v>
      </c>
      <c r="AY221" s="148" t="s">
        <v>136</v>
      </c>
    </row>
    <row r="222" spans="2:51" s="6" customFormat="1" ht="13.5" customHeight="1">
      <c r="B222" s="146"/>
      <c r="D222" s="147" t="s">
        <v>148</v>
      </c>
      <c r="E222" s="148"/>
      <c r="F222" s="149" t="s">
        <v>297</v>
      </c>
      <c r="H222" s="150">
        <v>9.9</v>
      </c>
      <c r="L222" s="146"/>
      <c r="M222" s="151"/>
      <c r="T222" s="152"/>
      <c r="AT222" s="148" t="s">
        <v>148</v>
      </c>
      <c r="AU222" s="148" t="s">
        <v>82</v>
      </c>
      <c r="AV222" s="148" t="s">
        <v>82</v>
      </c>
      <c r="AW222" s="148" t="s">
        <v>96</v>
      </c>
      <c r="AX222" s="148" t="s">
        <v>74</v>
      </c>
      <c r="AY222" s="148" t="s">
        <v>136</v>
      </c>
    </row>
    <row r="223" spans="2:51" s="6" customFormat="1" ht="13.5" customHeight="1">
      <c r="B223" s="146"/>
      <c r="D223" s="147" t="s">
        <v>148</v>
      </c>
      <c r="E223" s="148"/>
      <c r="F223" s="149" t="s">
        <v>298</v>
      </c>
      <c r="H223" s="150">
        <v>18.85</v>
      </c>
      <c r="L223" s="146"/>
      <c r="M223" s="151"/>
      <c r="T223" s="152"/>
      <c r="AT223" s="148" t="s">
        <v>148</v>
      </c>
      <c r="AU223" s="148" t="s">
        <v>82</v>
      </c>
      <c r="AV223" s="148" t="s">
        <v>82</v>
      </c>
      <c r="AW223" s="148" t="s">
        <v>96</v>
      </c>
      <c r="AX223" s="148" t="s">
        <v>74</v>
      </c>
      <c r="AY223" s="148" t="s">
        <v>136</v>
      </c>
    </row>
    <row r="224" spans="2:51" s="6" customFormat="1" ht="13.5" customHeight="1">
      <c r="B224" s="146"/>
      <c r="D224" s="147" t="s">
        <v>148</v>
      </c>
      <c r="E224" s="148"/>
      <c r="F224" s="149" t="s">
        <v>299</v>
      </c>
      <c r="H224" s="150">
        <v>7.55</v>
      </c>
      <c r="L224" s="146"/>
      <c r="M224" s="151"/>
      <c r="T224" s="152"/>
      <c r="AT224" s="148" t="s">
        <v>148</v>
      </c>
      <c r="AU224" s="148" t="s">
        <v>82</v>
      </c>
      <c r="AV224" s="148" t="s">
        <v>82</v>
      </c>
      <c r="AW224" s="148" t="s">
        <v>96</v>
      </c>
      <c r="AX224" s="148" t="s">
        <v>74</v>
      </c>
      <c r="AY224" s="148" t="s">
        <v>136</v>
      </c>
    </row>
    <row r="225" spans="2:51" s="6" customFormat="1" ht="13.5" customHeight="1">
      <c r="B225" s="146"/>
      <c r="D225" s="147" t="s">
        <v>148</v>
      </c>
      <c r="E225" s="148"/>
      <c r="F225" s="149" t="s">
        <v>300</v>
      </c>
      <c r="H225" s="150">
        <v>3.6</v>
      </c>
      <c r="L225" s="146"/>
      <c r="M225" s="151"/>
      <c r="T225" s="152"/>
      <c r="AT225" s="148" t="s">
        <v>148</v>
      </c>
      <c r="AU225" s="148" t="s">
        <v>82</v>
      </c>
      <c r="AV225" s="148" t="s">
        <v>82</v>
      </c>
      <c r="AW225" s="148" t="s">
        <v>96</v>
      </c>
      <c r="AX225" s="148" t="s">
        <v>74</v>
      </c>
      <c r="AY225" s="148" t="s">
        <v>136</v>
      </c>
    </row>
    <row r="226" spans="2:51" s="6" customFormat="1" ht="13.5" customHeight="1">
      <c r="B226" s="146"/>
      <c r="D226" s="147" t="s">
        <v>148</v>
      </c>
      <c r="E226" s="148"/>
      <c r="F226" s="149" t="s">
        <v>301</v>
      </c>
      <c r="H226" s="150">
        <v>17</v>
      </c>
      <c r="L226" s="146"/>
      <c r="M226" s="151"/>
      <c r="T226" s="152"/>
      <c r="AT226" s="148" t="s">
        <v>148</v>
      </c>
      <c r="AU226" s="148" t="s">
        <v>82</v>
      </c>
      <c r="AV226" s="148" t="s">
        <v>82</v>
      </c>
      <c r="AW226" s="148" t="s">
        <v>96</v>
      </c>
      <c r="AX226" s="148" t="s">
        <v>74</v>
      </c>
      <c r="AY226" s="148" t="s">
        <v>136</v>
      </c>
    </row>
    <row r="227" spans="2:51" s="6" customFormat="1" ht="13.5" customHeight="1">
      <c r="B227" s="146"/>
      <c r="D227" s="147" t="s">
        <v>148</v>
      </c>
      <c r="E227" s="148"/>
      <c r="F227" s="149" t="s">
        <v>302</v>
      </c>
      <c r="H227" s="150">
        <v>28.4</v>
      </c>
      <c r="L227" s="146"/>
      <c r="M227" s="151"/>
      <c r="T227" s="152"/>
      <c r="AT227" s="148" t="s">
        <v>148</v>
      </c>
      <c r="AU227" s="148" t="s">
        <v>82</v>
      </c>
      <c r="AV227" s="148" t="s">
        <v>82</v>
      </c>
      <c r="AW227" s="148" t="s">
        <v>96</v>
      </c>
      <c r="AX227" s="148" t="s">
        <v>74</v>
      </c>
      <c r="AY227" s="148" t="s">
        <v>136</v>
      </c>
    </row>
    <row r="228" spans="2:51" s="6" customFormat="1" ht="13.5" customHeight="1">
      <c r="B228" s="146"/>
      <c r="D228" s="147" t="s">
        <v>148</v>
      </c>
      <c r="E228" s="148"/>
      <c r="F228" s="149" t="s">
        <v>303</v>
      </c>
      <c r="H228" s="150">
        <v>8.9</v>
      </c>
      <c r="L228" s="146"/>
      <c r="M228" s="151"/>
      <c r="T228" s="152"/>
      <c r="AT228" s="148" t="s">
        <v>148</v>
      </c>
      <c r="AU228" s="148" t="s">
        <v>82</v>
      </c>
      <c r="AV228" s="148" t="s">
        <v>82</v>
      </c>
      <c r="AW228" s="148" t="s">
        <v>96</v>
      </c>
      <c r="AX228" s="148" t="s">
        <v>74</v>
      </c>
      <c r="AY228" s="148" t="s">
        <v>136</v>
      </c>
    </row>
    <row r="229" spans="2:51" s="6" customFormat="1" ht="13.5" customHeight="1">
      <c r="B229" s="153"/>
      <c r="D229" s="147" t="s">
        <v>148</v>
      </c>
      <c r="E229" s="154"/>
      <c r="F229" s="155" t="s">
        <v>151</v>
      </c>
      <c r="H229" s="156">
        <v>116.64</v>
      </c>
      <c r="L229" s="153"/>
      <c r="M229" s="157"/>
      <c r="T229" s="158"/>
      <c r="AT229" s="154" t="s">
        <v>148</v>
      </c>
      <c r="AU229" s="154" t="s">
        <v>82</v>
      </c>
      <c r="AV229" s="154" t="s">
        <v>144</v>
      </c>
      <c r="AW229" s="154" t="s">
        <v>96</v>
      </c>
      <c r="AX229" s="154" t="s">
        <v>22</v>
      </c>
      <c r="AY229" s="154" t="s">
        <v>136</v>
      </c>
    </row>
    <row r="230" spans="2:65" s="6" customFormat="1" ht="13.5" customHeight="1">
      <c r="B230" s="81"/>
      <c r="C230" s="159" t="s">
        <v>304</v>
      </c>
      <c r="D230" s="159" t="s">
        <v>170</v>
      </c>
      <c r="E230" s="160" t="s">
        <v>305</v>
      </c>
      <c r="F230" s="161" t="s">
        <v>306</v>
      </c>
      <c r="G230" s="162" t="s">
        <v>142</v>
      </c>
      <c r="H230" s="163">
        <v>38.751</v>
      </c>
      <c r="I230" s="164"/>
      <c r="J230" s="165">
        <f>ROUND($I$230*$H$230,2)</f>
        <v>0</v>
      </c>
      <c r="K230" s="161" t="s">
        <v>143</v>
      </c>
      <c r="L230" s="166"/>
      <c r="M230" s="167"/>
      <c r="N230" s="168" t="s">
        <v>45</v>
      </c>
      <c r="Q230" s="139">
        <v>0.003</v>
      </c>
      <c r="R230" s="139">
        <f>$Q$230*$H$230</f>
        <v>0.116253</v>
      </c>
      <c r="S230" s="139">
        <v>0</v>
      </c>
      <c r="T230" s="140">
        <f>$S$230*$H$230</f>
        <v>0</v>
      </c>
      <c r="AR230" s="78" t="s">
        <v>173</v>
      </c>
      <c r="AT230" s="78" t="s">
        <v>170</v>
      </c>
      <c r="AU230" s="78" t="s">
        <v>82</v>
      </c>
      <c r="AY230" s="6" t="s">
        <v>136</v>
      </c>
      <c r="BE230" s="141">
        <f>IF($N$230="základní",$J$230,0)</f>
        <v>0</v>
      </c>
      <c r="BF230" s="141">
        <f>IF($N$230="snížená",$J$230,0)</f>
        <v>0</v>
      </c>
      <c r="BG230" s="141">
        <f>IF($N$230="zákl. přenesená",$J$230,0)</f>
        <v>0</v>
      </c>
      <c r="BH230" s="141">
        <f>IF($N$230="sníž. přenesená",$J$230,0)</f>
        <v>0</v>
      </c>
      <c r="BI230" s="141">
        <f>IF($N$230="nulová",$J$230,0)</f>
        <v>0</v>
      </c>
      <c r="BJ230" s="78" t="s">
        <v>22</v>
      </c>
      <c r="BK230" s="141">
        <f>ROUND($I$230*$H$230,2)</f>
        <v>0</v>
      </c>
      <c r="BL230" s="78" t="s">
        <v>144</v>
      </c>
      <c r="BM230" s="78" t="s">
        <v>307</v>
      </c>
    </row>
    <row r="231" spans="2:51" s="6" customFormat="1" ht="13.5" customHeight="1">
      <c r="B231" s="169"/>
      <c r="D231" s="142" t="s">
        <v>148</v>
      </c>
      <c r="E231" s="171"/>
      <c r="F231" s="171" t="s">
        <v>294</v>
      </c>
      <c r="H231" s="170"/>
      <c r="L231" s="169"/>
      <c r="M231" s="172"/>
      <c r="T231" s="173"/>
      <c r="AT231" s="170" t="s">
        <v>148</v>
      </c>
      <c r="AU231" s="170" t="s">
        <v>82</v>
      </c>
      <c r="AV231" s="170" t="s">
        <v>22</v>
      </c>
      <c r="AW231" s="170" t="s">
        <v>96</v>
      </c>
      <c r="AX231" s="170" t="s">
        <v>74</v>
      </c>
      <c r="AY231" s="170" t="s">
        <v>136</v>
      </c>
    </row>
    <row r="232" spans="2:51" s="6" customFormat="1" ht="13.5" customHeight="1">
      <c r="B232" s="146"/>
      <c r="D232" s="147" t="s">
        <v>148</v>
      </c>
      <c r="E232" s="148"/>
      <c r="F232" s="149" t="s">
        <v>308</v>
      </c>
      <c r="H232" s="150">
        <v>1.82</v>
      </c>
      <c r="L232" s="146"/>
      <c r="M232" s="151"/>
      <c r="T232" s="152"/>
      <c r="AT232" s="148" t="s">
        <v>148</v>
      </c>
      <c r="AU232" s="148" t="s">
        <v>82</v>
      </c>
      <c r="AV232" s="148" t="s">
        <v>82</v>
      </c>
      <c r="AW232" s="148" t="s">
        <v>96</v>
      </c>
      <c r="AX232" s="148" t="s">
        <v>74</v>
      </c>
      <c r="AY232" s="148" t="s">
        <v>136</v>
      </c>
    </row>
    <row r="233" spans="2:51" s="6" customFormat="1" ht="13.5" customHeight="1">
      <c r="B233" s="146"/>
      <c r="D233" s="147" t="s">
        <v>148</v>
      </c>
      <c r="E233" s="148"/>
      <c r="F233" s="149" t="s">
        <v>309</v>
      </c>
      <c r="H233" s="150">
        <v>7.52</v>
      </c>
      <c r="L233" s="146"/>
      <c r="M233" s="151"/>
      <c r="T233" s="152"/>
      <c r="AT233" s="148" t="s">
        <v>148</v>
      </c>
      <c r="AU233" s="148" t="s">
        <v>82</v>
      </c>
      <c r="AV233" s="148" t="s">
        <v>82</v>
      </c>
      <c r="AW233" s="148" t="s">
        <v>96</v>
      </c>
      <c r="AX233" s="148" t="s">
        <v>74</v>
      </c>
      <c r="AY233" s="148" t="s">
        <v>136</v>
      </c>
    </row>
    <row r="234" spans="2:51" s="6" customFormat="1" ht="13.5" customHeight="1">
      <c r="B234" s="146"/>
      <c r="D234" s="147" t="s">
        <v>148</v>
      </c>
      <c r="E234" s="148"/>
      <c r="F234" s="149" t="s">
        <v>310</v>
      </c>
      <c r="H234" s="150">
        <v>3.465</v>
      </c>
      <c r="L234" s="146"/>
      <c r="M234" s="151"/>
      <c r="T234" s="152"/>
      <c r="AT234" s="148" t="s">
        <v>148</v>
      </c>
      <c r="AU234" s="148" t="s">
        <v>82</v>
      </c>
      <c r="AV234" s="148" t="s">
        <v>82</v>
      </c>
      <c r="AW234" s="148" t="s">
        <v>96</v>
      </c>
      <c r="AX234" s="148" t="s">
        <v>74</v>
      </c>
      <c r="AY234" s="148" t="s">
        <v>136</v>
      </c>
    </row>
    <row r="235" spans="2:51" s="6" customFormat="1" ht="13.5" customHeight="1">
      <c r="B235" s="146"/>
      <c r="D235" s="147" t="s">
        <v>148</v>
      </c>
      <c r="E235" s="148"/>
      <c r="F235" s="149" t="s">
        <v>311</v>
      </c>
      <c r="H235" s="150">
        <v>6.221</v>
      </c>
      <c r="L235" s="146"/>
      <c r="M235" s="151"/>
      <c r="T235" s="152"/>
      <c r="AT235" s="148" t="s">
        <v>148</v>
      </c>
      <c r="AU235" s="148" t="s">
        <v>82</v>
      </c>
      <c r="AV235" s="148" t="s">
        <v>82</v>
      </c>
      <c r="AW235" s="148" t="s">
        <v>96</v>
      </c>
      <c r="AX235" s="148" t="s">
        <v>74</v>
      </c>
      <c r="AY235" s="148" t="s">
        <v>136</v>
      </c>
    </row>
    <row r="236" spans="2:51" s="6" customFormat="1" ht="13.5" customHeight="1">
      <c r="B236" s="146"/>
      <c r="D236" s="147" t="s">
        <v>148</v>
      </c>
      <c r="E236" s="148"/>
      <c r="F236" s="149" t="s">
        <v>312</v>
      </c>
      <c r="H236" s="150">
        <v>3.02</v>
      </c>
      <c r="L236" s="146"/>
      <c r="M236" s="151"/>
      <c r="T236" s="152"/>
      <c r="AT236" s="148" t="s">
        <v>148</v>
      </c>
      <c r="AU236" s="148" t="s">
        <v>82</v>
      </c>
      <c r="AV236" s="148" t="s">
        <v>82</v>
      </c>
      <c r="AW236" s="148" t="s">
        <v>96</v>
      </c>
      <c r="AX236" s="148" t="s">
        <v>74</v>
      </c>
      <c r="AY236" s="148" t="s">
        <v>136</v>
      </c>
    </row>
    <row r="237" spans="2:51" s="6" customFormat="1" ht="13.5" customHeight="1">
      <c r="B237" s="146"/>
      <c r="D237" s="147" t="s">
        <v>148</v>
      </c>
      <c r="E237" s="148"/>
      <c r="F237" s="149" t="s">
        <v>313</v>
      </c>
      <c r="H237" s="150">
        <v>0.9</v>
      </c>
      <c r="L237" s="146"/>
      <c r="M237" s="151"/>
      <c r="T237" s="152"/>
      <c r="AT237" s="148" t="s">
        <v>148</v>
      </c>
      <c r="AU237" s="148" t="s">
        <v>82</v>
      </c>
      <c r="AV237" s="148" t="s">
        <v>82</v>
      </c>
      <c r="AW237" s="148" t="s">
        <v>96</v>
      </c>
      <c r="AX237" s="148" t="s">
        <v>74</v>
      </c>
      <c r="AY237" s="148" t="s">
        <v>136</v>
      </c>
    </row>
    <row r="238" spans="2:51" s="6" customFormat="1" ht="13.5" customHeight="1">
      <c r="B238" s="146"/>
      <c r="D238" s="147" t="s">
        <v>148</v>
      </c>
      <c r="E238" s="148"/>
      <c r="F238" s="149" t="s">
        <v>314</v>
      </c>
      <c r="H238" s="150">
        <v>5.95</v>
      </c>
      <c r="L238" s="146"/>
      <c r="M238" s="151"/>
      <c r="T238" s="152"/>
      <c r="AT238" s="148" t="s">
        <v>148</v>
      </c>
      <c r="AU238" s="148" t="s">
        <v>82</v>
      </c>
      <c r="AV238" s="148" t="s">
        <v>82</v>
      </c>
      <c r="AW238" s="148" t="s">
        <v>96</v>
      </c>
      <c r="AX238" s="148" t="s">
        <v>74</v>
      </c>
      <c r="AY238" s="148" t="s">
        <v>136</v>
      </c>
    </row>
    <row r="239" spans="2:51" s="6" customFormat="1" ht="13.5" customHeight="1">
      <c r="B239" s="146"/>
      <c r="D239" s="147" t="s">
        <v>148</v>
      </c>
      <c r="E239" s="148"/>
      <c r="F239" s="149" t="s">
        <v>315</v>
      </c>
      <c r="H239" s="150">
        <v>8.52</v>
      </c>
      <c r="L239" s="146"/>
      <c r="M239" s="151"/>
      <c r="T239" s="152"/>
      <c r="AT239" s="148" t="s">
        <v>148</v>
      </c>
      <c r="AU239" s="148" t="s">
        <v>82</v>
      </c>
      <c r="AV239" s="148" t="s">
        <v>82</v>
      </c>
      <c r="AW239" s="148" t="s">
        <v>96</v>
      </c>
      <c r="AX239" s="148" t="s">
        <v>74</v>
      </c>
      <c r="AY239" s="148" t="s">
        <v>136</v>
      </c>
    </row>
    <row r="240" spans="2:51" s="6" customFormat="1" ht="13.5" customHeight="1">
      <c r="B240" s="146"/>
      <c r="D240" s="147" t="s">
        <v>148</v>
      </c>
      <c r="E240" s="148"/>
      <c r="F240" s="149" t="s">
        <v>316</v>
      </c>
      <c r="H240" s="150">
        <v>1.335</v>
      </c>
      <c r="L240" s="146"/>
      <c r="M240" s="151"/>
      <c r="T240" s="152"/>
      <c r="AT240" s="148" t="s">
        <v>148</v>
      </c>
      <c r="AU240" s="148" t="s">
        <v>82</v>
      </c>
      <c r="AV240" s="148" t="s">
        <v>82</v>
      </c>
      <c r="AW240" s="148" t="s">
        <v>96</v>
      </c>
      <c r="AX240" s="148" t="s">
        <v>74</v>
      </c>
      <c r="AY240" s="148" t="s">
        <v>136</v>
      </c>
    </row>
    <row r="241" spans="2:51" s="6" customFormat="1" ht="13.5" customHeight="1">
      <c r="B241" s="153"/>
      <c r="D241" s="147" t="s">
        <v>148</v>
      </c>
      <c r="E241" s="154"/>
      <c r="F241" s="155" t="s">
        <v>151</v>
      </c>
      <c r="H241" s="156">
        <v>38.751</v>
      </c>
      <c r="L241" s="153"/>
      <c r="M241" s="157"/>
      <c r="T241" s="158"/>
      <c r="AT241" s="154" t="s">
        <v>148</v>
      </c>
      <c r="AU241" s="154" t="s">
        <v>82</v>
      </c>
      <c r="AV241" s="154" t="s">
        <v>144</v>
      </c>
      <c r="AW241" s="154" t="s">
        <v>96</v>
      </c>
      <c r="AX241" s="154" t="s">
        <v>22</v>
      </c>
      <c r="AY241" s="154" t="s">
        <v>136</v>
      </c>
    </row>
    <row r="242" spans="2:65" s="6" customFormat="1" ht="13.5" customHeight="1">
      <c r="B242" s="81"/>
      <c r="C242" s="130" t="s">
        <v>8</v>
      </c>
      <c r="D242" s="130" t="s">
        <v>139</v>
      </c>
      <c r="E242" s="131" t="s">
        <v>317</v>
      </c>
      <c r="F242" s="132" t="s">
        <v>318</v>
      </c>
      <c r="G242" s="133" t="s">
        <v>142</v>
      </c>
      <c r="H242" s="134">
        <v>45.283</v>
      </c>
      <c r="I242" s="135"/>
      <c r="J242" s="136">
        <f>ROUND($I$242*$H$242,2)</f>
        <v>0</v>
      </c>
      <c r="K242" s="132" t="s">
        <v>143</v>
      </c>
      <c r="L242" s="81"/>
      <c r="M242" s="137"/>
      <c r="N242" s="138" t="s">
        <v>45</v>
      </c>
      <c r="Q242" s="139">
        <v>0.003</v>
      </c>
      <c r="R242" s="139">
        <f>$Q$242*$H$242</f>
        <v>0.135849</v>
      </c>
      <c r="S242" s="139">
        <v>0</v>
      </c>
      <c r="T242" s="140">
        <f>$S$242*$H$242</f>
        <v>0</v>
      </c>
      <c r="AR242" s="78" t="s">
        <v>144</v>
      </c>
      <c r="AT242" s="78" t="s">
        <v>139</v>
      </c>
      <c r="AU242" s="78" t="s">
        <v>82</v>
      </c>
      <c r="AY242" s="6" t="s">
        <v>136</v>
      </c>
      <c r="BE242" s="141">
        <f>IF($N$242="základní",$J$242,0)</f>
        <v>0</v>
      </c>
      <c r="BF242" s="141">
        <f>IF($N$242="snížená",$J$242,0)</f>
        <v>0</v>
      </c>
      <c r="BG242" s="141">
        <f>IF($N$242="zákl. přenesená",$J$242,0)</f>
        <v>0</v>
      </c>
      <c r="BH242" s="141">
        <f>IF($N$242="sníž. přenesená",$J$242,0)</f>
        <v>0</v>
      </c>
      <c r="BI242" s="141">
        <f>IF($N$242="nulová",$J$242,0)</f>
        <v>0</v>
      </c>
      <c r="BJ242" s="78" t="s">
        <v>22</v>
      </c>
      <c r="BK242" s="141">
        <f>ROUND($I$242*$H$242,2)</f>
        <v>0</v>
      </c>
      <c r="BL242" s="78" t="s">
        <v>144</v>
      </c>
      <c r="BM242" s="78" t="s">
        <v>319</v>
      </c>
    </row>
    <row r="243" spans="2:47" s="6" customFormat="1" ht="14.25" customHeight="1">
      <c r="B243" s="81"/>
      <c r="D243" s="142" t="s">
        <v>146</v>
      </c>
      <c r="F243" s="143" t="s">
        <v>320</v>
      </c>
      <c r="L243" s="81"/>
      <c r="M243" s="144"/>
      <c r="T243" s="145"/>
      <c r="AT243" s="6" t="s">
        <v>146</v>
      </c>
      <c r="AU243" s="6" t="s">
        <v>82</v>
      </c>
    </row>
    <row r="244" spans="2:51" s="6" customFormat="1" ht="13.5" customHeight="1">
      <c r="B244" s="146"/>
      <c r="D244" s="147" t="s">
        <v>148</v>
      </c>
      <c r="E244" s="148"/>
      <c r="F244" s="149" t="s">
        <v>321</v>
      </c>
      <c r="H244" s="150">
        <v>45.283</v>
      </c>
      <c r="L244" s="146"/>
      <c r="M244" s="151"/>
      <c r="T244" s="152"/>
      <c r="AT244" s="148" t="s">
        <v>148</v>
      </c>
      <c r="AU244" s="148" t="s">
        <v>82</v>
      </c>
      <c r="AV244" s="148" t="s">
        <v>82</v>
      </c>
      <c r="AW244" s="148" t="s">
        <v>96</v>
      </c>
      <c r="AX244" s="148" t="s">
        <v>22</v>
      </c>
      <c r="AY244" s="148" t="s">
        <v>136</v>
      </c>
    </row>
    <row r="245" spans="2:65" s="6" customFormat="1" ht="13.5" customHeight="1">
      <c r="B245" s="81"/>
      <c r="C245" s="130" t="s">
        <v>322</v>
      </c>
      <c r="D245" s="130" t="s">
        <v>139</v>
      </c>
      <c r="E245" s="131" t="s">
        <v>323</v>
      </c>
      <c r="F245" s="132" t="s">
        <v>324</v>
      </c>
      <c r="G245" s="133" t="s">
        <v>142</v>
      </c>
      <c r="H245" s="134">
        <v>700.783</v>
      </c>
      <c r="I245" s="135"/>
      <c r="J245" s="136">
        <f>ROUND($I$245*$H$245,2)</f>
        <v>0</v>
      </c>
      <c r="K245" s="132"/>
      <c r="L245" s="81"/>
      <c r="M245" s="137"/>
      <c r="N245" s="138" t="s">
        <v>45</v>
      </c>
      <c r="Q245" s="139">
        <v>0.0006</v>
      </c>
      <c r="R245" s="139">
        <f>$Q$245*$H$245</f>
        <v>0.42046979999999995</v>
      </c>
      <c r="S245" s="139">
        <v>0</v>
      </c>
      <c r="T245" s="140">
        <f>$S$245*$H$245</f>
        <v>0</v>
      </c>
      <c r="AR245" s="78" t="s">
        <v>144</v>
      </c>
      <c r="AT245" s="78" t="s">
        <v>139</v>
      </c>
      <c r="AU245" s="78" t="s">
        <v>82</v>
      </c>
      <c r="AY245" s="6" t="s">
        <v>136</v>
      </c>
      <c r="BE245" s="141">
        <f>IF($N$245="základní",$J$245,0)</f>
        <v>0</v>
      </c>
      <c r="BF245" s="141">
        <f>IF($N$245="snížená",$J$245,0)</f>
        <v>0</v>
      </c>
      <c r="BG245" s="141">
        <f>IF($N$245="zákl. přenesená",$J$245,0)</f>
        <v>0</v>
      </c>
      <c r="BH245" s="141">
        <f>IF($N$245="sníž. přenesená",$J$245,0)</f>
        <v>0</v>
      </c>
      <c r="BI245" s="141">
        <f>IF($N$245="nulová",$J$245,0)</f>
        <v>0</v>
      </c>
      <c r="BJ245" s="78" t="s">
        <v>22</v>
      </c>
      <c r="BK245" s="141">
        <f>ROUND($I$245*$H$245,2)</f>
        <v>0</v>
      </c>
      <c r="BL245" s="78" t="s">
        <v>144</v>
      </c>
      <c r="BM245" s="78" t="s">
        <v>325</v>
      </c>
    </row>
    <row r="246" spans="2:47" s="6" customFormat="1" ht="14.25" customHeight="1">
      <c r="B246" s="81"/>
      <c r="D246" s="142" t="s">
        <v>146</v>
      </c>
      <c r="F246" s="143" t="s">
        <v>324</v>
      </c>
      <c r="L246" s="81"/>
      <c r="M246" s="144"/>
      <c r="T246" s="145"/>
      <c r="AT246" s="6" t="s">
        <v>146</v>
      </c>
      <c r="AU246" s="6" t="s">
        <v>82</v>
      </c>
    </row>
    <row r="247" spans="2:51" s="6" customFormat="1" ht="13.5" customHeight="1">
      <c r="B247" s="146"/>
      <c r="D247" s="147" t="s">
        <v>148</v>
      </c>
      <c r="E247" s="148"/>
      <c r="F247" s="149" t="s">
        <v>326</v>
      </c>
      <c r="H247" s="150">
        <v>700.783</v>
      </c>
      <c r="L247" s="146"/>
      <c r="M247" s="151"/>
      <c r="T247" s="152"/>
      <c r="AT247" s="148" t="s">
        <v>148</v>
      </c>
      <c r="AU247" s="148" t="s">
        <v>82</v>
      </c>
      <c r="AV247" s="148" t="s">
        <v>82</v>
      </c>
      <c r="AW247" s="148" t="s">
        <v>96</v>
      </c>
      <c r="AX247" s="148" t="s">
        <v>22</v>
      </c>
      <c r="AY247" s="148" t="s">
        <v>136</v>
      </c>
    </row>
    <row r="248" spans="2:65" s="6" customFormat="1" ht="13.5" customHeight="1">
      <c r="B248" s="81"/>
      <c r="C248" s="130" t="s">
        <v>327</v>
      </c>
      <c r="D248" s="130" t="s">
        <v>139</v>
      </c>
      <c r="E248" s="131" t="s">
        <v>328</v>
      </c>
      <c r="F248" s="132" t="s">
        <v>329</v>
      </c>
      <c r="G248" s="133" t="s">
        <v>142</v>
      </c>
      <c r="H248" s="134">
        <v>49.5</v>
      </c>
      <c r="I248" s="135"/>
      <c r="J248" s="136">
        <f>ROUND($I$248*$H$248,2)</f>
        <v>0</v>
      </c>
      <c r="K248" s="132" t="s">
        <v>143</v>
      </c>
      <c r="L248" s="81"/>
      <c r="M248" s="137"/>
      <c r="N248" s="138" t="s">
        <v>45</v>
      </c>
      <c r="Q248" s="139">
        <v>0.0231</v>
      </c>
      <c r="R248" s="139">
        <f>$Q$248*$H$248</f>
        <v>1.1434499999999999</v>
      </c>
      <c r="S248" s="139">
        <v>0</v>
      </c>
      <c r="T248" s="140">
        <f>$S$248*$H$248</f>
        <v>0</v>
      </c>
      <c r="AR248" s="78" t="s">
        <v>144</v>
      </c>
      <c r="AT248" s="78" t="s">
        <v>139</v>
      </c>
      <c r="AU248" s="78" t="s">
        <v>82</v>
      </c>
      <c r="AY248" s="6" t="s">
        <v>136</v>
      </c>
      <c r="BE248" s="141">
        <f>IF($N$248="základní",$J$248,0)</f>
        <v>0</v>
      </c>
      <c r="BF248" s="141">
        <f>IF($N$248="snížená",$J$248,0)</f>
        <v>0</v>
      </c>
      <c r="BG248" s="141">
        <f>IF($N$248="zákl. přenesená",$J$248,0)</f>
        <v>0</v>
      </c>
      <c r="BH248" s="141">
        <f>IF($N$248="sníž. přenesená",$J$248,0)</f>
        <v>0</v>
      </c>
      <c r="BI248" s="141">
        <f>IF($N$248="nulová",$J$248,0)</f>
        <v>0</v>
      </c>
      <c r="BJ248" s="78" t="s">
        <v>22</v>
      </c>
      <c r="BK248" s="141">
        <f>ROUND($I$248*$H$248,2)</f>
        <v>0</v>
      </c>
      <c r="BL248" s="78" t="s">
        <v>144</v>
      </c>
      <c r="BM248" s="78" t="s">
        <v>330</v>
      </c>
    </row>
    <row r="249" spans="2:47" s="6" customFormat="1" ht="14.25" customHeight="1">
      <c r="B249" s="81"/>
      <c r="D249" s="142" t="s">
        <v>146</v>
      </c>
      <c r="F249" s="143" t="s">
        <v>331</v>
      </c>
      <c r="L249" s="81"/>
      <c r="M249" s="144"/>
      <c r="T249" s="145"/>
      <c r="AT249" s="6" t="s">
        <v>146</v>
      </c>
      <c r="AU249" s="6" t="s">
        <v>82</v>
      </c>
    </row>
    <row r="250" spans="2:51" s="6" customFormat="1" ht="13.5" customHeight="1">
      <c r="B250" s="146"/>
      <c r="D250" s="147" t="s">
        <v>148</v>
      </c>
      <c r="E250" s="148"/>
      <c r="F250" s="149" t="s">
        <v>332</v>
      </c>
      <c r="H250" s="150">
        <v>25</v>
      </c>
      <c r="L250" s="146"/>
      <c r="M250" s="151"/>
      <c r="T250" s="152"/>
      <c r="AT250" s="148" t="s">
        <v>148</v>
      </c>
      <c r="AU250" s="148" t="s">
        <v>82</v>
      </c>
      <c r="AV250" s="148" t="s">
        <v>82</v>
      </c>
      <c r="AW250" s="148" t="s">
        <v>96</v>
      </c>
      <c r="AX250" s="148" t="s">
        <v>74</v>
      </c>
      <c r="AY250" s="148" t="s">
        <v>136</v>
      </c>
    </row>
    <row r="251" spans="2:51" s="6" customFormat="1" ht="13.5" customHeight="1">
      <c r="B251" s="146"/>
      <c r="D251" s="147" t="s">
        <v>148</v>
      </c>
      <c r="E251" s="148"/>
      <c r="F251" s="149" t="s">
        <v>333</v>
      </c>
      <c r="H251" s="150">
        <v>24.5</v>
      </c>
      <c r="L251" s="146"/>
      <c r="M251" s="151"/>
      <c r="T251" s="152"/>
      <c r="AT251" s="148" t="s">
        <v>148</v>
      </c>
      <c r="AU251" s="148" t="s">
        <v>82</v>
      </c>
      <c r="AV251" s="148" t="s">
        <v>82</v>
      </c>
      <c r="AW251" s="148" t="s">
        <v>96</v>
      </c>
      <c r="AX251" s="148" t="s">
        <v>74</v>
      </c>
      <c r="AY251" s="148" t="s">
        <v>136</v>
      </c>
    </row>
    <row r="252" spans="2:51" s="6" customFormat="1" ht="13.5" customHeight="1">
      <c r="B252" s="153"/>
      <c r="D252" s="147" t="s">
        <v>148</v>
      </c>
      <c r="E252" s="154"/>
      <c r="F252" s="155" t="s">
        <v>151</v>
      </c>
      <c r="H252" s="156">
        <v>49.5</v>
      </c>
      <c r="L252" s="153"/>
      <c r="M252" s="157"/>
      <c r="T252" s="158"/>
      <c r="AT252" s="154" t="s">
        <v>148</v>
      </c>
      <c r="AU252" s="154" t="s">
        <v>82</v>
      </c>
      <c r="AV252" s="154" t="s">
        <v>144</v>
      </c>
      <c r="AW252" s="154" t="s">
        <v>96</v>
      </c>
      <c r="AX252" s="154" t="s">
        <v>22</v>
      </c>
      <c r="AY252" s="154" t="s">
        <v>136</v>
      </c>
    </row>
    <row r="253" spans="2:65" s="6" customFormat="1" ht="13.5" customHeight="1">
      <c r="B253" s="81"/>
      <c r="C253" s="130" t="s">
        <v>334</v>
      </c>
      <c r="D253" s="130" t="s">
        <v>139</v>
      </c>
      <c r="E253" s="131" t="s">
        <v>335</v>
      </c>
      <c r="F253" s="132" t="s">
        <v>336</v>
      </c>
      <c r="G253" s="133" t="s">
        <v>142</v>
      </c>
      <c r="H253" s="134">
        <v>642.438</v>
      </c>
      <c r="I253" s="135"/>
      <c r="J253" s="136">
        <f>ROUND($I$253*$H$253,2)</f>
        <v>0</v>
      </c>
      <c r="K253" s="132" t="s">
        <v>143</v>
      </c>
      <c r="L253" s="81"/>
      <c r="M253" s="137"/>
      <c r="N253" s="138" t="s">
        <v>45</v>
      </c>
      <c r="Q253" s="139">
        <v>0.00268</v>
      </c>
      <c r="R253" s="139">
        <f>$Q$253*$H$253</f>
        <v>1.72173384</v>
      </c>
      <c r="S253" s="139">
        <v>0</v>
      </c>
      <c r="T253" s="140">
        <f>$S$253*$H$253</f>
        <v>0</v>
      </c>
      <c r="AR253" s="78" t="s">
        <v>144</v>
      </c>
      <c r="AT253" s="78" t="s">
        <v>139</v>
      </c>
      <c r="AU253" s="78" t="s">
        <v>82</v>
      </c>
      <c r="AY253" s="6" t="s">
        <v>136</v>
      </c>
      <c r="BE253" s="141">
        <f>IF($N$253="základní",$J$253,0)</f>
        <v>0</v>
      </c>
      <c r="BF253" s="141">
        <f>IF($N$253="snížená",$J$253,0)</f>
        <v>0</v>
      </c>
      <c r="BG253" s="141">
        <f>IF($N$253="zákl. přenesená",$J$253,0)</f>
        <v>0</v>
      </c>
      <c r="BH253" s="141">
        <f>IF($N$253="sníž. přenesená",$J$253,0)</f>
        <v>0</v>
      </c>
      <c r="BI253" s="141">
        <f>IF($N$253="nulová",$J$253,0)</f>
        <v>0</v>
      </c>
      <c r="BJ253" s="78" t="s">
        <v>22</v>
      </c>
      <c r="BK253" s="141">
        <f>ROUND($I$253*$H$253,2)</f>
        <v>0</v>
      </c>
      <c r="BL253" s="78" t="s">
        <v>144</v>
      </c>
      <c r="BM253" s="78" t="s">
        <v>337</v>
      </c>
    </row>
    <row r="254" spans="2:47" s="6" customFormat="1" ht="14.25" customHeight="1">
      <c r="B254" s="81"/>
      <c r="D254" s="142" t="s">
        <v>146</v>
      </c>
      <c r="F254" s="143" t="s">
        <v>338</v>
      </c>
      <c r="L254" s="81"/>
      <c r="M254" s="144"/>
      <c r="T254" s="145"/>
      <c r="AT254" s="6" t="s">
        <v>146</v>
      </c>
      <c r="AU254" s="6" t="s">
        <v>82</v>
      </c>
    </row>
    <row r="255" spans="2:51" s="6" customFormat="1" ht="13.5" customHeight="1">
      <c r="B255" s="146"/>
      <c r="D255" s="147" t="s">
        <v>148</v>
      </c>
      <c r="E255" s="148"/>
      <c r="F255" s="149" t="s">
        <v>339</v>
      </c>
      <c r="H255" s="150">
        <v>642.438</v>
      </c>
      <c r="L255" s="146"/>
      <c r="M255" s="151"/>
      <c r="T255" s="152"/>
      <c r="AT255" s="148" t="s">
        <v>148</v>
      </c>
      <c r="AU255" s="148" t="s">
        <v>82</v>
      </c>
      <c r="AV255" s="148" t="s">
        <v>82</v>
      </c>
      <c r="AW255" s="148" t="s">
        <v>96</v>
      </c>
      <c r="AX255" s="148" t="s">
        <v>22</v>
      </c>
      <c r="AY255" s="148" t="s">
        <v>136</v>
      </c>
    </row>
    <row r="256" spans="2:65" s="6" customFormat="1" ht="13.5" customHeight="1">
      <c r="B256" s="81"/>
      <c r="C256" s="130" t="s">
        <v>340</v>
      </c>
      <c r="D256" s="130" t="s">
        <v>139</v>
      </c>
      <c r="E256" s="131" t="s">
        <v>341</v>
      </c>
      <c r="F256" s="132" t="s">
        <v>342</v>
      </c>
      <c r="G256" s="133" t="s">
        <v>142</v>
      </c>
      <c r="H256" s="134">
        <v>138.069</v>
      </c>
      <c r="I256" s="135"/>
      <c r="J256" s="136">
        <f>ROUND($I$256*$H$256,2)</f>
        <v>0</v>
      </c>
      <c r="K256" s="132" t="s">
        <v>143</v>
      </c>
      <c r="L256" s="81"/>
      <c r="M256" s="137"/>
      <c r="N256" s="138" t="s">
        <v>45</v>
      </c>
      <c r="Q256" s="139">
        <v>0.00012</v>
      </c>
      <c r="R256" s="139">
        <f>$Q$256*$H$256</f>
        <v>0.016568279999999998</v>
      </c>
      <c r="S256" s="139">
        <v>0</v>
      </c>
      <c r="T256" s="140">
        <f>$S$256*$H$256</f>
        <v>0</v>
      </c>
      <c r="AR256" s="78" t="s">
        <v>144</v>
      </c>
      <c r="AT256" s="78" t="s">
        <v>139</v>
      </c>
      <c r="AU256" s="78" t="s">
        <v>82</v>
      </c>
      <c r="AY256" s="6" t="s">
        <v>136</v>
      </c>
      <c r="BE256" s="141">
        <f>IF($N$256="základní",$J$256,0)</f>
        <v>0</v>
      </c>
      <c r="BF256" s="141">
        <f>IF($N$256="snížená",$J$256,0)</f>
        <v>0</v>
      </c>
      <c r="BG256" s="141">
        <f>IF($N$256="zákl. přenesená",$J$256,0)</f>
        <v>0</v>
      </c>
      <c r="BH256" s="141">
        <f>IF($N$256="sníž. přenesená",$J$256,0)</f>
        <v>0</v>
      </c>
      <c r="BI256" s="141">
        <f>IF($N$256="nulová",$J$256,0)</f>
        <v>0</v>
      </c>
      <c r="BJ256" s="78" t="s">
        <v>22</v>
      </c>
      <c r="BK256" s="141">
        <f>ROUND($I$256*$H$256,2)</f>
        <v>0</v>
      </c>
      <c r="BL256" s="78" t="s">
        <v>144</v>
      </c>
      <c r="BM256" s="78" t="s">
        <v>343</v>
      </c>
    </row>
    <row r="257" spans="2:47" s="6" customFormat="1" ht="24.75" customHeight="1">
      <c r="B257" s="81"/>
      <c r="D257" s="142" t="s">
        <v>146</v>
      </c>
      <c r="F257" s="143" t="s">
        <v>344</v>
      </c>
      <c r="L257" s="81"/>
      <c r="M257" s="144"/>
      <c r="T257" s="145"/>
      <c r="AT257" s="6" t="s">
        <v>146</v>
      </c>
      <c r="AU257" s="6" t="s">
        <v>82</v>
      </c>
    </row>
    <row r="258" spans="2:51" s="6" customFormat="1" ht="13.5" customHeight="1">
      <c r="B258" s="146"/>
      <c r="D258" s="147" t="s">
        <v>148</v>
      </c>
      <c r="E258" s="148"/>
      <c r="F258" s="149" t="s">
        <v>345</v>
      </c>
      <c r="H258" s="150">
        <v>71.109</v>
      </c>
      <c r="L258" s="146"/>
      <c r="M258" s="151"/>
      <c r="T258" s="152"/>
      <c r="AT258" s="148" t="s">
        <v>148</v>
      </c>
      <c r="AU258" s="148" t="s">
        <v>82</v>
      </c>
      <c r="AV258" s="148" t="s">
        <v>82</v>
      </c>
      <c r="AW258" s="148" t="s">
        <v>96</v>
      </c>
      <c r="AX258" s="148" t="s">
        <v>74</v>
      </c>
      <c r="AY258" s="148" t="s">
        <v>136</v>
      </c>
    </row>
    <row r="259" spans="2:51" s="6" customFormat="1" ht="13.5" customHeight="1">
      <c r="B259" s="146"/>
      <c r="D259" s="147" t="s">
        <v>148</v>
      </c>
      <c r="E259" s="148"/>
      <c r="F259" s="149" t="s">
        <v>157</v>
      </c>
      <c r="H259" s="150">
        <v>66.96</v>
      </c>
      <c r="L259" s="146"/>
      <c r="M259" s="151"/>
      <c r="T259" s="152"/>
      <c r="AT259" s="148" t="s">
        <v>148</v>
      </c>
      <c r="AU259" s="148" t="s">
        <v>82</v>
      </c>
      <c r="AV259" s="148" t="s">
        <v>82</v>
      </c>
      <c r="AW259" s="148" t="s">
        <v>96</v>
      </c>
      <c r="AX259" s="148" t="s">
        <v>74</v>
      </c>
      <c r="AY259" s="148" t="s">
        <v>136</v>
      </c>
    </row>
    <row r="260" spans="2:51" s="6" customFormat="1" ht="13.5" customHeight="1">
      <c r="B260" s="153"/>
      <c r="D260" s="147" t="s">
        <v>148</v>
      </c>
      <c r="E260" s="154"/>
      <c r="F260" s="155" t="s">
        <v>151</v>
      </c>
      <c r="H260" s="156">
        <v>138.069</v>
      </c>
      <c r="L260" s="153"/>
      <c r="M260" s="157"/>
      <c r="T260" s="158"/>
      <c r="AT260" s="154" t="s">
        <v>148</v>
      </c>
      <c r="AU260" s="154" t="s">
        <v>82</v>
      </c>
      <c r="AV260" s="154" t="s">
        <v>144</v>
      </c>
      <c r="AW260" s="154" t="s">
        <v>96</v>
      </c>
      <c r="AX260" s="154" t="s">
        <v>22</v>
      </c>
      <c r="AY260" s="154" t="s">
        <v>136</v>
      </c>
    </row>
    <row r="261" spans="2:65" s="6" customFormat="1" ht="13.5" customHeight="1">
      <c r="B261" s="81"/>
      <c r="C261" s="130" t="s">
        <v>346</v>
      </c>
      <c r="D261" s="130" t="s">
        <v>139</v>
      </c>
      <c r="E261" s="131" t="s">
        <v>347</v>
      </c>
      <c r="F261" s="132" t="s">
        <v>348</v>
      </c>
      <c r="G261" s="133" t="s">
        <v>142</v>
      </c>
      <c r="H261" s="134">
        <v>899.993</v>
      </c>
      <c r="I261" s="135"/>
      <c r="J261" s="136">
        <f>ROUND($I$261*$H$261,2)</f>
        <v>0</v>
      </c>
      <c r="K261" s="132" t="s">
        <v>143</v>
      </c>
      <c r="L261" s="81"/>
      <c r="M261" s="137"/>
      <c r="N261" s="138" t="s">
        <v>45</v>
      </c>
      <c r="Q261" s="139">
        <v>0</v>
      </c>
      <c r="R261" s="139">
        <f>$Q$261*$H$261</f>
        <v>0</v>
      </c>
      <c r="S261" s="139">
        <v>0</v>
      </c>
      <c r="T261" s="140">
        <f>$S$261*$H$261</f>
        <v>0</v>
      </c>
      <c r="AR261" s="78" t="s">
        <v>144</v>
      </c>
      <c r="AT261" s="78" t="s">
        <v>139</v>
      </c>
      <c r="AU261" s="78" t="s">
        <v>82</v>
      </c>
      <c r="AY261" s="6" t="s">
        <v>136</v>
      </c>
      <c r="BE261" s="141">
        <f>IF($N$261="základní",$J$261,0)</f>
        <v>0</v>
      </c>
      <c r="BF261" s="141">
        <f>IF($N$261="snížená",$J$261,0)</f>
        <v>0</v>
      </c>
      <c r="BG261" s="141">
        <f>IF($N$261="zákl. přenesená",$J$261,0)</f>
        <v>0</v>
      </c>
      <c r="BH261" s="141">
        <f>IF($N$261="sníž. přenesená",$J$261,0)</f>
        <v>0</v>
      </c>
      <c r="BI261" s="141">
        <f>IF($N$261="nulová",$J$261,0)</f>
        <v>0</v>
      </c>
      <c r="BJ261" s="78" t="s">
        <v>22</v>
      </c>
      <c r="BK261" s="141">
        <f>ROUND($I$261*$H$261,2)</f>
        <v>0</v>
      </c>
      <c r="BL261" s="78" t="s">
        <v>144</v>
      </c>
      <c r="BM261" s="78" t="s">
        <v>349</v>
      </c>
    </row>
    <row r="262" spans="2:47" s="6" customFormat="1" ht="14.25" customHeight="1">
      <c r="B262" s="81"/>
      <c r="D262" s="142" t="s">
        <v>146</v>
      </c>
      <c r="F262" s="143" t="s">
        <v>348</v>
      </c>
      <c r="L262" s="81"/>
      <c r="M262" s="144"/>
      <c r="T262" s="145"/>
      <c r="AT262" s="6" t="s">
        <v>146</v>
      </c>
      <c r="AU262" s="6" t="s">
        <v>82</v>
      </c>
    </row>
    <row r="263" spans="2:51" s="6" customFormat="1" ht="13.5" customHeight="1">
      <c r="B263" s="146"/>
      <c r="D263" s="147" t="s">
        <v>148</v>
      </c>
      <c r="E263" s="148"/>
      <c r="F263" s="149" t="s">
        <v>350</v>
      </c>
      <c r="H263" s="150">
        <v>899.993</v>
      </c>
      <c r="L263" s="146"/>
      <c r="M263" s="151"/>
      <c r="T263" s="152"/>
      <c r="AT263" s="148" t="s">
        <v>148</v>
      </c>
      <c r="AU263" s="148" t="s">
        <v>82</v>
      </c>
      <c r="AV263" s="148" t="s">
        <v>82</v>
      </c>
      <c r="AW263" s="148" t="s">
        <v>96</v>
      </c>
      <c r="AX263" s="148" t="s">
        <v>22</v>
      </c>
      <c r="AY263" s="148" t="s">
        <v>136</v>
      </c>
    </row>
    <row r="264" spans="2:65" s="6" customFormat="1" ht="13.5" customHeight="1">
      <c r="B264" s="81"/>
      <c r="C264" s="130" t="s">
        <v>351</v>
      </c>
      <c r="D264" s="130" t="s">
        <v>139</v>
      </c>
      <c r="E264" s="131" t="s">
        <v>352</v>
      </c>
      <c r="F264" s="132" t="s">
        <v>353</v>
      </c>
      <c r="G264" s="133" t="s">
        <v>142</v>
      </c>
      <c r="H264" s="134">
        <v>36.195</v>
      </c>
      <c r="I264" s="135"/>
      <c r="J264" s="136">
        <f>ROUND($I$264*$H$264,2)</f>
        <v>0</v>
      </c>
      <c r="K264" s="132" t="s">
        <v>143</v>
      </c>
      <c r="L264" s="81"/>
      <c r="M264" s="137"/>
      <c r="N264" s="138" t="s">
        <v>45</v>
      </c>
      <c r="Q264" s="139">
        <v>0.105</v>
      </c>
      <c r="R264" s="139">
        <f>$Q$264*$H$264</f>
        <v>3.800475</v>
      </c>
      <c r="S264" s="139">
        <v>0</v>
      </c>
      <c r="T264" s="140">
        <f>$S$264*$H$264</f>
        <v>0</v>
      </c>
      <c r="AR264" s="78" t="s">
        <v>144</v>
      </c>
      <c r="AT264" s="78" t="s">
        <v>139</v>
      </c>
      <c r="AU264" s="78" t="s">
        <v>82</v>
      </c>
      <c r="AY264" s="6" t="s">
        <v>136</v>
      </c>
      <c r="BE264" s="141">
        <f>IF($N$264="základní",$J$264,0)</f>
        <v>0</v>
      </c>
      <c r="BF264" s="141">
        <f>IF($N$264="snížená",$J$264,0)</f>
        <v>0</v>
      </c>
      <c r="BG264" s="141">
        <f>IF($N$264="zákl. přenesená",$J$264,0)</f>
        <v>0</v>
      </c>
      <c r="BH264" s="141">
        <f>IF($N$264="sníž. přenesená",$J$264,0)</f>
        <v>0</v>
      </c>
      <c r="BI264" s="141">
        <f>IF($N$264="nulová",$J$264,0)</f>
        <v>0</v>
      </c>
      <c r="BJ264" s="78" t="s">
        <v>22</v>
      </c>
      <c r="BK264" s="141">
        <f>ROUND($I$264*$H$264,2)</f>
        <v>0</v>
      </c>
      <c r="BL264" s="78" t="s">
        <v>144</v>
      </c>
      <c r="BM264" s="78" t="s">
        <v>354</v>
      </c>
    </row>
    <row r="265" spans="2:47" s="6" customFormat="1" ht="14.25" customHeight="1">
      <c r="B265" s="81"/>
      <c r="D265" s="142" t="s">
        <v>146</v>
      </c>
      <c r="F265" s="143" t="s">
        <v>355</v>
      </c>
      <c r="L265" s="81"/>
      <c r="M265" s="144"/>
      <c r="T265" s="145"/>
      <c r="AT265" s="6" t="s">
        <v>146</v>
      </c>
      <c r="AU265" s="6" t="s">
        <v>82</v>
      </c>
    </row>
    <row r="266" spans="2:51" s="6" customFormat="1" ht="13.5" customHeight="1">
      <c r="B266" s="169"/>
      <c r="D266" s="147" t="s">
        <v>148</v>
      </c>
      <c r="E266" s="170"/>
      <c r="F266" s="171" t="s">
        <v>356</v>
      </c>
      <c r="H266" s="170"/>
      <c r="L266" s="169"/>
      <c r="M266" s="172"/>
      <c r="T266" s="173"/>
      <c r="AT266" s="170" t="s">
        <v>148</v>
      </c>
      <c r="AU266" s="170" t="s">
        <v>82</v>
      </c>
      <c r="AV266" s="170" t="s">
        <v>22</v>
      </c>
      <c r="AW266" s="170" t="s">
        <v>96</v>
      </c>
      <c r="AX266" s="170" t="s">
        <v>74</v>
      </c>
      <c r="AY266" s="170" t="s">
        <v>136</v>
      </c>
    </row>
    <row r="267" spans="2:51" s="6" customFormat="1" ht="13.5" customHeight="1">
      <c r="B267" s="146"/>
      <c r="D267" s="147" t="s">
        <v>148</v>
      </c>
      <c r="E267" s="148"/>
      <c r="F267" s="149" t="s">
        <v>357</v>
      </c>
      <c r="H267" s="150">
        <v>15.33</v>
      </c>
      <c r="L267" s="146"/>
      <c r="M267" s="151"/>
      <c r="T267" s="152"/>
      <c r="AT267" s="148" t="s">
        <v>148</v>
      </c>
      <c r="AU267" s="148" t="s">
        <v>82</v>
      </c>
      <c r="AV267" s="148" t="s">
        <v>82</v>
      </c>
      <c r="AW267" s="148" t="s">
        <v>96</v>
      </c>
      <c r="AX267" s="148" t="s">
        <v>74</v>
      </c>
      <c r="AY267" s="148" t="s">
        <v>136</v>
      </c>
    </row>
    <row r="268" spans="2:51" s="6" customFormat="1" ht="13.5" customHeight="1">
      <c r="B268" s="146"/>
      <c r="D268" s="147" t="s">
        <v>148</v>
      </c>
      <c r="E268" s="148"/>
      <c r="F268" s="149" t="s">
        <v>358</v>
      </c>
      <c r="H268" s="150">
        <v>20.865</v>
      </c>
      <c r="L268" s="146"/>
      <c r="M268" s="151"/>
      <c r="T268" s="152"/>
      <c r="AT268" s="148" t="s">
        <v>148</v>
      </c>
      <c r="AU268" s="148" t="s">
        <v>82</v>
      </c>
      <c r="AV268" s="148" t="s">
        <v>82</v>
      </c>
      <c r="AW268" s="148" t="s">
        <v>96</v>
      </c>
      <c r="AX268" s="148" t="s">
        <v>74</v>
      </c>
      <c r="AY268" s="148" t="s">
        <v>136</v>
      </c>
    </row>
    <row r="269" spans="2:51" s="6" customFormat="1" ht="13.5" customHeight="1">
      <c r="B269" s="153"/>
      <c r="D269" s="147" t="s">
        <v>148</v>
      </c>
      <c r="E269" s="154"/>
      <c r="F269" s="155" t="s">
        <v>151</v>
      </c>
      <c r="H269" s="156">
        <v>36.195</v>
      </c>
      <c r="L269" s="153"/>
      <c r="M269" s="157"/>
      <c r="T269" s="158"/>
      <c r="AT269" s="154" t="s">
        <v>148</v>
      </c>
      <c r="AU269" s="154" t="s">
        <v>82</v>
      </c>
      <c r="AV269" s="154" t="s">
        <v>144</v>
      </c>
      <c r="AW269" s="154" t="s">
        <v>96</v>
      </c>
      <c r="AX269" s="154" t="s">
        <v>22</v>
      </c>
      <c r="AY269" s="154" t="s">
        <v>136</v>
      </c>
    </row>
    <row r="270" spans="2:65" s="6" customFormat="1" ht="13.5" customHeight="1">
      <c r="B270" s="81"/>
      <c r="C270" s="130" t="s">
        <v>359</v>
      </c>
      <c r="D270" s="130" t="s">
        <v>139</v>
      </c>
      <c r="E270" s="131" t="s">
        <v>360</v>
      </c>
      <c r="F270" s="132" t="s">
        <v>361</v>
      </c>
      <c r="G270" s="133" t="s">
        <v>362</v>
      </c>
      <c r="H270" s="134">
        <v>3</v>
      </c>
      <c r="I270" s="135"/>
      <c r="J270" s="136">
        <f>ROUND($I$270*$H$270,2)</f>
        <v>0</v>
      </c>
      <c r="K270" s="132"/>
      <c r="L270" s="81"/>
      <c r="M270" s="137"/>
      <c r="N270" s="138" t="s">
        <v>45</v>
      </c>
      <c r="Q270" s="139">
        <v>0.0005</v>
      </c>
      <c r="R270" s="139">
        <f>$Q$270*$H$270</f>
        <v>0.0015</v>
      </c>
      <c r="S270" s="139">
        <v>0</v>
      </c>
      <c r="T270" s="140">
        <f>$S$270*$H$270</f>
        <v>0</v>
      </c>
      <c r="AR270" s="78" t="s">
        <v>144</v>
      </c>
      <c r="AT270" s="78" t="s">
        <v>139</v>
      </c>
      <c r="AU270" s="78" t="s">
        <v>82</v>
      </c>
      <c r="AY270" s="6" t="s">
        <v>136</v>
      </c>
      <c r="BE270" s="141">
        <f>IF($N$270="základní",$J$270,0)</f>
        <v>0</v>
      </c>
      <c r="BF270" s="141">
        <f>IF($N$270="snížená",$J$270,0)</f>
        <v>0</v>
      </c>
      <c r="BG270" s="141">
        <f>IF($N$270="zákl. přenesená",$J$270,0)</f>
        <v>0</v>
      </c>
      <c r="BH270" s="141">
        <f>IF($N$270="sníž. přenesená",$J$270,0)</f>
        <v>0</v>
      </c>
      <c r="BI270" s="141">
        <f>IF($N$270="nulová",$J$270,0)</f>
        <v>0</v>
      </c>
      <c r="BJ270" s="78" t="s">
        <v>22</v>
      </c>
      <c r="BK270" s="141">
        <f>ROUND($I$270*$H$270,2)</f>
        <v>0</v>
      </c>
      <c r="BL270" s="78" t="s">
        <v>144</v>
      </c>
      <c r="BM270" s="78" t="s">
        <v>363</v>
      </c>
    </row>
    <row r="271" spans="2:47" s="6" customFormat="1" ht="14.25" customHeight="1">
      <c r="B271" s="81"/>
      <c r="D271" s="142" t="s">
        <v>146</v>
      </c>
      <c r="F271" s="143" t="s">
        <v>361</v>
      </c>
      <c r="L271" s="81"/>
      <c r="M271" s="144"/>
      <c r="T271" s="145"/>
      <c r="AT271" s="6" t="s">
        <v>146</v>
      </c>
      <c r="AU271" s="6" t="s">
        <v>82</v>
      </c>
    </row>
    <row r="272" spans="2:65" s="6" customFormat="1" ht="13.5" customHeight="1">
      <c r="B272" s="81"/>
      <c r="C272" s="130" t="s">
        <v>364</v>
      </c>
      <c r="D272" s="130" t="s">
        <v>139</v>
      </c>
      <c r="E272" s="131" t="s">
        <v>365</v>
      </c>
      <c r="F272" s="132" t="s">
        <v>366</v>
      </c>
      <c r="G272" s="133" t="s">
        <v>362</v>
      </c>
      <c r="H272" s="134">
        <v>3</v>
      </c>
      <c r="I272" s="135"/>
      <c r="J272" s="136">
        <f>ROUND($I$272*$H$272,2)</f>
        <v>0</v>
      </c>
      <c r="K272" s="132"/>
      <c r="L272" s="81"/>
      <c r="M272" s="137"/>
      <c r="N272" s="138" t="s">
        <v>45</v>
      </c>
      <c r="Q272" s="139">
        <v>0</v>
      </c>
      <c r="R272" s="139">
        <f>$Q$272*$H$272</f>
        <v>0</v>
      </c>
      <c r="S272" s="139">
        <v>0</v>
      </c>
      <c r="T272" s="140">
        <f>$S$272*$H$272</f>
        <v>0</v>
      </c>
      <c r="AR272" s="78" t="s">
        <v>144</v>
      </c>
      <c r="AT272" s="78" t="s">
        <v>139</v>
      </c>
      <c r="AU272" s="78" t="s">
        <v>82</v>
      </c>
      <c r="AY272" s="6" t="s">
        <v>136</v>
      </c>
      <c r="BE272" s="141">
        <f>IF($N$272="základní",$J$272,0)</f>
        <v>0</v>
      </c>
      <c r="BF272" s="141">
        <f>IF($N$272="snížená",$J$272,0)</f>
        <v>0</v>
      </c>
      <c r="BG272" s="141">
        <f>IF($N$272="zákl. přenesená",$J$272,0)</f>
        <v>0</v>
      </c>
      <c r="BH272" s="141">
        <f>IF($N$272="sníž. přenesená",$J$272,0)</f>
        <v>0</v>
      </c>
      <c r="BI272" s="141">
        <f>IF($N$272="nulová",$J$272,0)</f>
        <v>0</v>
      </c>
      <c r="BJ272" s="78" t="s">
        <v>22</v>
      </c>
      <c r="BK272" s="141">
        <f>ROUND($I$272*$H$272,2)</f>
        <v>0</v>
      </c>
      <c r="BL272" s="78" t="s">
        <v>144</v>
      </c>
      <c r="BM272" s="78" t="s">
        <v>367</v>
      </c>
    </row>
    <row r="273" spans="2:47" s="6" customFormat="1" ht="14.25" customHeight="1">
      <c r="B273" s="81"/>
      <c r="D273" s="142" t="s">
        <v>146</v>
      </c>
      <c r="F273" s="143" t="s">
        <v>368</v>
      </c>
      <c r="L273" s="81"/>
      <c r="M273" s="144"/>
      <c r="T273" s="145"/>
      <c r="AT273" s="6" t="s">
        <v>146</v>
      </c>
      <c r="AU273" s="6" t="s">
        <v>82</v>
      </c>
    </row>
    <row r="274" spans="2:65" s="6" customFormat="1" ht="13.5" customHeight="1">
      <c r="B274" s="81"/>
      <c r="C274" s="130" t="s">
        <v>369</v>
      </c>
      <c r="D274" s="130" t="s">
        <v>139</v>
      </c>
      <c r="E274" s="131" t="s">
        <v>370</v>
      </c>
      <c r="F274" s="132" t="s">
        <v>371</v>
      </c>
      <c r="G274" s="133" t="s">
        <v>362</v>
      </c>
      <c r="H274" s="134">
        <v>2</v>
      </c>
      <c r="I274" s="135"/>
      <c r="J274" s="136">
        <f>ROUND($I$274*$H$274,2)</f>
        <v>0</v>
      </c>
      <c r="K274" s="132" t="s">
        <v>143</v>
      </c>
      <c r="L274" s="81"/>
      <c r="M274" s="137"/>
      <c r="N274" s="138" t="s">
        <v>45</v>
      </c>
      <c r="Q274" s="139">
        <v>0</v>
      </c>
      <c r="R274" s="139">
        <f>$Q$274*$H$274</f>
        <v>0</v>
      </c>
      <c r="S274" s="139">
        <v>0</v>
      </c>
      <c r="T274" s="140">
        <f>$S$274*$H$274</f>
        <v>0</v>
      </c>
      <c r="AR274" s="78" t="s">
        <v>144</v>
      </c>
      <c r="AT274" s="78" t="s">
        <v>139</v>
      </c>
      <c r="AU274" s="78" t="s">
        <v>82</v>
      </c>
      <c r="AY274" s="6" t="s">
        <v>136</v>
      </c>
      <c r="BE274" s="141">
        <f>IF($N$274="základní",$J$274,0)</f>
        <v>0</v>
      </c>
      <c r="BF274" s="141">
        <f>IF($N$274="snížená",$J$274,0)</f>
        <v>0</v>
      </c>
      <c r="BG274" s="141">
        <f>IF($N$274="zákl. přenesená",$J$274,0)</f>
        <v>0</v>
      </c>
      <c r="BH274" s="141">
        <f>IF($N$274="sníž. přenesená",$J$274,0)</f>
        <v>0</v>
      </c>
      <c r="BI274" s="141">
        <f>IF($N$274="nulová",$J$274,0)</f>
        <v>0</v>
      </c>
      <c r="BJ274" s="78" t="s">
        <v>22</v>
      </c>
      <c r="BK274" s="141">
        <f>ROUND($I$274*$H$274,2)</f>
        <v>0</v>
      </c>
      <c r="BL274" s="78" t="s">
        <v>144</v>
      </c>
      <c r="BM274" s="78" t="s">
        <v>372</v>
      </c>
    </row>
    <row r="275" spans="2:47" s="6" customFormat="1" ht="14.25" customHeight="1">
      <c r="B275" s="81"/>
      <c r="D275" s="142" t="s">
        <v>146</v>
      </c>
      <c r="F275" s="143" t="s">
        <v>373</v>
      </c>
      <c r="L275" s="81"/>
      <c r="M275" s="144"/>
      <c r="T275" s="145"/>
      <c r="AT275" s="6" t="s">
        <v>146</v>
      </c>
      <c r="AU275" s="6" t="s">
        <v>82</v>
      </c>
    </row>
    <row r="276" spans="2:65" s="6" customFormat="1" ht="13.5" customHeight="1">
      <c r="B276" s="81"/>
      <c r="C276" s="159" t="s">
        <v>374</v>
      </c>
      <c r="D276" s="159" t="s">
        <v>170</v>
      </c>
      <c r="E276" s="160" t="s">
        <v>375</v>
      </c>
      <c r="F276" s="161" t="s">
        <v>376</v>
      </c>
      <c r="G276" s="162" t="s">
        <v>362</v>
      </c>
      <c r="H276" s="163">
        <v>2</v>
      </c>
      <c r="I276" s="164"/>
      <c r="J276" s="165">
        <f>ROUND($I$276*$H$276,2)</f>
        <v>0</v>
      </c>
      <c r="K276" s="161" t="s">
        <v>143</v>
      </c>
      <c r="L276" s="166"/>
      <c r="M276" s="167"/>
      <c r="N276" s="168" t="s">
        <v>45</v>
      </c>
      <c r="Q276" s="139">
        <v>0.00012</v>
      </c>
      <c r="R276" s="139">
        <f>$Q$276*$H$276</f>
        <v>0.00024</v>
      </c>
      <c r="S276" s="139">
        <v>0</v>
      </c>
      <c r="T276" s="140">
        <f>$S$276*$H$276</f>
        <v>0</v>
      </c>
      <c r="AR276" s="78" t="s">
        <v>173</v>
      </c>
      <c r="AT276" s="78" t="s">
        <v>170</v>
      </c>
      <c r="AU276" s="78" t="s">
        <v>82</v>
      </c>
      <c r="AY276" s="6" t="s">
        <v>136</v>
      </c>
      <c r="BE276" s="141">
        <f>IF($N$276="základní",$J$276,0)</f>
        <v>0</v>
      </c>
      <c r="BF276" s="141">
        <f>IF($N$276="snížená",$J$276,0)</f>
        <v>0</v>
      </c>
      <c r="BG276" s="141">
        <f>IF($N$276="zákl. přenesená",$J$276,0)</f>
        <v>0</v>
      </c>
      <c r="BH276" s="141">
        <f>IF($N$276="sníž. přenesená",$J$276,0)</f>
        <v>0</v>
      </c>
      <c r="BI276" s="141">
        <f>IF($N$276="nulová",$J$276,0)</f>
        <v>0</v>
      </c>
      <c r="BJ276" s="78" t="s">
        <v>22</v>
      </c>
      <c r="BK276" s="141">
        <f>ROUND($I$276*$H$276,2)</f>
        <v>0</v>
      </c>
      <c r="BL276" s="78" t="s">
        <v>144</v>
      </c>
      <c r="BM276" s="78" t="s">
        <v>377</v>
      </c>
    </row>
    <row r="277" spans="2:47" s="6" customFormat="1" ht="14.25" customHeight="1">
      <c r="B277" s="81"/>
      <c r="D277" s="142" t="s">
        <v>146</v>
      </c>
      <c r="F277" s="143" t="s">
        <v>378</v>
      </c>
      <c r="L277" s="81"/>
      <c r="M277" s="144"/>
      <c r="T277" s="145"/>
      <c r="AT277" s="6" t="s">
        <v>146</v>
      </c>
      <c r="AU277" s="6" t="s">
        <v>82</v>
      </c>
    </row>
    <row r="278" spans="2:65" s="6" customFormat="1" ht="13.5" customHeight="1">
      <c r="B278" s="81"/>
      <c r="C278" s="130" t="s">
        <v>379</v>
      </c>
      <c r="D278" s="130" t="s">
        <v>139</v>
      </c>
      <c r="E278" s="131" t="s">
        <v>380</v>
      </c>
      <c r="F278" s="132" t="s">
        <v>381</v>
      </c>
      <c r="G278" s="133" t="s">
        <v>362</v>
      </c>
      <c r="H278" s="134">
        <v>1</v>
      </c>
      <c r="I278" s="135"/>
      <c r="J278" s="136">
        <f>ROUND($I$278*$H$278,2)</f>
        <v>0</v>
      </c>
      <c r="K278" s="132" t="s">
        <v>143</v>
      </c>
      <c r="L278" s="81"/>
      <c r="M278" s="137"/>
      <c r="N278" s="138" t="s">
        <v>45</v>
      </c>
      <c r="Q278" s="139">
        <v>0</v>
      </c>
      <c r="R278" s="139">
        <f>$Q$278*$H$278</f>
        <v>0</v>
      </c>
      <c r="S278" s="139">
        <v>0</v>
      </c>
      <c r="T278" s="140">
        <f>$S$278*$H$278</f>
        <v>0</v>
      </c>
      <c r="AR278" s="78" t="s">
        <v>144</v>
      </c>
      <c r="AT278" s="78" t="s">
        <v>139</v>
      </c>
      <c r="AU278" s="78" t="s">
        <v>82</v>
      </c>
      <c r="AY278" s="6" t="s">
        <v>136</v>
      </c>
      <c r="BE278" s="141">
        <f>IF($N$278="základní",$J$278,0)</f>
        <v>0</v>
      </c>
      <c r="BF278" s="141">
        <f>IF($N$278="snížená",$J$278,0)</f>
        <v>0</v>
      </c>
      <c r="BG278" s="141">
        <f>IF($N$278="zákl. přenesená",$J$278,0)</f>
        <v>0</v>
      </c>
      <c r="BH278" s="141">
        <f>IF($N$278="sníž. přenesená",$J$278,0)</f>
        <v>0</v>
      </c>
      <c r="BI278" s="141">
        <f>IF($N$278="nulová",$J$278,0)</f>
        <v>0</v>
      </c>
      <c r="BJ278" s="78" t="s">
        <v>22</v>
      </c>
      <c r="BK278" s="141">
        <f>ROUND($I$278*$H$278,2)</f>
        <v>0</v>
      </c>
      <c r="BL278" s="78" t="s">
        <v>144</v>
      </c>
      <c r="BM278" s="78" t="s">
        <v>382</v>
      </c>
    </row>
    <row r="279" spans="2:47" s="6" customFormat="1" ht="14.25" customHeight="1">
      <c r="B279" s="81"/>
      <c r="D279" s="142" t="s">
        <v>146</v>
      </c>
      <c r="F279" s="143" t="s">
        <v>383</v>
      </c>
      <c r="L279" s="81"/>
      <c r="M279" s="144"/>
      <c r="T279" s="145"/>
      <c r="AT279" s="6" t="s">
        <v>146</v>
      </c>
      <c r="AU279" s="6" t="s">
        <v>82</v>
      </c>
    </row>
    <row r="280" spans="2:65" s="6" customFormat="1" ht="13.5" customHeight="1">
      <c r="B280" s="81"/>
      <c r="C280" s="159" t="s">
        <v>384</v>
      </c>
      <c r="D280" s="159" t="s">
        <v>170</v>
      </c>
      <c r="E280" s="160" t="s">
        <v>385</v>
      </c>
      <c r="F280" s="161" t="s">
        <v>386</v>
      </c>
      <c r="G280" s="162" t="s">
        <v>362</v>
      </c>
      <c r="H280" s="163">
        <v>1</v>
      </c>
      <c r="I280" s="164"/>
      <c r="J280" s="165">
        <f>ROUND($I$280*$H$280,2)</f>
        <v>0</v>
      </c>
      <c r="K280" s="161"/>
      <c r="L280" s="166"/>
      <c r="M280" s="167"/>
      <c r="N280" s="168" t="s">
        <v>45</v>
      </c>
      <c r="Q280" s="139">
        <v>0.0011</v>
      </c>
      <c r="R280" s="139">
        <f>$Q$280*$H$280</f>
        <v>0.0011</v>
      </c>
      <c r="S280" s="139">
        <v>0</v>
      </c>
      <c r="T280" s="140">
        <f>$S$280*$H$280</f>
        <v>0</v>
      </c>
      <c r="AR280" s="78" t="s">
        <v>173</v>
      </c>
      <c r="AT280" s="78" t="s">
        <v>170</v>
      </c>
      <c r="AU280" s="78" t="s">
        <v>82</v>
      </c>
      <c r="AY280" s="6" t="s">
        <v>136</v>
      </c>
      <c r="BE280" s="141">
        <f>IF($N$280="základní",$J$280,0)</f>
        <v>0</v>
      </c>
      <c r="BF280" s="141">
        <f>IF($N$280="snížená",$J$280,0)</f>
        <v>0</v>
      </c>
      <c r="BG280" s="141">
        <f>IF($N$280="zákl. přenesená",$J$280,0)</f>
        <v>0</v>
      </c>
      <c r="BH280" s="141">
        <f>IF($N$280="sníž. přenesená",$J$280,0)</f>
        <v>0</v>
      </c>
      <c r="BI280" s="141">
        <f>IF($N$280="nulová",$J$280,0)</f>
        <v>0</v>
      </c>
      <c r="BJ280" s="78" t="s">
        <v>22</v>
      </c>
      <c r="BK280" s="141">
        <f>ROUND($I$280*$H$280,2)</f>
        <v>0</v>
      </c>
      <c r="BL280" s="78" t="s">
        <v>144</v>
      </c>
      <c r="BM280" s="78" t="s">
        <v>387</v>
      </c>
    </row>
    <row r="281" spans="2:47" s="6" customFormat="1" ht="14.25" customHeight="1">
      <c r="B281" s="81"/>
      <c r="D281" s="142" t="s">
        <v>146</v>
      </c>
      <c r="F281" s="143" t="s">
        <v>388</v>
      </c>
      <c r="L281" s="81"/>
      <c r="M281" s="144"/>
      <c r="T281" s="145"/>
      <c r="AT281" s="6" t="s">
        <v>146</v>
      </c>
      <c r="AU281" s="6" t="s">
        <v>82</v>
      </c>
    </row>
    <row r="282" spans="2:63" s="119" customFormat="1" ht="30" customHeight="1">
      <c r="B282" s="120"/>
      <c r="D282" s="121" t="s">
        <v>73</v>
      </c>
      <c r="E282" s="128" t="s">
        <v>173</v>
      </c>
      <c r="F282" s="128" t="s">
        <v>389</v>
      </c>
      <c r="J282" s="129">
        <f>$BK$282</f>
        <v>0</v>
      </c>
      <c r="L282" s="120"/>
      <c r="M282" s="124"/>
      <c r="P282" s="125">
        <f>SUM($P$283:$P$285)</f>
        <v>0</v>
      </c>
      <c r="R282" s="125">
        <f>SUM($R$283:$R$285)</f>
        <v>0</v>
      </c>
      <c r="T282" s="126">
        <f>SUM($T$283:$T$285)</f>
        <v>0</v>
      </c>
      <c r="AR282" s="121" t="s">
        <v>22</v>
      </c>
      <c r="AT282" s="121" t="s">
        <v>73</v>
      </c>
      <c r="AU282" s="121" t="s">
        <v>22</v>
      </c>
      <c r="AY282" s="121" t="s">
        <v>136</v>
      </c>
      <c r="BK282" s="127">
        <f>SUM($BK$283:$BK$285)</f>
        <v>0</v>
      </c>
    </row>
    <row r="283" spans="2:65" s="6" customFormat="1" ht="13.5" customHeight="1">
      <c r="B283" s="81"/>
      <c r="C283" s="130" t="s">
        <v>390</v>
      </c>
      <c r="D283" s="130" t="s">
        <v>139</v>
      </c>
      <c r="E283" s="131" t="s">
        <v>391</v>
      </c>
      <c r="F283" s="132" t="s">
        <v>392</v>
      </c>
      <c r="G283" s="133" t="s">
        <v>362</v>
      </c>
      <c r="H283" s="134">
        <v>3</v>
      </c>
      <c r="I283" s="135"/>
      <c r="J283" s="136">
        <f>ROUND($I$283*$H$283,2)</f>
        <v>0</v>
      </c>
      <c r="K283" s="132"/>
      <c r="L283" s="81"/>
      <c r="M283" s="137"/>
      <c r="N283" s="138" t="s">
        <v>45</v>
      </c>
      <c r="Q283" s="139">
        <v>0</v>
      </c>
      <c r="R283" s="139">
        <f>$Q$283*$H$283</f>
        <v>0</v>
      </c>
      <c r="S283" s="139">
        <v>0</v>
      </c>
      <c r="T283" s="140">
        <f>$S$283*$H$283</f>
        <v>0</v>
      </c>
      <c r="AR283" s="78" t="s">
        <v>144</v>
      </c>
      <c r="AT283" s="78" t="s">
        <v>139</v>
      </c>
      <c r="AU283" s="78" t="s">
        <v>82</v>
      </c>
      <c r="AY283" s="6" t="s">
        <v>136</v>
      </c>
      <c r="BE283" s="141">
        <f>IF($N$283="základní",$J$283,0)</f>
        <v>0</v>
      </c>
      <c r="BF283" s="141">
        <f>IF($N$283="snížená",$J$283,0)</f>
        <v>0</v>
      </c>
      <c r="BG283" s="141">
        <f>IF($N$283="zákl. přenesená",$J$283,0)</f>
        <v>0</v>
      </c>
      <c r="BH283" s="141">
        <f>IF($N$283="sníž. přenesená",$J$283,0)</f>
        <v>0</v>
      </c>
      <c r="BI283" s="141">
        <f>IF($N$283="nulová",$J$283,0)</f>
        <v>0</v>
      </c>
      <c r="BJ283" s="78" t="s">
        <v>22</v>
      </c>
      <c r="BK283" s="141">
        <f>ROUND($I$283*$H$283,2)</f>
        <v>0</v>
      </c>
      <c r="BL283" s="78" t="s">
        <v>144</v>
      </c>
      <c r="BM283" s="78" t="s">
        <v>393</v>
      </c>
    </row>
    <row r="284" spans="2:47" s="6" customFormat="1" ht="14.25" customHeight="1">
      <c r="B284" s="81"/>
      <c r="D284" s="142" t="s">
        <v>146</v>
      </c>
      <c r="F284" s="143" t="s">
        <v>392</v>
      </c>
      <c r="L284" s="81"/>
      <c r="M284" s="144"/>
      <c r="T284" s="145"/>
      <c r="AT284" s="6" t="s">
        <v>146</v>
      </c>
      <c r="AU284" s="6" t="s">
        <v>82</v>
      </c>
    </row>
    <row r="285" spans="2:47" s="6" customFormat="1" ht="54" customHeight="1">
      <c r="B285" s="81"/>
      <c r="D285" s="147" t="s">
        <v>394</v>
      </c>
      <c r="F285" s="180" t="s">
        <v>395</v>
      </c>
      <c r="L285" s="81"/>
      <c r="M285" s="144"/>
      <c r="T285" s="145"/>
      <c r="AT285" s="6" t="s">
        <v>394</v>
      </c>
      <c r="AU285" s="6" t="s">
        <v>82</v>
      </c>
    </row>
    <row r="286" spans="2:63" s="119" customFormat="1" ht="30" customHeight="1">
      <c r="B286" s="120"/>
      <c r="D286" s="121" t="s">
        <v>73</v>
      </c>
      <c r="E286" s="128" t="s">
        <v>193</v>
      </c>
      <c r="F286" s="128" t="s">
        <v>396</v>
      </c>
      <c r="J286" s="129">
        <f>$BK$286</f>
        <v>0</v>
      </c>
      <c r="L286" s="120"/>
      <c r="M286" s="124"/>
      <c r="P286" s="125">
        <f>$P$287+SUM($P$288:$P$334)</f>
        <v>0</v>
      </c>
      <c r="R286" s="125">
        <f>$R$287+SUM($R$288:$R$334)</f>
        <v>0.18895</v>
      </c>
      <c r="T286" s="126">
        <f>$T$287+SUM($T$288:$T$334)</f>
        <v>8.797903999999999</v>
      </c>
      <c r="AR286" s="121" t="s">
        <v>22</v>
      </c>
      <c r="AT286" s="121" t="s">
        <v>73</v>
      </c>
      <c r="AU286" s="121" t="s">
        <v>22</v>
      </c>
      <c r="AY286" s="121" t="s">
        <v>136</v>
      </c>
      <c r="BK286" s="127">
        <f>$BK$287+SUM($BK$288:$BK$334)</f>
        <v>0</v>
      </c>
    </row>
    <row r="287" spans="2:65" s="6" customFormat="1" ht="13.5" customHeight="1">
      <c r="B287" s="81"/>
      <c r="C287" s="130" t="s">
        <v>397</v>
      </c>
      <c r="D287" s="130" t="s">
        <v>139</v>
      </c>
      <c r="E287" s="131" t="s">
        <v>398</v>
      </c>
      <c r="F287" s="132" t="s">
        <v>399</v>
      </c>
      <c r="G287" s="133" t="s">
        <v>142</v>
      </c>
      <c r="H287" s="134">
        <v>715.657</v>
      </c>
      <c r="I287" s="135"/>
      <c r="J287" s="136">
        <f>ROUND($I$287*$H$287,2)</f>
        <v>0</v>
      </c>
      <c r="K287" s="132" t="s">
        <v>143</v>
      </c>
      <c r="L287" s="81"/>
      <c r="M287" s="137"/>
      <c r="N287" s="138" t="s">
        <v>45</v>
      </c>
      <c r="Q287" s="139">
        <v>0</v>
      </c>
      <c r="R287" s="139">
        <f>$Q$287*$H$287</f>
        <v>0</v>
      </c>
      <c r="S287" s="139">
        <v>0</v>
      </c>
      <c r="T287" s="140">
        <f>$S$287*$H$287</f>
        <v>0</v>
      </c>
      <c r="AR287" s="78" t="s">
        <v>144</v>
      </c>
      <c r="AT287" s="78" t="s">
        <v>139</v>
      </c>
      <c r="AU287" s="78" t="s">
        <v>82</v>
      </c>
      <c r="AY287" s="6" t="s">
        <v>136</v>
      </c>
      <c r="BE287" s="141">
        <f>IF($N$287="základní",$J$287,0)</f>
        <v>0</v>
      </c>
      <c r="BF287" s="141">
        <f>IF($N$287="snížená",$J$287,0)</f>
        <v>0</v>
      </c>
      <c r="BG287" s="141">
        <f>IF($N$287="zákl. přenesená",$J$287,0)</f>
        <v>0</v>
      </c>
      <c r="BH287" s="141">
        <f>IF($N$287="sníž. přenesená",$J$287,0)</f>
        <v>0</v>
      </c>
      <c r="BI287" s="141">
        <f>IF($N$287="nulová",$J$287,0)</f>
        <v>0</v>
      </c>
      <c r="BJ287" s="78" t="s">
        <v>22</v>
      </c>
      <c r="BK287" s="141">
        <f>ROUND($I$287*$H$287,2)</f>
        <v>0</v>
      </c>
      <c r="BL287" s="78" t="s">
        <v>144</v>
      </c>
      <c r="BM287" s="78" t="s">
        <v>400</v>
      </c>
    </row>
    <row r="288" spans="2:47" s="6" customFormat="1" ht="24.75" customHeight="1">
      <c r="B288" s="81"/>
      <c r="D288" s="142" t="s">
        <v>146</v>
      </c>
      <c r="F288" s="143" t="s">
        <v>401</v>
      </c>
      <c r="L288" s="81"/>
      <c r="M288" s="144"/>
      <c r="T288" s="145"/>
      <c r="AT288" s="6" t="s">
        <v>146</v>
      </c>
      <c r="AU288" s="6" t="s">
        <v>82</v>
      </c>
    </row>
    <row r="289" spans="2:51" s="6" customFormat="1" ht="13.5" customHeight="1">
      <c r="B289" s="146"/>
      <c r="D289" s="147" t="s">
        <v>148</v>
      </c>
      <c r="E289" s="148"/>
      <c r="F289" s="149" t="s">
        <v>402</v>
      </c>
      <c r="H289" s="150">
        <v>715.657</v>
      </c>
      <c r="L289" s="146"/>
      <c r="M289" s="151"/>
      <c r="T289" s="152"/>
      <c r="AT289" s="148" t="s">
        <v>148</v>
      </c>
      <c r="AU289" s="148" t="s">
        <v>82</v>
      </c>
      <c r="AV289" s="148" t="s">
        <v>82</v>
      </c>
      <c r="AW289" s="148" t="s">
        <v>96</v>
      </c>
      <c r="AX289" s="148" t="s">
        <v>22</v>
      </c>
      <c r="AY289" s="148" t="s">
        <v>136</v>
      </c>
    </row>
    <row r="290" spans="2:65" s="6" customFormat="1" ht="13.5" customHeight="1">
      <c r="B290" s="81"/>
      <c r="C290" s="130" t="s">
        <v>403</v>
      </c>
      <c r="D290" s="130" t="s">
        <v>139</v>
      </c>
      <c r="E290" s="131" t="s">
        <v>404</v>
      </c>
      <c r="F290" s="132" t="s">
        <v>405</v>
      </c>
      <c r="G290" s="133" t="s">
        <v>142</v>
      </c>
      <c r="H290" s="134">
        <v>14313.14</v>
      </c>
      <c r="I290" s="135"/>
      <c r="J290" s="136">
        <f>ROUND($I$290*$H$290,2)</f>
        <v>0</v>
      </c>
      <c r="K290" s="132" t="s">
        <v>143</v>
      </c>
      <c r="L290" s="81"/>
      <c r="M290" s="137"/>
      <c r="N290" s="138" t="s">
        <v>45</v>
      </c>
      <c r="Q290" s="139">
        <v>0</v>
      </c>
      <c r="R290" s="139">
        <f>$Q$290*$H$290</f>
        <v>0</v>
      </c>
      <c r="S290" s="139">
        <v>0</v>
      </c>
      <c r="T290" s="140">
        <f>$S$290*$H$290</f>
        <v>0</v>
      </c>
      <c r="AR290" s="78" t="s">
        <v>144</v>
      </c>
      <c r="AT290" s="78" t="s">
        <v>139</v>
      </c>
      <c r="AU290" s="78" t="s">
        <v>82</v>
      </c>
      <c r="AY290" s="6" t="s">
        <v>136</v>
      </c>
      <c r="BE290" s="141">
        <f>IF($N$290="základní",$J$290,0)</f>
        <v>0</v>
      </c>
      <c r="BF290" s="141">
        <f>IF($N$290="snížená",$J$290,0)</f>
        <v>0</v>
      </c>
      <c r="BG290" s="141">
        <f>IF($N$290="zákl. přenesená",$J$290,0)</f>
        <v>0</v>
      </c>
      <c r="BH290" s="141">
        <f>IF($N$290="sníž. přenesená",$J$290,0)</f>
        <v>0</v>
      </c>
      <c r="BI290" s="141">
        <f>IF($N$290="nulová",$J$290,0)</f>
        <v>0</v>
      </c>
      <c r="BJ290" s="78" t="s">
        <v>22</v>
      </c>
      <c r="BK290" s="141">
        <f>ROUND($I$290*$H$290,2)</f>
        <v>0</v>
      </c>
      <c r="BL290" s="78" t="s">
        <v>144</v>
      </c>
      <c r="BM290" s="78" t="s">
        <v>406</v>
      </c>
    </row>
    <row r="291" spans="2:47" s="6" customFormat="1" ht="24.75" customHeight="1">
      <c r="B291" s="81"/>
      <c r="D291" s="142" t="s">
        <v>146</v>
      </c>
      <c r="F291" s="143" t="s">
        <v>407</v>
      </c>
      <c r="L291" s="81"/>
      <c r="M291" s="144"/>
      <c r="T291" s="145"/>
      <c r="AT291" s="6" t="s">
        <v>146</v>
      </c>
      <c r="AU291" s="6" t="s">
        <v>82</v>
      </c>
    </row>
    <row r="292" spans="2:51" s="6" customFormat="1" ht="13.5" customHeight="1">
      <c r="B292" s="146"/>
      <c r="D292" s="147" t="s">
        <v>148</v>
      </c>
      <c r="F292" s="149" t="s">
        <v>408</v>
      </c>
      <c r="H292" s="150">
        <v>14313.14</v>
      </c>
      <c r="L292" s="146"/>
      <c r="M292" s="151"/>
      <c r="T292" s="152"/>
      <c r="AT292" s="148" t="s">
        <v>148</v>
      </c>
      <c r="AU292" s="148" t="s">
        <v>82</v>
      </c>
      <c r="AV292" s="148" t="s">
        <v>82</v>
      </c>
      <c r="AW292" s="148" t="s">
        <v>74</v>
      </c>
      <c r="AX292" s="148" t="s">
        <v>22</v>
      </c>
      <c r="AY292" s="148" t="s">
        <v>136</v>
      </c>
    </row>
    <row r="293" spans="2:65" s="6" customFormat="1" ht="13.5" customHeight="1">
      <c r="B293" s="81"/>
      <c r="C293" s="130" t="s">
        <v>409</v>
      </c>
      <c r="D293" s="130" t="s">
        <v>139</v>
      </c>
      <c r="E293" s="131" t="s">
        <v>410</v>
      </c>
      <c r="F293" s="132" t="s">
        <v>411</v>
      </c>
      <c r="G293" s="133" t="s">
        <v>142</v>
      </c>
      <c r="H293" s="134">
        <v>715.657</v>
      </c>
      <c r="I293" s="135"/>
      <c r="J293" s="136">
        <f>ROUND($I$293*$H$293,2)</f>
        <v>0</v>
      </c>
      <c r="K293" s="132" t="s">
        <v>143</v>
      </c>
      <c r="L293" s="81"/>
      <c r="M293" s="137"/>
      <c r="N293" s="138" t="s">
        <v>45</v>
      </c>
      <c r="Q293" s="139">
        <v>0</v>
      </c>
      <c r="R293" s="139">
        <f>$Q$293*$H$293</f>
        <v>0</v>
      </c>
      <c r="S293" s="139">
        <v>0</v>
      </c>
      <c r="T293" s="140">
        <f>$S$293*$H$293</f>
        <v>0</v>
      </c>
      <c r="AR293" s="78" t="s">
        <v>144</v>
      </c>
      <c r="AT293" s="78" t="s">
        <v>139</v>
      </c>
      <c r="AU293" s="78" t="s">
        <v>82</v>
      </c>
      <c r="AY293" s="6" t="s">
        <v>136</v>
      </c>
      <c r="BE293" s="141">
        <f>IF($N$293="základní",$J$293,0)</f>
        <v>0</v>
      </c>
      <c r="BF293" s="141">
        <f>IF($N$293="snížená",$J$293,0)</f>
        <v>0</v>
      </c>
      <c r="BG293" s="141">
        <f>IF($N$293="zákl. přenesená",$J$293,0)</f>
        <v>0</v>
      </c>
      <c r="BH293" s="141">
        <f>IF($N$293="sníž. přenesená",$J$293,0)</f>
        <v>0</v>
      </c>
      <c r="BI293" s="141">
        <f>IF($N$293="nulová",$J$293,0)</f>
        <v>0</v>
      </c>
      <c r="BJ293" s="78" t="s">
        <v>22</v>
      </c>
      <c r="BK293" s="141">
        <f>ROUND($I$293*$H$293,2)</f>
        <v>0</v>
      </c>
      <c r="BL293" s="78" t="s">
        <v>144</v>
      </c>
      <c r="BM293" s="78" t="s">
        <v>412</v>
      </c>
    </row>
    <row r="294" spans="2:47" s="6" customFormat="1" ht="24.75" customHeight="1">
      <c r="B294" s="81"/>
      <c r="D294" s="142" t="s">
        <v>146</v>
      </c>
      <c r="F294" s="143" t="s">
        <v>413</v>
      </c>
      <c r="L294" s="81"/>
      <c r="M294" s="144"/>
      <c r="T294" s="145"/>
      <c r="AT294" s="6" t="s">
        <v>146</v>
      </c>
      <c r="AU294" s="6" t="s">
        <v>82</v>
      </c>
    </row>
    <row r="295" spans="2:65" s="6" customFormat="1" ht="13.5" customHeight="1">
      <c r="B295" s="81"/>
      <c r="C295" s="130" t="s">
        <v>414</v>
      </c>
      <c r="D295" s="130" t="s">
        <v>139</v>
      </c>
      <c r="E295" s="131" t="s">
        <v>415</v>
      </c>
      <c r="F295" s="132" t="s">
        <v>416</v>
      </c>
      <c r="G295" s="133" t="s">
        <v>142</v>
      </c>
      <c r="H295" s="134">
        <v>715.657</v>
      </c>
      <c r="I295" s="135"/>
      <c r="J295" s="136">
        <f>ROUND($I$295*$H$295,2)</f>
        <v>0</v>
      </c>
      <c r="K295" s="132" t="s">
        <v>143</v>
      </c>
      <c r="L295" s="81"/>
      <c r="M295" s="137"/>
      <c r="N295" s="138" t="s">
        <v>45</v>
      </c>
      <c r="Q295" s="139">
        <v>0</v>
      </c>
      <c r="R295" s="139">
        <f>$Q$295*$H$295</f>
        <v>0</v>
      </c>
      <c r="S295" s="139">
        <v>0</v>
      </c>
      <c r="T295" s="140">
        <f>$S$295*$H$295</f>
        <v>0</v>
      </c>
      <c r="AR295" s="78" t="s">
        <v>144</v>
      </c>
      <c r="AT295" s="78" t="s">
        <v>139</v>
      </c>
      <c r="AU295" s="78" t="s">
        <v>82</v>
      </c>
      <c r="AY295" s="6" t="s">
        <v>136</v>
      </c>
      <c r="BE295" s="141">
        <f>IF($N$295="základní",$J$295,0)</f>
        <v>0</v>
      </c>
      <c r="BF295" s="141">
        <f>IF($N$295="snížená",$J$295,0)</f>
        <v>0</v>
      </c>
      <c r="BG295" s="141">
        <f>IF($N$295="zákl. přenesená",$J$295,0)</f>
        <v>0</v>
      </c>
      <c r="BH295" s="141">
        <f>IF($N$295="sníž. přenesená",$J$295,0)</f>
        <v>0</v>
      </c>
      <c r="BI295" s="141">
        <f>IF($N$295="nulová",$J$295,0)</f>
        <v>0</v>
      </c>
      <c r="BJ295" s="78" t="s">
        <v>22</v>
      </c>
      <c r="BK295" s="141">
        <f>ROUND($I$295*$H$295,2)</f>
        <v>0</v>
      </c>
      <c r="BL295" s="78" t="s">
        <v>144</v>
      </c>
      <c r="BM295" s="78" t="s">
        <v>417</v>
      </c>
    </row>
    <row r="296" spans="2:47" s="6" customFormat="1" ht="14.25" customHeight="1">
      <c r="B296" s="81"/>
      <c r="D296" s="142" t="s">
        <v>146</v>
      </c>
      <c r="F296" s="143" t="s">
        <v>418</v>
      </c>
      <c r="L296" s="81"/>
      <c r="M296" s="144"/>
      <c r="T296" s="145"/>
      <c r="AT296" s="6" t="s">
        <v>146</v>
      </c>
      <c r="AU296" s="6" t="s">
        <v>82</v>
      </c>
    </row>
    <row r="297" spans="2:65" s="6" customFormat="1" ht="13.5" customHeight="1">
      <c r="B297" s="81"/>
      <c r="C297" s="130" t="s">
        <v>419</v>
      </c>
      <c r="D297" s="130" t="s">
        <v>139</v>
      </c>
      <c r="E297" s="131" t="s">
        <v>420</v>
      </c>
      <c r="F297" s="132" t="s">
        <v>421</v>
      </c>
      <c r="G297" s="133" t="s">
        <v>142</v>
      </c>
      <c r="H297" s="134">
        <v>14313.14</v>
      </c>
      <c r="I297" s="135"/>
      <c r="J297" s="136">
        <f>ROUND($I$297*$H$297,2)</f>
        <v>0</v>
      </c>
      <c r="K297" s="132" t="s">
        <v>143</v>
      </c>
      <c r="L297" s="81"/>
      <c r="M297" s="137"/>
      <c r="N297" s="138" t="s">
        <v>45</v>
      </c>
      <c r="Q297" s="139">
        <v>0</v>
      </c>
      <c r="R297" s="139">
        <f>$Q$297*$H$297</f>
        <v>0</v>
      </c>
      <c r="S297" s="139">
        <v>0</v>
      </c>
      <c r="T297" s="140">
        <f>$S$297*$H$297</f>
        <v>0</v>
      </c>
      <c r="AR297" s="78" t="s">
        <v>144</v>
      </c>
      <c r="AT297" s="78" t="s">
        <v>139</v>
      </c>
      <c r="AU297" s="78" t="s">
        <v>82</v>
      </c>
      <c r="AY297" s="6" t="s">
        <v>136</v>
      </c>
      <c r="BE297" s="141">
        <f>IF($N$297="základní",$J$297,0)</f>
        <v>0</v>
      </c>
      <c r="BF297" s="141">
        <f>IF($N$297="snížená",$J$297,0)</f>
        <v>0</v>
      </c>
      <c r="BG297" s="141">
        <f>IF($N$297="zákl. přenesená",$J$297,0)</f>
        <v>0</v>
      </c>
      <c r="BH297" s="141">
        <f>IF($N$297="sníž. přenesená",$J$297,0)</f>
        <v>0</v>
      </c>
      <c r="BI297" s="141">
        <f>IF($N$297="nulová",$J$297,0)</f>
        <v>0</v>
      </c>
      <c r="BJ297" s="78" t="s">
        <v>22</v>
      </c>
      <c r="BK297" s="141">
        <f>ROUND($I$297*$H$297,2)</f>
        <v>0</v>
      </c>
      <c r="BL297" s="78" t="s">
        <v>144</v>
      </c>
      <c r="BM297" s="78" t="s">
        <v>422</v>
      </c>
    </row>
    <row r="298" spans="2:47" s="6" customFormat="1" ht="14.25" customHeight="1">
      <c r="B298" s="81"/>
      <c r="D298" s="142" t="s">
        <v>146</v>
      </c>
      <c r="F298" s="143" t="s">
        <v>423</v>
      </c>
      <c r="L298" s="81"/>
      <c r="M298" s="144"/>
      <c r="T298" s="145"/>
      <c r="AT298" s="6" t="s">
        <v>146</v>
      </c>
      <c r="AU298" s="6" t="s">
        <v>82</v>
      </c>
    </row>
    <row r="299" spans="2:51" s="6" customFormat="1" ht="13.5" customHeight="1">
      <c r="B299" s="146"/>
      <c r="D299" s="147" t="s">
        <v>148</v>
      </c>
      <c r="F299" s="149" t="s">
        <v>408</v>
      </c>
      <c r="H299" s="150">
        <v>14313.14</v>
      </c>
      <c r="L299" s="146"/>
      <c r="M299" s="151"/>
      <c r="T299" s="152"/>
      <c r="AT299" s="148" t="s">
        <v>148</v>
      </c>
      <c r="AU299" s="148" t="s">
        <v>82</v>
      </c>
      <c r="AV299" s="148" t="s">
        <v>82</v>
      </c>
      <c r="AW299" s="148" t="s">
        <v>74</v>
      </c>
      <c r="AX299" s="148" t="s">
        <v>22</v>
      </c>
      <c r="AY299" s="148" t="s">
        <v>136</v>
      </c>
    </row>
    <row r="300" spans="2:65" s="6" customFormat="1" ht="13.5" customHeight="1">
      <c r="B300" s="81"/>
      <c r="C300" s="130" t="s">
        <v>424</v>
      </c>
      <c r="D300" s="130" t="s">
        <v>139</v>
      </c>
      <c r="E300" s="131" t="s">
        <v>425</v>
      </c>
      <c r="F300" s="132" t="s">
        <v>426</v>
      </c>
      <c r="G300" s="133" t="s">
        <v>142</v>
      </c>
      <c r="H300" s="134">
        <v>715.657</v>
      </c>
      <c r="I300" s="135"/>
      <c r="J300" s="136">
        <f>ROUND($I$300*$H$300,2)</f>
        <v>0</v>
      </c>
      <c r="K300" s="132" t="s">
        <v>143</v>
      </c>
      <c r="L300" s="81"/>
      <c r="M300" s="137"/>
      <c r="N300" s="138" t="s">
        <v>45</v>
      </c>
      <c r="Q300" s="139">
        <v>0</v>
      </c>
      <c r="R300" s="139">
        <f>$Q$300*$H$300</f>
        <v>0</v>
      </c>
      <c r="S300" s="139">
        <v>0</v>
      </c>
      <c r="T300" s="140">
        <f>$S$300*$H$300</f>
        <v>0</v>
      </c>
      <c r="AR300" s="78" t="s">
        <v>144</v>
      </c>
      <c r="AT300" s="78" t="s">
        <v>139</v>
      </c>
      <c r="AU300" s="78" t="s">
        <v>82</v>
      </c>
      <c r="AY300" s="6" t="s">
        <v>136</v>
      </c>
      <c r="BE300" s="141">
        <f>IF($N$300="základní",$J$300,0)</f>
        <v>0</v>
      </c>
      <c r="BF300" s="141">
        <f>IF($N$300="snížená",$J$300,0)</f>
        <v>0</v>
      </c>
      <c r="BG300" s="141">
        <f>IF($N$300="zákl. přenesená",$J$300,0)</f>
        <v>0</v>
      </c>
      <c r="BH300" s="141">
        <f>IF($N$300="sníž. přenesená",$J$300,0)</f>
        <v>0</v>
      </c>
      <c r="BI300" s="141">
        <f>IF($N$300="nulová",$J$300,0)</f>
        <v>0</v>
      </c>
      <c r="BJ300" s="78" t="s">
        <v>22</v>
      </c>
      <c r="BK300" s="141">
        <f>ROUND($I$300*$H$300,2)</f>
        <v>0</v>
      </c>
      <c r="BL300" s="78" t="s">
        <v>144</v>
      </c>
      <c r="BM300" s="78" t="s">
        <v>427</v>
      </c>
    </row>
    <row r="301" spans="2:47" s="6" customFormat="1" ht="14.25" customHeight="1">
      <c r="B301" s="81"/>
      <c r="D301" s="142" t="s">
        <v>146</v>
      </c>
      <c r="F301" s="143" t="s">
        <v>428</v>
      </c>
      <c r="L301" s="81"/>
      <c r="M301" s="144"/>
      <c r="T301" s="145"/>
      <c r="AT301" s="6" t="s">
        <v>146</v>
      </c>
      <c r="AU301" s="6" t="s">
        <v>82</v>
      </c>
    </row>
    <row r="302" spans="2:65" s="6" customFormat="1" ht="13.5" customHeight="1">
      <c r="B302" s="81"/>
      <c r="C302" s="130" t="s">
        <v>429</v>
      </c>
      <c r="D302" s="130" t="s">
        <v>139</v>
      </c>
      <c r="E302" s="131" t="s">
        <v>430</v>
      </c>
      <c r="F302" s="132" t="s">
        <v>431</v>
      </c>
      <c r="G302" s="133" t="s">
        <v>142</v>
      </c>
      <c r="H302" s="134">
        <v>160</v>
      </c>
      <c r="I302" s="135"/>
      <c r="J302" s="136">
        <f>ROUND($I$302*$H$302,2)</f>
        <v>0</v>
      </c>
      <c r="K302" s="132" t="s">
        <v>432</v>
      </c>
      <c r="L302" s="81"/>
      <c r="M302" s="137"/>
      <c r="N302" s="138" t="s">
        <v>45</v>
      </c>
      <c r="Q302" s="139">
        <v>0.00013</v>
      </c>
      <c r="R302" s="139">
        <f>$Q$302*$H$302</f>
        <v>0.0208</v>
      </c>
      <c r="S302" s="139">
        <v>0</v>
      </c>
      <c r="T302" s="140">
        <f>$S$302*$H$302</f>
        <v>0</v>
      </c>
      <c r="AR302" s="78" t="s">
        <v>144</v>
      </c>
      <c r="AT302" s="78" t="s">
        <v>139</v>
      </c>
      <c r="AU302" s="78" t="s">
        <v>82</v>
      </c>
      <c r="AY302" s="6" t="s">
        <v>136</v>
      </c>
      <c r="BE302" s="141">
        <f>IF($N$302="základní",$J$302,0)</f>
        <v>0</v>
      </c>
      <c r="BF302" s="141">
        <f>IF($N$302="snížená",$J$302,0)</f>
        <v>0</v>
      </c>
      <c r="BG302" s="141">
        <f>IF($N$302="zákl. přenesená",$J$302,0)</f>
        <v>0</v>
      </c>
      <c r="BH302" s="141">
        <f>IF($N$302="sníž. přenesená",$J$302,0)</f>
        <v>0</v>
      </c>
      <c r="BI302" s="141">
        <f>IF($N$302="nulová",$J$302,0)</f>
        <v>0</v>
      </c>
      <c r="BJ302" s="78" t="s">
        <v>22</v>
      </c>
      <c r="BK302" s="141">
        <f>ROUND($I$302*$H$302,2)</f>
        <v>0</v>
      </c>
      <c r="BL302" s="78" t="s">
        <v>144</v>
      </c>
      <c r="BM302" s="78" t="s">
        <v>433</v>
      </c>
    </row>
    <row r="303" spans="2:47" s="6" customFormat="1" ht="14.25" customHeight="1">
      <c r="B303" s="81"/>
      <c r="D303" s="142" t="s">
        <v>146</v>
      </c>
      <c r="F303" s="143" t="s">
        <v>434</v>
      </c>
      <c r="L303" s="81"/>
      <c r="M303" s="144"/>
      <c r="T303" s="145"/>
      <c r="AT303" s="6" t="s">
        <v>146</v>
      </c>
      <c r="AU303" s="6" t="s">
        <v>82</v>
      </c>
    </row>
    <row r="304" spans="2:65" s="6" customFormat="1" ht="13.5" customHeight="1">
      <c r="B304" s="81"/>
      <c r="C304" s="130" t="s">
        <v>435</v>
      </c>
      <c r="D304" s="130" t="s">
        <v>139</v>
      </c>
      <c r="E304" s="131" t="s">
        <v>436</v>
      </c>
      <c r="F304" s="132" t="s">
        <v>437</v>
      </c>
      <c r="G304" s="133" t="s">
        <v>142</v>
      </c>
      <c r="H304" s="134">
        <v>450</v>
      </c>
      <c r="I304" s="135"/>
      <c r="J304" s="136">
        <f>ROUND($I$304*$H$304,2)</f>
        <v>0</v>
      </c>
      <c r="K304" s="132" t="s">
        <v>143</v>
      </c>
      <c r="L304" s="81"/>
      <c r="M304" s="137"/>
      <c r="N304" s="138" t="s">
        <v>45</v>
      </c>
      <c r="Q304" s="139">
        <v>4E-05</v>
      </c>
      <c r="R304" s="139">
        <f>$Q$304*$H$304</f>
        <v>0.018000000000000002</v>
      </c>
      <c r="S304" s="139">
        <v>0</v>
      </c>
      <c r="T304" s="140">
        <f>$S$304*$H$304</f>
        <v>0</v>
      </c>
      <c r="AR304" s="78" t="s">
        <v>144</v>
      </c>
      <c r="AT304" s="78" t="s">
        <v>139</v>
      </c>
      <c r="AU304" s="78" t="s">
        <v>82</v>
      </c>
      <c r="AY304" s="6" t="s">
        <v>136</v>
      </c>
      <c r="BE304" s="141">
        <f>IF($N$304="základní",$J$304,0)</f>
        <v>0</v>
      </c>
      <c r="BF304" s="141">
        <f>IF($N$304="snížená",$J$304,0)</f>
        <v>0</v>
      </c>
      <c r="BG304" s="141">
        <f>IF($N$304="zákl. přenesená",$J$304,0)</f>
        <v>0</v>
      </c>
      <c r="BH304" s="141">
        <f>IF($N$304="sníž. přenesená",$J$304,0)</f>
        <v>0</v>
      </c>
      <c r="BI304" s="141">
        <f>IF($N$304="nulová",$J$304,0)</f>
        <v>0</v>
      </c>
      <c r="BJ304" s="78" t="s">
        <v>22</v>
      </c>
      <c r="BK304" s="141">
        <f>ROUND($I$304*$H$304,2)</f>
        <v>0</v>
      </c>
      <c r="BL304" s="78" t="s">
        <v>144</v>
      </c>
      <c r="BM304" s="78" t="s">
        <v>438</v>
      </c>
    </row>
    <row r="305" spans="2:47" s="6" customFormat="1" ht="36" customHeight="1">
      <c r="B305" s="81"/>
      <c r="D305" s="142" t="s">
        <v>146</v>
      </c>
      <c r="F305" s="143" t="s">
        <v>439</v>
      </c>
      <c r="L305" s="81"/>
      <c r="M305" s="144"/>
      <c r="T305" s="145"/>
      <c r="AT305" s="6" t="s">
        <v>146</v>
      </c>
      <c r="AU305" s="6" t="s">
        <v>82</v>
      </c>
    </row>
    <row r="306" spans="2:65" s="6" customFormat="1" ht="13.5" customHeight="1">
      <c r="B306" s="81"/>
      <c r="C306" s="130" t="s">
        <v>440</v>
      </c>
      <c r="D306" s="130" t="s">
        <v>139</v>
      </c>
      <c r="E306" s="131" t="s">
        <v>441</v>
      </c>
      <c r="F306" s="132" t="s">
        <v>442</v>
      </c>
      <c r="G306" s="133" t="s">
        <v>142</v>
      </c>
      <c r="H306" s="134">
        <v>378</v>
      </c>
      <c r="I306" s="135"/>
      <c r="J306" s="136">
        <f>ROUND($I$306*$H$306,2)</f>
        <v>0</v>
      </c>
      <c r="K306" s="132"/>
      <c r="L306" s="81"/>
      <c r="M306" s="137"/>
      <c r="N306" s="138" t="s">
        <v>45</v>
      </c>
      <c r="Q306" s="139">
        <v>0</v>
      </c>
      <c r="R306" s="139">
        <f>$Q$306*$H$306</f>
        <v>0</v>
      </c>
      <c r="S306" s="139">
        <v>0</v>
      </c>
      <c r="T306" s="140">
        <f>$S$306*$H$306</f>
        <v>0</v>
      </c>
      <c r="AR306" s="78" t="s">
        <v>144</v>
      </c>
      <c r="AT306" s="78" t="s">
        <v>139</v>
      </c>
      <c r="AU306" s="78" t="s">
        <v>82</v>
      </c>
      <c r="AY306" s="6" t="s">
        <v>136</v>
      </c>
      <c r="BE306" s="141">
        <f>IF($N$306="základní",$J$306,0)</f>
        <v>0</v>
      </c>
      <c r="BF306" s="141">
        <f>IF($N$306="snížená",$J$306,0)</f>
        <v>0</v>
      </c>
      <c r="BG306" s="141">
        <f>IF($N$306="zákl. přenesená",$J$306,0)</f>
        <v>0</v>
      </c>
      <c r="BH306" s="141">
        <f>IF($N$306="sníž. přenesená",$J$306,0)</f>
        <v>0</v>
      </c>
      <c r="BI306" s="141">
        <f>IF($N$306="nulová",$J$306,0)</f>
        <v>0</v>
      </c>
      <c r="BJ306" s="78" t="s">
        <v>22</v>
      </c>
      <c r="BK306" s="141">
        <f>ROUND($I$306*$H$306,2)</f>
        <v>0</v>
      </c>
      <c r="BL306" s="78" t="s">
        <v>144</v>
      </c>
      <c r="BM306" s="78" t="s">
        <v>443</v>
      </c>
    </row>
    <row r="307" spans="2:47" s="6" customFormat="1" ht="14.25" customHeight="1">
      <c r="B307" s="81"/>
      <c r="D307" s="142" t="s">
        <v>146</v>
      </c>
      <c r="F307" s="143" t="s">
        <v>444</v>
      </c>
      <c r="L307" s="81"/>
      <c r="M307" s="144"/>
      <c r="T307" s="145"/>
      <c r="AT307" s="6" t="s">
        <v>146</v>
      </c>
      <c r="AU307" s="6" t="s">
        <v>82</v>
      </c>
    </row>
    <row r="308" spans="2:65" s="6" customFormat="1" ht="13.5" customHeight="1">
      <c r="B308" s="81"/>
      <c r="C308" s="130" t="s">
        <v>445</v>
      </c>
      <c r="D308" s="130" t="s">
        <v>139</v>
      </c>
      <c r="E308" s="131" t="s">
        <v>446</v>
      </c>
      <c r="F308" s="132" t="s">
        <v>447</v>
      </c>
      <c r="G308" s="133" t="s">
        <v>362</v>
      </c>
      <c r="H308" s="134">
        <v>3</v>
      </c>
      <c r="I308" s="135"/>
      <c r="J308" s="136">
        <f>ROUND($I$308*$H$308,2)</f>
        <v>0</v>
      </c>
      <c r="K308" s="132"/>
      <c r="L308" s="81"/>
      <c r="M308" s="137"/>
      <c r="N308" s="138" t="s">
        <v>45</v>
      </c>
      <c r="Q308" s="139">
        <v>0.01155</v>
      </c>
      <c r="R308" s="139">
        <f>$Q$308*$H$308</f>
        <v>0.03465</v>
      </c>
      <c r="S308" s="139">
        <v>0</v>
      </c>
      <c r="T308" s="140">
        <f>$S$308*$H$308</f>
        <v>0</v>
      </c>
      <c r="AR308" s="78" t="s">
        <v>144</v>
      </c>
      <c r="AT308" s="78" t="s">
        <v>139</v>
      </c>
      <c r="AU308" s="78" t="s">
        <v>82</v>
      </c>
      <c r="AY308" s="6" t="s">
        <v>136</v>
      </c>
      <c r="BE308" s="141">
        <f>IF($N$308="základní",$J$308,0)</f>
        <v>0</v>
      </c>
      <c r="BF308" s="141">
        <f>IF($N$308="snížená",$J$308,0)</f>
        <v>0</v>
      </c>
      <c r="BG308" s="141">
        <f>IF($N$308="zákl. přenesená",$J$308,0)</f>
        <v>0</v>
      </c>
      <c r="BH308" s="141">
        <f>IF($N$308="sníž. přenesená",$J$308,0)</f>
        <v>0</v>
      </c>
      <c r="BI308" s="141">
        <f>IF($N$308="nulová",$J$308,0)</f>
        <v>0</v>
      </c>
      <c r="BJ308" s="78" t="s">
        <v>22</v>
      </c>
      <c r="BK308" s="141">
        <f>ROUND($I$308*$H$308,2)</f>
        <v>0</v>
      </c>
      <c r="BL308" s="78" t="s">
        <v>144</v>
      </c>
      <c r="BM308" s="78" t="s">
        <v>448</v>
      </c>
    </row>
    <row r="309" spans="2:51" s="6" customFormat="1" ht="13.5" customHeight="1">
      <c r="B309" s="146"/>
      <c r="D309" s="142" t="s">
        <v>148</v>
      </c>
      <c r="E309" s="149"/>
      <c r="F309" s="149" t="s">
        <v>449</v>
      </c>
      <c r="H309" s="150">
        <v>3</v>
      </c>
      <c r="L309" s="146"/>
      <c r="M309" s="151"/>
      <c r="T309" s="152"/>
      <c r="AT309" s="148" t="s">
        <v>148</v>
      </c>
      <c r="AU309" s="148" t="s">
        <v>82</v>
      </c>
      <c r="AV309" s="148" t="s">
        <v>82</v>
      </c>
      <c r="AW309" s="148" t="s">
        <v>96</v>
      </c>
      <c r="AX309" s="148" t="s">
        <v>22</v>
      </c>
      <c r="AY309" s="148" t="s">
        <v>136</v>
      </c>
    </row>
    <row r="310" spans="2:65" s="6" customFormat="1" ht="13.5" customHeight="1">
      <c r="B310" s="81"/>
      <c r="C310" s="130" t="s">
        <v>450</v>
      </c>
      <c r="D310" s="130" t="s">
        <v>139</v>
      </c>
      <c r="E310" s="131" t="s">
        <v>451</v>
      </c>
      <c r="F310" s="132" t="s">
        <v>452</v>
      </c>
      <c r="G310" s="133" t="s">
        <v>243</v>
      </c>
      <c r="H310" s="134">
        <v>3</v>
      </c>
      <c r="I310" s="135"/>
      <c r="J310" s="136">
        <f>ROUND($I$310*$H$310,2)</f>
        <v>0</v>
      </c>
      <c r="K310" s="132"/>
      <c r="L310" s="81"/>
      <c r="M310" s="137"/>
      <c r="N310" s="138" t="s">
        <v>45</v>
      </c>
      <c r="Q310" s="139">
        <v>0.01155</v>
      </c>
      <c r="R310" s="139">
        <f>$Q$310*$H$310</f>
        <v>0.03465</v>
      </c>
      <c r="S310" s="139">
        <v>0</v>
      </c>
      <c r="T310" s="140">
        <f>$S$310*$H$310</f>
        <v>0</v>
      </c>
      <c r="AR310" s="78" t="s">
        <v>144</v>
      </c>
      <c r="AT310" s="78" t="s">
        <v>139</v>
      </c>
      <c r="AU310" s="78" t="s">
        <v>82</v>
      </c>
      <c r="AY310" s="6" t="s">
        <v>136</v>
      </c>
      <c r="BE310" s="141">
        <f>IF($N$310="základní",$J$310,0)</f>
        <v>0</v>
      </c>
      <c r="BF310" s="141">
        <f>IF($N$310="snížená",$J$310,0)</f>
        <v>0</v>
      </c>
      <c r="BG310" s="141">
        <f>IF($N$310="zákl. přenesená",$J$310,0)</f>
        <v>0</v>
      </c>
      <c r="BH310" s="141">
        <f>IF($N$310="sníž. přenesená",$J$310,0)</f>
        <v>0</v>
      </c>
      <c r="BI310" s="141">
        <f>IF($N$310="nulová",$J$310,0)</f>
        <v>0</v>
      </c>
      <c r="BJ310" s="78" t="s">
        <v>22</v>
      </c>
      <c r="BK310" s="141">
        <f>ROUND($I$310*$H$310,2)</f>
        <v>0</v>
      </c>
      <c r="BL310" s="78" t="s">
        <v>144</v>
      </c>
      <c r="BM310" s="78" t="s">
        <v>453</v>
      </c>
    </row>
    <row r="311" spans="2:65" s="6" customFormat="1" ht="13.5" customHeight="1">
      <c r="B311" s="81"/>
      <c r="C311" s="133" t="s">
        <v>454</v>
      </c>
      <c r="D311" s="133" t="s">
        <v>139</v>
      </c>
      <c r="E311" s="131" t="s">
        <v>455</v>
      </c>
      <c r="F311" s="132" t="s">
        <v>456</v>
      </c>
      <c r="G311" s="133" t="s">
        <v>243</v>
      </c>
      <c r="H311" s="134">
        <v>5</v>
      </c>
      <c r="I311" s="135"/>
      <c r="J311" s="136">
        <f>ROUND($I$311*$H$311,2)</f>
        <v>0</v>
      </c>
      <c r="K311" s="132"/>
      <c r="L311" s="81"/>
      <c r="M311" s="137"/>
      <c r="N311" s="138" t="s">
        <v>45</v>
      </c>
      <c r="Q311" s="139">
        <v>0.01155</v>
      </c>
      <c r="R311" s="139">
        <f>$Q$311*$H$311</f>
        <v>0.057749999999999996</v>
      </c>
      <c r="S311" s="139">
        <v>0</v>
      </c>
      <c r="T311" s="140">
        <f>$S$311*$H$311</f>
        <v>0</v>
      </c>
      <c r="AR311" s="78" t="s">
        <v>144</v>
      </c>
      <c r="AT311" s="78" t="s">
        <v>139</v>
      </c>
      <c r="AU311" s="78" t="s">
        <v>82</v>
      </c>
      <c r="AY311" s="78" t="s">
        <v>136</v>
      </c>
      <c r="BE311" s="141">
        <f>IF($N$311="základní",$J$311,0)</f>
        <v>0</v>
      </c>
      <c r="BF311" s="141">
        <f>IF($N$311="snížená",$J$311,0)</f>
        <v>0</v>
      </c>
      <c r="BG311" s="141">
        <f>IF($N$311="zákl. přenesená",$J$311,0)</f>
        <v>0</v>
      </c>
      <c r="BH311" s="141">
        <f>IF($N$311="sníž. přenesená",$J$311,0)</f>
        <v>0</v>
      </c>
      <c r="BI311" s="141">
        <f>IF($N$311="nulová",$J$311,0)</f>
        <v>0</v>
      </c>
      <c r="BJ311" s="78" t="s">
        <v>22</v>
      </c>
      <c r="BK311" s="141">
        <f>ROUND($I$311*$H$311,2)</f>
        <v>0</v>
      </c>
      <c r="BL311" s="78" t="s">
        <v>144</v>
      </c>
      <c r="BM311" s="78" t="s">
        <v>457</v>
      </c>
    </row>
    <row r="312" spans="2:65" s="6" customFormat="1" ht="13.5" customHeight="1">
      <c r="B312" s="81"/>
      <c r="C312" s="133" t="s">
        <v>458</v>
      </c>
      <c r="D312" s="133" t="s">
        <v>139</v>
      </c>
      <c r="E312" s="131" t="s">
        <v>459</v>
      </c>
      <c r="F312" s="132" t="s">
        <v>460</v>
      </c>
      <c r="G312" s="133" t="s">
        <v>362</v>
      </c>
      <c r="H312" s="134">
        <v>2</v>
      </c>
      <c r="I312" s="135"/>
      <c r="J312" s="136">
        <f>ROUND($I$312*$H$312,2)</f>
        <v>0</v>
      </c>
      <c r="K312" s="132"/>
      <c r="L312" s="81"/>
      <c r="M312" s="137"/>
      <c r="N312" s="138" t="s">
        <v>45</v>
      </c>
      <c r="Q312" s="139">
        <v>0.01155</v>
      </c>
      <c r="R312" s="139">
        <f>$Q$312*$H$312</f>
        <v>0.0231</v>
      </c>
      <c r="S312" s="139">
        <v>0</v>
      </c>
      <c r="T312" s="140">
        <f>$S$312*$H$312</f>
        <v>0</v>
      </c>
      <c r="AR312" s="78" t="s">
        <v>144</v>
      </c>
      <c r="AT312" s="78" t="s">
        <v>139</v>
      </c>
      <c r="AU312" s="78" t="s">
        <v>82</v>
      </c>
      <c r="AY312" s="78" t="s">
        <v>136</v>
      </c>
      <c r="BE312" s="141">
        <f>IF($N$312="základní",$J$312,0)</f>
        <v>0</v>
      </c>
      <c r="BF312" s="141">
        <f>IF($N$312="snížená",$J$312,0)</f>
        <v>0</v>
      </c>
      <c r="BG312" s="141">
        <f>IF($N$312="zákl. přenesená",$J$312,0)</f>
        <v>0</v>
      </c>
      <c r="BH312" s="141">
        <f>IF($N$312="sníž. přenesená",$J$312,0)</f>
        <v>0</v>
      </c>
      <c r="BI312" s="141">
        <f>IF($N$312="nulová",$J$312,0)</f>
        <v>0</v>
      </c>
      <c r="BJ312" s="78" t="s">
        <v>22</v>
      </c>
      <c r="BK312" s="141">
        <f>ROUND($I$312*$H$312,2)</f>
        <v>0</v>
      </c>
      <c r="BL312" s="78" t="s">
        <v>144</v>
      </c>
      <c r="BM312" s="78" t="s">
        <v>461</v>
      </c>
    </row>
    <row r="313" spans="2:65" s="6" customFormat="1" ht="13.5" customHeight="1">
      <c r="B313" s="81"/>
      <c r="C313" s="133" t="s">
        <v>462</v>
      </c>
      <c r="D313" s="133" t="s">
        <v>139</v>
      </c>
      <c r="E313" s="131" t="s">
        <v>463</v>
      </c>
      <c r="F313" s="132" t="s">
        <v>464</v>
      </c>
      <c r="G313" s="133" t="s">
        <v>142</v>
      </c>
      <c r="H313" s="134">
        <v>66.96</v>
      </c>
      <c r="I313" s="135"/>
      <c r="J313" s="136">
        <f>ROUND($I$313*$H$313,2)</f>
        <v>0</v>
      </c>
      <c r="K313" s="132" t="s">
        <v>143</v>
      </c>
      <c r="L313" s="81"/>
      <c r="M313" s="137"/>
      <c r="N313" s="138" t="s">
        <v>45</v>
      </c>
      <c r="Q313" s="139">
        <v>0</v>
      </c>
      <c r="R313" s="139">
        <f>$Q$313*$H$313</f>
        <v>0</v>
      </c>
      <c r="S313" s="139">
        <v>0.034</v>
      </c>
      <c r="T313" s="140">
        <f>$S$313*$H$313</f>
        <v>2.27664</v>
      </c>
      <c r="AR313" s="78" t="s">
        <v>144</v>
      </c>
      <c r="AT313" s="78" t="s">
        <v>139</v>
      </c>
      <c r="AU313" s="78" t="s">
        <v>82</v>
      </c>
      <c r="AY313" s="78" t="s">
        <v>136</v>
      </c>
      <c r="BE313" s="141">
        <f>IF($N$313="základní",$J$313,0)</f>
        <v>0</v>
      </c>
      <c r="BF313" s="141">
        <f>IF($N$313="snížená",$J$313,0)</f>
        <v>0</v>
      </c>
      <c r="BG313" s="141">
        <f>IF($N$313="zákl. přenesená",$J$313,0)</f>
        <v>0</v>
      </c>
      <c r="BH313" s="141">
        <f>IF($N$313="sníž. přenesená",$J$313,0)</f>
        <v>0</v>
      </c>
      <c r="BI313" s="141">
        <f>IF($N$313="nulová",$J$313,0)</f>
        <v>0</v>
      </c>
      <c r="BJ313" s="78" t="s">
        <v>22</v>
      </c>
      <c r="BK313" s="141">
        <f>ROUND($I$313*$H$313,2)</f>
        <v>0</v>
      </c>
      <c r="BL313" s="78" t="s">
        <v>144</v>
      </c>
      <c r="BM313" s="78" t="s">
        <v>465</v>
      </c>
    </row>
    <row r="314" spans="2:47" s="6" customFormat="1" ht="24.75" customHeight="1">
      <c r="B314" s="81"/>
      <c r="D314" s="142" t="s">
        <v>146</v>
      </c>
      <c r="F314" s="143" t="s">
        <v>466</v>
      </c>
      <c r="L314" s="81"/>
      <c r="M314" s="144"/>
      <c r="T314" s="145"/>
      <c r="AT314" s="6" t="s">
        <v>146</v>
      </c>
      <c r="AU314" s="6" t="s">
        <v>82</v>
      </c>
    </row>
    <row r="315" spans="2:51" s="6" customFormat="1" ht="13.5" customHeight="1">
      <c r="B315" s="146"/>
      <c r="D315" s="147" t="s">
        <v>148</v>
      </c>
      <c r="E315" s="148"/>
      <c r="F315" s="149" t="s">
        <v>467</v>
      </c>
      <c r="H315" s="150">
        <v>66.96</v>
      </c>
      <c r="L315" s="146"/>
      <c r="M315" s="151"/>
      <c r="T315" s="152"/>
      <c r="AT315" s="148" t="s">
        <v>148</v>
      </c>
      <c r="AU315" s="148" t="s">
        <v>82</v>
      </c>
      <c r="AV315" s="148" t="s">
        <v>82</v>
      </c>
      <c r="AW315" s="148" t="s">
        <v>96</v>
      </c>
      <c r="AX315" s="148" t="s">
        <v>22</v>
      </c>
      <c r="AY315" s="148" t="s">
        <v>136</v>
      </c>
    </row>
    <row r="316" spans="2:65" s="6" customFormat="1" ht="13.5" customHeight="1">
      <c r="B316" s="81"/>
      <c r="C316" s="130" t="s">
        <v>468</v>
      </c>
      <c r="D316" s="130" t="s">
        <v>139</v>
      </c>
      <c r="E316" s="131" t="s">
        <v>469</v>
      </c>
      <c r="F316" s="132" t="s">
        <v>470</v>
      </c>
      <c r="G316" s="133" t="s">
        <v>142</v>
      </c>
      <c r="H316" s="134">
        <v>10.88</v>
      </c>
      <c r="I316" s="135"/>
      <c r="J316" s="136">
        <f>ROUND($I$316*$H$316,2)</f>
        <v>0</v>
      </c>
      <c r="K316" s="132" t="s">
        <v>143</v>
      </c>
      <c r="L316" s="81"/>
      <c r="M316" s="137"/>
      <c r="N316" s="138" t="s">
        <v>45</v>
      </c>
      <c r="Q316" s="139">
        <v>0</v>
      </c>
      <c r="R316" s="139">
        <f>$Q$316*$H$316</f>
        <v>0</v>
      </c>
      <c r="S316" s="139">
        <v>0.024</v>
      </c>
      <c r="T316" s="140">
        <f>$S$316*$H$316</f>
        <v>0.26112</v>
      </c>
      <c r="AR316" s="78" t="s">
        <v>144</v>
      </c>
      <c r="AT316" s="78" t="s">
        <v>139</v>
      </c>
      <c r="AU316" s="78" t="s">
        <v>82</v>
      </c>
      <c r="AY316" s="6" t="s">
        <v>136</v>
      </c>
      <c r="BE316" s="141">
        <f>IF($N$316="základní",$J$316,0)</f>
        <v>0</v>
      </c>
      <c r="BF316" s="141">
        <f>IF($N$316="snížená",$J$316,0)</f>
        <v>0</v>
      </c>
      <c r="BG316" s="141">
        <f>IF($N$316="zákl. přenesená",$J$316,0)</f>
        <v>0</v>
      </c>
      <c r="BH316" s="141">
        <f>IF($N$316="sníž. přenesená",$J$316,0)</f>
        <v>0</v>
      </c>
      <c r="BI316" s="141">
        <f>IF($N$316="nulová",$J$316,0)</f>
        <v>0</v>
      </c>
      <c r="BJ316" s="78" t="s">
        <v>22</v>
      </c>
      <c r="BK316" s="141">
        <f>ROUND($I$316*$H$316,2)</f>
        <v>0</v>
      </c>
      <c r="BL316" s="78" t="s">
        <v>144</v>
      </c>
      <c r="BM316" s="78" t="s">
        <v>471</v>
      </c>
    </row>
    <row r="317" spans="2:47" s="6" customFormat="1" ht="24.75" customHeight="1">
      <c r="B317" s="81"/>
      <c r="D317" s="142" t="s">
        <v>146</v>
      </c>
      <c r="F317" s="143" t="s">
        <v>472</v>
      </c>
      <c r="L317" s="81"/>
      <c r="M317" s="144"/>
      <c r="T317" s="145"/>
      <c r="AT317" s="6" t="s">
        <v>146</v>
      </c>
      <c r="AU317" s="6" t="s">
        <v>82</v>
      </c>
    </row>
    <row r="318" spans="2:51" s="6" customFormat="1" ht="13.5" customHeight="1">
      <c r="B318" s="146"/>
      <c r="D318" s="147" t="s">
        <v>148</v>
      </c>
      <c r="E318" s="148"/>
      <c r="F318" s="149" t="s">
        <v>473</v>
      </c>
      <c r="H318" s="150">
        <v>10.88</v>
      </c>
      <c r="L318" s="146"/>
      <c r="M318" s="151"/>
      <c r="T318" s="152"/>
      <c r="AT318" s="148" t="s">
        <v>148</v>
      </c>
      <c r="AU318" s="148" t="s">
        <v>82</v>
      </c>
      <c r="AV318" s="148" t="s">
        <v>82</v>
      </c>
      <c r="AW318" s="148" t="s">
        <v>96</v>
      </c>
      <c r="AX318" s="148" t="s">
        <v>22</v>
      </c>
      <c r="AY318" s="148" t="s">
        <v>136</v>
      </c>
    </row>
    <row r="319" spans="2:65" s="6" customFormat="1" ht="13.5" customHeight="1">
      <c r="B319" s="81"/>
      <c r="C319" s="130" t="s">
        <v>474</v>
      </c>
      <c r="D319" s="130" t="s">
        <v>139</v>
      </c>
      <c r="E319" s="131" t="s">
        <v>475</v>
      </c>
      <c r="F319" s="132" t="s">
        <v>476</v>
      </c>
      <c r="G319" s="133" t="s">
        <v>362</v>
      </c>
      <c r="H319" s="134">
        <v>2</v>
      </c>
      <c r="I319" s="135"/>
      <c r="J319" s="136">
        <f>ROUND($I$319*$H$319,2)</f>
        <v>0</v>
      </c>
      <c r="K319" s="132"/>
      <c r="L319" s="81"/>
      <c r="M319" s="137"/>
      <c r="N319" s="138" t="s">
        <v>45</v>
      </c>
      <c r="Q319" s="139">
        <v>0</v>
      </c>
      <c r="R319" s="139">
        <f>$Q$319*$H$319</f>
        <v>0</v>
      </c>
      <c r="S319" s="139">
        <v>0.055</v>
      </c>
      <c r="T319" s="140">
        <f>$S$319*$H$319</f>
        <v>0.11</v>
      </c>
      <c r="AR319" s="78" t="s">
        <v>144</v>
      </c>
      <c r="AT319" s="78" t="s">
        <v>139</v>
      </c>
      <c r="AU319" s="78" t="s">
        <v>82</v>
      </c>
      <c r="AY319" s="6" t="s">
        <v>136</v>
      </c>
      <c r="BE319" s="141">
        <f>IF($N$319="základní",$J$319,0)</f>
        <v>0</v>
      </c>
      <c r="BF319" s="141">
        <f>IF($N$319="snížená",$J$319,0)</f>
        <v>0</v>
      </c>
      <c r="BG319" s="141">
        <f>IF($N$319="zákl. přenesená",$J$319,0)</f>
        <v>0</v>
      </c>
      <c r="BH319" s="141">
        <f>IF($N$319="sníž. přenesená",$J$319,0)</f>
        <v>0</v>
      </c>
      <c r="BI319" s="141">
        <f>IF($N$319="nulová",$J$319,0)</f>
        <v>0</v>
      </c>
      <c r="BJ319" s="78" t="s">
        <v>22</v>
      </c>
      <c r="BK319" s="141">
        <f>ROUND($I$319*$H$319,2)</f>
        <v>0</v>
      </c>
      <c r="BL319" s="78" t="s">
        <v>144</v>
      </c>
      <c r="BM319" s="78" t="s">
        <v>477</v>
      </c>
    </row>
    <row r="320" spans="2:47" s="6" customFormat="1" ht="14.25" customHeight="1">
      <c r="B320" s="81"/>
      <c r="D320" s="142" t="s">
        <v>146</v>
      </c>
      <c r="F320" s="143" t="s">
        <v>476</v>
      </c>
      <c r="L320" s="81"/>
      <c r="M320" s="144"/>
      <c r="T320" s="145"/>
      <c r="AT320" s="6" t="s">
        <v>146</v>
      </c>
      <c r="AU320" s="6" t="s">
        <v>82</v>
      </c>
    </row>
    <row r="321" spans="2:65" s="6" customFormat="1" ht="13.5" customHeight="1">
      <c r="B321" s="81"/>
      <c r="C321" s="130" t="s">
        <v>478</v>
      </c>
      <c r="D321" s="130" t="s">
        <v>139</v>
      </c>
      <c r="E321" s="131" t="s">
        <v>479</v>
      </c>
      <c r="F321" s="132" t="s">
        <v>480</v>
      </c>
      <c r="G321" s="133" t="s">
        <v>142</v>
      </c>
      <c r="H321" s="134">
        <v>8.068</v>
      </c>
      <c r="I321" s="135"/>
      <c r="J321" s="136">
        <f>ROUND($I$321*$H$321,2)</f>
        <v>0</v>
      </c>
      <c r="K321" s="132" t="s">
        <v>143</v>
      </c>
      <c r="L321" s="81"/>
      <c r="M321" s="137"/>
      <c r="N321" s="138" t="s">
        <v>45</v>
      </c>
      <c r="Q321" s="139">
        <v>0</v>
      </c>
      <c r="R321" s="139">
        <f>$Q$321*$H$321</f>
        <v>0</v>
      </c>
      <c r="S321" s="139">
        <v>0.063</v>
      </c>
      <c r="T321" s="140">
        <f>$S$321*$H$321</f>
        <v>0.508284</v>
      </c>
      <c r="AR321" s="78" t="s">
        <v>144</v>
      </c>
      <c r="AT321" s="78" t="s">
        <v>139</v>
      </c>
      <c r="AU321" s="78" t="s">
        <v>82</v>
      </c>
      <c r="AY321" s="6" t="s">
        <v>136</v>
      </c>
      <c r="BE321" s="141">
        <f>IF($N$321="základní",$J$321,0)</f>
        <v>0</v>
      </c>
      <c r="BF321" s="141">
        <f>IF($N$321="snížená",$J$321,0)</f>
        <v>0</v>
      </c>
      <c r="BG321" s="141">
        <f>IF($N$321="zákl. přenesená",$J$321,0)</f>
        <v>0</v>
      </c>
      <c r="BH321" s="141">
        <f>IF($N$321="sníž. přenesená",$J$321,0)</f>
        <v>0</v>
      </c>
      <c r="BI321" s="141">
        <f>IF($N$321="nulová",$J$321,0)</f>
        <v>0</v>
      </c>
      <c r="BJ321" s="78" t="s">
        <v>22</v>
      </c>
      <c r="BK321" s="141">
        <f>ROUND($I$321*$H$321,2)</f>
        <v>0</v>
      </c>
      <c r="BL321" s="78" t="s">
        <v>144</v>
      </c>
      <c r="BM321" s="78" t="s">
        <v>481</v>
      </c>
    </row>
    <row r="322" spans="2:47" s="6" customFormat="1" ht="24.75" customHeight="1">
      <c r="B322" s="81"/>
      <c r="D322" s="142" t="s">
        <v>146</v>
      </c>
      <c r="F322" s="143" t="s">
        <v>482</v>
      </c>
      <c r="L322" s="81"/>
      <c r="M322" s="144"/>
      <c r="T322" s="145"/>
      <c r="AT322" s="6" t="s">
        <v>146</v>
      </c>
      <c r="AU322" s="6" t="s">
        <v>82</v>
      </c>
    </row>
    <row r="323" spans="2:51" s="6" customFormat="1" ht="13.5" customHeight="1">
      <c r="B323" s="146"/>
      <c r="D323" s="147" t="s">
        <v>148</v>
      </c>
      <c r="E323" s="148"/>
      <c r="F323" s="149" t="s">
        <v>483</v>
      </c>
      <c r="H323" s="150">
        <v>8.068</v>
      </c>
      <c r="L323" s="146"/>
      <c r="M323" s="151"/>
      <c r="T323" s="152"/>
      <c r="AT323" s="148" t="s">
        <v>148</v>
      </c>
      <c r="AU323" s="148" t="s">
        <v>82</v>
      </c>
      <c r="AV323" s="148" t="s">
        <v>82</v>
      </c>
      <c r="AW323" s="148" t="s">
        <v>96</v>
      </c>
      <c r="AX323" s="148" t="s">
        <v>22</v>
      </c>
      <c r="AY323" s="148" t="s">
        <v>136</v>
      </c>
    </row>
    <row r="324" spans="2:65" s="6" customFormat="1" ht="13.5" customHeight="1">
      <c r="B324" s="81"/>
      <c r="C324" s="130" t="s">
        <v>484</v>
      </c>
      <c r="D324" s="130" t="s">
        <v>139</v>
      </c>
      <c r="E324" s="131" t="s">
        <v>485</v>
      </c>
      <c r="F324" s="132" t="s">
        <v>486</v>
      </c>
      <c r="G324" s="133" t="s">
        <v>142</v>
      </c>
      <c r="H324" s="134">
        <v>34.68</v>
      </c>
      <c r="I324" s="135"/>
      <c r="J324" s="136">
        <f>ROUND($I$324*$H$324,2)</f>
        <v>0</v>
      </c>
      <c r="K324" s="132" t="s">
        <v>143</v>
      </c>
      <c r="L324" s="81"/>
      <c r="M324" s="137"/>
      <c r="N324" s="138" t="s">
        <v>45</v>
      </c>
      <c r="Q324" s="139">
        <v>0</v>
      </c>
      <c r="R324" s="139">
        <f>$Q$324*$H$324</f>
        <v>0</v>
      </c>
      <c r="S324" s="139">
        <v>0.051</v>
      </c>
      <c r="T324" s="140">
        <f>$S$324*$H$324</f>
        <v>1.7686799999999998</v>
      </c>
      <c r="AR324" s="78" t="s">
        <v>144</v>
      </c>
      <c r="AT324" s="78" t="s">
        <v>139</v>
      </c>
      <c r="AU324" s="78" t="s">
        <v>82</v>
      </c>
      <c r="AY324" s="6" t="s">
        <v>136</v>
      </c>
      <c r="BE324" s="141">
        <f>IF($N$324="základní",$J$324,0)</f>
        <v>0</v>
      </c>
      <c r="BF324" s="141">
        <f>IF($N$324="snížená",$J$324,0)</f>
        <v>0</v>
      </c>
      <c r="BG324" s="141">
        <f>IF($N$324="zákl. přenesená",$J$324,0)</f>
        <v>0</v>
      </c>
      <c r="BH324" s="141">
        <f>IF($N$324="sníž. přenesená",$J$324,0)</f>
        <v>0</v>
      </c>
      <c r="BI324" s="141">
        <f>IF($N$324="nulová",$J$324,0)</f>
        <v>0</v>
      </c>
      <c r="BJ324" s="78" t="s">
        <v>22</v>
      </c>
      <c r="BK324" s="141">
        <f>ROUND($I$324*$H$324,2)</f>
        <v>0</v>
      </c>
      <c r="BL324" s="78" t="s">
        <v>144</v>
      </c>
      <c r="BM324" s="78" t="s">
        <v>487</v>
      </c>
    </row>
    <row r="325" spans="2:47" s="6" customFormat="1" ht="14.25" customHeight="1">
      <c r="B325" s="81"/>
      <c r="D325" s="142" t="s">
        <v>146</v>
      </c>
      <c r="F325" s="143" t="s">
        <v>488</v>
      </c>
      <c r="L325" s="81"/>
      <c r="M325" s="144"/>
      <c r="T325" s="145"/>
      <c r="AT325" s="6" t="s">
        <v>146</v>
      </c>
      <c r="AU325" s="6" t="s">
        <v>82</v>
      </c>
    </row>
    <row r="326" spans="2:51" s="6" customFormat="1" ht="13.5" customHeight="1">
      <c r="B326" s="146"/>
      <c r="D326" s="147" t="s">
        <v>148</v>
      </c>
      <c r="E326" s="148"/>
      <c r="F326" s="149" t="s">
        <v>489</v>
      </c>
      <c r="H326" s="150">
        <v>34.68</v>
      </c>
      <c r="L326" s="146"/>
      <c r="M326" s="151"/>
      <c r="T326" s="152"/>
      <c r="AT326" s="148" t="s">
        <v>148</v>
      </c>
      <c r="AU326" s="148" t="s">
        <v>82</v>
      </c>
      <c r="AV326" s="148" t="s">
        <v>82</v>
      </c>
      <c r="AW326" s="148" t="s">
        <v>96</v>
      </c>
      <c r="AX326" s="148" t="s">
        <v>22</v>
      </c>
      <c r="AY326" s="148" t="s">
        <v>136</v>
      </c>
    </row>
    <row r="327" spans="2:65" s="6" customFormat="1" ht="13.5" customHeight="1">
      <c r="B327" s="81"/>
      <c r="C327" s="130" t="s">
        <v>490</v>
      </c>
      <c r="D327" s="130" t="s">
        <v>139</v>
      </c>
      <c r="E327" s="131" t="s">
        <v>491</v>
      </c>
      <c r="F327" s="132" t="s">
        <v>492</v>
      </c>
      <c r="G327" s="133" t="s">
        <v>142</v>
      </c>
      <c r="H327" s="134">
        <v>7.14</v>
      </c>
      <c r="I327" s="135"/>
      <c r="J327" s="136">
        <f>ROUND($I$327*$H$327,2)</f>
        <v>0</v>
      </c>
      <c r="K327" s="132" t="s">
        <v>143</v>
      </c>
      <c r="L327" s="81"/>
      <c r="M327" s="137"/>
      <c r="N327" s="138" t="s">
        <v>45</v>
      </c>
      <c r="Q327" s="139">
        <v>0</v>
      </c>
      <c r="R327" s="139">
        <f>$Q$327*$H$327</f>
        <v>0</v>
      </c>
      <c r="S327" s="139">
        <v>0.062</v>
      </c>
      <c r="T327" s="140">
        <f>$S$327*$H$327</f>
        <v>0.44267999999999996</v>
      </c>
      <c r="AR327" s="78" t="s">
        <v>144</v>
      </c>
      <c r="AT327" s="78" t="s">
        <v>139</v>
      </c>
      <c r="AU327" s="78" t="s">
        <v>82</v>
      </c>
      <c r="AY327" s="6" t="s">
        <v>136</v>
      </c>
      <c r="BE327" s="141">
        <f>IF($N$327="základní",$J$327,0)</f>
        <v>0</v>
      </c>
      <c r="BF327" s="141">
        <f>IF($N$327="snížená",$J$327,0)</f>
        <v>0</v>
      </c>
      <c r="BG327" s="141">
        <f>IF($N$327="zákl. přenesená",$J$327,0)</f>
        <v>0</v>
      </c>
      <c r="BH327" s="141">
        <f>IF($N$327="sníž. přenesená",$J$327,0)</f>
        <v>0</v>
      </c>
      <c r="BI327" s="141">
        <f>IF($N$327="nulová",$J$327,0)</f>
        <v>0</v>
      </c>
      <c r="BJ327" s="78" t="s">
        <v>22</v>
      </c>
      <c r="BK327" s="141">
        <f>ROUND($I$327*$H$327,2)</f>
        <v>0</v>
      </c>
      <c r="BL327" s="78" t="s">
        <v>144</v>
      </c>
      <c r="BM327" s="78" t="s">
        <v>493</v>
      </c>
    </row>
    <row r="328" spans="2:47" s="6" customFormat="1" ht="14.25" customHeight="1">
      <c r="B328" s="81"/>
      <c r="D328" s="142" t="s">
        <v>146</v>
      </c>
      <c r="F328" s="143" t="s">
        <v>494</v>
      </c>
      <c r="L328" s="81"/>
      <c r="M328" s="144"/>
      <c r="T328" s="145"/>
      <c r="AT328" s="6" t="s">
        <v>146</v>
      </c>
      <c r="AU328" s="6" t="s">
        <v>82</v>
      </c>
    </row>
    <row r="329" spans="2:51" s="6" customFormat="1" ht="13.5" customHeight="1">
      <c r="B329" s="146"/>
      <c r="D329" s="147" t="s">
        <v>148</v>
      </c>
      <c r="E329" s="148"/>
      <c r="F329" s="149" t="s">
        <v>495</v>
      </c>
      <c r="H329" s="150">
        <v>7.14</v>
      </c>
      <c r="L329" s="146"/>
      <c r="M329" s="151"/>
      <c r="T329" s="152"/>
      <c r="AT329" s="148" t="s">
        <v>148</v>
      </c>
      <c r="AU329" s="148" t="s">
        <v>82</v>
      </c>
      <c r="AV329" s="148" t="s">
        <v>82</v>
      </c>
      <c r="AW329" s="148" t="s">
        <v>96</v>
      </c>
      <c r="AX329" s="148" t="s">
        <v>22</v>
      </c>
      <c r="AY329" s="148" t="s">
        <v>136</v>
      </c>
    </row>
    <row r="330" spans="2:65" s="6" customFormat="1" ht="13.5" customHeight="1">
      <c r="B330" s="81"/>
      <c r="C330" s="130" t="s">
        <v>496</v>
      </c>
      <c r="D330" s="130" t="s">
        <v>139</v>
      </c>
      <c r="E330" s="131" t="s">
        <v>497</v>
      </c>
      <c r="F330" s="132" t="s">
        <v>498</v>
      </c>
      <c r="G330" s="133" t="s">
        <v>142</v>
      </c>
      <c r="H330" s="134">
        <v>25</v>
      </c>
      <c r="I330" s="135"/>
      <c r="J330" s="136">
        <f>ROUND($I$330*$H$330,2)</f>
        <v>0</v>
      </c>
      <c r="K330" s="132"/>
      <c r="L330" s="81"/>
      <c r="M330" s="137"/>
      <c r="N330" s="138" t="s">
        <v>45</v>
      </c>
      <c r="Q330" s="139">
        <v>0</v>
      </c>
      <c r="R330" s="139">
        <f>$Q$330*$H$330</f>
        <v>0</v>
      </c>
      <c r="S330" s="139">
        <v>0.05</v>
      </c>
      <c r="T330" s="140">
        <f>$S$330*$H$330</f>
        <v>1.25</v>
      </c>
      <c r="AR330" s="78" t="s">
        <v>144</v>
      </c>
      <c r="AT330" s="78" t="s">
        <v>139</v>
      </c>
      <c r="AU330" s="78" t="s">
        <v>82</v>
      </c>
      <c r="AY330" s="6" t="s">
        <v>136</v>
      </c>
      <c r="BE330" s="141">
        <f>IF($N$330="základní",$J$330,0)</f>
        <v>0</v>
      </c>
      <c r="BF330" s="141">
        <f>IF($N$330="snížená",$J$330,0)</f>
        <v>0</v>
      </c>
      <c r="BG330" s="141">
        <f>IF($N$330="zákl. přenesená",$J$330,0)</f>
        <v>0</v>
      </c>
      <c r="BH330" s="141">
        <f>IF($N$330="sníž. přenesená",$J$330,0)</f>
        <v>0</v>
      </c>
      <c r="BI330" s="141">
        <f>IF($N$330="nulová",$J$330,0)</f>
        <v>0</v>
      </c>
      <c r="BJ330" s="78" t="s">
        <v>22</v>
      </c>
      <c r="BK330" s="141">
        <f>ROUND($I$330*$H$330,2)</f>
        <v>0</v>
      </c>
      <c r="BL330" s="78" t="s">
        <v>144</v>
      </c>
      <c r="BM330" s="78" t="s">
        <v>499</v>
      </c>
    </row>
    <row r="331" spans="2:47" s="6" customFormat="1" ht="14.25" customHeight="1">
      <c r="B331" s="81"/>
      <c r="D331" s="142" t="s">
        <v>146</v>
      </c>
      <c r="F331" s="143" t="s">
        <v>498</v>
      </c>
      <c r="L331" s="81"/>
      <c r="M331" s="144"/>
      <c r="T331" s="145"/>
      <c r="AT331" s="6" t="s">
        <v>146</v>
      </c>
      <c r="AU331" s="6" t="s">
        <v>82</v>
      </c>
    </row>
    <row r="332" spans="2:65" s="6" customFormat="1" ht="13.5" customHeight="1">
      <c r="B332" s="81"/>
      <c r="C332" s="130" t="s">
        <v>500</v>
      </c>
      <c r="D332" s="130" t="s">
        <v>139</v>
      </c>
      <c r="E332" s="131" t="s">
        <v>501</v>
      </c>
      <c r="F332" s="132" t="s">
        <v>502</v>
      </c>
      <c r="G332" s="133" t="s">
        <v>142</v>
      </c>
      <c r="H332" s="134">
        <v>24.5</v>
      </c>
      <c r="I332" s="135"/>
      <c r="J332" s="136">
        <f>ROUND($I$332*$H$332,2)</f>
        <v>0</v>
      </c>
      <c r="K332" s="132" t="s">
        <v>143</v>
      </c>
      <c r="L332" s="81"/>
      <c r="M332" s="137"/>
      <c r="N332" s="138" t="s">
        <v>45</v>
      </c>
      <c r="Q332" s="139">
        <v>0</v>
      </c>
      <c r="R332" s="139">
        <f>$Q$332*$H$332</f>
        <v>0</v>
      </c>
      <c r="S332" s="139">
        <v>0.089</v>
      </c>
      <c r="T332" s="140">
        <f>$S$332*$H$332</f>
        <v>2.1805</v>
      </c>
      <c r="AR332" s="78" t="s">
        <v>144</v>
      </c>
      <c r="AT332" s="78" t="s">
        <v>139</v>
      </c>
      <c r="AU332" s="78" t="s">
        <v>82</v>
      </c>
      <c r="AY332" s="6" t="s">
        <v>136</v>
      </c>
      <c r="BE332" s="141">
        <f>IF($N$332="základní",$J$332,0)</f>
        <v>0</v>
      </c>
      <c r="BF332" s="141">
        <f>IF($N$332="snížená",$J$332,0)</f>
        <v>0</v>
      </c>
      <c r="BG332" s="141">
        <f>IF($N$332="zákl. přenesená",$J$332,0)</f>
        <v>0</v>
      </c>
      <c r="BH332" s="141">
        <f>IF($N$332="sníž. přenesená",$J$332,0)</f>
        <v>0</v>
      </c>
      <c r="BI332" s="141">
        <f>IF($N$332="nulová",$J$332,0)</f>
        <v>0</v>
      </c>
      <c r="BJ332" s="78" t="s">
        <v>22</v>
      </c>
      <c r="BK332" s="141">
        <f>ROUND($I$332*$H$332,2)</f>
        <v>0</v>
      </c>
      <c r="BL332" s="78" t="s">
        <v>144</v>
      </c>
      <c r="BM332" s="78" t="s">
        <v>503</v>
      </c>
    </row>
    <row r="333" spans="2:47" s="6" customFormat="1" ht="24.75" customHeight="1">
      <c r="B333" s="81"/>
      <c r="D333" s="142" t="s">
        <v>146</v>
      </c>
      <c r="F333" s="143" t="s">
        <v>504</v>
      </c>
      <c r="L333" s="81"/>
      <c r="M333" s="144"/>
      <c r="T333" s="145"/>
      <c r="AT333" s="6" t="s">
        <v>146</v>
      </c>
      <c r="AU333" s="6" t="s">
        <v>82</v>
      </c>
    </row>
    <row r="334" spans="2:63" s="119" customFormat="1" ht="23.25" customHeight="1">
      <c r="B334" s="120"/>
      <c r="D334" s="121" t="s">
        <v>73</v>
      </c>
      <c r="E334" s="128" t="s">
        <v>505</v>
      </c>
      <c r="F334" s="128" t="s">
        <v>506</v>
      </c>
      <c r="J334" s="129">
        <f>$BK$334</f>
        <v>0</v>
      </c>
      <c r="L334" s="120"/>
      <c r="M334" s="124"/>
      <c r="P334" s="125">
        <f>SUM($P$335:$P$340)</f>
        <v>0</v>
      </c>
      <c r="R334" s="125">
        <f>SUM($R$335:$R$340)</f>
        <v>0</v>
      </c>
      <c r="T334" s="126">
        <f>SUM($T$335:$T$340)</f>
        <v>0</v>
      </c>
      <c r="AR334" s="121" t="s">
        <v>22</v>
      </c>
      <c r="AT334" s="121" t="s">
        <v>73</v>
      </c>
      <c r="AU334" s="121" t="s">
        <v>82</v>
      </c>
      <c r="AY334" s="121" t="s">
        <v>136</v>
      </c>
      <c r="BK334" s="127">
        <f>SUM($BK$335:$BK$340)</f>
        <v>0</v>
      </c>
    </row>
    <row r="335" spans="2:65" s="6" customFormat="1" ht="13.5" customHeight="1">
      <c r="B335" s="81"/>
      <c r="C335" s="130" t="s">
        <v>507</v>
      </c>
      <c r="D335" s="130" t="s">
        <v>139</v>
      </c>
      <c r="E335" s="131" t="s">
        <v>508</v>
      </c>
      <c r="F335" s="132" t="s">
        <v>509</v>
      </c>
      <c r="G335" s="133" t="s">
        <v>510</v>
      </c>
      <c r="H335" s="134">
        <v>10.466</v>
      </c>
      <c r="I335" s="135"/>
      <c r="J335" s="136">
        <f>ROUND($I$335*$H$335,2)</f>
        <v>0</v>
      </c>
      <c r="K335" s="132" t="s">
        <v>143</v>
      </c>
      <c r="L335" s="81"/>
      <c r="M335" s="137"/>
      <c r="N335" s="138" t="s">
        <v>45</v>
      </c>
      <c r="Q335" s="139">
        <v>0</v>
      </c>
      <c r="R335" s="139">
        <f>$Q$335*$H$335</f>
        <v>0</v>
      </c>
      <c r="S335" s="139">
        <v>0</v>
      </c>
      <c r="T335" s="140">
        <f>$S$335*$H$335</f>
        <v>0</v>
      </c>
      <c r="AR335" s="78" t="s">
        <v>144</v>
      </c>
      <c r="AT335" s="78" t="s">
        <v>139</v>
      </c>
      <c r="AU335" s="78" t="s">
        <v>158</v>
      </c>
      <c r="AY335" s="6" t="s">
        <v>136</v>
      </c>
      <c r="BE335" s="141">
        <f>IF($N$335="základní",$J$335,0)</f>
        <v>0</v>
      </c>
      <c r="BF335" s="141">
        <f>IF($N$335="snížená",$J$335,0)</f>
        <v>0</v>
      </c>
      <c r="BG335" s="141">
        <f>IF($N$335="zákl. přenesená",$J$335,0)</f>
        <v>0</v>
      </c>
      <c r="BH335" s="141">
        <f>IF($N$335="sníž. přenesená",$J$335,0)</f>
        <v>0</v>
      </c>
      <c r="BI335" s="141">
        <f>IF($N$335="nulová",$J$335,0)</f>
        <v>0</v>
      </c>
      <c r="BJ335" s="78" t="s">
        <v>22</v>
      </c>
      <c r="BK335" s="141">
        <f>ROUND($I$335*$H$335,2)</f>
        <v>0</v>
      </c>
      <c r="BL335" s="78" t="s">
        <v>144</v>
      </c>
      <c r="BM335" s="78" t="s">
        <v>511</v>
      </c>
    </row>
    <row r="336" spans="2:47" s="6" customFormat="1" ht="24.75" customHeight="1">
      <c r="B336" s="81"/>
      <c r="D336" s="142" t="s">
        <v>146</v>
      </c>
      <c r="F336" s="143" t="s">
        <v>512</v>
      </c>
      <c r="L336" s="81"/>
      <c r="M336" s="144"/>
      <c r="T336" s="145"/>
      <c r="AT336" s="6" t="s">
        <v>146</v>
      </c>
      <c r="AU336" s="6" t="s">
        <v>158</v>
      </c>
    </row>
    <row r="337" spans="2:65" s="6" customFormat="1" ht="24" customHeight="1">
      <c r="B337" s="81"/>
      <c r="C337" s="130" t="s">
        <v>513</v>
      </c>
      <c r="D337" s="130" t="s">
        <v>139</v>
      </c>
      <c r="E337" s="131" t="s">
        <v>514</v>
      </c>
      <c r="F337" s="132" t="s">
        <v>515</v>
      </c>
      <c r="G337" s="133" t="s">
        <v>510</v>
      </c>
      <c r="H337" s="134">
        <v>10.466</v>
      </c>
      <c r="I337" s="135"/>
      <c r="J337" s="136">
        <f>ROUND($I$337*$H$337,2)</f>
        <v>0</v>
      </c>
      <c r="K337" s="132"/>
      <c r="L337" s="81"/>
      <c r="M337" s="137"/>
      <c r="N337" s="138" t="s">
        <v>45</v>
      </c>
      <c r="Q337" s="139">
        <v>0</v>
      </c>
      <c r="R337" s="139">
        <f>$Q$337*$H$337</f>
        <v>0</v>
      </c>
      <c r="S337" s="139">
        <v>0</v>
      </c>
      <c r="T337" s="140">
        <f>$S$337*$H$337</f>
        <v>0</v>
      </c>
      <c r="AR337" s="78" t="s">
        <v>144</v>
      </c>
      <c r="AT337" s="78" t="s">
        <v>139</v>
      </c>
      <c r="AU337" s="78" t="s">
        <v>158</v>
      </c>
      <c r="AY337" s="6" t="s">
        <v>136</v>
      </c>
      <c r="BE337" s="141">
        <f>IF($N$337="základní",$J$337,0)</f>
        <v>0</v>
      </c>
      <c r="BF337" s="141">
        <f>IF($N$337="snížená",$J$337,0)</f>
        <v>0</v>
      </c>
      <c r="BG337" s="141">
        <f>IF($N$337="zákl. přenesená",$J$337,0)</f>
        <v>0</v>
      </c>
      <c r="BH337" s="141">
        <f>IF($N$337="sníž. přenesená",$J$337,0)</f>
        <v>0</v>
      </c>
      <c r="BI337" s="141">
        <f>IF($N$337="nulová",$J$337,0)</f>
        <v>0</v>
      </c>
      <c r="BJ337" s="78" t="s">
        <v>22</v>
      </c>
      <c r="BK337" s="141">
        <f>ROUND($I$337*$H$337,2)</f>
        <v>0</v>
      </c>
      <c r="BL337" s="78" t="s">
        <v>144</v>
      </c>
      <c r="BM337" s="78" t="s">
        <v>516</v>
      </c>
    </row>
    <row r="338" spans="2:47" s="6" customFormat="1" ht="24.75" customHeight="1">
      <c r="B338" s="81"/>
      <c r="D338" s="142" t="s">
        <v>146</v>
      </c>
      <c r="F338" s="143" t="s">
        <v>517</v>
      </c>
      <c r="L338" s="81"/>
      <c r="M338" s="144"/>
      <c r="T338" s="145"/>
      <c r="AT338" s="6" t="s">
        <v>146</v>
      </c>
      <c r="AU338" s="6" t="s">
        <v>158</v>
      </c>
    </row>
    <row r="339" spans="2:65" s="6" customFormat="1" ht="13.5" customHeight="1">
      <c r="B339" s="81"/>
      <c r="C339" s="130" t="s">
        <v>518</v>
      </c>
      <c r="D339" s="130" t="s">
        <v>139</v>
      </c>
      <c r="E339" s="131" t="s">
        <v>519</v>
      </c>
      <c r="F339" s="132" t="s">
        <v>520</v>
      </c>
      <c r="G339" s="133" t="s">
        <v>510</v>
      </c>
      <c r="H339" s="134">
        <v>23.444</v>
      </c>
      <c r="I339" s="135"/>
      <c r="J339" s="136">
        <f>ROUND($I$339*$H$339,2)</f>
        <v>0</v>
      </c>
      <c r="K339" s="132" t="s">
        <v>143</v>
      </c>
      <c r="L339" s="81"/>
      <c r="M339" s="137"/>
      <c r="N339" s="138" t="s">
        <v>45</v>
      </c>
      <c r="Q339" s="139">
        <v>0</v>
      </c>
      <c r="R339" s="139">
        <f>$Q$339*$H$339</f>
        <v>0</v>
      </c>
      <c r="S339" s="139">
        <v>0</v>
      </c>
      <c r="T339" s="140">
        <f>$S$339*$H$339</f>
        <v>0</v>
      </c>
      <c r="AR339" s="78" t="s">
        <v>144</v>
      </c>
      <c r="AT339" s="78" t="s">
        <v>139</v>
      </c>
      <c r="AU339" s="78" t="s">
        <v>158</v>
      </c>
      <c r="AY339" s="6" t="s">
        <v>136</v>
      </c>
      <c r="BE339" s="141">
        <f>IF($N$339="základní",$J$339,0)</f>
        <v>0</v>
      </c>
      <c r="BF339" s="141">
        <f>IF($N$339="snížená",$J$339,0)</f>
        <v>0</v>
      </c>
      <c r="BG339" s="141">
        <f>IF($N$339="zákl. přenesená",$J$339,0)</f>
        <v>0</v>
      </c>
      <c r="BH339" s="141">
        <f>IF($N$339="sníž. přenesená",$J$339,0)</f>
        <v>0</v>
      </c>
      <c r="BI339" s="141">
        <f>IF($N$339="nulová",$J$339,0)</f>
        <v>0</v>
      </c>
      <c r="BJ339" s="78" t="s">
        <v>22</v>
      </c>
      <c r="BK339" s="141">
        <f>ROUND($I$339*$H$339,2)</f>
        <v>0</v>
      </c>
      <c r="BL339" s="78" t="s">
        <v>144</v>
      </c>
      <c r="BM339" s="78" t="s">
        <v>521</v>
      </c>
    </row>
    <row r="340" spans="2:47" s="6" customFormat="1" ht="24.75" customHeight="1">
      <c r="B340" s="81"/>
      <c r="D340" s="142" t="s">
        <v>146</v>
      </c>
      <c r="F340" s="143" t="s">
        <v>522</v>
      </c>
      <c r="L340" s="81"/>
      <c r="M340" s="144"/>
      <c r="T340" s="145"/>
      <c r="AT340" s="6" t="s">
        <v>146</v>
      </c>
      <c r="AU340" s="6" t="s">
        <v>158</v>
      </c>
    </row>
    <row r="341" spans="2:63" s="119" customFormat="1" ht="38.25" customHeight="1">
      <c r="B341" s="120"/>
      <c r="D341" s="121" t="s">
        <v>73</v>
      </c>
      <c r="E341" s="122" t="s">
        <v>523</v>
      </c>
      <c r="F341" s="122" t="s">
        <v>524</v>
      </c>
      <c r="J341" s="123">
        <f>$BK$341</f>
        <v>0</v>
      </c>
      <c r="L341" s="120"/>
      <c r="M341" s="124"/>
      <c r="P341" s="125">
        <f>$P$342+$P$358+$P$388+$P$393+$P$396+$P$399+$P$401+$P$417+$P$436+$P$451+$P$461+$P$465+$P$469+$P$490</f>
        <v>0</v>
      </c>
      <c r="R341" s="125">
        <f>$R$342+$R$358+$R$388+$R$393+$R$396+$R$399+$R$401+$R$417+$R$436+$R$451+$R$461+$R$465+$R$469+$R$490</f>
        <v>6.691254720000001</v>
      </c>
      <c r="T341" s="126">
        <f>$T$342+$T$358+$T$388+$T$393+$T$396+$T$399+$T$401+$T$417+$T$436+$T$451+$T$461+$T$465+$T$469+$T$490</f>
        <v>1.6677525000000002</v>
      </c>
      <c r="AR341" s="121" t="s">
        <v>82</v>
      </c>
      <c r="AT341" s="121" t="s">
        <v>73</v>
      </c>
      <c r="AU341" s="121" t="s">
        <v>74</v>
      </c>
      <c r="AY341" s="121" t="s">
        <v>136</v>
      </c>
      <c r="BK341" s="127">
        <f>$BK$342+$BK$358+$BK$388+$BK$393+$BK$396+$BK$399+$BK$401+$BK$417+$BK$436+$BK$451+$BK$461+$BK$465+$BK$469+$BK$490</f>
        <v>0</v>
      </c>
    </row>
    <row r="342" spans="2:63" s="119" customFormat="1" ht="20.25" customHeight="1">
      <c r="B342" s="120"/>
      <c r="D342" s="121" t="s">
        <v>73</v>
      </c>
      <c r="E342" s="128" t="s">
        <v>525</v>
      </c>
      <c r="F342" s="128" t="s">
        <v>526</v>
      </c>
      <c r="J342" s="129">
        <f>$BK$342</f>
        <v>0</v>
      </c>
      <c r="L342" s="120"/>
      <c r="M342" s="124"/>
      <c r="P342" s="125">
        <f>SUM($P$343:$P$357)</f>
        <v>0</v>
      </c>
      <c r="R342" s="125">
        <f>SUM($R$343:$R$357)</f>
        <v>0.203532</v>
      </c>
      <c r="T342" s="126">
        <f>SUM($T$343:$T$357)</f>
        <v>0</v>
      </c>
      <c r="AR342" s="121" t="s">
        <v>82</v>
      </c>
      <c r="AT342" s="121" t="s">
        <v>73</v>
      </c>
      <c r="AU342" s="121" t="s">
        <v>22</v>
      </c>
      <c r="AY342" s="121" t="s">
        <v>136</v>
      </c>
      <c r="BK342" s="127">
        <f>SUM($BK$343:$BK$357)</f>
        <v>0</v>
      </c>
    </row>
    <row r="343" spans="2:65" s="6" customFormat="1" ht="13.5" customHeight="1">
      <c r="B343" s="81"/>
      <c r="C343" s="130" t="s">
        <v>527</v>
      </c>
      <c r="D343" s="130" t="s">
        <v>139</v>
      </c>
      <c r="E343" s="131" t="s">
        <v>528</v>
      </c>
      <c r="F343" s="132" t="s">
        <v>529</v>
      </c>
      <c r="G343" s="133" t="s">
        <v>243</v>
      </c>
      <c r="H343" s="134">
        <v>80</v>
      </c>
      <c r="I343" s="135"/>
      <c r="J343" s="136">
        <f>ROUND($I$343*$H$343,2)</f>
        <v>0</v>
      </c>
      <c r="K343" s="132"/>
      <c r="L343" s="81"/>
      <c r="M343" s="137"/>
      <c r="N343" s="138" t="s">
        <v>45</v>
      </c>
      <c r="Q343" s="139">
        <v>0</v>
      </c>
      <c r="R343" s="139">
        <f>$Q$343*$H$343</f>
        <v>0</v>
      </c>
      <c r="S343" s="139">
        <v>0</v>
      </c>
      <c r="T343" s="140">
        <f>$S$343*$H$343</f>
        <v>0</v>
      </c>
      <c r="AR343" s="78" t="s">
        <v>264</v>
      </c>
      <c r="AT343" s="78" t="s">
        <v>139</v>
      </c>
      <c r="AU343" s="78" t="s">
        <v>82</v>
      </c>
      <c r="AY343" s="6" t="s">
        <v>136</v>
      </c>
      <c r="BE343" s="141">
        <f>IF($N$343="základní",$J$343,0)</f>
        <v>0</v>
      </c>
      <c r="BF343" s="141">
        <f>IF($N$343="snížená",$J$343,0)</f>
        <v>0</v>
      </c>
      <c r="BG343" s="141">
        <f>IF($N$343="zákl. přenesená",$J$343,0)</f>
        <v>0</v>
      </c>
      <c r="BH343" s="141">
        <f>IF($N$343="sníž. přenesená",$J$343,0)</f>
        <v>0</v>
      </c>
      <c r="BI343" s="141">
        <f>IF($N$343="nulová",$J$343,0)</f>
        <v>0</v>
      </c>
      <c r="BJ343" s="78" t="s">
        <v>22</v>
      </c>
      <c r="BK343" s="141">
        <f>ROUND($I$343*$H$343,2)</f>
        <v>0</v>
      </c>
      <c r="BL343" s="78" t="s">
        <v>264</v>
      </c>
      <c r="BM343" s="78" t="s">
        <v>530</v>
      </c>
    </row>
    <row r="344" spans="2:47" s="6" customFormat="1" ht="14.25" customHeight="1">
      <c r="B344" s="81"/>
      <c r="D344" s="142" t="s">
        <v>146</v>
      </c>
      <c r="F344" s="143" t="s">
        <v>531</v>
      </c>
      <c r="L344" s="81"/>
      <c r="M344" s="144"/>
      <c r="T344" s="145"/>
      <c r="AT344" s="6" t="s">
        <v>146</v>
      </c>
      <c r="AU344" s="6" t="s">
        <v>82</v>
      </c>
    </row>
    <row r="345" spans="2:65" s="6" customFormat="1" ht="13.5" customHeight="1">
      <c r="B345" s="81"/>
      <c r="C345" s="130" t="s">
        <v>532</v>
      </c>
      <c r="D345" s="130" t="s">
        <v>139</v>
      </c>
      <c r="E345" s="131" t="s">
        <v>533</v>
      </c>
      <c r="F345" s="132" t="s">
        <v>534</v>
      </c>
      <c r="G345" s="133" t="s">
        <v>142</v>
      </c>
      <c r="H345" s="134">
        <v>42</v>
      </c>
      <c r="I345" s="135"/>
      <c r="J345" s="136">
        <f>ROUND($I$345*$H$345,2)</f>
        <v>0</v>
      </c>
      <c r="K345" s="132" t="s">
        <v>143</v>
      </c>
      <c r="L345" s="81"/>
      <c r="M345" s="137"/>
      <c r="N345" s="138" t="s">
        <v>45</v>
      </c>
      <c r="Q345" s="139">
        <v>0</v>
      </c>
      <c r="R345" s="139">
        <f>$Q$345*$H$345</f>
        <v>0</v>
      </c>
      <c r="S345" s="139">
        <v>0</v>
      </c>
      <c r="T345" s="140">
        <f>$S$345*$H$345</f>
        <v>0</v>
      </c>
      <c r="AR345" s="78" t="s">
        <v>264</v>
      </c>
      <c r="AT345" s="78" t="s">
        <v>139</v>
      </c>
      <c r="AU345" s="78" t="s">
        <v>82</v>
      </c>
      <c r="AY345" s="6" t="s">
        <v>136</v>
      </c>
      <c r="BE345" s="141">
        <f>IF($N$345="základní",$J$345,0)</f>
        <v>0</v>
      </c>
      <c r="BF345" s="141">
        <f>IF($N$345="snížená",$J$345,0)</f>
        <v>0</v>
      </c>
      <c r="BG345" s="141">
        <f>IF($N$345="zákl. přenesená",$J$345,0)</f>
        <v>0</v>
      </c>
      <c r="BH345" s="141">
        <f>IF($N$345="sníž. přenesená",$J$345,0)</f>
        <v>0</v>
      </c>
      <c r="BI345" s="141">
        <f>IF($N$345="nulová",$J$345,0)</f>
        <v>0</v>
      </c>
      <c r="BJ345" s="78" t="s">
        <v>22</v>
      </c>
      <c r="BK345" s="141">
        <f>ROUND($I$345*$H$345,2)</f>
        <v>0</v>
      </c>
      <c r="BL345" s="78" t="s">
        <v>264</v>
      </c>
      <c r="BM345" s="78" t="s">
        <v>535</v>
      </c>
    </row>
    <row r="346" spans="2:47" s="6" customFormat="1" ht="14.25" customHeight="1">
      <c r="B346" s="81"/>
      <c r="D346" s="142" t="s">
        <v>146</v>
      </c>
      <c r="F346" s="143" t="s">
        <v>536</v>
      </c>
      <c r="L346" s="81"/>
      <c r="M346" s="144"/>
      <c r="T346" s="145"/>
      <c r="AT346" s="6" t="s">
        <v>146</v>
      </c>
      <c r="AU346" s="6" t="s">
        <v>82</v>
      </c>
    </row>
    <row r="347" spans="2:51" s="6" customFormat="1" ht="13.5" customHeight="1">
      <c r="B347" s="146"/>
      <c r="D347" s="147" t="s">
        <v>148</v>
      </c>
      <c r="E347" s="148"/>
      <c r="F347" s="149" t="s">
        <v>537</v>
      </c>
      <c r="H347" s="150">
        <v>42</v>
      </c>
      <c r="L347" s="146"/>
      <c r="M347" s="151"/>
      <c r="T347" s="152"/>
      <c r="AT347" s="148" t="s">
        <v>148</v>
      </c>
      <c r="AU347" s="148" t="s">
        <v>82</v>
      </c>
      <c r="AV347" s="148" t="s">
        <v>82</v>
      </c>
      <c r="AW347" s="148" t="s">
        <v>96</v>
      </c>
      <c r="AX347" s="148" t="s">
        <v>22</v>
      </c>
      <c r="AY347" s="148" t="s">
        <v>136</v>
      </c>
    </row>
    <row r="348" spans="2:65" s="6" customFormat="1" ht="13.5" customHeight="1">
      <c r="B348" s="81"/>
      <c r="C348" s="159" t="s">
        <v>538</v>
      </c>
      <c r="D348" s="159" t="s">
        <v>170</v>
      </c>
      <c r="E348" s="160" t="s">
        <v>539</v>
      </c>
      <c r="F348" s="161" t="s">
        <v>540</v>
      </c>
      <c r="G348" s="162" t="s">
        <v>142</v>
      </c>
      <c r="H348" s="163">
        <v>42.84</v>
      </c>
      <c r="I348" s="164"/>
      <c r="J348" s="165">
        <f>ROUND($I$348*$H$348,2)</f>
        <v>0</v>
      </c>
      <c r="K348" s="161"/>
      <c r="L348" s="166"/>
      <c r="M348" s="167"/>
      <c r="N348" s="168" t="s">
        <v>45</v>
      </c>
      <c r="Q348" s="139">
        <v>0.0023</v>
      </c>
      <c r="R348" s="139">
        <f>$Q$348*$H$348</f>
        <v>0.09853200000000001</v>
      </c>
      <c r="S348" s="139">
        <v>0</v>
      </c>
      <c r="T348" s="140">
        <f>$S$348*$H$348</f>
        <v>0</v>
      </c>
      <c r="AR348" s="78" t="s">
        <v>379</v>
      </c>
      <c r="AT348" s="78" t="s">
        <v>170</v>
      </c>
      <c r="AU348" s="78" t="s">
        <v>82</v>
      </c>
      <c r="AY348" s="6" t="s">
        <v>136</v>
      </c>
      <c r="BE348" s="141">
        <f>IF($N$348="základní",$J$348,0)</f>
        <v>0</v>
      </c>
      <c r="BF348" s="141">
        <f>IF($N$348="snížená",$J$348,0)</f>
        <v>0</v>
      </c>
      <c r="BG348" s="141">
        <f>IF($N$348="zákl. přenesená",$J$348,0)</f>
        <v>0</v>
      </c>
      <c r="BH348" s="141">
        <f>IF($N$348="sníž. přenesená",$J$348,0)</f>
        <v>0</v>
      </c>
      <c r="BI348" s="141">
        <f>IF($N$348="nulová",$J$348,0)</f>
        <v>0</v>
      </c>
      <c r="BJ348" s="78" t="s">
        <v>22</v>
      </c>
      <c r="BK348" s="141">
        <f>ROUND($I$348*$H$348,2)</f>
        <v>0</v>
      </c>
      <c r="BL348" s="78" t="s">
        <v>264</v>
      </c>
      <c r="BM348" s="78" t="s">
        <v>541</v>
      </c>
    </row>
    <row r="349" spans="2:47" s="6" customFormat="1" ht="28.5" customHeight="1">
      <c r="B349" s="81"/>
      <c r="D349" s="142" t="s">
        <v>394</v>
      </c>
      <c r="F349" s="180" t="s">
        <v>542</v>
      </c>
      <c r="L349" s="81"/>
      <c r="M349" s="144"/>
      <c r="T349" s="145"/>
      <c r="AT349" s="6" t="s">
        <v>394</v>
      </c>
      <c r="AU349" s="6" t="s">
        <v>82</v>
      </c>
    </row>
    <row r="350" spans="2:51" s="6" customFormat="1" ht="13.5" customHeight="1">
      <c r="B350" s="146"/>
      <c r="D350" s="147" t="s">
        <v>148</v>
      </c>
      <c r="F350" s="149" t="s">
        <v>543</v>
      </c>
      <c r="H350" s="150">
        <v>42.84</v>
      </c>
      <c r="L350" s="146"/>
      <c r="M350" s="151"/>
      <c r="T350" s="152"/>
      <c r="AT350" s="148" t="s">
        <v>148</v>
      </c>
      <c r="AU350" s="148" t="s">
        <v>82</v>
      </c>
      <c r="AV350" s="148" t="s">
        <v>82</v>
      </c>
      <c r="AW350" s="148" t="s">
        <v>74</v>
      </c>
      <c r="AX350" s="148" t="s">
        <v>22</v>
      </c>
      <c r="AY350" s="148" t="s">
        <v>136</v>
      </c>
    </row>
    <row r="351" spans="2:65" s="6" customFormat="1" ht="13.5" customHeight="1">
      <c r="B351" s="81"/>
      <c r="C351" s="130" t="s">
        <v>544</v>
      </c>
      <c r="D351" s="130" t="s">
        <v>139</v>
      </c>
      <c r="E351" s="131" t="s">
        <v>545</v>
      </c>
      <c r="F351" s="132" t="s">
        <v>546</v>
      </c>
      <c r="G351" s="133" t="s">
        <v>142</v>
      </c>
      <c r="H351" s="134">
        <v>42</v>
      </c>
      <c r="I351" s="135"/>
      <c r="J351" s="136">
        <f>ROUND($I$351*$H$351,2)</f>
        <v>0</v>
      </c>
      <c r="K351" s="132" t="s">
        <v>143</v>
      </c>
      <c r="L351" s="81"/>
      <c r="M351" s="137"/>
      <c r="N351" s="138" t="s">
        <v>45</v>
      </c>
      <c r="Q351" s="139">
        <v>0</v>
      </c>
      <c r="R351" s="139">
        <f>$Q$351*$H$351</f>
        <v>0</v>
      </c>
      <c r="S351" s="139">
        <v>0</v>
      </c>
      <c r="T351" s="140">
        <f>$S$351*$H$351</f>
        <v>0</v>
      </c>
      <c r="AR351" s="78" t="s">
        <v>264</v>
      </c>
      <c r="AT351" s="78" t="s">
        <v>139</v>
      </c>
      <c r="AU351" s="78" t="s">
        <v>82</v>
      </c>
      <c r="AY351" s="6" t="s">
        <v>136</v>
      </c>
      <c r="BE351" s="141">
        <f>IF($N$351="základní",$J$351,0)</f>
        <v>0</v>
      </c>
      <c r="BF351" s="141">
        <f>IF($N$351="snížená",$J$351,0)</f>
        <v>0</v>
      </c>
      <c r="BG351" s="141">
        <f>IF($N$351="zákl. přenesená",$J$351,0)</f>
        <v>0</v>
      </c>
      <c r="BH351" s="141">
        <f>IF($N$351="sníž. přenesená",$J$351,0)</f>
        <v>0</v>
      </c>
      <c r="BI351" s="141">
        <f>IF($N$351="nulová",$J$351,0)</f>
        <v>0</v>
      </c>
      <c r="BJ351" s="78" t="s">
        <v>22</v>
      </c>
      <c r="BK351" s="141">
        <f>ROUND($I$351*$H$351,2)</f>
        <v>0</v>
      </c>
      <c r="BL351" s="78" t="s">
        <v>264</v>
      </c>
      <c r="BM351" s="78" t="s">
        <v>547</v>
      </c>
    </row>
    <row r="352" spans="2:47" s="6" customFormat="1" ht="14.25" customHeight="1">
      <c r="B352" s="81"/>
      <c r="D352" s="142" t="s">
        <v>146</v>
      </c>
      <c r="F352" s="143" t="s">
        <v>548</v>
      </c>
      <c r="L352" s="81"/>
      <c r="M352" s="144"/>
      <c r="T352" s="145"/>
      <c r="AT352" s="6" t="s">
        <v>146</v>
      </c>
      <c r="AU352" s="6" t="s">
        <v>82</v>
      </c>
    </row>
    <row r="353" spans="2:51" s="6" customFormat="1" ht="13.5" customHeight="1">
      <c r="B353" s="146"/>
      <c r="D353" s="147" t="s">
        <v>148</v>
      </c>
      <c r="E353" s="148"/>
      <c r="F353" s="149" t="s">
        <v>537</v>
      </c>
      <c r="H353" s="150">
        <v>42</v>
      </c>
      <c r="L353" s="146"/>
      <c r="M353" s="151"/>
      <c r="T353" s="152"/>
      <c r="AT353" s="148" t="s">
        <v>148</v>
      </c>
      <c r="AU353" s="148" t="s">
        <v>82</v>
      </c>
      <c r="AV353" s="148" t="s">
        <v>82</v>
      </c>
      <c r="AW353" s="148" t="s">
        <v>96</v>
      </c>
      <c r="AX353" s="148" t="s">
        <v>22</v>
      </c>
      <c r="AY353" s="148" t="s">
        <v>136</v>
      </c>
    </row>
    <row r="354" spans="2:65" s="6" customFormat="1" ht="13.5" customHeight="1">
      <c r="B354" s="81"/>
      <c r="C354" s="159" t="s">
        <v>549</v>
      </c>
      <c r="D354" s="159" t="s">
        <v>170</v>
      </c>
      <c r="E354" s="160" t="s">
        <v>550</v>
      </c>
      <c r="F354" s="161" t="s">
        <v>551</v>
      </c>
      <c r="G354" s="162" t="s">
        <v>142</v>
      </c>
      <c r="H354" s="163">
        <v>42</v>
      </c>
      <c r="I354" s="164"/>
      <c r="J354" s="165">
        <f>ROUND($I$354*$H$354,2)</f>
        <v>0</v>
      </c>
      <c r="K354" s="161"/>
      <c r="L354" s="166"/>
      <c r="M354" s="167"/>
      <c r="N354" s="168" t="s">
        <v>45</v>
      </c>
      <c r="Q354" s="139">
        <v>0.0025</v>
      </c>
      <c r="R354" s="139">
        <f>$Q$354*$H$354</f>
        <v>0.105</v>
      </c>
      <c r="S354" s="139">
        <v>0</v>
      </c>
      <c r="T354" s="140">
        <f>$S$354*$H$354</f>
        <v>0</v>
      </c>
      <c r="AR354" s="78" t="s">
        <v>379</v>
      </c>
      <c r="AT354" s="78" t="s">
        <v>170</v>
      </c>
      <c r="AU354" s="78" t="s">
        <v>82</v>
      </c>
      <c r="AY354" s="6" t="s">
        <v>136</v>
      </c>
      <c r="BE354" s="141">
        <f>IF($N$354="základní",$J$354,0)</f>
        <v>0</v>
      </c>
      <c r="BF354" s="141">
        <f>IF($N$354="snížená",$J$354,0)</f>
        <v>0</v>
      </c>
      <c r="BG354" s="141">
        <f>IF($N$354="zákl. přenesená",$J$354,0)</f>
        <v>0</v>
      </c>
      <c r="BH354" s="141">
        <f>IF($N$354="sníž. přenesená",$J$354,0)</f>
        <v>0</v>
      </c>
      <c r="BI354" s="141">
        <f>IF($N$354="nulová",$J$354,0)</f>
        <v>0</v>
      </c>
      <c r="BJ354" s="78" t="s">
        <v>22</v>
      </c>
      <c r="BK354" s="141">
        <f>ROUND($I$354*$H$354,2)</f>
        <v>0</v>
      </c>
      <c r="BL354" s="78" t="s">
        <v>264</v>
      </c>
      <c r="BM354" s="78" t="s">
        <v>552</v>
      </c>
    </row>
    <row r="355" spans="2:47" s="6" customFormat="1" ht="28.5" customHeight="1">
      <c r="B355" s="81"/>
      <c r="D355" s="142" t="s">
        <v>394</v>
      </c>
      <c r="F355" s="180" t="s">
        <v>542</v>
      </c>
      <c r="L355" s="81"/>
      <c r="M355" s="144"/>
      <c r="T355" s="145"/>
      <c r="AT355" s="6" t="s">
        <v>394</v>
      </c>
      <c r="AU355" s="6" t="s">
        <v>82</v>
      </c>
    </row>
    <row r="356" spans="2:65" s="6" customFormat="1" ht="13.5" customHeight="1">
      <c r="B356" s="81"/>
      <c r="C356" s="130" t="s">
        <v>553</v>
      </c>
      <c r="D356" s="130" t="s">
        <v>139</v>
      </c>
      <c r="E356" s="131" t="s">
        <v>554</v>
      </c>
      <c r="F356" s="132" t="s">
        <v>555</v>
      </c>
      <c r="G356" s="133" t="s">
        <v>510</v>
      </c>
      <c r="H356" s="134">
        <v>0.204</v>
      </c>
      <c r="I356" s="135"/>
      <c r="J356" s="136">
        <f>ROUND($I$356*$H$356,2)</f>
        <v>0</v>
      </c>
      <c r="K356" s="132" t="s">
        <v>143</v>
      </c>
      <c r="L356" s="81"/>
      <c r="M356" s="137"/>
      <c r="N356" s="138" t="s">
        <v>45</v>
      </c>
      <c r="Q356" s="139">
        <v>0</v>
      </c>
      <c r="R356" s="139">
        <f>$Q$356*$H$356</f>
        <v>0</v>
      </c>
      <c r="S356" s="139">
        <v>0</v>
      </c>
      <c r="T356" s="140">
        <f>$S$356*$H$356</f>
        <v>0</v>
      </c>
      <c r="AR356" s="78" t="s">
        <v>264</v>
      </c>
      <c r="AT356" s="78" t="s">
        <v>139</v>
      </c>
      <c r="AU356" s="78" t="s">
        <v>82</v>
      </c>
      <c r="AY356" s="6" t="s">
        <v>136</v>
      </c>
      <c r="BE356" s="141">
        <f>IF($N$356="základní",$J$356,0)</f>
        <v>0</v>
      </c>
      <c r="BF356" s="141">
        <f>IF($N$356="snížená",$J$356,0)</f>
        <v>0</v>
      </c>
      <c r="BG356" s="141">
        <f>IF($N$356="zákl. přenesená",$J$356,0)</f>
        <v>0</v>
      </c>
      <c r="BH356" s="141">
        <f>IF($N$356="sníž. přenesená",$J$356,0)</f>
        <v>0</v>
      </c>
      <c r="BI356" s="141">
        <f>IF($N$356="nulová",$J$356,0)</f>
        <v>0</v>
      </c>
      <c r="BJ356" s="78" t="s">
        <v>22</v>
      </c>
      <c r="BK356" s="141">
        <f>ROUND($I$356*$H$356,2)</f>
        <v>0</v>
      </c>
      <c r="BL356" s="78" t="s">
        <v>264</v>
      </c>
      <c r="BM356" s="78" t="s">
        <v>556</v>
      </c>
    </row>
    <row r="357" spans="2:47" s="6" customFormat="1" ht="24.75" customHeight="1">
      <c r="B357" s="81"/>
      <c r="D357" s="142" t="s">
        <v>146</v>
      </c>
      <c r="F357" s="143" t="s">
        <v>557</v>
      </c>
      <c r="L357" s="81"/>
      <c r="M357" s="144"/>
      <c r="T357" s="145"/>
      <c r="AT357" s="6" t="s">
        <v>146</v>
      </c>
      <c r="AU357" s="6" t="s">
        <v>82</v>
      </c>
    </row>
    <row r="358" spans="2:63" s="119" customFormat="1" ht="30" customHeight="1">
      <c r="B358" s="120"/>
      <c r="D358" s="121" t="s">
        <v>73</v>
      </c>
      <c r="E358" s="128" t="s">
        <v>558</v>
      </c>
      <c r="F358" s="128" t="s">
        <v>559</v>
      </c>
      <c r="J358" s="129">
        <f>$BK$358</f>
        <v>0</v>
      </c>
      <c r="L358" s="120"/>
      <c r="M358" s="124"/>
      <c r="P358" s="125">
        <f>SUM($P$359:$P$387)</f>
        <v>0</v>
      </c>
      <c r="R358" s="125">
        <f>SUM($R$359:$R$387)</f>
        <v>2.73847808</v>
      </c>
      <c r="T358" s="126">
        <f>SUM($T$359:$T$387)</f>
        <v>0</v>
      </c>
      <c r="AR358" s="121" t="s">
        <v>82</v>
      </c>
      <c r="AT358" s="121" t="s">
        <v>73</v>
      </c>
      <c r="AU358" s="121" t="s">
        <v>22</v>
      </c>
      <c r="AY358" s="121" t="s">
        <v>136</v>
      </c>
      <c r="BK358" s="127">
        <f>SUM($BK$359:$BK$387)</f>
        <v>0</v>
      </c>
    </row>
    <row r="359" spans="2:65" s="6" customFormat="1" ht="13.5" customHeight="1">
      <c r="B359" s="81"/>
      <c r="C359" s="130" t="s">
        <v>560</v>
      </c>
      <c r="D359" s="130" t="s">
        <v>139</v>
      </c>
      <c r="E359" s="131" t="s">
        <v>561</v>
      </c>
      <c r="F359" s="132" t="s">
        <v>562</v>
      </c>
      <c r="G359" s="133" t="s">
        <v>142</v>
      </c>
      <c r="H359" s="134">
        <v>377.7</v>
      </c>
      <c r="I359" s="135"/>
      <c r="J359" s="136">
        <f>ROUND($I$359*$H$359,2)</f>
        <v>0</v>
      </c>
      <c r="K359" s="132" t="s">
        <v>143</v>
      </c>
      <c r="L359" s="81"/>
      <c r="M359" s="137"/>
      <c r="N359" s="138" t="s">
        <v>45</v>
      </c>
      <c r="Q359" s="139">
        <v>0</v>
      </c>
      <c r="R359" s="139">
        <f>$Q$359*$H$359</f>
        <v>0</v>
      </c>
      <c r="S359" s="139">
        <v>0</v>
      </c>
      <c r="T359" s="140">
        <f>$S$359*$H$359</f>
        <v>0</v>
      </c>
      <c r="AR359" s="78" t="s">
        <v>264</v>
      </c>
      <c r="AT359" s="78" t="s">
        <v>139</v>
      </c>
      <c r="AU359" s="78" t="s">
        <v>82</v>
      </c>
      <c r="AY359" s="6" t="s">
        <v>136</v>
      </c>
      <c r="BE359" s="141">
        <f>IF($N$359="základní",$J$359,0)</f>
        <v>0</v>
      </c>
      <c r="BF359" s="141">
        <f>IF($N$359="snížená",$J$359,0)</f>
        <v>0</v>
      </c>
      <c r="BG359" s="141">
        <f>IF($N$359="zákl. přenesená",$J$359,0)</f>
        <v>0</v>
      </c>
      <c r="BH359" s="141">
        <f>IF($N$359="sníž. přenesená",$J$359,0)</f>
        <v>0</v>
      </c>
      <c r="BI359" s="141">
        <f>IF($N$359="nulová",$J$359,0)</f>
        <v>0</v>
      </c>
      <c r="BJ359" s="78" t="s">
        <v>22</v>
      </c>
      <c r="BK359" s="141">
        <f>ROUND($I$359*$H$359,2)</f>
        <v>0</v>
      </c>
      <c r="BL359" s="78" t="s">
        <v>264</v>
      </c>
      <c r="BM359" s="78" t="s">
        <v>563</v>
      </c>
    </row>
    <row r="360" spans="2:47" s="6" customFormat="1" ht="24.75" customHeight="1">
      <c r="B360" s="81"/>
      <c r="D360" s="142" t="s">
        <v>146</v>
      </c>
      <c r="F360" s="143" t="s">
        <v>564</v>
      </c>
      <c r="L360" s="81"/>
      <c r="M360" s="144"/>
      <c r="T360" s="145"/>
      <c r="AT360" s="6" t="s">
        <v>146</v>
      </c>
      <c r="AU360" s="6" t="s">
        <v>82</v>
      </c>
    </row>
    <row r="361" spans="2:51" s="6" customFormat="1" ht="13.5" customHeight="1">
      <c r="B361" s="146"/>
      <c r="D361" s="147" t="s">
        <v>148</v>
      </c>
      <c r="E361" s="148"/>
      <c r="F361" s="149" t="s">
        <v>565</v>
      </c>
      <c r="H361" s="150">
        <v>377.7</v>
      </c>
      <c r="L361" s="146"/>
      <c r="M361" s="151"/>
      <c r="T361" s="152"/>
      <c r="AT361" s="148" t="s">
        <v>148</v>
      </c>
      <c r="AU361" s="148" t="s">
        <v>82</v>
      </c>
      <c r="AV361" s="148" t="s">
        <v>82</v>
      </c>
      <c r="AW361" s="148" t="s">
        <v>96</v>
      </c>
      <c r="AX361" s="148" t="s">
        <v>22</v>
      </c>
      <c r="AY361" s="148" t="s">
        <v>136</v>
      </c>
    </row>
    <row r="362" spans="2:65" s="6" customFormat="1" ht="13.5" customHeight="1">
      <c r="B362" s="81"/>
      <c r="C362" s="159" t="s">
        <v>566</v>
      </c>
      <c r="D362" s="159" t="s">
        <v>170</v>
      </c>
      <c r="E362" s="160" t="s">
        <v>567</v>
      </c>
      <c r="F362" s="161" t="s">
        <v>568</v>
      </c>
      <c r="G362" s="162" t="s">
        <v>142</v>
      </c>
      <c r="H362" s="163">
        <v>770.508</v>
      </c>
      <c r="I362" s="164"/>
      <c r="J362" s="165">
        <f>ROUND($I$362*$H$362,2)</f>
        <v>0</v>
      </c>
      <c r="K362" s="161"/>
      <c r="L362" s="166"/>
      <c r="M362" s="167"/>
      <c r="N362" s="168" t="s">
        <v>45</v>
      </c>
      <c r="Q362" s="139">
        <v>0.00336</v>
      </c>
      <c r="R362" s="139">
        <f>$Q$362*$H$362</f>
        <v>2.58890688</v>
      </c>
      <c r="S362" s="139">
        <v>0</v>
      </c>
      <c r="T362" s="140">
        <f>$S$362*$H$362</f>
        <v>0</v>
      </c>
      <c r="AR362" s="78" t="s">
        <v>379</v>
      </c>
      <c r="AT362" s="78" t="s">
        <v>170</v>
      </c>
      <c r="AU362" s="78" t="s">
        <v>82</v>
      </c>
      <c r="AY362" s="6" t="s">
        <v>136</v>
      </c>
      <c r="BE362" s="141">
        <f>IF($N$362="základní",$J$362,0)</f>
        <v>0</v>
      </c>
      <c r="BF362" s="141">
        <f>IF($N$362="snížená",$J$362,0)</f>
        <v>0</v>
      </c>
      <c r="BG362" s="141">
        <f>IF($N$362="zákl. přenesená",$J$362,0)</f>
        <v>0</v>
      </c>
      <c r="BH362" s="141">
        <f>IF($N$362="sníž. přenesená",$J$362,0)</f>
        <v>0</v>
      </c>
      <c r="BI362" s="141">
        <f>IF($N$362="nulová",$J$362,0)</f>
        <v>0</v>
      </c>
      <c r="BJ362" s="78" t="s">
        <v>22</v>
      </c>
      <c r="BK362" s="141">
        <f>ROUND($I$362*$H$362,2)</f>
        <v>0</v>
      </c>
      <c r="BL362" s="78" t="s">
        <v>264</v>
      </c>
      <c r="BM362" s="78" t="s">
        <v>569</v>
      </c>
    </row>
    <row r="363" spans="2:51" s="6" customFormat="1" ht="13.5" customHeight="1">
      <c r="B363" s="146"/>
      <c r="D363" s="142" t="s">
        <v>148</v>
      </c>
      <c r="E363" s="149"/>
      <c r="F363" s="149" t="s">
        <v>570</v>
      </c>
      <c r="H363" s="150">
        <v>770.508</v>
      </c>
      <c r="L363" s="146"/>
      <c r="M363" s="151"/>
      <c r="T363" s="152"/>
      <c r="AT363" s="148" t="s">
        <v>148</v>
      </c>
      <c r="AU363" s="148" t="s">
        <v>82</v>
      </c>
      <c r="AV363" s="148" t="s">
        <v>82</v>
      </c>
      <c r="AW363" s="148" t="s">
        <v>96</v>
      </c>
      <c r="AX363" s="148" t="s">
        <v>22</v>
      </c>
      <c r="AY363" s="148" t="s">
        <v>136</v>
      </c>
    </row>
    <row r="364" spans="2:65" s="6" customFormat="1" ht="13.5" customHeight="1">
      <c r="B364" s="81"/>
      <c r="C364" s="130" t="s">
        <v>571</v>
      </c>
      <c r="D364" s="130" t="s">
        <v>139</v>
      </c>
      <c r="E364" s="131" t="s">
        <v>572</v>
      </c>
      <c r="F364" s="132" t="s">
        <v>573</v>
      </c>
      <c r="G364" s="133" t="s">
        <v>142</v>
      </c>
      <c r="H364" s="134">
        <v>9.13</v>
      </c>
      <c r="I364" s="135"/>
      <c r="J364" s="136">
        <f>ROUND($I$364*$H$364,2)</f>
        <v>0</v>
      </c>
      <c r="K364" s="132" t="s">
        <v>143</v>
      </c>
      <c r="L364" s="81"/>
      <c r="M364" s="137"/>
      <c r="N364" s="138" t="s">
        <v>45</v>
      </c>
      <c r="Q364" s="139">
        <v>0.006</v>
      </c>
      <c r="R364" s="139">
        <f>$Q$364*$H$364</f>
        <v>0.05478000000000001</v>
      </c>
      <c r="S364" s="139">
        <v>0</v>
      </c>
      <c r="T364" s="140">
        <f>$S$364*$H$364</f>
        <v>0</v>
      </c>
      <c r="AR364" s="78" t="s">
        <v>264</v>
      </c>
      <c r="AT364" s="78" t="s">
        <v>139</v>
      </c>
      <c r="AU364" s="78" t="s">
        <v>82</v>
      </c>
      <c r="AY364" s="6" t="s">
        <v>136</v>
      </c>
      <c r="BE364" s="141">
        <f>IF($N$364="základní",$J$364,0)</f>
        <v>0</v>
      </c>
      <c r="BF364" s="141">
        <f>IF($N$364="snížená",$J$364,0)</f>
        <v>0</v>
      </c>
      <c r="BG364" s="141">
        <f>IF($N$364="zákl. přenesená",$J$364,0)</f>
        <v>0</v>
      </c>
      <c r="BH364" s="141">
        <f>IF($N$364="sníž. přenesená",$J$364,0)</f>
        <v>0</v>
      </c>
      <c r="BI364" s="141">
        <f>IF($N$364="nulová",$J$364,0)</f>
        <v>0</v>
      </c>
      <c r="BJ364" s="78" t="s">
        <v>22</v>
      </c>
      <c r="BK364" s="141">
        <f>ROUND($I$364*$H$364,2)</f>
        <v>0</v>
      </c>
      <c r="BL364" s="78" t="s">
        <v>264</v>
      </c>
      <c r="BM364" s="78" t="s">
        <v>574</v>
      </c>
    </row>
    <row r="365" spans="2:47" s="6" customFormat="1" ht="14.25" customHeight="1">
      <c r="B365" s="81"/>
      <c r="D365" s="142" t="s">
        <v>146</v>
      </c>
      <c r="F365" s="143" t="s">
        <v>575</v>
      </c>
      <c r="L365" s="81"/>
      <c r="M365" s="144"/>
      <c r="T365" s="145"/>
      <c r="AT365" s="6" t="s">
        <v>146</v>
      </c>
      <c r="AU365" s="6" t="s">
        <v>82</v>
      </c>
    </row>
    <row r="366" spans="2:51" s="6" customFormat="1" ht="13.5" customHeight="1">
      <c r="B366" s="146"/>
      <c r="D366" s="147" t="s">
        <v>148</v>
      </c>
      <c r="E366" s="148"/>
      <c r="F366" s="149" t="s">
        <v>576</v>
      </c>
      <c r="H366" s="150">
        <v>5.67</v>
      </c>
      <c r="L366" s="146"/>
      <c r="M366" s="151"/>
      <c r="T366" s="152"/>
      <c r="AT366" s="148" t="s">
        <v>148</v>
      </c>
      <c r="AU366" s="148" t="s">
        <v>82</v>
      </c>
      <c r="AV366" s="148" t="s">
        <v>82</v>
      </c>
      <c r="AW366" s="148" t="s">
        <v>96</v>
      </c>
      <c r="AX366" s="148" t="s">
        <v>74</v>
      </c>
      <c r="AY366" s="148" t="s">
        <v>136</v>
      </c>
    </row>
    <row r="367" spans="2:51" s="6" customFormat="1" ht="13.5" customHeight="1">
      <c r="B367" s="146"/>
      <c r="D367" s="147" t="s">
        <v>148</v>
      </c>
      <c r="E367" s="148"/>
      <c r="F367" s="149" t="s">
        <v>577</v>
      </c>
      <c r="H367" s="150">
        <v>3.46</v>
      </c>
      <c r="L367" s="146"/>
      <c r="M367" s="151"/>
      <c r="T367" s="152"/>
      <c r="AT367" s="148" t="s">
        <v>148</v>
      </c>
      <c r="AU367" s="148" t="s">
        <v>82</v>
      </c>
      <c r="AV367" s="148" t="s">
        <v>82</v>
      </c>
      <c r="AW367" s="148" t="s">
        <v>96</v>
      </c>
      <c r="AX367" s="148" t="s">
        <v>74</v>
      </c>
      <c r="AY367" s="148" t="s">
        <v>136</v>
      </c>
    </row>
    <row r="368" spans="2:51" s="6" customFormat="1" ht="13.5" customHeight="1">
      <c r="B368" s="153"/>
      <c r="D368" s="147" t="s">
        <v>148</v>
      </c>
      <c r="E368" s="154"/>
      <c r="F368" s="155" t="s">
        <v>151</v>
      </c>
      <c r="H368" s="156">
        <v>9.13</v>
      </c>
      <c r="L368" s="153"/>
      <c r="M368" s="157"/>
      <c r="T368" s="158"/>
      <c r="AT368" s="154" t="s">
        <v>148</v>
      </c>
      <c r="AU368" s="154" t="s">
        <v>82</v>
      </c>
      <c r="AV368" s="154" t="s">
        <v>144</v>
      </c>
      <c r="AW368" s="154" t="s">
        <v>96</v>
      </c>
      <c r="AX368" s="154" t="s">
        <v>22</v>
      </c>
      <c r="AY368" s="154" t="s">
        <v>136</v>
      </c>
    </row>
    <row r="369" spans="2:65" s="6" customFormat="1" ht="13.5" customHeight="1">
      <c r="B369" s="81"/>
      <c r="C369" s="159" t="s">
        <v>578</v>
      </c>
      <c r="D369" s="159" t="s">
        <v>170</v>
      </c>
      <c r="E369" s="160" t="s">
        <v>235</v>
      </c>
      <c r="F369" s="161" t="s">
        <v>236</v>
      </c>
      <c r="G369" s="162" t="s">
        <v>142</v>
      </c>
      <c r="H369" s="163">
        <v>3.529</v>
      </c>
      <c r="I369" s="164"/>
      <c r="J369" s="165">
        <f>ROUND($I$369*$H$369,2)</f>
        <v>0</v>
      </c>
      <c r="K369" s="161"/>
      <c r="L369" s="166"/>
      <c r="M369" s="167"/>
      <c r="N369" s="168" t="s">
        <v>45</v>
      </c>
      <c r="Q369" s="139">
        <v>0.0041</v>
      </c>
      <c r="R369" s="139">
        <f>$Q$369*$H$369</f>
        <v>0.014468900000000002</v>
      </c>
      <c r="S369" s="139">
        <v>0</v>
      </c>
      <c r="T369" s="140">
        <f>$S$369*$H$369</f>
        <v>0</v>
      </c>
      <c r="AR369" s="78" t="s">
        <v>379</v>
      </c>
      <c r="AT369" s="78" t="s">
        <v>170</v>
      </c>
      <c r="AU369" s="78" t="s">
        <v>82</v>
      </c>
      <c r="AY369" s="6" t="s">
        <v>136</v>
      </c>
      <c r="BE369" s="141">
        <f>IF($N$369="základní",$J$369,0)</f>
        <v>0</v>
      </c>
      <c r="BF369" s="141">
        <f>IF($N$369="snížená",$J$369,0)</f>
        <v>0</v>
      </c>
      <c r="BG369" s="141">
        <f>IF($N$369="zákl. přenesená",$J$369,0)</f>
        <v>0</v>
      </c>
      <c r="BH369" s="141">
        <f>IF($N$369="sníž. přenesená",$J$369,0)</f>
        <v>0</v>
      </c>
      <c r="BI369" s="141">
        <f>IF($N$369="nulová",$J$369,0)</f>
        <v>0</v>
      </c>
      <c r="BJ369" s="78" t="s">
        <v>22</v>
      </c>
      <c r="BK369" s="141">
        <f>ROUND($I$369*$H$369,2)</f>
        <v>0</v>
      </c>
      <c r="BL369" s="78" t="s">
        <v>264</v>
      </c>
      <c r="BM369" s="78" t="s">
        <v>579</v>
      </c>
    </row>
    <row r="370" spans="2:51" s="6" customFormat="1" ht="13.5" customHeight="1">
      <c r="B370" s="146"/>
      <c r="D370" s="147" t="s">
        <v>148</v>
      </c>
      <c r="F370" s="149" t="s">
        <v>580</v>
      </c>
      <c r="H370" s="150">
        <v>3.529</v>
      </c>
      <c r="L370" s="146"/>
      <c r="M370" s="151"/>
      <c r="T370" s="152"/>
      <c r="AT370" s="148" t="s">
        <v>148</v>
      </c>
      <c r="AU370" s="148" t="s">
        <v>82</v>
      </c>
      <c r="AV370" s="148" t="s">
        <v>82</v>
      </c>
      <c r="AW370" s="148" t="s">
        <v>74</v>
      </c>
      <c r="AX370" s="148" t="s">
        <v>22</v>
      </c>
      <c r="AY370" s="148" t="s">
        <v>136</v>
      </c>
    </row>
    <row r="371" spans="2:65" s="6" customFormat="1" ht="13.5" customHeight="1">
      <c r="B371" s="81"/>
      <c r="C371" s="159" t="s">
        <v>581</v>
      </c>
      <c r="D371" s="159" t="s">
        <v>170</v>
      </c>
      <c r="E371" s="160" t="s">
        <v>582</v>
      </c>
      <c r="F371" s="161" t="s">
        <v>583</v>
      </c>
      <c r="G371" s="162" t="s">
        <v>142</v>
      </c>
      <c r="H371" s="163">
        <v>5.67</v>
      </c>
      <c r="I371" s="164"/>
      <c r="J371" s="165">
        <f>ROUND($I$371*$H$371,2)</f>
        <v>0</v>
      </c>
      <c r="K371" s="161"/>
      <c r="L371" s="166"/>
      <c r="M371" s="167"/>
      <c r="N371" s="168" t="s">
        <v>45</v>
      </c>
      <c r="Q371" s="139">
        <v>0.0015</v>
      </c>
      <c r="R371" s="139">
        <f>$Q$371*$H$371</f>
        <v>0.008505</v>
      </c>
      <c r="S371" s="139">
        <v>0</v>
      </c>
      <c r="T371" s="140">
        <f>$S$371*$H$371</f>
        <v>0</v>
      </c>
      <c r="AR371" s="78" t="s">
        <v>379</v>
      </c>
      <c r="AT371" s="78" t="s">
        <v>170</v>
      </c>
      <c r="AU371" s="78" t="s">
        <v>82</v>
      </c>
      <c r="AY371" s="6" t="s">
        <v>136</v>
      </c>
      <c r="BE371" s="141">
        <f>IF($N$371="základní",$J$371,0)</f>
        <v>0</v>
      </c>
      <c r="BF371" s="141">
        <f>IF($N$371="snížená",$J$371,0)</f>
        <v>0</v>
      </c>
      <c r="BG371" s="141">
        <f>IF($N$371="zákl. přenesená",$J$371,0)</f>
        <v>0</v>
      </c>
      <c r="BH371" s="141">
        <f>IF($N$371="sníž. přenesená",$J$371,0)</f>
        <v>0</v>
      </c>
      <c r="BI371" s="141">
        <f>IF($N$371="nulová",$J$371,0)</f>
        <v>0</v>
      </c>
      <c r="BJ371" s="78" t="s">
        <v>22</v>
      </c>
      <c r="BK371" s="141">
        <f>ROUND($I$371*$H$371,2)</f>
        <v>0</v>
      </c>
      <c r="BL371" s="78" t="s">
        <v>264</v>
      </c>
      <c r="BM371" s="78" t="s">
        <v>584</v>
      </c>
    </row>
    <row r="372" spans="2:47" s="6" customFormat="1" ht="24.75" customHeight="1">
      <c r="B372" s="81"/>
      <c r="D372" s="142" t="s">
        <v>146</v>
      </c>
      <c r="F372" s="143" t="s">
        <v>268</v>
      </c>
      <c r="L372" s="81"/>
      <c r="M372" s="144"/>
      <c r="T372" s="145"/>
      <c r="AT372" s="6" t="s">
        <v>146</v>
      </c>
      <c r="AU372" s="6" t="s">
        <v>82</v>
      </c>
    </row>
    <row r="373" spans="2:65" s="6" customFormat="1" ht="13.5" customHeight="1">
      <c r="B373" s="81"/>
      <c r="C373" s="130" t="s">
        <v>585</v>
      </c>
      <c r="D373" s="130" t="s">
        <v>139</v>
      </c>
      <c r="E373" s="131" t="s">
        <v>586</v>
      </c>
      <c r="F373" s="132" t="s">
        <v>587</v>
      </c>
      <c r="G373" s="133" t="s">
        <v>142</v>
      </c>
      <c r="H373" s="134">
        <v>18.33</v>
      </c>
      <c r="I373" s="135"/>
      <c r="J373" s="136">
        <f>ROUND($I$373*$H$373,2)</f>
        <v>0</v>
      </c>
      <c r="K373" s="132" t="s">
        <v>143</v>
      </c>
      <c r="L373" s="81"/>
      <c r="M373" s="137"/>
      <c r="N373" s="138" t="s">
        <v>45</v>
      </c>
      <c r="Q373" s="139">
        <v>0.003</v>
      </c>
      <c r="R373" s="139">
        <f>$Q$373*$H$373</f>
        <v>0.05499</v>
      </c>
      <c r="S373" s="139">
        <v>0</v>
      </c>
      <c r="T373" s="140">
        <f>$S$373*$H$373</f>
        <v>0</v>
      </c>
      <c r="AR373" s="78" t="s">
        <v>264</v>
      </c>
      <c r="AT373" s="78" t="s">
        <v>139</v>
      </c>
      <c r="AU373" s="78" t="s">
        <v>82</v>
      </c>
      <c r="AY373" s="6" t="s">
        <v>136</v>
      </c>
      <c r="BE373" s="141">
        <f>IF($N$373="základní",$J$373,0)</f>
        <v>0</v>
      </c>
      <c r="BF373" s="141">
        <f>IF($N$373="snížená",$J$373,0)</f>
        <v>0</v>
      </c>
      <c r="BG373" s="141">
        <f>IF($N$373="zákl. přenesená",$J$373,0)</f>
        <v>0</v>
      </c>
      <c r="BH373" s="141">
        <f>IF($N$373="sníž. přenesená",$J$373,0)</f>
        <v>0</v>
      </c>
      <c r="BI373" s="141">
        <f>IF($N$373="nulová",$J$373,0)</f>
        <v>0</v>
      </c>
      <c r="BJ373" s="78" t="s">
        <v>22</v>
      </c>
      <c r="BK373" s="141">
        <f>ROUND($I$373*$H$373,2)</f>
        <v>0</v>
      </c>
      <c r="BL373" s="78" t="s">
        <v>264</v>
      </c>
      <c r="BM373" s="78" t="s">
        <v>588</v>
      </c>
    </row>
    <row r="374" spans="2:47" s="6" customFormat="1" ht="14.25" customHeight="1">
      <c r="B374" s="81"/>
      <c r="D374" s="142" t="s">
        <v>146</v>
      </c>
      <c r="F374" s="143" t="s">
        <v>589</v>
      </c>
      <c r="L374" s="81"/>
      <c r="M374" s="144"/>
      <c r="T374" s="145"/>
      <c r="AT374" s="6" t="s">
        <v>146</v>
      </c>
      <c r="AU374" s="6" t="s">
        <v>82</v>
      </c>
    </row>
    <row r="375" spans="2:51" s="6" customFormat="1" ht="13.5" customHeight="1">
      <c r="B375" s="169"/>
      <c r="D375" s="147" t="s">
        <v>148</v>
      </c>
      <c r="E375" s="170"/>
      <c r="F375" s="171" t="s">
        <v>590</v>
      </c>
      <c r="H375" s="170"/>
      <c r="L375" s="169"/>
      <c r="M375" s="172"/>
      <c r="T375" s="173"/>
      <c r="AT375" s="170" t="s">
        <v>148</v>
      </c>
      <c r="AU375" s="170" t="s">
        <v>82</v>
      </c>
      <c r="AV375" s="170" t="s">
        <v>22</v>
      </c>
      <c r="AW375" s="170" t="s">
        <v>96</v>
      </c>
      <c r="AX375" s="170" t="s">
        <v>74</v>
      </c>
      <c r="AY375" s="170" t="s">
        <v>136</v>
      </c>
    </row>
    <row r="376" spans="2:51" s="6" customFormat="1" ht="13.5" customHeight="1">
      <c r="B376" s="146"/>
      <c r="D376" s="147" t="s">
        <v>148</v>
      </c>
      <c r="E376" s="148"/>
      <c r="F376" s="149" t="s">
        <v>591</v>
      </c>
      <c r="H376" s="150">
        <v>11.385</v>
      </c>
      <c r="L376" s="146"/>
      <c r="M376" s="151"/>
      <c r="T376" s="152"/>
      <c r="AT376" s="148" t="s">
        <v>148</v>
      </c>
      <c r="AU376" s="148" t="s">
        <v>82</v>
      </c>
      <c r="AV376" s="148" t="s">
        <v>82</v>
      </c>
      <c r="AW376" s="148" t="s">
        <v>96</v>
      </c>
      <c r="AX376" s="148" t="s">
        <v>74</v>
      </c>
      <c r="AY376" s="148" t="s">
        <v>136</v>
      </c>
    </row>
    <row r="377" spans="2:51" s="6" customFormat="1" ht="13.5" customHeight="1">
      <c r="B377" s="146"/>
      <c r="D377" s="147" t="s">
        <v>148</v>
      </c>
      <c r="E377" s="148"/>
      <c r="F377" s="149" t="s">
        <v>592</v>
      </c>
      <c r="H377" s="150">
        <v>6.945</v>
      </c>
      <c r="L377" s="146"/>
      <c r="M377" s="151"/>
      <c r="T377" s="152"/>
      <c r="AT377" s="148" t="s">
        <v>148</v>
      </c>
      <c r="AU377" s="148" t="s">
        <v>82</v>
      </c>
      <c r="AV377" s="148" t="s">
        <v>82</v>
      </c>
      <c r="AW377" s="148" t="s">
        <v>96</v>
      </c>
      <c r="AX377" s="148" t="s">
        <v>74</v>
      </c>
      <c r="AY377" s="148" t="s">
        <v>136</v>
      </c>
    </row>
    <row r="378" spans="2:51" s="6" customFormat="1" ht="13.5" customHeight="1">
      <c r="B378" s="153"/>
      <c r="D378" s="147" t="s">
        <v>148</v>
      </c>
      <c r="E378" s="154"/>
      <c r="F378" s="155" t="s">
        <v>151</v>
      </c>
      <c r="H378" s="156">
        <v>18.33</v>
      </c>
      <c r="L378" s="153"/>
      <c r="M378" s="157"/>
      <c r="T378" s="158"/>
      <c r="AT378" s="154" t="s">
        <v>148</v>
      </c>
      <c r="AU378" s="154" t="s">
        <v>82</v>
      </c>
      <c r="AV378" s="154" t="s">
        <v>144</v>
      </c>
      <c r="AW378" s="154" t="s">
        <v>96</v>
      </c>
      <c r="AX378" s="154" t="s">
        <v>22</v>
      </c>
      <c r="AY378" s="154" t="s">
        <v>136</v>
      </c>
    </row>
    <row r="379" spans="2:65" s="6" customFormat="1" ht="13.5" customHeight="1">
      <c r="B379" s="81"/>
      <c r="C379" s="159" t="s">
        <v>593</v>
      </c>
      <c r="D379" s="159" t="s">
        <v>170</v>
      </c>
      <c r="E379" s="160" t="s">
        <v>265</v>
      </c>
      <c r="F379" s="161" t="s">
        <v>266</v>
      </c>
      <c r="G379" s="162" t="s">
        <v>142</v>
      </c>
      <c r="H379" s="163">
        <v>18.697</v>
      </c>
      <c r="I379" s="164"/>
      <c r="J379" s="165">
        <f>ROUND($I$379*$H$379,2)</f>
        <v>0</v>
      </c>
      <c r="K379" s="161"/>
      <c r="L379" s="166"/>
      <c r="M379" s="167"/>
      <c r="N379" s="168" t="s">
        <v>45</v>
      </c>
      <c r="Q379" s="139">
        <v>0.0009</v>
      </c>
      <c r="R379" s="139">
        <f>$Q$379*$H$379</f>
        <v>0.0168273</v>
      </c>
      <c r="S379" s="139">
        <v>0</v>
      </c>
      <c r="T379" s="140">
        <f>$S$379*$H$379</f>
        <v>0</v>
      </c>
      <c r="AR379" s="78" t="s">
        <v>379</v>
      </c>
      <c r="AT379" s="78" t="s">
        <v>170</v>
      </c>
      <c r="AU379" s="78" t="s">
        <v>82</v>
      </c>
      <c r="AY379" s="6" t="s">
        <v>136</v>
      </c>
      <c r="BE379" s="141">
        <f>IF($N$379="základní",$J$379,0)</f>
        <v>0</v>
      </c>
      <c r="BF379" s="141">
        <f>IF($N$379="snížená",$J$379,0)</f>
        <v>0</v>
      </c>
      <c r="BG379" s="141">
        <f>IF($N$379="zákl. přenesená",$J$379,0)</f>
        <v>0</v>
      </c>
      <c r="BH379" s="141">
        <f>IF($N$379="sníž. přenesená",$J$379,0)</f>
        <v>0</v>
      </c>
      <c r="BI379" s="141">
        <f>IF($N$379="nulová",$J$379,0)</f>
        <v>0</v>
      </c>
      <c r="BJ379" s="78" t="s">
        <v>22</v>
      </c>
      <c r="BK379" s="141">
        <f>ROUND($I$379*$H$379,2)</f>
        <v>0</v>
      </c>
      <c r="BL379" s="78" t="s">
        <v>264</v>
      </c>
      <c r="BM379" s="78" t="s">
        <v>594</v>
      </c>
    </row>
    <row r="380" spans="2:47" s="6" customFormat="1" ht="24.75" customHeight="1">
      <c r="B380" s="81"/>
      <c r="D380" s="142" t="s">
        <v>146</v>
      </c>
      <c r="F380" s="143" t="s">
        <v>268</v>
      </c>
      <c r="L380" s="81"/>
      <c r="M380" s="144"/>
      <c r="T380" s="145"/>
      <c r="AT380" s="6" t="s">
        <v>146</v>
      </c>
      <c r="AU380" s="6" t="s">
        <v>82</v>
      </c>
    </row>
    <row r="381" spans="2:51" s="6" customFormat="1" ht="13.5" customHeight="1">
      <c r="B381" s="146"/>
      <c r="D381" s="147" t="s">
        <v>148</v>
      </c>
      <c r="F381" s="149" t="s">
        <v>595</v>
      </c>
      <c r="H381" s="150">
        <v>18.697</v>
      </c>
      <c r="L381" s="146"/>
      <c r="M381" s="151"/>
      <c r="T381" s="152"/>
      <c r="AT381" s="148" t="s">
        <v>148</v>
      </c>
      <c r="AU381" s="148" t="s">
        <v>82</v>
      </c>
      <c r="AV381" s="148" t="s">
        <v>82</v>
      </c>
      <c r="AW381" s="148" t="s">
        <v>74</v>
      </c>
      <c r="AX381" s="148" t="s">
        <v>22</v>
      </c>
      <c r="AY381" s="148" t="s">
        <v>136</v>
      </c>
    </row>
    <row r="382" spans="2:65" s="6" customFormat="1" ht="13.5" customHeight="1">
      <c r="B382" s="81"/>
      <c r="C382" s="130" t="s">
        <v>596</v>
      </c>
      <c r="D382" s="130" t="s">
        <v>139</v>
      </c>
      <c r="E382" s="131" t="s">
        <v>597</v>
      </c>
      <c r="F382" s="132" t="s">
        <v>598</v>
      </c>
      <c r="G382" s="133" t="s">
        <v>142</v>
      </c>
      <c r="H382" s="134">
        <v>432</v>
      </c>
      <c r="I382" s="135"/>
      <c r="J382" s="136">
        <f>ROUND($I$382*$H$382,2)</f>
        <v>0</v>
      </c>
      <c r="K382" s="132"/>
      <c r="L382" s="81"/>
      <c r="M382" s="137"/>
      <c r="N382" s="138" t="s">
        <v>45</v>
      </c>
      <c r="Q382" s="139">
        <v>0</v>
      </c>
      <c r="R382" s="139">
        <f>$Q$382*$H$382</f>
        <v>0</v>
      </c>
      <c r="S382" s="139">
        <v>0</v>
      </c>
      <c r="T382" s="140">
        <f>$S$382*$H$382</f>
        <v>0</v>
      </c>
      <c r="AR382" s="78" t="s">
        <v>264</v>
      </c>
      <c r="AT382" s="78" t="s">
        <v>139</v>
      </c>
      <c r="AU382" s="78" t="s">
        <v>82</v>
      </c>
      <c r="AY382" s="6" t="s">
        <v>136</v>
      </c>
      <c r="BE382" s="141">
        <f>IF($N$382="základní",$J$382,0)</f>
        <v>0</v>
      </c>
      <c r="BF382" s="141">
        <f>IF($N$382="snížená",$J$382,0)</f>
        <v>0</v>
      </c>
      <c r="BG382" s="141">
        <f>IF($N$382="zákl. přenesená",$J$382,0)</f>
        <v>0</v>
      </c>
      <c r="BH382" s="141">
        <f>IF($N$382="sníž. přenesená",$J$382,0)</f>
        <v>0</v>
      </c>
      <c r="BI382" s="141">
        <f>IF($N$382="nulová",$J$382,0)</f>
        <v>0</v>
      </c>
      <c r="BJ382" s="78" t="s">
        <v>22</v>
      </c>
      <c r="BK382" s="141">
        <f>ROUND($I$382*$H$382,2)</f>
        <v>0</v>
      </c>
      <c r="BL382" s="78" t="s">
        <v>264</v>
      </c>
      <c r="BM382" s="78" t="s">
        <v>599</v>
      </c>
    </row>
    <row r="383" spans="2:47" s="6" customFormat="1" ht="14.25" customHeight="1">
      <c r="B383" s="81"/>
      <c r="D383" s="142" t="s">
        <v>146</v>
      </c>
      <c r="F383" s="143" t="s">
        <v>598</v>
      </c>
      <c r="L383" s="81"/>
      <c r="M383" s="144"/>
      <c r="T383" s="145"/>
      <c r="AT383" s="6" t="s">
        <v>146</v>
      </c>
      <c r="AU383" s="6" t="s">
        <v>82</v>
      </c>
    </row>
    <row r="384" spans="2:65" s="6" customFormat="1" ht="13.5" customHeight="1">
      <c r="B384" s="81"/>
      <c r="C384" s="130" t="s">
        <v>600</v>
      </c>
      <c r="D384" s="130" t="s">
        <v>139</v>
      </c>
      <c r="E384" s="131" t="s">
        <v>601</v>
      </c>
      <c r="F384" s="132" t="s">
        <v>602</v>
      </c>
      <c r="G384" s="133" t="s">
        <v>142</v>
      </c>
      <c r="H384" s="134">
        <v>432</v>
      </c>
      <c r="I384" s="135"/>
      <c r="J384" s="136">
        <f>ROUND($I$384*$H$384,2)</f>
        <v>0</v>
      </c>
      <c r="K384" s="132"/>
      <c r="L384" s="81"/>
      <c r="M384" s="137"/>
      <c r="N384" s="138" t="s">
        <v>45</v>
      </c>
      <c r="Q384" s="139">
        <v>0</v>
      </c>
      <c r="R384" s="139">
        <f>$Q$384*$H$384</f>
        <v>0</v>
      </c>
      <c r="S384" s="139">
        <v>0</v>
      </c>
      <c r="T384" s="140">
        <f>$S$384*$H$384</f>
        <v>0</v>
      </c>
      <c r="AR384" s="78" t="s">
        <v>264</v>
      </c>
      <c r="AT384" s="78" t="s">
        <v>139</v>
      </c>
      <c r="AU384" s="78" t="s">
        <v>82</v>
      </c>
      <c r="AY384" s="6" t="s">
        <v>136</v>
      </c>
      <c r="BE384" s="141">
        <f>IF($N$384="základní",$J$384,0)</f>
        <v>0</v>
      </c>
      <c r="BF384" s="141">
        <f>IF($N$384="snížená",$J$384,0)</f>
        <v>0</v>
      </c>
      <c r="BG384" s="141">
        <f>IF($N$384="zákl. přenesená",$J$384,0)</f>
        <v>0</v>
      </c>
      <c r="BH384" s="141">
        <f>IF($N$384="sníž. přenesená",$J$384,0)</f>
        <v>0</v>
      </c>
      <c r="BI384" s="141">
        <f>IF($N$384="nulová",$J$384,0)</f>
        <v>0</v>
      </c>
      <c r="BJ384" s="78" t="s">
        <v>22</v>
      </c>
      <c r="BK384" s="141">
        <f>ROUND($I$384*$H$384,2)</f>
        <v>0</v>
      </c>
      <c r="BL384" s="78" t="s">
        <v>264</v>
      </c>
      <c r="BM384" s="78" t="s">
        <v>603</v>
      </c>
    </row>
    <row r="385" spans="2:47" s="6" customFormat="1" ht="14.25" customHeight="1">
      <c r="B385" s="81"/>
      <c r="D385" s="142" t="s">
        <v>146</v>
      </c>
      <c r="F385" s="143" t="s">
        <v>602</v>
      </c>
      <c r="L385" s="81"/>
      <c r="M385" s="144"/>
      <c r="T385" s="145"/>
      <c r="AT385" s="6" t="s">
        <v>146</v>
      </c>
      <c r="AU385" s="6" t="s">
        <v>82</v>
      </c>
    </row>
    <row r="386" spans="2:65" s="6" customFormat="1" ht="13.5" customHeight="1">
      <c r="B386" s="81"/>
      <c r="C386" s="130" t="s">
        <v>604</v>
      </c>
      <c r="D386" s="130" t="s">
        <v>139</v>
      </c>
      <c r="E386" s="131" t="s">
        <v>605</v>
      </c>
      <c r="F386" s="132" t="s">
        <v>606</v>
      </c>
      <c r="G386" s="133" t="s">
        <v>510</v>
      </c>
      <c r="H386" s="134">
        <v>2.738</v>
      </c>
      <c r="I386" s="135"/>
      <c r="J386" s="136">
        <f>ROUND($I$386*$H$386,2)</f>
        <v>0</v>
      </c>
      <c r="K386" s="132" t="s">
        <v>143</v>
      </c>
      <c r="L386" s="81"/>
      <c r="M386" s="137"/>
      <c r="N386" s="138" t="s">
        <v>45</v>
      </c>
      <c r="Q386" s="139">
        <v>0</v>
      </c>
      <c r="R386" s="139">
        <f>$Q$386*$H$386</f>
        <v>0</v>
      </c>
      <c r="S386" s="139">
        <v>0</v>
      </c>
      <c r="T386" s="140">
        <f>$S$386*$H$386</f>
        <v>0</v>
      </c>
      <c r="AR386" s="78" t="s">
        <v>264</v>
      </c>
      <c r="AT386" s="78" t="s">
        <v>139</v>
      </c>
      <c r="AU386" s="78" t="s">
        <v>82</v>
      </c>
      <c r="AY386" s="6" t="s">
        <v>136</v>
      </c>
      <c r="BE386" s="141">
        <f>IF($N$386="základní",$J$386,0)</f>
        <v>0</v>
      </c>
      <c r="BF386" s="141">
        <f>IF($N$386="snížená",$J$386,0)</f>
        <v>0</v>
      </c>
      <c r="BG386" s="141">
        <f>IF($N$386="zákl. přenesená",$J$386,0)</f>
        <v>0</v>
      </c>
      <c r="BH386" s="141">
        <f>IF($N$386="sníž. přenesená",$J$386,0)</f>
        <v>0</v>
      </c>
      <c r="BI386" s="141">
        <f>IF($N$386="nulová",$J$386,0)</f>
        <v>0</v>
      </c>
      <c r="BJ386" s="78" t="s">
        <v>22</v>
      </c>
      <c r="BK386" s="141">
        <f>ROUND($I$386*$H$386,2)</f>
        <v>0</v>
      </c>
      <c r="BL386" s="78" t="s">
        <v>264</v>
      </c>
      <c r="BM386" s="78" t="s">
        <v>607</v>
      </c>
    </row>
    <row r="387" spans="2:47" s="6" customFormat="1" ht="24.75" customHeight="1">
      <c r="B387" s="81"/>
      <c r="D387" s="142" t="s">
        <v>146</v>
      </c>
      <c r="F387" s="143" t="s">
        <v>608</v>
      </c>
      <c r="L387" s="81"/>
      <c r="M387" s="144"/>
      <c r="T387" s="145"/>
      <c r="AT387" s="6" t="s">
        <v>146</v>
      </c>
      <c r="AU387" s="6" t="s">
        <v>82</v>
      </c>
    </row>
    <row r="388" spans="2:63" s="119" customFormat="1" ht="30" customHeight="1">
      <c r="B388" s="120"/>
      <c r="D388" s="121" t="s">
        <v>73</v>
      </c>
      <c r="E388" s="128" t="s">
        <v>609</v>
      </c>
      <c r="F388" s="128" t="s">
        <v>610</v>
      </c>
      <c r="J388" s="129">
        <f>$BK$388</f>
        <v>0</v>
      </c>
      <c r="L388" s="120"/>
      <c r="M388" s="124"/>
      <c r="P388" s="125">
        <f>SUM($P$389:$P$392)</f>
        <v>0</v>
      </c>
      <c r="R388" s="125">
        <f>SUM($R$389:$R$392)</f>
        <v>0</v>
      </c>
      <c r="T388" s="126">
        <f>SUM($T$389:$T$392)</f>
        <v>0</v>
      </c>
      <c r="AR388" s="121" t="s">
        <v>82</v>
      </c>
      <c r="AT388" s="121" t="s">
        <v>73</v>
      </c>
      <c r="AU388" s="121" t="s">
        <v>22</v>
      </c>
      <c r="AY388" s="121" t="s">
        <v>136</v>
      </c>
      <c r="BK388" s="127">
        <f>SUM($BK$389:$BK$392)</f>
        <v>0</v>
      </c>
    </row>
    <row r="389" spans="2:65" s="6" customFormat="1" ht="13.5" customHeight="1">
      <c r="B389" s="81"/>
      <c r="C389" s="130" t="s">
        <v>611</v>
      </c>
      <c r="D389" s="130" t="s">
        <v>139</v>
      </c>
      <c r="E389" s="131" t="s">
        <v>612</v>
      </c>
      <c r="F389" s="132" t="s">
        <v>613</v>
      </c>
      <c r="G389" s="133" t="s">
        <v>243</v>
      </c>
      <c r="H389" s="134">
        <v>100</v>
      </c>
      <c r="I389" s="135"/>
      <c r="J389" s="136">
        <f>ROUND($I$389*$H$389,2)</f>
        <v>0</v>
      </c>
      <c r="K389" s="132"/>
      <c r="L389" s="81"/>
      <c r="M389" s="137"/>
      <c r="N389" s="138" t="s">
        <v>45</v>
      </c>
      <c r="Q389" s="139">
        <v>0</v>
      </c>
      <c r="R389" s="139">
        <f>$Q$389*$H$389</f>
        <v>0</v>
      </c>
      <c r="S389" s="139">
        <v>0</v>
      </c>
      <c r="T389" s="140">
        <f>$S$389*$H$389</f>
        <v>0</v>
      </c>
      <c r="AR389" s="78" t="s">
        <v>264</v>
      </c>
      <c r="AT389" s="78" t="s">
        <v>139</v>
      </c>
      <c r="AU389" s="78" t="s">
        <v>82</v>
      </c>
      <c r="AY389" s="6" t="s">
        <v>136</v>
      </c>
      <c r="BE389" s="141">
        <f>IF($N$389="základní",$J$389,0)</f>
        <v>0</v>
      </c>
      <c r="BF389" s="141">
        <f>IF($N$389="snížená",$J$389,0)</f>
        <v>0</v>
      </c>
      <c r="BG389" s="141">
        <f>IF($N$389="zákl. přenesená",$J$389,0)</f>
        <v>0</v>
      </c>
      <c r="BH389" s="141">
        <f>IF($N$389="sníž. přenesená",$J$389,0)</f>
        <v>0</v>
      </c>
      <c r="BI389" s="141">
        <f>IF($N$389="nulová",$J$389,0)</f>
        <v>0</v>
      </c>
      <c r="BJ389" s="78" t="s">
        <v>22</v>
      </c>
      <c r="BK389" s="141">
        <f>ROUND($I$389*$H$389,2)</f>
        <v>0</v>
      </c>
      <c r="BL389" s="78" t="s">
        <v>264</v>
      </c>
      <c r="BM389" s="78" t="s">
        <v>614</v>
      </c>
    </row>
    <row r="390" spans="2:47" s="6" customFormat="1" ht="14.25" customHeight="1">
      <c r="B390" s="81"/>
      <c r="D390" s="142" t="s">
        <v>146</v>
      </c>
      <c r="F390" s="143" t="s">
        <v>613</v>
      </c>
      <c r="L390" s="81"/>
      <c r="M390" s="144"/>
      <c r="T390" s="145"/>
      <c r="AT390" s="6" t="s">
        <v>146</v>
      </c>
      <c r="AU390" s="6" t="s">
        <v>82</v>
      </c>
    </row>
    <row r="391" spans="2:47" s="6" customFormat="1" ht="28.5" customHeight="1">
      <c r="B391" s="81"/>
      <c r="D391" s="147" t="s">
        <v>394</v>
      </c>
      <c r="F391" s="180" t="s">
        <v>615</v>
      </c>
      <c r="L391" s="81"/>
      <c r="M391" s="144"/>
      <c r="T391" s="145"/>
      <c r="AT391" s="6" t="s">
        <v>394</v>
      </c>
      <c r="AU391" s="6" t="s">
        <v>82</v>
      </c>
    </row>
    <row r="392" spans="2:51" s="6" customFormat="1" ht="13.5" customHeight="1">
      <c r="B392" s="146"/>
      <c r="D392" s="147" t="s">
        <v>148</v>
      </c>
      <c r="E392" s="148"/>
      <c r="F392" s="149" t="s">
        <v>616</v>
      </c>
      <c r="H392" s="150">
        <v>100</v>
      </c>
      <c r="L392" s="146"/>
      <c r="M392" s="151"/>
      <c r="T392" s="152"/>
      <c r="AT392" s="148" t="s">
        <v>148</v>
      </c>
      <c r="AU392" s="148" t="s">
        <v>82</v>
      </c>
      <c r="AV392" s="148" t="s">
        <v>82</v>
      </c>
      <c r="AW392" s="148" t="s">
        <v>96</v>
      </c>
      <c r="AX392" s="148" t="s">
        <v>22</v>
      </c>
      <c r="AY392" s="148" t="s">
        <v>136</v>
      </c>
    </row>
    <row r="393" spans="2:63" s="119" customFormat="1" ht="30" customHeight="1">
      <c r="B393" s="120"/>
      <c r="D393" s="121" t="s">
        <v>73</v>
      </c>
      <c r="E393" s="128" t="s">
        <v>617</v>
      </c>
      <c r="F393" s="128" t="s">
        <v>618</v>
      </c>
      <c r="J393" s="129">
        <f>$BK$393</f>
        <v>0</v>
      </c>
      <c r="L393" s="120"/>
      <c r="M393" s="124"/>
      <c r="P393" s="125">
        <f>SUM($P$394:$P$395)</f>
        <v>0</v>
      </c>
      <c r="R393" s="125">
        <f>SUM($R$394:$R$395)</f>
        <v>0.023999999999999997</v>
      </c>
      <c r="T393" s="126">
        <f>SUM($T$394:$T$395)</f>
        <v>0</v>
      </c>
      <c r="AR393" s="121" t="s">
        <v>82</v>
      </c>
      <c r="AT393" s="121" t="s">
        <v>73</v>
      </c>
      <c r="AU393" s="121" t="s">
        <v>22</v>
      </c>
      <c r="AY393" s="121" t="s">
        <v>136</v>
      </c>
      <c r="BK393" s="127">
        <f>SUM($BK$394:$BK$395)</f>
        <v>0</v>
      </c>
    </row>
    <row r="394" spans="2:65" s="6" customFormat="1" ht="24" customHeight="1">
      <c r="B394" s="81"/>
      <c r="C394" s="130" t="s">
        <v>619</v>
      </c>
      <c r="D394" s="130" t="s">
        <v>139</v>
      </c>
      <c r="E394" s="131" t="s">
        <v>620</v>
      </c>
      <c r="F394" s="132" t="s">
        <v>621</v>
      </c>
      <c r="G394" s="133" t="s">
        <v>243</v>
      </c>
      <c r="H394" s="134">
        <v>20</v>
      </c>
      <c r="I394" s="135"/>
      <c r="J394" s="136">
        <f>ROUND($I$394*$H$394,2)</f>
        <v>0</v>
      </c>
      <c r="K394" s="132"/>
      <c r="L394" s="81"/>
      <c r="M394" s="137"/>
      <c r="N394" s="138" t="s">
        <v>45</v>
      </c>
      <c r="Q394" s="139">
        <v>0</v>
      </c>
      <c r="R394" s="139">
        <f>$Q$394*$H$394</f>
        <v>0</v>
      </c>
      <c r="S394" s="139">
        <v>0</v>
      </c>
      <c r="T394" s="140">
        <f>$S$394*$H$394</f>
        <v>0</v>
      </c>
      <c r="AR394" s="78" t="s">
        <v>264</v>
      </c>
      <c r="AT394" s="78" t="s">
        <v>139</v>
      </c>
      <c r="AU394" s="78" t="s">
        <v>82</v>
      </c>
      <c r="AY394" s="6" t="s">
        <v>136</v>
      </c>
      <c r="BE394" s="141">
        <f>IF($N$394="základní",$J$394,0)</f>
        <v>0</v>
      </c>
      <c r="BF394" s="141">
        <f>IF($N$394="snížená",$J$394,0)</f>
        <v>0</v>
      </c>
      <c r="BG394" s="141">
        <f>IF($N$394="zákl. přenesená",$J$394,0)</f>
        <v>0</v>
      </c>
      <c r="BH394" s="141">
        <f>IF($N$394="sníž. přenesená",$J$394,0)</f>
        <v>0</v>
      </c>
      <c r="BI394" s="141">
        <f>IF($N$394="nulová",$J$394,0)</f>
        <v>0</v>
      </c>
      <c r="BJ394" s="78" t="s">
        <v>22</v>
      </c>
      <c r="BK394" s="141">
        <f>ROUND($I$394*$H$394,2)</f>
        <v>0</v>
      </c>
      <c r="BL394" s="78" t="s">
        <v>264</v>
      </c>
      <c r="BM394" s="78" t="s">
        <v>622</v>
      </c>
    </row>
    <row r="395" spans="2:65" s="6" customFormat="1" ht="13.5" customHeight="1">
      <c r="B395" s="81"/>
      <c r="C395" s="133" t="s">
        <v>623</v>
      </c>
      <c r="D395" s="133" t="s">
        <v>139</v>
      </c>
      <c r="E395" s="131" t="s">
        <v>624</v>
      </c>
      <c r="F395" s="132" t="s">
        <v>625</v>
      </c>
      <c r="G395" s="133" t="s">
        <v>243</v>
      </c>
      <c r="H395" s="134">
        <v>20</v>
      </c>
      <c r="I395" s="135"/>
      <c r="J395" s="136">
        <f>ROUND($I$395*$H$395,2)</f>
        <v>0</v>
      </c>
      <c r="K395" s="132"/>
      <c r="L395" s="81"/>
      <c r="M395" s="137"/>
      <c r="N395" s="138" t="s">
        <v>45</v>
      </c>
      <c r="Q395" s="139">
        <v>0.0012</v>
      </c>
      <c r="R395" s="139">
        <f>$Q$395*$H$395</f>
        <v>0.023999999999999997</v>
      </c>
      <c r="S395" s="139">
        <v>0</v>
      </c>
      <c r="T395" s="140">
        <f>$S$395*$H$395</f>
        <v>0</v>
      </c>
      <c r="AR395" s="78" t="s">
        <v>264</v>
      </c>
      <c r="AT395" s="78" t="s">
        <v>139</v>
      </c>
      <c r="AU395" s="78" t="s">
        <v>82</v>
      </c>
      <c r="AY395" s="78" t="s">
        <v>136</v>
      </c>
      <c r="BE395" s="141">
        <f>IF($N$395="základní",$J$395,0)</f>
        <v>0</v>
      </c>
      <c r="BF395" s="141">
        <f>IF($N$395="snížená",$J$395,0)</f>
        <v>0</v>
      </c>
      <c r="BG395" s="141">
        <f>IF($N$395="zákl. přenesená",$J$395,0)</f>
        <v>0</v>
      </c>
      <c r="BH395" s="141">
        <f>IF($N$395="sníž. přenesená",$J$395,0)</f>
        <v>0</v>
      </c>
      <c r="BI395" s="141">
        <f>IF($N$395="nulová",$J$395,0)</f>
        <v>0</v>
      </c>
      <c r="BJ395" s="78" t="s">
        <v>22</v>
      </c>
      <c r="BK395" s="141">
        <f>ROUND($I$395*$H$395,2)</f>
        <v>0</v>
      </c>
      <c r="BL395" s="78" t="s">
        <v>264</v>
      </c>
      <c r="BM395" s="78" t="s">
        <v>626</v>
      </c>
    </row>
    <row r="396" spans="2:63" s="119" customFormat="1" ht="30" customHeight="1">
      <c r="B396" s="120"/>
      <c r="D396" s="121" t="s">
        <v>73</v>
      </c>
      <c r="E396" s="128" t="s">
        <v>627</v>
      </c>
      <c r="F396" s="128" t="s">
        <v>628</v>
      </c>
      <c r="J396" s="129">
        <f>$BK$396</f>
        <v>0</v>
      </c>
      <c r="L396" s="120"/>
      <c r="M396" s="124"/>
      <c r="P396" s="125">
        <f>SUM($P$397:$P$398)</f>
        <v>0</v>
      </c>
      <c r="R396" s="125">
        <f>SUM($R$397:$R$398)</f>
        <v>0</v>
      </c>
      <c r="T396" s="126">
        <f>SUM($T$397:$T$398)</f>
        <v>0</v>
      </c>
      <c r="AR396" s="121" t="s">
        <v>82</v>
      </c>
      <c r="AT396" s="121" t="s">
        <v>73</v>
      </c>
      <c r="AU396" s="121" t="s">
        <v>22</v>
      </c>
      <c r="AY396" s="121" t="s">
        <v>136</v>
      </c>
      <c r="BK396" s="127">
        <f>SUM($BK$397:$BK$398)</f>
        <v>0</v>
      </c>
    </row>
    <row r="397" spans="2:65" s="6" customFormat="1" ht="13.5" customHeight="1">
      <c r="B397" s="81"/>
      <c r="C397" s="133" t="s">
        <v>629</v>
      </c>
      <c r="D397" s="133" t="s">
        <v>139</v>
      </c>
      <c r="E397" s="131" t="s">
        <v>630</v>
      </c>
      <c r="F397" s="132" t="s">
        <v>631</v>
      </c>
      <c r="G397" s="133" t="s">
        <v>362</v>
      </c>
      <c r="H397" s="134">
        <v>12</v>
      </c>
      <c r="I397" s="135"/>
      <c r="J397" s="136">
        <f>ROUND($I$397*$H$397,2)</f>
        <v>0</v>
      </c>
      <c r="K397" s="132"/>
      <c r="L397" s="81"/>
      <c r="M397" s="137"/>
      <c r="N397" s="138" t="s">
        <v>45</v>
      </c>
      <c r="Q397" s="139">
        <v>0</v>
      </c>
      <c r="R397" s="139">
        <f>$Q$397*$H$397</f>
        <v>0</v>
      </c>
      <c r="S397" s="139">
        <v>0</v>
      </c>
      <c r="T397" s="140">
        <f>$S$397*$H$397</f>
        <v>0</v>
      </c>
      <c r="AR397" s="78" t="s">
        <v>264</v>
      </c>
      <c r="AT397" s="78" t="s">
        <v>139</v>
      </c>
      <c r="AU397" s="78" t="s">
        <v>82</v>
      </c>
      <c r="AY397" s="78" t="s">
        <v>136</v>
      </c>
      <c r="BE397" s="141">
        <f>IF($N$397="základní",$J$397,0)</f>
        <v>0</v>
      </c>
      <c r="BF397" s="141">
        <f>IF($N$397="snížená",$J$397,0)</f>
        <v>0</v>
      </c>
      <c r="BG397" s="141">
        <f>IF($N$397="zákl. přenesená",$J$397,0)</f>
        <v>0</v>
      </c>
      <c r="BH397" s="141">
        <f>IF($N$397="sníž. přenesená",$J$397,0)</f>
        <v>0</v>
      </c>
      <c r="BI397" s="141">
        <f>IF($N$397="nulová",$J$397,0)</f>
        <v>0</v>
      </c>
      <c r="BJ397" s="78" t="s">
        <v>22</v>
      </c>
      <c r="BK397" s="141">
        <f>ROUND($I$397*$H$397,2)</f>
        <v>0</v>
      </c>
      <c r="BL397" s="78" t="s">
        <v>264</v>
      </c>
      <c r="BM397" s="78" t="s">
        <v>632</v>
      </c>
    </row>
    <row r="398" spans="2:51" s="6" customFormat="1" ht="13.5" customHeight="1">
      <c r="B398" s="146"/>
      <c r="D398" s="142" t="s">
        <v>148</v>
      </c>
      <c r="E398" s="149"/>
      <c r="F398" s="149" t="s">
        <v>633</v>
      </c>
      <c r="H398" s="150">
        <v>12</v>
      </c>
      <c r="L398" s="146"/>
      <c r="M398" s="151"/>
      <c r="T398" s="152"/>
      <c r="AT398" s="148" t="s">
        <v>148</v>
      </c>
      <c r="AU398" s="148" t="s">
        <v>82</v>
      </c>
      <c r="AV398" s="148" t="s">
        <v>82</v>
      </c>
      <c r="AW398" s="148" t="s">
        <v>96</v>
      </c>
      <c r="AX398" s="148" t="s">
        <v>22</v>
      </c>
      <c r="AY398" s="148" t="s">
        <v>136</v>
      </c>
    </row>
    <row r="399" spans="2:63" s="119" customFormat="1" ht="30" customHeight="1">
      <c r="B399" s="120"/>
      <c r="D399" s="121" t="s">
        <v>73</v>
      </c>
      <c r="E399" s="128" t="s">
        <v>634</v>
      </c>
      <c r="F399" s="128" t="s">
        <v>635</v>
      </c>
      <c r="J399" s="129">
        <f>$BK$399</f>
        <v>0</v>
      </c>
      <c r="L399" s="120"/>
      <c r="M399" s="124"/>
      <c r="P399" s="125">
        <f>$P$400</f>
        <v>0</v>
      </c>
      <c r="R399" s="125">
        <f>$R$400</f>
        <v>0</v>
      </c>
      <c r="T399" s="126">
        <f>$T$400</f>
        <v>0</v>
      </c>
      <c r="AR399" s="121" t="s">
        <v>82</v>
      </c>
      <c r="AT399" s="121" t="s">
        <v>73</v>
      </c>
      <c r="AU399" s="121" t="s">
        <v>22</v>
      </c>
      <c r="AY399" s="121" t="s">
        <v>136</v>
      </c>
      <c r="BK399" s="127">
        <f>$BK$400</f>
        <v>0</v>
      </c>
    </row>
    <row r="400" spans="2:65" s="6" customFormat="1" ht="13.5" customHeight="1">
      <c r="B400" s="81"/>
      <c r="C400" s="130" t="s">
        <v>636</v>
      </c>
      <c r="D400" s="130" t="s">
        <v>139</v>
      </c>
      <c r="E400" s="131" t="s">
        <v>637</v>
      </c>
      <c r="F400" s="132" t="s">
        <v>638</v>
      </c>
      <c r="G400" s="133" t="s">
        <v>362</v>
      </c>
      <c r="H400" s="134">
        <v>1</v>
      </c>
      <c r="I400" s="135"/>
      <c r="J400" s="136">
        <f>ROUND($I$400*$H$400,2)</f>
        <v>0</v>
      </c>
      <c r="K400" s="132"/>
      <c r="L400" s="81"/>
      <c r="M400" s="137"/>
      <c r="N400" s="138" t="s">
        <v>45</v>
      </c>
      <c r="Q400" s="139">
        <v>0</v>
      </c>
      <c r="R400" s="139">
        <f>$Q$400*$H$400</f>
        <v>0</v>
      </c>
      <c r="S400" s="139">
        <v>0</v>
      </c>
      <c r="T400" s="140">
        <f>$S$400*$H$400</f>
        <v>0</v>
      </c>
      <c r="AR400" s="78" t="s">
        <v>264</v>
      </c>
      <c r="AT400" s="78" t="s">
        <v>139</v>
      </c>
      <c r="AU400" s="78" t="s">
        <v>82</v>
      </c>
      <c r="AY400" s="6" t="s">
        <v>136</v>
      </c>
      <c r="BE400" s="141">
        <f>IF($N$400="základní",$J$400,0)</f>
        <v>0</v>
      </c>
      <c r="BF400" s="141">
        <f>IF($N$400="snížená",$J$400,0)</f>
        <v>0</v>
      </c>
      <c r="BG400" s="141">
        <f>IF($N$400="zákl. přenesená",$J$400,0)</f>
        <v>0</v>
      </c>
      <c r="BH400" s="141">
        <f>IF($N$400="sníž. přenesená",$J$400,0)</f>
        <v>0</v>
      </c>
      <c r="BI400" s="141">
        <f>IF($N$400="nulová",$J$400,0)</f>
        <v>0</v>
      </c>
      <c r="BJ400" s="78" t="s">
        <v>22</v>
      </c>
      <c r="BK400" s="141">
        <f>ROUND($I$400*$H$400,2)</f>
        <v>0</v>
      </c>
      <c r="BL400" s="78" t="s">
        <v>264</v>
      </c>
      <c r="BM400" s="78" t="s">
        <v>639</v>
      </c>
    </row>
    <row r="401" spans="2:63" s="119" customFormat="1" ht="30" customHeight="1">
      <c r="B401" s="120"/>
      <c r="D401" s="121" t="s">
        <v>73</v>
      </c>
      <c r="E401" s="128" t="s">
        <v>640</v>
      </c>
      <c r="F401" s="128" t="s">
        <v>641</v>
      </c>
      <c r="J401" s="129">
        <f>$BK$401</f>
        <v>0</v>
      </c>
      <c r="L401" s="120"/>
      <c r="M401" s="124"/>
      <c r="P401" s="125">
        <f>SUM($P$402:$P$416)</f>
        <v>0</v>
      </c>
      <c r="R401" s="125">
        <f>SUM($R$402:$R$416)</f>
        <v>1.69061364</v>
      </c>
      <c r="T401" s="126">
        <f>SUM($T$402:$T$416)</f>
        <v>0</v>
      </c>
      <c r="AR401" s="121" t="s">
        <v>82</v>
      </c>
      <c r="AT401" s="121" t="s">
        <v>73</v>
      </c>
      <c r="AU401" s="121" t="s">
        <v>22</v>
      </c>
      <c r="AY401" s="121" t="s">
        <v>136</v>
      </c>
      <c r="BK401" s="127">
        <f>SUM($BK$402:$BK$416)</f>
        <v>0</v>
      </c>
    </row>
    <row r="402" spans="2:65" s="6" customFormat="1" ht="13.5" customHeight="1">
      <c r="B402" s="81"/>
      <c r="C402" s="133" t="s">
        <v>642</v>
      </c>
      <c r="D402" s="133" t="s">
        <v>139</v>
      </c>
      <c r="E402" s="131" t="s">
        <v>643</v>
      </c>
      <c r="F402" s="132" t="s">
        <v>644</v>
      </c>
      <c r="G402" s="133" t="s">
        <v>645</v>
      </c>
      <c r="H402" s="134">
        <v>3.076</v>
      </c>
      <c r="I402" s="135"/>
      <c r="J402" s="136">
        <f>ROUND($I$402*$H$402,2)</f>
        <v>0</v>
      </c>
      <c r="K402" s="132" t="s">
        <v>143</v>
      </c>
      <c r="L402" s="81"/>
      <c r="M402" s="137"/>
      <c r="N402" s="138" t="s">
        <v>45</v>
      </c>
      <c r="Q402" s="139">
        <v>0.00189</v>
      </c>
      <c r="R402" s="139">
        <f>$Q$402*$H$402</f>
        <v>0.00581364</v>
      </c>
      <c r="S402" s="139">
        <v>0</v>
      </c>
      <c r="T402" s="140">
        <f>$S$402*$H$402</f>
        <v>0</v>
      </c>
      <c r="AR402" s="78" t="s">
        <v>264</v>
      </c>
      <c r="AT402" s="78" t="s">
        <v>139</v>
      </c>
      <c r="AU402" s="78" t="s">
        <v>82</v>
      </c>
      <c r="AY402" s="78" t="s">
        <v>136</v>
      </c>
      <c r="BE402" s="141">
        <f>IF($N$402="základní",$J$402,0)</f>
        <v>0</v>
      </c>
      <c r="BF402" s="141">
        <f>IF($N$402="snížená",$J$402,0)</f>
        <v>0</v>
      </c>
      <c r="BG402" s="141">
        <f>IF($N$402="zákl. přenesená",$J$402,0)</f>
        <v>0</v>
      </c>
      <c r="BH402" s="141">
        <f>IF($N$402="sníž. přenesená",$J$402,0)</f>
        <v>0</v>
      </c>
      <c r="BI402" s="141">
        <f>IF($N$402="nulová",$J$402,0)</f>
        <v>0</v>
      </c>
      <c r="BJ402" s="78" t="s">
        <v>22</v>
      </c>
      <c r="BK402" s="141">
        <f>ROUND($I$402*$H$402,2)</f>
        <v>0</v>
      </c>
      <c r="BL402" s="78" t="s">
        <v>264</v>
      </c>
      <c r="BM402" s="78" t="s">
        <v>646</v>
      </c>
    </row>
    <row r="403" spans="2:47" s="6" customFormat="1" ht="24.75" customHeight="1">
      <c r="B403" s="81"/>
      <c r="D403" s="142" t="s">
        <v>146</v>
      </c>
      <c r="F403" s="143" t="s">
        <v>647</v>
      </c>
      <c r="L403" s="81"/>
      <c r="M403" s="144"/>
      <c r="T403" s="145"/>
      <c r="AT403" s="6" t="s">
        <v>146</v>
      </c>
      <c r="AU403" s="6" t="s">
        <v>82</v>
      </c>
    </row>
    <row r="404" spans="2:51" s="6" customFormat="1" ht="13.5" customHeight="1">
      <c r="B404" s="146"/>
      <c r="D404" s="147" t="s">
        <v>148</v>
      </c>
      <c r="E404" s="148"/>
      <c r="F404" s="149" t="s">
        <v>648</v>
      </c>
      <c r="H404" s="150">
        <v>3.076</v>
      </c>
      <c r="L404" s="146"/>
      <c r="M404" s="151"/>
      <c r="T404" s="152"/>
      <c r="AT404" s="148" t="s">
        <v>148</v>
      </c>
      <c r="AU404" s="148" t="s">
        <v>82</v>
      </c>
      <c r="AV404" s="148" t="s">
        <v>82</v>
      </c>
      <c r="AW404" s="148" t="s">
        <v>96</v>
      </c>
      <c r="AX404" s="148" t="s">
        <v>22</v>
      </c>
      <c r="AY404" s="148" t="s">
        <v>136</v>
      </c>
    </row>
    <row r="405" spans="2:65" s="6" customFormat="1" ht="13.5" customHeight="1">
      <c r="B405" s="81"/>
      <c r="C405" s="130" t="s">
        <v>649</v>
      </c>
      <c r="D405" s="130" t="s">
        <v>139</v>
      </c>
      <c r="E405" s="131" t="s">
        <v>650</v>
      </c>
      <c r="F405" s="132" t="s">
        <v>651</v>
      </c>
      <c r="G405" s="133" t="s">
        <v>142</v>
      </c>
      <c r="H405" s="134">
        <v>60</v>
      </c>
      <c r="I405" s="135"/>
      <c r="J405" s="136">
        <f>ROUND($I$405*$H$405,2)</f>
        <v>0</v>
      </c>
      <c r="K405" s="132" t="s">
        <v>143</v>
      </c>
      <c r="L405" s="81"/>
      <c r="M405" s="137"/>
      <c r="N405" s="138" t="s">
        <v>45</v>
      </c>
      <c r="Q405" s="139">
        <v>0.00985</v>
      </c>
      <c r="R405" s="139">
        <f>$Q$405*$H$405</f>
        <v>0.591</v>
      </c>
      <c r="S405" s="139">
        <v>0</v>
      </c>
      <c r="T405" s="140">
        <f>$S$405*$H$405</f>
        <v>0</v>
      </c>
      <c r="AR405" s="78" t="s">
        <v>264</v>
      </c>
      <c r="AT405" s="78" t="s">
        <v>139</v>
      </c>
      <c r="AU405" s="78" t="s">
        <v>82</v>
      </c>
      <c r="AY405" s="6" t="s">
        <v>136</v>
      </c>
      <c r="BE405" s="141">
        <f>IF($N$405="základní",$J$405,0)</f>
        <v>0</v>
      </c>
      <c r="BF405" s="141">
        <f>IF($N$405="snížená",$J$405,0)</f>
        <v>0</v>
      </c>
      <c r="BG405" s="141">
        <f>IF($N$405="zákl. přenesená",$J$405,0)</f>
        <v>0</v>
      </c>
      <c r="BH405" s="141">
        <f>IF($N$405="sníž. přenesená",$J$405,0)</f>
        <v>0</v>
      </c>
      <c r="BI405" s="141">
        <f>IF($N$405="nulová",$J$405,0)</f>
        <v>0</v>
      </c>
      <c r="BJ405" s="78" t="s">
        <v>22</v>
      </c>
      <c r="BK405" s="141">
        <f>ROUND($I$405*$H$405,2)</f>
        <v>0</v>
      </c>
      <c r="BL405" s="78" t="s">
        <v>264</v>
      </c>
      <c r="BM405" s="78" t="s">
        <v>652</v>
      </c>
    </row>
    <row r="406" spans="2:47" s="6" customFormat="1" ht="24.75" customHeight="1">
      <c r="B406" s="81"/>
      <c r="D406" s="142" t="s">
        <v>146</v>
      </c>
      <c r="F406" s="143" t="s">
        <v>653</v>
      </c>
      <c r="L406" s="81"/>
      <c r="M406" s="144"/>
      <c r="T406" s="145"/>
      <c r="AT406" s="6" t="s">
        <v>146</v>
      </c>
      <c r="AU406" s="6" t="s">
        <v>82</v>
      </c>
    </row>
    <row r="407" spans="2:51" s="6" customFormat="1" ht="13.5" customHeight="1">
      <c r="B407" s="146"/>
      <c r="D407" s="147" t="s">
        <v>148</v>
      </c>
      <c r="E407" s="148"/>
      <c r="F407" s="149" t="s">
        <v>654</v>
      </c>
      <c r="H407" s="150">
        <v>60</v>
      </c>
      <c r="L407" s="146"/>
      <c r="M407" s="151"/>
      <c r="T407" s="152"/>
      <c r="AT407" s="148" t="s">
        <v>148</v>
      </c>
      <c r="AU407" s="148" t="s">
        <v>82</v>
      </c>
      <c r="AV407" s="148" t="s">
        <v>82</v>
      </c>
      <c r="AW407" s="148" t="s">
        <v>96</v>
      </c>
      <c r="AX407" s="148" t="s">
        <v>22</v>
      </c>
      <c r="AY407" s="148" t="s">
        <v>136</v>
      </c>
    </row>
    <row r="408" spans="2:65" s="6" customFormat="1" ht="13.5" customHeight="1">
      <c r="B408" s="81"/>
      <c r="C408" s="130" t="s">
        <v>655</v>
      </c>
      <c r="D408" s="130" t="s">
        <v>139</v>
      </c>
      <c r="E408" s="131" t="s">
        <v>656</v>
      </c>
      <c r="F408" s="132" t="s">
        <v>657</v>
      </c>
      <c r="G408" s="133" t="s">
        <v>142</v>
      </c>
      <c r="H408" s="134">
        <v>120</v>
      </c>
      <c r="I408" s="135"/>
      <c r="J408" s="136">
        <f>ROUND($I$408*$H$408,2)</f>
        <v>0</v>
      </c>
      <c r="K408" s="132" t="s">
        <v>143</v>
      </c>
      <c r="L408" s="81"/>
      <c r="M408" s="137"/>
      <c r="N408" s="138" t="s">
        <v>45</v>
      </c>
      <c r="Q408" s="139">
        <v>0</v>
      </c>
      <c r="R408" s="139">
        <f>$Q$408*$H$408</f>
        <v>0</v>
      </c>
      <c r="S408" s="139">
        <v>0</v>
      </c>
      <c r="T408" s="140">
        <f>$S$408*$H$408</f>
        <v>0</v>
      </c>
      <c r="AR408" s="78" t="s">
        <v>264</v>
      </c>
      <c r="AT408" s="78" t="s">
        <v>139</v>
      </c>
      <c r="AU408" s="78" t="s">
        <v>82</v>
      </c>
      <c r="AY408" s="6" t="s">
        <v>136</v>
      </c>
      <c r="BE408" s="141">
        <f>IF($N$408="základní",$J$408,0)</f>
        <v>0</v>
      </c>
      <c r="BF408" s="141">
        <f>IF($N$408="snížená",$J$408,0)</f>
        <v>0</v>
      </c>
      <c r="BG408" s="141">
        <f>IF($N$408="zákl. přenesená",$J$408,0)</f>
        <v>0</v>
      </c>
      <c r="BH408" s="141">
        <f>IF($N$408="sníž. přenesená",$J$408,0)</f>
        <v>0</v>
      </c>
      <c r="BI408" s="141">
        <f>IF($N$408="nulová",$J$408,0)</f>
        <v>0</v>
      </c>
      <c r="BJ408" s="78" t="s">
        <v>22</v>
      </c>
      <c r="BK408" s="141">
        <f>ROUND($I$408*$H$408,2)</f>
        <v>0</v>
      </c>
      <c r="BL408" s="78" t="s">
        <v>264</v>
      </c>
      <c r="BM408" s="78" t="s">
        <v>658</v>
      </c>
    </row>
    <row r="409" spans="2:47" s="6" customFormat="1" ht="14.25" customHeight="1">
      <c r="B409" s="81"/>
      <c r="D409" s="142" t="s">
        <v>146</v>
      </c>
      <c r="F409" s="143" t="s">
        <v>659</v>
      </c>
      <c r="L409" s="81"/>
      <c r="M409" s="144"/>
      <c r="T409" s="145"/>
      <c r="AT409" s="6" t="s">
        <v>146</v>
      </c>
      <c r="AU409" s="6" t="s">
        <v>82</v>
      </c>
    </row>
    <row r="410" spans="2:65" s="6" customFormat="1" ht="13.5" customHeight="1">
      <c r="B410" s="81"/>
      <c r="C410" s="159" t="s">
        <v>660</v>
      </c>
      <c r="D410" s="159" t="s">
        <v>170</v>
      </c>
      <c r="E410" s="160" t="s">
        <v>661</v>
      </c>
      <c r="F410" s="161" t="s">
        <v>662</v>
      </c>
      <c r="G410" s="162" t="s">
        <v>645</v>
      </c>
      <c r="H410" s="163">
        <v>1.968</v>
      </c>
      <c r="I410" s="164"/>
      <c r="J410" s="165">
        <f>ROUND($I$410*$H$410,2)</f>
        <v>0</v>
      </c>
      <c r="K410" s="161" t="s">
        <v>143</v>
      </c>
      <c r="L410" s="166"/>
      <c r="M410" s="167"/>
      <c r="N410" s="168" t="s">
        <v>45</v>
      </c>
      <c r="Q410" s="139">
        <v>0.55</v>
      </c>
      <c r="R410" s="139">
        <f>$Q$410*$H$410</f>
        <v>1.0824</v>
      </c>
      <c r="S410" s="139">
        <v>0</v>
      </c>
      <c r="T410" s="140">
        <f>$S$410*$H$410</f>
        <v>0</v>
      </c>
      <c r="AR410" s="78" t="s">
        <v>379</v>
      </c>
      <c r="AT410" s="78" t="s">
        <v>170</v>
      </c>
      <c r="AU410" s="78" t="s">
        <v>82</v>
      </c>
      <c r="AY410" s="6" t="s">
        <v>136</v>
      </c>
      <c r="BE410" s="141">
        <f>IF($N$410="základní",$J$410,0)</f>
        <v>0</v>
      </c>
      <c r="BF410" s="141">
        <f>IF($N$410="snížená",$J$410,0)</f>
        <v>0</v>
      </c>
      <c r="BG410" s="141">
        <f>IF($N$410="zákl. přenesená",$J$410,0)</f>
        <v>0</v>
      </c>
      <c r="BH410" s="141">
        <f>IF($N$410="sníž. přenesená",$J$410,0)</f>
        <v>0</v>
      </c>
      <c r="BI410" s="141">
        <f>IF($N$410="nulová",$J$410,0)</f>
        <v>0</v>
      </c>
      <c r="BJ410" s="78" t="s">
        <v>22</v>
      </c>
      <c r="BK410" s="141">
        <f>ROUND($I$410*$H$410,2)</f>
        <v>0</v>
      </c>
      <c r="BL410" s="78" t="s">
        <v>264</v>
      </c>
      <c r="BM410" s="78" t="s">
        <v>663</v>
      </c>
    </row>
    <row r="411" spans="2:47" s="6" customFormat="1" ht="14.25" customHeight="1">
      <c r="B411" s="81"/>
      <c r="D411" s="142" t="s">
        <v>146</v>
      </c>
      <c r="F411" s="143" t="s">
        <v>664</v>
      </c>
      <c r="L411" s="81"/>
      <c r="M411" s="144"/>
      <c r="T411" s="145"/>
      <c r="AT411" s="6" t="s">
        <v>146</v>
      </c>
      <c r="AU411" s="6" t="s">
        <v>82</v>
      </c>
    </row>
    <row r="412" spans="2:51" s="6" customFormat="1" ht="13.5" customHeight="1">
      <c r="B412" s="146"/>
      <c r="D412" s="147" t="s">
        <v>148</v>
      </c>
      <c r="E412" s="148"/>
      <c r="F412" s="149" t="s">
        <v>665</v>
      </c>
      <c r="H412" s="150">
        <v>1.968</v>
      </c>
      <c r="L412" s="146"/>
      <c r="M412" s="151"/>
      <c r="T412" s="152"/>
      <c r="AT412" s="148" t="s">
        <v>148</v>
      </c>
      <c r="AU412" s="148" t="s">
        <v>82</v>
      </c>
      <c r="AV412" s="148" t="s">
        <v>82</v>
      </c>
      <c r="AW412" s="148" t="s">
        <v>96</v>
      </c>
      <c r="AX412" s="148" t="s">
        <v>22</v>
      </c>
      <c r="AY412" s="148" t="s">
        <v>136</v>
      </c>
    </row>
    <row r="413" spans="2:65" s="6" customFormat="1" ht="13.5" customHeight="1">
      <c r="B413" s="81"/>
      <c r="C413" s="130" t="s">
        <v>666</v>
      </c>
      <c r="D413" s="130" t="s">
        <v>139</v>
      </c>
      <c r="E413" s="131" t="s">
        <v>667</v>
      </c>
      <c r="F413" s="132" t="s">
        <v>668</v>
      </c>
      <c r="G413" s="133" t="s">
        <v>142</v>
      </c>
      <c r="H413" s="134">
        <v>60</v>
      </c>
      <c r="I413" s="135"/>
      <c r="J413" s="136">
        <f>ROUND($I$413*$H$413,2)</f>
        <v>0</v>
      </c>
      <c r="K413" s="132" t="s">
        <v>143</v>
      </c>
      <c r="L413" s="81"/>
      <c r="M413" s="137"/>
      <c r="N413" s="138" t="s">
        <v>45</v>
      </c>
      <c r="Q413" s="139">
        <v>0.00019</v>
      </c>
      <c r="R413" s="139">
        <f>$Q$413*$H$413</f>
        <v>0.0114</v>
      </c>
      <c r="S413" s="139">
        <v>0</v>
      </c>
      <c r="T413" s="140">
        <f>$S$413*$H$413</f>
        <v>0</v>
      </c>
      <c r="AR413" s="78" t="s">
        <v>264</v>
      </c>
      <c r="AT413" s="78" t="s">
        <v>139</v>
      </c>
      <c r="AU413" s="78" t="s">
        <v>82</v>
      </c>
      <c r="AY413" s="6" t="s">
        <v>136</v>
      </c>
      <c r="BE413" s="141">
        <f>IF($N$413="základní",$J$413,0)</f>
        <v>0</v>
      </c>
      <c r="BF413" s="141">
        <f>IF($N$413="snížená",$J$413,0)</f>
        <v>0</v>
      </c>
      <c r="BG413" s="141">
        <f>IF($N$413="zákl. přenesená",$J$413,0)</f>
        <v>0</v>
      </c>
      <c r="BH413" s="141">
        <f>IF($N$413="sníž. přenesená",$J$413,0)</f>
        <v>0</v>
      </c>
      <c r="BI413" s="141">
        <f>IF($N$413="nulová",$J$413,0)</f>
        <v>0</v>
      </c>
      <c r="BJ413" s="78" t="s">
        <v>22</v>
      </c>
      <c r="BK413" s="141">
        <f>ROUND($I$413*$H$413,2)</f>
        <v>0</v>
      </c>
      <c r="BL413" s="78" t="s">
        <v>264</v>
      </c>
      <c r="BM413" s="78" t="s">
        <v>669</v>
      </c>
    </row>
    <row r="414" spans="2:47" s="6" customFormat="1" ht="14.25" customHeight="1">
      <c r="B414" s="81"/>
      <c r="D414" s="142" t="s">
        <v>146</v>
      </c>
      <c r="F414" s="143" t="s">
        <v>670</v>
      </c>
      <c r="L414" s="81"/>
      <c r="M414" s="144"/>
      <c r="T414" s="145"/>
      <c r="AT414" s="6" t="s">
        <v>146</v>
      </c>
      <c r="AU414" s="6" t="s">
        <v>82</v>
      </c>
    </row>
    <row r="415" spans="2:65" s="6" customFormat="1" ht="13.5" customHeight="1">
      <c r="B415" s="81"/>
      <c r="C415" s="130" t="s">
        <v>671</v>
      </c>
      <c r="D415" s="130" t="s">
        <v>139</v>
      </c>
      <c r="E415" s="131" t="s">
        <v>672</v>
      </c>
      <c r="F415" s="132" t="s">
        <v>673</v>
      </c>
      <c r="G415" s="133" t="s">
        <v>510</v>
      </c>
      <c r="H415" s="134">
        <v>1.691</v>
      </c>
      <c r="I415" s="135"/>
      <c r="J415" s="136">
        <f>ROUND($I$415*$H$415,2)</f>
        <v>0</v>
      </c>
      <c r="K415" s="132" t="s">
        <v>143</v>
      </c>
      <c r="L415" s="81"/>
      <c r="M415" s="137"/>
      <c r="N415" s="138" t="s">
        <v>45</v>
      </c>
      <c r="Q415" s="139">
        <v>0</v>
      </c>
      <c r="R415" s="139">
        <f>$Q$415*$H$415</f>
        <v>0</v>
      </c>
      <c r="S415" s="139">
        <v>0</v>
      </c>
      <c r="T415" s="140">
        <f>$S$415*$H$415</f>
        <v>0</v>
      </c>
      <c r="AR415" s="78" t="s">
        <v>264</v>
      </c>
      <c r="AT415" s="78" t="s">
        <v>139</v>
      </c>
      <c r="AU415" s="78" t="s">
        <v>82</v>
      </c>
      <c r="AY415" s="6" t="s">
        <v>136</v>
      </c>
      <c r="BE415" s="141">
        <f>IF($N$415="základní",$J$415,0)</f>
        <v>0</v>
      </c>
      <c r="BF415" s="141">
        <f>IF($N$415="snížená",$J$415,0)</f>
        <v>0</v>
      </c>
      <c r="BG415" s="141">
        <f>IF($N$415="zákl. přenesená",$J$415,0)</f>
        <v>0</v>
      </c>
      <c r="BH415" s="141">
        <f>IF($N$415="sníž. přenesená",$J$415,0)</f>
        <v>0</v>
      </c>
      <c r="BI415" s="141">
        <f>IF($N$415="nulová",$J$415,0)</f>
        <v>0</v>
      </c>
      <c r="BJ415" s="78" t="s">
        <v>22</v>
      </c>
      <c r="BK415" s="141">
        <f>ROUND($I$415*$H$415,2)</f>
        <v>0</v>
      </c>
      <c r="BL415" s="78" t="s">
        <v>264</v>
      </c>
      <c r="BM415" s="78" t="s">
        <v>674</v>
      </c>
    </row>
    <row r="416" spans="2:47" s="6" customFormat="1" ht="24.75" customHeight="1">
      <c r="B416" s="81"/>
      <c r="D416" s="142" t="s">
        <v>146</v>
      </c>
      <c r="F416" s="143" t="s">
        <v>675</v>
      </c>
      <c r="L416" s="81"/>
      <c r="M416" s="144"/>
      <c r="T416" s="145"/>
      <c r="AT416" s="6" t="s">
        <v>146</v>
      </c>
      <c r="AU416" s="6" t="s">
        <v>82</v>
      </c>
    </row>
    <row r="417" spans="2:63" s="119" customFormat="1" ht="30" customHeight="1">
      <c r="B417" s="120"/>
      <c r="D417" s="121" t="s">
        <v>73</v>
      </c>
      <c r="E417" s="128" t="s">
        <v>676</v>
      </c>
      <c r="F417" s="128" t="s">
        <v>677</v>
      </c>
      <c r="J417" s="129">
        <f>$BK$417</f>
        <v>0</v>
      </c>
      <c r="L417" s="120"/>
      <c r="M417" s="124"/>
      <c r="P417" s="125">
        <f>SUM($P$418:$P$435)</f>
        <v>0</v>
      </c>
      <c r="R417" s="125">
        <f>SUM($R$418:$R$435)</f>
        <v>0.36544899999999997</v>
      </c>
      <c r="T417" s="126">
        <f>SUM($T$418:$T$435)</f>
        <v>0.19550250000000002</v>
      </c>
      <c r="AR417" s="121" t="s">
        <v>82</v>
      </c>
      <c r="AT417" s="121" t="s">
        <v>73</v>
      </c>
      <c r="AU417" s="121" t="s">
        <v>22</v>
      </c>
      <c r="AY417" s="121" t="s">
        <v>136</v>
      </c>
      <c r="BK417" s="127">
        <f>SUM($BK$418:$BK$435)</f>
        <v>0</v>
      </c>
    </row>
    <row r="418" spans="2:65" s="6" customFormat="1" ht="24" customHeight="1">
      <c r="B418" s="81"/>
      <c r="C418" s="130" t="s">
        <v>678</v>
      </c>
      <c r="D418" s="130" t="s">
        <v>139</v>
      </c>
      <c r="E418" s="131" t="s">
        <v>679</v>
      </c>
      <c r="F418" s="132" t="s">
        <v>680</v>
      </c>
      <c r="G418" s="133" t="s">
        <v>142</v>
      </c>
      <c r="H418" s="134">
        <v>5.85</v>
      </c>
      <c r="I418" s="135"/>
      <c r="J418" s="136">
        <f>ROUND($I$418*$H$418,2)</f>
        <v>0</v>
      </c>
      <c r="K418" s="132"/>
      <c r="L418" s="81"/>
      <c r="M418" s="137"/>
      <c r="N418" s="138" t="s">
        <v>45</v>
      </c>
      <c r="Q418" s="139">
        <v>0.0195</v>
      </c>
      <c r="R418" s="139">
        <f>$Q$418*$H$418</f>
        <v>0.114075</v>
      </c>
      <c r="S418" s="139">
        <v>0</v>
      </c>
      <c r="T418" s="140">
        <f>$S$418*$H$418</f>
        <v>0</v>
      </c>
      <c r="AR418" s="78" t="s">
        <v>264</v>
      </c>
      <c r="AT418" s="78" t="s">
        <v>139</v>
      </c>
      <c r="AU418" s="78" t="s">
        <v>82</v>
      </c>
      <c r="AY418" s="6" t="s">
        <v>136</v>
      </c>
      <c r="BE418" s="141">
        <f>IF($N$418="základní",$J$418,0)</f>
        <v>0</v>
      </c>
      <c r="BF418" s="141">
        <f>IF($N$418="snížená",$J$418,0)</f>
        <v>0</v>
      </c>
      <c r="BG418" s="141">
        <f>IF($N$418="zákl. přenesená",$J$418,0)</f>
        <v>0</v>
      </c>
      <c r="BH418" s="141">
        <f>IF($N$418="sníž. přenesená",$J$418,0)</f>
        <v>0</v>
      </c>
      <c r="BI418" s="141">
        <f>IF($N$418="nulová",$J$418,0)</f>
        <v>0</v>
      </c>
      <c r="BJ418" s="78" t="s">
        <v>22</v>
      </c>
      <c r="BK418" s="141">
        <f>ROUND($I$418*$H$418,2)</f>
        <v>0</v>
      </c>
      <c r="BL418" s="78" t="s">
        <v>264</v>
      </c>
      <c r="BM418" s="78" t="s">
        <v>681</v>
      </c>
    </row>
    <row r="419" spans="2:47" s="6" customFormat="1" ht="24.75" customHeight="1">
      <c r="B419" s="81"/>
      <c r="D419" s="142" t="s">
        <v>146</v>
      </c>
      <c r="F419" s="143" t="s">
        <v>680</v>
      </c>
      <c r="L419" s="81"/>
      <c r="M419" s="144"/>
      <c r="T419" s="145"/>
      <c r="AT419" s="6" t="s">
        <v>146</v>
      </c>
      <c r="AU419" s="6" t="s">
        <v>82</v>
      </c>
    </row>
    <row r="420" spans="2:51" s="6" customFormat="1" ht="13.5" customHeight="1">
      <c r="B420" s="146"/>
      <c r="D420" s="147" t="s">
        <v>148</v>
      </c>
      <c r="E420" s="148"/>
      <c r="F420" s="149" t="s">
        <v>682</v>
      </c>
      <c r="H420" s="150">
        <v>5.85</v>
      </c>
      <c r="L420" s="146"/>
      <c r="M420" s="151"/>
      <c r="T420" s="152"/>
      <c r="AT420" s="148" t="s">
        <v>148</v>
      </c>
      <c r="AU420" s="148" t="s">
        <v>82</v>
      </c>
      <c r="AV420" s="148" t="s">
        <v>82</v>
      </c>
      <c r="AW420" s="148" t="s">
        <v>96</v>
      </c>
      <c r="AX420" s="148" t="s">
        <v>22</v>
      </c>
      <c r="AY420" s="148" t="s">
        <v>136</v>
      </c>
    </row>
    <row r="421" spans="2:65" s="6" customFormat="1" ht="13.5" customHeight="1">
      <c r="B421" s="81"/>
      <c r="C421" s="130" t="s">
        <v>683</v>
      </c>
      <c r="D421" s="130" t="s">
        <v>139</v>
      </c>
      <c r="E421" s="131" t="s">
        <v>684</v>
      </c>
      <c r="F421" s="132" t="s">
        <v>685</v>
      </c>
      <c r="G421" s="133" t="s">
        <v>243</v>
      </c>
      <c r="H421" s="134">
        <v>56.15</v>
      </c>
      <c r="I421" s="135"/>
      <c r="J421" s="136">
        <f>ROUND($I$421*$H$421,2)</f>
        <v>0</v>
      </c>
      <c r="K421" s="132" t="s">
        <v>143</v>
      </c>
      <c r="L421" s="81"/>
      <c r="M421" s="137"/>
      <c r="N421" s="138" t="s">
        <v>45</v>
      </c>
      <c r="Q421" s="139">
        <v>0</v>
      </c>
      <c r="R421" s="139">
        <f>$Q$421*$H$421</f>
        <v>0</v>
      </c>
      <c r="S421" s="139">
        <v>0.00135</v>
      </c>
      <c r="T421" s="140">
        <f>$S$421*$H$421</f>
        <v>0.07580250000000001</v>
      </c>
      <c r="AR421" s="78" t="s">
        <v>264</v>
      </c>
      <c r="AT421" s="78" t="s">
        <v>139</v>
      </c>
      <c r="AU421" s="78" t="s">
        <v>82</v>
      </c>
      <c r="AY421" s="6" t="s">
        <v>136</v>
      </c>
      <c r="BE421" s="141">
        <f>IF($N$421="základní",$J$421,0)</f>
        <v>0</v>
      </c>
      <c r="BF421" s="141">
        <f>IF($N$421="snížená",$J$421,0)</f>
        <v>0</v>
      </c>
      <c r="BG421" s="141">
        <f>IF($N$421="zákl. přenesená",$J$421,0)</f>
        <v>0</v>
      </c>
      <c r="BH421" s="141">
        <f>IF($N$421="sníž. přenesená",$J$421,0)</f>
        <v>0</v>
      </c>
      <c r="BI421" s="141">
        <f>IF($N$421="nulová",$J$421,0)</f>
        <v>0</v>
      </c>
      <c r="BJ421" s="78" t="s">
        <v>22</v>
      </c>
      <c r="BK421" s="141">
        <f>ROUND($I$421*$H$421,2)</f>
        <v>0</v>
      </c>
      <c r="BL421" s="78" t="s">
        <v>264</v>
      </c>
      <c r="BM421" s="78" t="s">
        <v>686</v>
      </c>
    </row>
    <row r="422" spans="2:47" s="6" customFormat="1" ht="14.25" customHeight="1">
      <c r="B422" s="81"/>
      <c r="D422" s="142" t="s">
        <v>146</v>
      </c>
      <c r="F422" s="143" t="s">
        <v>685</v>
      </c>
      <c r="L422" s="81"/>
      <c r="M422" s="144"/>
      <c r="T422" s="145"/>
      <c r="AT422" s="6" t="s">
        <v>146</v>
      </c>
      <c r="AU422" s="6" t="s">
        <v>82</v>
      </c>
    </row>
    <row r="423" spans="2:65" s="6" customFormat="1" ht="13.5" customHeight="1">
      <c r="B423" s="81"/>
      <c r="C423" s="130" t="s">
        <v>687</v>
      </c>
      <c r="D423" s="130" t="s">
        <v>139</v>
      </c>
      <c r="E423" s="131" t="s">
        <v>688</v>
      </c>
      <c r="F423" s="132" t="s">
        <v>689</v>
      </c>
      <c r="G423" s="133" t="s">
        <v>243</v>
      </c>
      <c r="H423" s="134">
        <v>42</v>
      </c>
      <c r="I423" s="135"/>
      <c r="J423" s="136">
        <f>ROUND($I$423*$H$423,2)</f>
        <v>0</v>
      </c>
      <c r="K423" s="132" t="s">
        <v>143</v>
      </c>
      <c r="L423" s="81"/>
      <c r="M423" s="137"/>
      <c r="N423" s="138" t="s">
        <v>45</v>
      </c>
      <c r="Q423" s="139">
        <v>0</v>
      </c>
      <c r="R423" s="139">
        <f>$Q$423*$H$423</f>
        <v>0</v>
      </c>
      <c r="S423" s="139">
        <v>0.00285</v>
      </c>
      <c r="T423" s="140">
        <f>$S$423*$H$423</f>
        <v>0.1197</v>
      </c>
      <c r="AR423" s="78" t="s">
        <v>264</v>
      </c>
      <c r="AT423" s="78" t="s">
        <v>139</v>
      </c>
      <c r="AU423" s="78" t="s">
        <v>82</v>
      </c>
      <c r="AY423" s="6" t="s">
        <v>136</v>
      </c>
      <c r="BE423" s="141">
        <f>IF($N$423="základní",$J$423,0)</f>
        <v>0</v>
      </c>
      <c r="BF423" s="141">
        <f>IF($N$423="snížená",$J$423,0)</f>
        <v>0</v>
      </c>
      <c r="BG423" s="141">
        <f>IF($N$423="zákl. přenesená",$J$423,0)</f>
        <v>0</v>
      </c>
      <c r="BH423" s="141">
        <f>IF($N$423="sníž. přenesená",$J$423,0)</f>
        <v>0</v>
      </c>
      <c r="BI423" s="141">
        <f>IF($N$423="nulová",$J$423,0)</f>
        <v>0</v>
      </c>
      <c r="BJ423" s="78" t="s">
        <v>22</v>
      </c>
      <c r="BK423" s="141">
        <f>ROUND($I$423*$H$423,2)</f>
        <v>0</v>
      </c>
      <c r="BL423" s="78" t="s">
        <v>264</v>
      </c>
      <c r="BM423" s="78" t="s">
        <v>690</v>
      </c>
    </row>
    <row r="424" spans="2:47" s="6" customFormat="1" ht="14.25" customHeight="1">
      <c r="B424" s="81"/>
      <c r="D424" s="142" t="s">
        <v>146</v>
      </c>
      <c r="F424" s="143" t="s">
        <v>691</v>
      </c>
      <c r="L424" s="81"/>
      <c r="M424" s="144"/>
      <c r="T424" s="145"/>
      <c r="AT424" s="6" t="s">
        <v>146</v>
      </c>
      <c r="AU424" s="6" t="s">
        <v>82</v>
      </c>
    </row>
    <row r="425" spans="2:65" s="6" customFormat="1" ht="13.5" customHeight="1">
      <c r="B425" s="81"/>
      <c r="C425" s="130" t="s">
        <v>692</v>
      </c>
      <c r="D425" s="130" t="s">
        <v>139</v>
      </c>
      <c r="E425" s="131" t="s">
        <v>693</v>
      </c>
      <c r="F425" s="132" t="s">
        <v>694</v>
      </c>
      <c r="G425" s="133" t="s">
        <v>243</v>
      </c>
      <c r="H425" s="134">
        <v>42</v>
      </c>
      <c r="I425" s="135"/>
      <c r="J425" s="136">
        <f>ROUND($I$425*$H$425,2)</f>
        <v>0</v>
      </c>
      <c r="K425" s="132" t="s">
        <v>143</v>
      </c>
      <c r="L425" s="81"/>
      <c r="M425" s="137"/>
      <c r="N425" s="138" t="s">
        <v>45</v>
      </c>
      <c r="Q425" s="139">
        <v>7E-05</v>
      </c>
      <c r="R425" s="139">
        <f>$Q$425*$H$425</f>
        <v>0.00294</v>
      </c>
      <c r="S425" s="139">
        <v>0</v>
      </c>
      <c r="T425" s="140">
        <f>$S$425*$H$425</f>
        <v>0</v>
      </c>
      <c r="AR425" s="78" t="s">
        <v>264</v>
      </c>
      <c r="AT425" s="78" t="s">
        <v>139</v>
      </c>
      <c r="AU425" s="78" t="s">
        <v>82</v>
      </c>
      <c r="AY425" s="6" t="s">
        <v>136</v>
      </c>
      <c r="BE425" s="141">
        <f>IF($N$425="základní",$J$425,0)</f>
        <v>0</v>
      </c>
      <c r="BF425" s="141">
        <f>IF($N$425="snížená",$J$425,0)</f>
        <v>0</v>
      </c>
      <c r="BG425" s="141">
        <f>IF($N$425="zákl. přenesená",$J$425,0)</f>
        <v>0</v>
      </c>
      <c r="BH425" s="141">
        <f>IF($N$425="sníž. přenesená",$J$425,0)</f>
        <v>0</v>
      </c>
      <c r="BI425" s="141">
        <f>IF($N$425="nulová",$J$425,0)</f>
        <v>0</v>
      </c>
      <c r="BJ425" s="78" t="s">
        <v>22</v>
      </c>
      <c r="BK425" s="141">
        <f>ROUND($I$425*$H$425,2)</f>
        <v>0</v>
      </c>
      <c r="BL425" s="78" t="s">
        <v>264</v>
      </c>
      <c r="BM425" s="78" t="s">
        <v>695</v>
      </c>
    </row>
    <row r="426" spans="2:47" s="6" customFormat="1" ht="14.25" customHeight="1">
      <c r="B426" s="81"/>
      <c r="D426" s="142" t="s">
        <v>146</v>
      </c>
      <c r="F426" s="143" t="s">
        <v>696</v>
      </c>
      <c r="L426" s="81"/>
      <c r="M426" s="144"/>
      <c r="T426" s="145"/>
      <c r="AT426" s="6" t="s">
        <v>146</v>
      </c>
      <c r="AU426" s="6" t="s">
        <v>82</v>
      </c>
    </row>
    <row r="427" spans="2:65" s="6" customFormat="1" ht="13.5" customHeight="1">
      <c r="B427" s="81"/>
      <c r="C427" s="130" t="s">
        <v>697</v>
      </c>
      <c r="D427" s="130" t="s">
        <v>139</v>
      </c>
      <c r="E427" s="131" t="s">
        <v>698</v>
      </c>
      <c r="F427" s="132" t="s">
        <v>699</v>
      </c>
      <c r="G427" s="133" t="s">
        <v>362</v>
      </c>
      <c r="H427" s="134">
        <v>5</v>
      </c>
      <c r="I427" s="135"/>
      <c r="J427" s="136">
        <f>ROUND($I$427*$H$427,2)</f>
        <v>0</v>
      </c>
      <c r="K427" s="132" t="s">
        <v>143</v>
      </c>
      <c r="L427" s="81"/>
      <c r="M427" s="137"/>
      <c r="N427" s="138" t="s">
        <v>45</v>
      </c>
      <c r="Q427" s="139">
        <v>0.00184</v>
      </c>
      <c r="R427" s="139">
        <f>$Q$427*$H$427</f>
        <v>0.0092</v>
      </c>
      <c r="S427" s="139">
        <v>0</v>
      </c>
      <c r="T427" s="140">
        <f>$S$427*$H$427</f>
        <v>0</v>
      </c>
      <c r="AR427" s="78" t="s">
        <v>264</v>
      </c>
      <c r="AT427" s="78" t="s">
        <v>139</v>
      </c>
      <c r="AU427" s="78" t="s">
        <v>82</v>
      </c>
      <c r="AY427" s="6" t="s">
        <v>136</v>
      </c>
      <c r="BE427" s="141">
        <f>IF($N$427="základní",$J$427,0)</f>
        <v>0</v>
      </c>
      <c r="BF427" s="141">
        <f>IF($N$427="snížená",$J$427,0)</f>
        <v>0</v>
      </c>
      <c r="BG427" s="141">
        <f>IF($N$427="zákl. přenesená",$J$427,0)</f>
        <v>0</v>
      </c>
      <c r="BH427" s="141">
        <f>IF($N$427="sníž. přenesená",$J$427,0)</f>
        <v>0</v>
      </c>
      <c r="BI427" s="141">
        <f>IF($N$427="nulová",$J$427,0)</f>
        <v>0</v>
      </c>
      <c r="BJ427" s="78" t="s">
        <v>22</v>
      </c>
      <c r="BK427" s="141">
        <f>ROUND($I$427*$H$427,2)</f>
        <v>0</v>
      </c>
      <c r="BL427" s="78" t="s">
        <v>264</v>
      </c>
      <c r="BM427" s="78" t="s">
        <v>700</v>
      </c>
    </row>
    <row r="428" spans="2:47" s="6" customFormat="1" ht="14.25" customHeight="1">
      <c r="B428" s="81"/>
      <c r="D428" s="142" t="s">
        <v>146</v>
      </c>
      <c r="F428" s="143" t="s">
        <v>701</v>
      </c>
      <c r="L428" s="81"/>
      <c r="M428" s="144"/>
      <c r="T428" s="145"/>
      <c r="AT428" s="6" t="s">
        <v>146</v>
      </c>
      <c r="AU428" s="6" t="s">
        <v>82</v>
      </c>
    </row>
    <row r="429" spans="2:65" s="6" customFormat="1" ht="13.5" customHeight="1">
      <c r="B429" s="81"/>
      <c r="C429" s="130" t="s">
        <v>702</v>
      </c>
      <c r="D429" s="130" t="s">
        <v>139</v>
      </c>
      <c r="E429" s="131" t="s">
        <v>703</v>
      </c>
      <c r="F429" s="132" t="s">
        <v>704</v>
      </c>
      <c r="G429" s="133" t="s">
        <v>362</v>
      </c>
      <c r="H429" s="134">
        <v>5</v>
      </c>
      <c r="I429" s="135"/>
      <c r="J429" s="136">
        <f>ROUND($I$429*$H$429,2)</f>
        <v>0</v>
      </c>
      <c r="K429" s="132" t="s">
        <v>143</v>
      </c>
      <c r="L429" s="81"/>
      <c r="M429" s="137"/>
      <c r="N429" s="138" t="s">
        <v>45</v>
      </c>
      <c r="Q429" s="139">
        <v>0.00113</v>
      </c>
      <c r="R429" s="139">
        <f>$Q$429*$H$429</f>
        <v>0.00565</v>
      </c>
      <c r="S429" s="139">
        <v>0</v>
      </c>
      <c r="T429" s="140">
        <f>$S$429*$H$429</f>
        <v>0</v>
      </c>
      <c r="AR429" s="78" t="s">
        <v>264</v>
      </c>
      <c r="AT429" s="78" t="s">
        <v>139</v>
      </c>
      <c r="AU429" s="78" t="s">
        <v>82</v>
      </c>
      <c r="AY429" s="6" t="s">
        <v>136</v>
      </c>
      <c r="BE429" s="141">
        <f>IF($N$429="základní",$J$429,0)</f>
        <v>0</v>
      </c>
      <c r="BF429" s="141">
        <f>IF($N$429="snížená",$J$429,0)</f>
        <v>0</v>
      </c>
      <c r="BG429" s="141">
        <f>IF($N$429="zákl. přenesená",$J$429,0)</f>
        <v>0</v>
      </c>
      <c r="BH429" s="141">
        <f>IF($N$429="sníž. přenesená",$J$429,0)</f>
        <v>0</v>
      </c>
      <c r="BI429" s="141">
        <f>IF($N$429="nulová",$J$429,0)</f>
        <v>0</v>
      </c>
      <c r="BJ429" s="78" t="s">
        <v>22</v>
      </c>
      <c r="BK429" s="141">
        <f>ROUND($I$429*$H$429,2)</f>
        <v>0</v>
      </c>
      <c r="BL429" s="78" t="s">
        <v>264</v>
      </c>
      <c r="BM429" s="78" t="s">
        <v>705</v>
      </c>
    </row>
    <row r="430" spans="2:47" s="6" customFormat="1" ht="14.25" customHeight="1">
      <c r="B430" s="81"/>
      <c r="D430" s="142" t="s">
        <v>146</v>
      </c>
      <c r="F430" s="143" t="s">
        <v>706</v>
      </c>
      <c r="L430" s="81"/>
      <c r="M430" s="144"/>
      <c r="T430" s="145"/>
      <c r="AT430" s="6" t="s">
        <v>146</v>
      </c>
      <c r="AU430" s="6" t="s">
        <v>82</v>
      </c>
    </row>
    <row r="431" spans="2:65" s="6" customFormat="1" ht="13.5" customHeight="1">
      <c r="B431" s="81"/>
      <c r="C431" s="130" t="s">
        <v>707</v>
      </c>
      <c r="D431" s="130" t="s">
        <v>139</v>
      </c>
      <c r="E431" s="131" t="s">
        <v>708</v>
      </c>
      <c r="F431" s="132" t="s">
        <v>709</v>
      </c>
      <c r="G431" s="133" t="s">
        <v>243</v>
      </c>
      <c r="H431" s="134">
        <v>56.15</v>
      </c>
      <c r="I431" s="135"/>
      <c r="J431" s="136">
        <f>ROUND($I$431*$H$431,2)</f>
        <v>0</v>
      </c>
      <c r="K431" s="132"/>
      <c r="L431" s="81"/>
      <c r="M431" s="137"/>
      <c r="N431" s="138" t="s">
        <v>45</v>
      </c>
      <c r="Q431" s="139">
        <v>0.00416</v>
      </c>
      <c r="R431" s="139">
        <f>$Q$431*$H$431</f>
        <v>0.23358399999999999</v>
      </c>
      <c r="S431" s="139">
        <v>0</v>
      </c>
      <c r="T431" s="140">
        <f>$S$431*$H$431</f>
        <v>0</v>
      </c>
      <c r="AR431" s="78" t="s">
        <v>264</v>
      </c>
      <c r="AT431" s="78" t="s">
        <v>139</v>
      </c>
      <c r="AU431" s="78" t="s">
        <v>82</v>
      </c>
      <c r="AY431" s="6" t="s">
        <v>136</v>
      </c>
      <c r="BE431" s="141">
        <f>IF($N$431="základní",$J$431,0)</f>
        <v>0</v>
      </c>
      <c r="BF431" s="141">
        <f>IF($N$431="snížená",$J$431,0)</f>
        <v>0</v>
      </c>
      <c r="BG431" s="141">
        <f>IF($N$431="zákl. přenesená",$J$431,0)</f>
        <v>0</v>
      </c>
      <c r="BH431" s="141">
        <f>IF($N$431="sníž. přenesená",$J$431,0)</f>
        <v>0</v>
      </c>
      <c r="BI431" s="141">
        <f>IF($N$431="nulová",$J$431,0)</f>
        <v>0</v>
      </c>
      <c r="BJ431" s="78" t="s">
        <v>22</v>
      </c>
      <c r="BK431" s="141">
        <f>ROUND($I$431*$H$431,2)</f>
        <v>0</v>
      </c>
      <c r="BL431" s="78" t="s">
        <v>264</v>
      </c>
      <c r="BM431" s="78" t="s">
        <v>710</v>
      </c>
    </row>
    <row r="432" spans="2:47" s="6" customFormat="1" ht="14.25" customHeight="1">
      <c r="B432" s="81"/>
      <c r="D432" s="142" t="s">
        <v>146</v>
      </c>
      <c r="F432" s="143" t="s">
        <v>709</v>
      </c>
      <c r="L432" s="81"/>
      <c r="M432" s="144"/>
      <c r="T432" s="145"/>
      <c r="AT432" s="6" t="s">
        <v>146</v>
      </c>
      <c r="AU432" s="6" t="s">
        <v>82</v>
      </c>
    </row>
    <row r="433" spans="2:51" s="6" customFormat="1" ht="13.5" customHeight="1">
      <c r="B433" s="146"/>
      <c r="D433" s="147" t="s">
        <v>148</v>
      </c>
      <c r="E433" s="148"/>
      <c r="F433" s="149" t="s">
        <v>711</v>
      </c>
      <c r="H433" s="150">
        <v>56.15</v>
      </c>
      <c r="L433" s="146"/>
      <c r="M433" s="151"/>
      <c r="T433" s="152"/>
      <c r="AT433" s="148" t="s">
        <v>148</v>
      </c>
      <c r="AU433" s="148" t="s">
        <v>82</v>
      </c>
      <c r="AV433" s="148" t="s">
        <v>82</v>
      </c>
      <c r="AW433" s="148" t="s">
        <v>96</v>
      </c>
      <c r="AX433" s="148" t="s">
        <v>22</v>
      </c>
      <c r="AY433" s="148" t="s">
        <v>136</v>
      </c>
    </row>
    <row r="434" spans="2:65" s="6" customFormat="1" ht="13.5" customHeight="1">
      <c r="B434" s="81"/>
      <c r="C434" s="130" t="s">
        <v>712</v>
      </c>
      <c r="D434" s="130" t="s">
        <v>139</v>
      </c>
      <c r="E434" s="131" t="s">
        <v>713</v>
      </c>
      <c r="F434" s="132" t="s">
        <v>714</v>
      </c>
      <c r="G434" s="133" t="s">
        <v>510</v>
      </c>
      <c r="H434" s="134">
        <v>0.365</v>
      </c>
      <c r="I434" s="135"/>
      <c r="J434" s="136">
        <f>ROUND($I$434*$H$434,2)</f>
        <v>0</v>
      </c>
      <c r="K434" s="132" t="s">
        <v>143</v>
      </c>
      <c r="L434" s="81"/>
      <c r="M434" s="137"/>
      <c r="N434" s="138" t="s">
        <v>45</v>
      </c>
      <c r="Q434" s="139">
        <v>0</v>
      </c>
      <c r="R434" s="139">
        <f>$Q$434*$H$434</f>
        <v>0</v>
      </c>
      <c r="S434" s="139">
        <v>0</v>
      </c>
      <c r="T434" s="140">
        <f>$S$434*$H$434</f>
        <v>0</v>
      </c>
      <c r="AR434" s="78" t="s">
        <v>264</v>
      </c>
      <c r="AT434" s="78" t="s">
        <v>139</v>
      </c>
      <c r="AU434" s="78" t="s">
        <v>82</v>
      </c>
      <c r="AY434" s="6" t="s">
        <v>136</v>
      </c>
      <c r="BE434" s="141">
        <f>IF($N$434="základní",$J$434,0)</f>
        <v>0</v>
      </c>
      <c r="BF434" s="141">
        <f>IF($N$434="snížená",$J$434,0)</f>
        <v>0</v>
      </c>
      <c r="BG434" s="141">
        <f>IF($N$434="zákl. přenesená",$J$434,0)</f>
        <v>0</v>
      </c>
      <c r="BH434" s="141">
        <f>IF($N$434="sníž. přenesená",$J$434,0)</f>
        <v>0</v>
      </c>
      <c r="BI434" s="141">
        <f>IF($N$434="nulová",$J$434,0)</f>
        <v>0</v>
      </c>
      <c r="BJ434" s="78" t="s">
        <v>22</v>
      </c>
      <c r="BK434" s="141">
        <f>ROUND($I$434*$H$434,2)</f>
        <v>0</v>
      </c>
      <c r="BL434" s="78" t="s">
        <v>264</v>
      </c>
      <c r="BM434" s="78" t="s">
        <v>715</v>
      </c>
    </row>
    <row r="435" spans="2:47" s="6" customFormat="1" ht="24.75" customHeight="1">
      <c r="B435" s="81"/>
      <c r="D435" s="142" t="s">
        <v>146</v>
      </c>
      <c r="F435" s="143" t="s">
        <v>716</v>
      </c>
      <c r="L435" s="81"/>
      <c r="M435" s="144"/>
      <c r="T435" s="145"/>
      <c r="AT435" s="6" t="s">
        <v>146</v>
      </c>
      <c r="AU435" s="6" t="s">
        <v>82</v>
      </c>
    </row>
    <row r="436" spans="2:63" s="119" customFormat="1" ht="30" customHeight="1">
      <c r="B436" s="120"/>
      <c r="D436" s="121" t="s">
        <v>73</v>
      </c>
      <c r="E436" s="128" t="s">
        <v>717</v>
      </c>
      <c r="F436" s="128" t="s">
        <v>718</v>
      </c>
      <c r="J436" s="129">
        <f>$BK$436</f>
        <v>0</v>
      </c>
      <c r="L436" s="120"/>
      <c r="M436" s="124"/>
      <c r="P436" s="125">
        <f>SUM($P$437:$P$450)</f>
        <v>0</v>
      </c>
      <c r="R436" s="125">
        <f>SUM($R$437:$R$450)</f>
        <v>0.39880000000000004</v>
      </c>
      <c r="T436" s="126">
        <f>SUM($T$437:$T$450)</f>
        <v>0</v>
      </c>
      <c r="AR436" s="121" t="s">
        <v>82</v>
      </c>
      <c r="AT436" s="121" t="s">
        <v>73</v>
      </c>
      <c r="AU436" s="121" t="s">
        <v>22</v>
      </c>
      <c r="AY436" s="121" t="s">
        <v>136</v>
      </c>
      <c r="BK436" s="127">
        <f>SUM($BK$437:$BK$450)</f>
        <v>0</v>
      </c>
    </row>
    <row r="437" spans="2:65" s="6" customFormat="1" ht="13.5" customHeight="1">
      <c r="B437" s="81"/>
      <c r="C437" s="130" t="s">
        <v>719</v>
      </c>
      <c r="D437" s="130" t="s">
        <v>139</v>
      </c>
      <c r="E437" s="131" t="s">
        <v>720</v>
      </c>
      <c r="F437" s="132" t="s">
        <v>721</v>
      </c>
      <c r="G437" s="133" t="s">
        <v>142</v>
      </c>
      <c r="H437" s="134">
        <v>106.26</v>
      </c>
      <c r="I437" s="135"/>
      <c r="J437" s="136">
        <f>ROUND($I$437*$H$437,2)</f>
        <v>0</v>
      </c>
      <c r="K437" s="132"/>
      <c r="L437" s="81"/>
      <c r="M437" s="137"/>
      <c r="N437" s="138" t="s">
        <v>45</v>
      </c>
      <c r="Q437" s="139">
        <v>0</v>
      </c>
      <c r="R437" s="139">
        <f>$Q$437*$H$437</f>
        <v>0</v>
      </c>
      <c r="S437" s="139">
        <v>0</v>
      </c>
      <c r="T437" s="140">
        <f>$S$437*$H$437</f>
        <v>0</v>
      </c>
      <c r="AR437" s="78" t="s">
        <v>264</v>
      </c>
      <c r="AT437" s="78" t="s">
        <v>139</v>
      </c>
      <c r="AU437" s="78" t="s">
        <v>82</v>
      </c>
      <c r="AY437" s="6" t="s">
        <v>136</v>
      </c>
      <c r="BE437" s="141">
        <f>IF($N$437="základní",$J$437,0)</f>
        <v>0</v>
      </c>
      <c r="BF437" s="141">
        <f>IF($N$437="snížená",$J$437,0)</f>
        <v>0</v>
      </c>
      <c r="BG437" s="141">
        <f>IF($N$437="zákl. přenesená",$J$437,0)</f>
        <v>0</v>
      </c>
      <c r="BH437" s="141">
        <f>IF($N$437="sníž. přenesená",$J$437,0)</f>
        <v>0</v>
      </c>
      <c r="BI437" s="141">
        <f>IF($N$437="nulová",$J$437,0)</f>
        <v>0</v>
      </c>
      <c r="BJ437" s="78" t="s">
        <v>22</v>
      </c>
      <c r="BK437" s="141">
        <f>ROUND($I$437*$H$437,2)</f>
        <v>0</v>
      </c>
      <c r="BL437" s="78" t="s">
        <v>264</v>
      </c>
      <c r="BM437" s="78" t="s">
        <v>722</v>
      </c>
    </row>
    <row r="438" spans="2:47" s="6" customFormat="1" ht="14.25" customHeight="1">
      <c r="B438" s="81"/>
      <c r="D438" s="142" t="s">
        <v>146</v>
      </c>
      <c r="F438" s="143" t="s">
        <v>723</v>
      </c>
      <c r="L438" s="81"/>
      <c r="M438" s="144"/>
      <c r="T438" s="145"/>
      <c r="AT438" s="6" t="s">
        <v>146</v>
      </c>
      <c r="AU438" s="6" t="s">
        <v>82</v>
      </c>
    </row>
    <row r="439" spans="2:51" s="6" customFormat="1" ht="13.5" customHeight="1">
      <c r="B439" s="146"/>
      <c r="D439" s="147" t="s">
        <v>148</v>
      </c>
      <c r="E439" s="148"/>
      <c r="F439" s="149" t="s">
        <v>724</v>
      </c>
      <c r="H439" s="150">
        <v>39.3</v>
      </c>
      <c r="L439" s="146"/>
      <c r="M439" s="151"/>
      <c r="T439" s="152"/>
      <c r="AT439" s="148" t="s">
        <v>148</v>
      </c>
      <c r="AU439" s="148" t="s">
        <v>82</v>
      </c>
      <c r="AV439" s="148" t="s">
        <v>82</v>
      </c>
      <c r="AW439" s="148" t="s">
        <v>96</v>
      </c>
      <c r="AX439" s="148" t="s">
        <v>74</v>
      </c>
      <c r="AY439" s="148" t="s">
        <v>136</v>
      </c>
    </row>
    <row r="440" spans="2:51" s="6" customFormat="1" ht="13.5" customHeight="1">
      <c r="B440" s="146"/>
      <c r="D440" s="147" t="s">
        <v>148</v>
      </c>
      <c r="E440" s="148"/>
      <c r="F440" s="149" t="s">
        <v>467</v>
      </c>
      <c r="H440" s="150">
        <v>66.96</v>
      </c>
      <c r="L440" s="146"/>
      <c r="M440" s="151"/>
      <c r="T440" s="152"/>
      <c r="AT440" s="148" t="s">
        <v>148</v>
      </c>
      <c r="AU440" s="148" t="s">
        <v>82</v>
      </c>
      <c r="AV440" s="148" t="s">
        <v>82</v>
      </c>
      <c r="AW440" s="148" t="s">
        <v>96</v>
      </c>
      <c r="AX440" s="148" t="s">
        <v>74</v>
      </c>
      <c r="AY440" s="148" t="s">
        <v>136</v>
      </c>
    </row>
    <row r="441" spans="2:51" s="6" customFormat="1" ht="13.5" customHeight="1">
      <c r="B441" s="153"/>
      <c r="D441" s="147" t="s">
        <v>148</v>
      </c>
      <c r="E441" s="154"/>
      <c r="F441" s="155" t="s">
        <v>151</v>
      </c>
      <c r="H441" s="156">
        <v>106.26</v>
      </c>
      <c r="L441" s="153"/>
      <c r="M441" s="157"/>
      <c r="T441" s="158"/>
      <c r="AT441" s="154" t="s">
        <v>148</v>
      </c>
      <c r="AU441" s="154" t="s">
        <v>82</v>
      </c>
      <c r="AV441" s="154" t="s">
        <v>144</v>
      </c>
      <c r="AW441" s="154" t="s">
        <v>96</v>
      </c>
      <c r="AX441" s="154" t="s">
        <v>22</v>
      </c>
      <c r="AY441" s="154" t="s">
        <v>136</v>
      </c>
    </row>
    <row r="442" spans="2:65" s="6" customFormat="1" ht="13.5" customHeight="1">
      <c r="B442" s="81"/>
      <c r="C442" s="130" t="s">
        <v>505</v>
      </c>
      <c r="D442" s="130" t="s">
        <v>139</v>
      </c>
      <c r="E442" s="131" t="s">
        <v>725</v>
      </c>
      <c r="F442" s="132" t="s">
        <v>726</v>
      </c>
      <c r="G442" s="133" t="s">
        <v>142</v>
      </c>
      <c r="H442" s="134">
        <v>3.911</v>
      </c>
      <c r="I442" s="135"/>
      <c r="J442" s="136">
        <f>ROUND($I$442*$H$442,2)</f>
        <v>0</v>
      </c>
      <c r="K442" s="132"/>
      <c r="L442" s="81"/>
      <c r="M442" s="137"/>
      <c r="N442" s="138" t="s">
        <v>45</v>
      </c>
      <c r="Q442" s="139">
        <v>0</v>
      </c>
      <c r="R442" s="139">
        <f>$Q$442*$H$442</f>
        <v>0</v>
      </c>
      <c r="S442" s="139">
        <v>0</v>
      </c>
      <c r="T442" s="140">
        <f>$S$442*$H$442</f>
        <v>0</v>
      </c>
      <c r="AR442" s="78" t="s">
        <v>264</v>
      </c>
      <c r="AT442" s="78" t="s">
        <v>139</v>
      </c>
      <c r="AU442" s="78" t="s">
        <v>82</v>
      </c>
      <c r="AY442" s="6" t="s">
        <v>136</v>
      </c>
      <c r="BE442" s="141">
        <f>IF($N$442="základní",$J$442,0)</f>
        <v>0</v>
      </c>
      <c r="BF442" s="141">
        <f>IF($N$442="snížená",$J$442,0)</f>
        <v>0</v>
      </c>
      <c r="BG442" s="141">
        <f>IF($N$442="zákl. přenesená",$J$442,0)</f>
        <v>0</v>
      </c>
      <c r="BH442" s="141">
        <f>IF($N$442="sníž. přenesená",$J$442,0)</f>
        <v>0</v>
      </c>
      <c r="BI442" s="141">
        <f>IF($N$442="nulová",$J$442,0)</f>
        <v>0</v>
      </c>
      <c r="BJ442" s="78" t="s">
        <v>22</v>
      </c>
      <c r="BK442" s="141">
        <f>ROUND($I$442*$H$442,2)</f>
        <v>0</v>
      </c>
      <c r="BL442" s="78" t="s">
        <v>264</v>
      </c>
      <c r="BM442" s="78" t="s">
        <v>727</v>
      </c>
    </row>
    <row r="443" spans="2:47" s="6" customFormat="1" ht="14.25" customHeight="1">
      <c r="B443" s="81"/>
      <c r="D443" s="142" t="s">
        <v>146</v>
      </c>
      <c r="F443" s="143" t="s">
        <v>726</v>
      </c>
      <c r="L443" s="81"/>
      <c r="M443" s="144"/>
      <c r="T443" s="145"/>
      <c r="AT443" s="6" t="s">
        <v>146</v>
      </c>
      <c r="AU443" s="6" t="s">
        <v>82</v>
      </c>
    </row>
    <row r="444" spans="2:51" s="6" customFormat="1" ht="13.5" customHeight="1">
      <c r="B444" s="146"/>
      <c r="D444" s="147" t="s">
        <v>148</v>
      </c>
      <c r="E444" s="148"/>
      <c r="F444" s="149" t="s">
        <v>728</v>
      </c>
      <c r="H444" s="150">
        <v>3.911</v>
      </c>
      <c r="L444" s="146"/>
      <c r="M444" s="151"/>
      <c r="T444" s="152"/>
      <c r="AT444" s="148" t="s">
        <v>148</v>
      </c>
      <c r="AU444" s="148" t="s">
        <v>82</v>
      </c>
      <c r="AV444" s="148" t="s">
        <v>82</v>
      </c>
      <c r="AW444" s="148" t="s">
        <v>96</v>
      </c>
      <c r="AX444" s="148" t="s">
        <v>22</v>
      </c>
      <c r="AY444" s="148" t="s">
        <v>136</v>
      </c>
    </row>
    <row r="445" spans="2:65" s="6" customFormat="1" ht="13.5" customHeight="1">
      <c r="B445" s="81"/>
      <c r="C445" s="130" t="s">
        <v>28</v>
      </c>
      <c r="D445" s="130" t="s">
        <v>139</v>
      </c>
      <c r="E445" s="131" t="s">
        <v>729</v>
      </c>
      <c r="F445" s="132" t="s">
        <v>730</v>
      </c>
      <c r="G445" s="133" t="s">
        <v>362</v>
      </c>
      <c r="H445" s="134">
        <v>37</v>
      </c>
      <c r="I445" s="135"/>
      <c r="J445" s="136">
        <f>ROUND($I$445*$H$445,2)</f>
        <v>0</v>
      </c>
      <c r="K445" s="132" t="s">
        <v>143</v>
      </c>
      <c r="L445" s="81"/>
      <c r="M445" s="137"/>
      <c r="N445" s="138" t="s">
        <v>45</v>
      </c>
      <c r="Q445" s="139">
        <v>0</v>
      </c>
      <c r="R445" s="139">
        <f>$Q$445*$H$445</f>
        <v>0</v>
      </c>
      <c r="S445" s="139">
        <v>0</v>
      </c>
      <c r="T445" s="140">
        <f>$S$445*$H$445</f>
        <v>0</v>
      </c>
      <c r="AR445" s="78" t="s">
        <v>264</v>
      </c>
      <c r="AT445" s="78" t="s">
        <v>139</v>
      </c>
      <c r="AU445" s="78" t="s">
        <v>82</v>
      </c>
      <c r="AY445" s="6" t="s">
        <v>136</v>
      </c>
      <c r="BE445" s="141">
        <f>IF($N$445="základní",$J$445,0)</f>
        <v>0</v>
      </c>
      <c r="BF445" s="141">
        <f>IF($N$445="snížená",$J$445,0)</f>
        <v>0</v>
      </c>
      <c r="BG445" s="141">
        <f>IF($N$445="zákl. přenesená",$J$445,0)</f>
        <v>0</v>
      </c>
      <c r="BH445" s="141">
        <f>IF($N$445="sníž. přenesená",$J$445,0)</f>
        <v>0</v>
      </c>
      <c r="BI445" s="141">
        <f>IF($N$445="nulová",$J$445,0)</f>
        <v>0</v>
      </c>
      <c r="BJ445" s="78" t="s">
        <v>22</v>
      </c>
      <c r="BK445" s="141">
        <f>ROUND($I$445*$H$445,2)</f>
        <v>0</v>
      </c>
      <c r="BL445" s="78" t="s">
        <v>264</v>
      </c>
      <c r="BM445" s="78" t="s">
        <v>731</v>
      </c>
    </row>
    <row r="446" spans="2:47" s="6" customFormat="1" ht="14.25" customHeight="1">
      <c r="B446" s="81"/>
      <c r="D446" s="142" t="s">
        <v>146</v>
      </c>
      <c r="F446" s="143" t="s">
        <v>732</v>
      </c>
      <c r="L446" s="81"/>
      <c r="M446" s="144"/>
      <c r="T446" s="145"/>
      <c r="AT446" s="6" t="s">
        <v>146</v>
      </c>
      <c r="AU446" s="6" t="s">
        <v>82</v>
      </c>
    </row>
    <row r="447" spans="2:65" s="6" customFormat="1" ht="13.5" customHeight="1">
      <c r="B447" s="81"/>
      <c r="C447" s="159" t="s">
        <v>733</v>
      </c>
      <c r="D447" s="159" t="s">
        <v>170</v>
      </c>
      <c r="E447" s="160" t="s">
        <v>734</v>
      </c>
      <c r="F447" s="161" t="s">
        <v>735</v>
      </c>
      <c r="G447" s="162" t="s">
        <v>243</v>
      </c>
      <c r="H447" s="163">
        <v>49.85</v>
      </c>
      <c r="I447" s="164"/>
      <c r="J447" s="165">
        <f>ROUND($I$447*$H$447,2)</f>
        <v>0</v>
      </c>
      <c r="K447" s="161"/>
      <c r="L447" s="166"/>
      <c r="M447" s="167"/>
      <c r="N447" s="168" t="s">
        <v>45</v>
      </c>
      <c r="Q447" s="139">
        <v>0.008</v>
      </c>
      <c r="R447" s="139">
        <f>$Q$447*$H$447</f>
        <v>0.39880000000000004</v>
      </c>
      <c r="S447" s="139">
        <v>0</v>
      </c>
      <c r="T447" s="140">
        <f>$S$447*$H$447</f>
        <v>0</v>
      </c>
      <c r="AR447" s="78" t="s">
        <v>379</v>
      </c>
      <c r="AT447" s="78" t="s">
        <v>170</v>
      </c>
      <c r="AU447" s="78" t="s">
        <v>82</v>
      </c>
      <c r="AY447" s="6" t="s">
        <v>136</v>
      </c>
      <c r="BE447" s="141">
        <f>IF($N$447="základní",$J$447,0)</f>
        <v>0</v>
      </c>
      <c r="BF447" s="141">
        <f>IF($N$447="snížená",$J$447,0)</f>
        <v>0</v>
      </c>
      <c r="BG447" s="141">
        <f>IF($N$447="zákl. přenesená",$J$447,0)</f>
        <v>0</v>
      </c>
      <c r="BH447" s="141">
        <f>IF($N$447="sníž. přenesená",$J$447,0)</f>
        <v>0</v>
      </c>
      <c r="BI447" s="141">
        <f>IF($N$447="nulová",$J$447,0)</f>
        <v>0</v>
      </c>
      <c r="BJ447" s="78" t="s">
        <v>22</v>
      </c>
      <c r="BK447" s="141">
        <f>ROUND($I$447*$H$447,2)</f>
        <v>0</v>
      </c>
      <c r="BL447" s="78" t="s">
        <v>264</v>
      </c>
      <c r="BM447" s="78" t="s">
        <v>736</v>
      </c>
    </row>
    <row r="448" spans="2:51" s="6" customFormat="1" ht="13.5" customHeight="1">
      <c r="B448" s="146"/>
      <c r="D448" s="142" t="s">
        <v>148</v>
      </c>
      <c r="E448" s="149"/>
      <c r="F448" s="149" t="s">
        <v>737</v>
      </c>
      <c r="H448" s="150">
        <v>49.85</v>
      </c>
      <c r="L448" s="146"/>
      <c r="M448" s="151"/>
      <c r="T448" s="152"/>
      <c r="AT448" s="148" t="s">
        <v>148</v>
      </c>
      <c r="AU448" s="148" t="s">
        <v>82</v>
      </c>
      <c r="AV448" s="148" t="s">
        <v>82</v>
      </c>
      <c r="AW448" s="148" t="s">
        <v>96</v>
      </c>
      <c r="AX448" s="148" t="s">
        <v>22</v>
      </c>
      <c r="AY448" s="148" t="s">
        <v>136</v>
      </c>
    </row>
    <row r="449" spans="2:65" s="6" customFormat="1" ht="13.5" customHeight="1">
      <c r="B449" s="81"/>
      <c r="C449" s="130" t="s">
        <v>738</v>
      </c>
      <c r="D449" s="130" t="s">
        <v>139</v>
      </c>
      <c r="E449" s="131" t="s">
        <v>739</v>
      </c>
      <c r="F449" s="132" t="s">
        <v>740</v>
      </c>
      <c r="G449" s="133" t="s">
        <v>510</v>
      </c>
      <c r="H449" s="134">
        <v>0.399</v>
      </c>
      <c r="I449" s="135"/>
      <c r="J449" s="136">
        <f>ROUND($I$449*$H$449,2)</f>
        <v>0</v>
      </c>
      <c r="K449" s="132" t="s">
        <v>143</v>
      </c>
      <c r="L449" s="81"/>
      <c r="M449" s="137"/>
      <c r="N449" s="138" t="s">
        <v>45</v>
      </c>
      <c r="Q449" s="139">
        <v>0</v>
      </c>
      <c r="R449" s="139">
        <f>$Q$449*$H$449</f>
        <v>0</v>
      </c>
      <c r="S449" s="139">
        <v>0</v>
      </c>
      <c r="T449" s="140">
        <f>$S$449*$H$449</f>
        <v>0</v>
      </c>
      <c r="AR449" s="78" t="s">
        <v>264</v>
      </c>
      <c r="AT449" s="78" t="s">
        <v>139</v>
      </c>
      <c r="AU449" s="78" t="s">
        <v>82</v>
      </c>
      <c r="AY449" s="6" t="s">
        <v>136</v>
      </c>
      <c r="BE449" s="141">
        <f>IF($N$449="základní",$J$449,0)</f>
        <v>0</v>
      </c>
      <c r="BF449" s="141">
        <f>IF($N$449="snížená",$J$449,0)</f>
        <v>0</v>
      </c>
      <c r="BG449" s="141">
        <f>IF($N$449="zákl. přenesená",$J$449,0)</f>
        <v>0</v>
      </c>
      <c r="BH449" s="141">
        <f>IF($N$449="sníž. přenesená",$J$449,0)</f>
        <v>0</v>
      </c>
      <c r="BI449" s="141">
        <f>IF($N$449="nulová",$J$449,0)</f>
        <v>0</v>
      </c>
      <c r="BJ449" s="78" t="s">
        <v>22</v>
      </c>
      <c r="BK449" s="141">
        <f>ROUND($I$449*$H$449,2)</f>
        <v>0</v>
      </c>
      <c r="BL449" s="78" t="s">
        <v>264</v>
      </c>
      <c r="BM449" s="78" t="s">
        <v>741</v>
      </c>
    </row>
    <row r="450" spans="2:47" s="6" customFormat="1" ht="24.75" customHeight="1">
      <c r="B450" s="81"/>
      <c r="D450" s="142" t="s">
        <v>146</v>
      </c>
      <c r="F450" s="143" t="s">
        <v>742</v>
      </c>
      <c r="L450" s="81"/>
      <c r="M450" s="144"/>
      <c r="T450" s="145"/>
      <c r="AT450" s="6" t="s">
        <v>146</v>
      </c>
      <c r="AU450" s="6" t="s">
        <v>82</v>
      </c>
    </row>
    <row r="451" spans="2:63" s="119" customFormat="1" ht="30" customHeight="1">
      <c r="B451" s="120"/>
      <c r="D451" s="121" t="s">
        <v>73</v>
      </c>
      <c r="E451" s="128" t="s">
        <v>743</v>
      </c>
      <c r="F451" s="128" t="s">
        <v>744</v>
      </c>
      <c r="J451" s="129">
        <f>$BK$451</f>
        <v>0</v>
      </c>
      <c r="L451" s="120"/>
      <c r="M451" s="124"/>
      <c r="P451" s="125">
        <f>SUM($P$452:$P$460)</f>
        <v>0</v>
      </c>
      <c r="R451" s="125">
        <f>SUM($R$452:$R$460)</f>
        <v>0.15913</v>
      </c>
      <c r="T451" s="126">
        <f>SUM($T$452:$T$460)</f>
        <v>0</v>
      </c>
      <c r="AR451" s="121" t="s">
        <v>82</v>
      </c>
      <c r="AT451" s="121" t="s">
        <v>73</v>
      </c>
      <c r="AU451" s="121" t="s">
        <v>22</v>
      </c>
      <c r="AY451" s="121" t="s">
        <v>136</v>
      </c>
      <c r="BK451" s="127">
        <f>SUM($BK$452:$BK$460)</f>
        <v>0</v>
      </c>
    </row>
    <row r="452" spans="2:65" s="6" customFormat="1" ht="13.5" customHeight="1">
      <c r="B452" s="81"/>
      <c r="C452" s="130" t="s">
        <v>745</v>
      </c>
      <c r="D452" s="130" t="s">
        <v>139</v>
      </c>
      <c r="E452" s="131" t="s">
        <v>746</v>
      </c>
      <c r="F452" s="132" t="s">
        <v>747</v>
      </c>
      <c r="G452" s="133" t="s">
        <v>142</v>
      </c>
      <c r="H452" s="134">
        <v>22.103</v>
      </c>
      <c r="I452" s="135"/>
      <c r="J452" s="136">
        <f>ROUND($I$452*$H$452,2)</f>
        <v>0</v>
      </c>
      <c r="K452" s="132"/>
      <c r="L452" s="81"/>
      <c r="M452" s="137"/>
      <c r="N452" s="138" t="s">
        <v>45</v>
      </c>
      <c r="Q452" s="139">
        <v>0</v>
      </c>
      <c r="R452" s="139">
        <f>$Q$452*$H$452</f>
        <v>0</v>
      </c>
      <c r="S452" s="139">
        <v>0</v>
      </c>
      <c r="T452" s="140">
        <f>$S$452*$H$452</f>
        <v>0</v>
      </c>
      <c r="AR452" s="78" t="s">
        <v>264</v>
      </c>
      <c r="AT452" s="78" t="s">
        <v>139</v>
      </c>
      <c r="AU452" s="78" t="s">
        <v>82</v>
      </c>
      <c r="AY452" s="6" t="s">
        <v>136</v>
      </c>
      <c r="BE452" s="141">
        <f>IF($N$452="základní",$J$452,0)</f>
        <v>0</v>
      </c>
      <c r="BF452" s="141">
        <f>IF($N$452="snížená",$J$452,0)</f>
        <v>0</v>
      </c>
      <c r="BG452" s="141">
        <f>IF($N$452="zákl. přenesená",$J$452,0)</f>
        <v>0</v>
      </c>
      <c r="BH452" s="141">
        <f>IF($N$452="sníž. přenesená",$J$452,0)</f>
        <v>0</v>
      </c>
      <c r="BI452" s="141">
        <f>IF($N$452="nulová",$J$452,0)</f>
        <v>0</v>
      </c>
      <c r="BJ452" s="78" t="s">
        <v>22</v>
      </c>
      <c r="BK452" s="141">
        <f>ROUND($I$452*$H$452,2)</f>
        <v>0</v>
      </c>
      <c r="BL452" s="78" t="s">
        <v>264</v>
      </c>
      <c r="BM452" s="78" t="s">
        <v>748</v>
      </c>
    </row>
    <row r="453" spans="2:47" s="6" customFormat="1" ht="14.25" customHeight="1">
      <c r="B453" s="81"/>
      <c r="D453" s="142" t="s">
        <v>146</v>
      </c>
      <c r="F453" s="143" t="s">
        <v>747</v>
      </c>
      <c r="L453" s="81"/>
      <c r="M453" s="144"/>
      <c r="T453" s="145"/>
      <c r="AT453" s="6" t="s">
        <v>146</v>
      </c>
      <c r="AU453" s="6" t="s">
        <v>82</v>
      </c>
    </row>
    <row r="454" spans="2:51" s="6" customFormat="1" ht="13.5" customHeight="1">
      <c r="B454" s="146"/>
      <c r="D454" s="147" t="s">
        <v>148</v>
      </c>
      <c r="E454" s="148"/>
      <c r="F454" s="149" t="s">
        <v>749</v>
      </c>
      <c r="H454" s="150">
        <v>22.103</v>
      </c>
      <c r="L454" s="146"/>
      <c r="M454" s="151"/>
      <c r="T454" s="152"/>
      <c r="AT454" s="148" t="s">
        <v>148</v>
      </c>
      <c r="AU454" s="148" t="s">
        <v>82</v>
      </c>
      <c r="AV454" s="148" t="s">
        <v>82</v>
      </c>
      <c r="AW454" s="148" t="s">
        <v>96</v>
      </c>
      <c r="AX454" s="148" t="s">
        <v>22</v>
      </c>
      <c r="AY454" s="148" t="s">
        <v>136</v>
      </c>
    </row>
    <row r="455" spans="2:65" s="6" customFormat="1" ht="13.5" customHeight="1">
      <c r="B455" s="81"/>
      <c r="C455" s="130" t="s">
        <v>750</v>
      </c>
      <c r="D455" s="130" t="s">
        <v>139</v>
      </c>
      <c r="E455" s="131" t="s">
        <v>751</v>
      </c>
      <c r="F455" s="132" t="s">
        <v>752</v>
      </c>
      <c r="G455" s="133" t="s">
        <v>362</v>
      </c>
      <c r="H455" s="134">
        <v>1</v>
      </c>
      <c r="I455" s="135"/>
      <c r="J455" s="136">
        <f>ROUND($I$455*$H$455,2)</f>
        <v>0</v>
      </c>
      <c r="K455" s="132" t="s">
        <v>143</v>
      </c>
      <c r="L455" s="81"/>
      <c r="M455" s="137"/>
      <c r="N455" s="138" t="s">
        <v>45</v>
      </c>
      <c r="Q455" s="139">
        <v>0.00113</v>
      </c>
      <c r="R455" s="139">
        <f>$Q$455*$H$455</f>
        <v>0.00113</v>
      </c>
      <c r="S455" s="139">
        <v>0</v>
      </c>
      <c r="T455" s="140">
        <f>$S$455*$H$455</f>
        <v>0</v>
      </c>
      <c r="AR455" s="78" t="s">
        <v>264</v>
      </c>
      <c r="AT455" s="78" t="s">
        <v>139</v>
      </c>
      <c r="AU455" s="78" t="s">
        <v>82</v>
      </c>
      <c r="AY455" s="6" t="s">
        <v>136</v>
      </c>
      <c r="BE455" s="141">
        <f>IF($N$455="základní",$J$455,0)</f>
        <v>0</v>
      </c>
      <c r="BF455" s="141">
        <f>IF($N$455="snížená",$J$455,0)</f>
        <v>0</v>
      </c>
      <c r="BG455" s="141">
        <f>IF($N$455="zákl. přenesená",$J$455,0)</f>
        <v>0</v>
      </c>
      <c r="BH455" s="141">
        <f>IF($N$455="sníž. přenesená",$J$455,0)</f>
        <v>0</v>
      </c>
      <c r="BI455" s="141">
        <f>IF($N$455="nulová",$J$455,0)</f>
        <v>0</v>
      </c>
      <c r="BJ455" s="78" t="s">
        <v>22</v>
      </c>
      <c r="BK455" s="141">
        <f>ROUND($I$455*$H$455,2)</f>
        <v>0</v>
      </c>
      <c r="BL455" s="78" t="s">
        <v>264</v>
      </c>
      <c r="BM455" s="78" t="s">
        <v>753</v>
      </c>
    </row>
    <row r="456" spans="2:47" s="6" customFormat="1" ht="14.25" customHeight="1">
      <c r="B456" s="81"/>
      <c r="D456" s="142" t="s">
        <v>146</v>
      </c>
      <c r="F456" s="143" t="s">
        <v>754</v>
      </c>
      <c r="L456" s="81"/>
      <c r="M456" s="144"/>
      <c r="T456" s="145"/>
      <c r="AT456" s="6" t="s">
        <v>146</v>
      </c>
      <c r="AU456" s="6" t="s">
        <v>82</v>
      </c>
    </row>
    <row r="457" spans="2:65" s="6" customFormat="1" ht="13.5" customHeight="1">
      <c r="B457" s="81"/>
      <c r="C457" s="159" t="s">
        <v>755</v>
      </c>
      <c r="D457" s="159" t="s">
        <v>170</v>
      </c>
      <c r="E457" s="160" t="s">
        <v>756</v>
      </c>
      <c r="F457" s="161" t="s">
        <v>757</v>
      </c>
      <c r="G457" s="162" t="s">
        <v>362</v>
      </c>
      <c r="H457" s="163">
        <v>1</v>
      </c>
      <c r="I457" s="164"/>
      <c r="J457" s="165">
        <f>ROUND($I$457*$H$457,2)</f>
        <v>0</v>
      </c>
      <c r="K457" s="161"/>
      <c r="L457" s="166"/>
      <c r="M457" s="167"/>
      <c r="N457" s="168" t="s">
        <v>45</v>
      </c>
      <c r="Q457" s="139">
        <v>0.158</v>
      </c>
      <c r="R457" s="139">
        <f>$Q$457*$H$457</f>
        <v>0.158</v>
      </c>
      <c r="S457" s="139">
        <v>0</v>
      </c>
      <c r="T457" s="140">
        <f>$S$457*$H$457</f>
        <v>0</v>
      </c>
      <c r="AR457" s="78" t="s">
        <v>379</v>
      </c>
      <c r="AT457" s="78" t="s">
        <v>170</v>
      </c>
      <c r="AU457" s="78" t="s">
        <v>82</v>
      </c>
      <c r="AY457" s="6" t="s">
        <v>136</v>
      </c>
      <c r="BE457" s="141">
        <f>IF($N$457="základní",$J$457,0)</f>
        <v>0</v>
      </c>
      <c r="BF457" s="141">
        <f>IF($N$457="snížená",$J$457,0)</f>
        <v>0</v>
      </c>
      <c r="BG457" s="141">
        <f>IF($N$457="zákl. přenesená",$J$457,0)</f>
        <v>0</v>
      </c>
      <c r="BH457" s="141">
        <f>IF($N$457="sníž. přenesená",$J$457,0)</f>
        <v>0</v>
      </c>
      <c r="BI457" s="141">
        <f>IF($N$457="nulová",$J$457,0)</f>
        <v>0</v>
      </c>
      <c r="BJ457" s="78" t="s">
        <v>22</v>
      </c>
      <c r="BK457" s="141">
        <f>ROUND($I$457*$H$457,2)</f>
        <v>0</v>
      </c>
      <c r="BL457" s="78" t="s">
        <v>264</v>
      </c>
      <c r="BM457" s="78" t="s">
        <v>758</v>
      </c>
    </row>
    <row r="458" spans="2:47" s="6" customFormat="1" ht="14.25" customHeight="1">
      <c r="B458" s="81"/>
      <c r="D458" s="142" t="s">
        <v>146</v>
      </c>
      <c r="F458" s="143" t="s">
        <v>757</v>
      </c>
      <c r="L458" s="81"/>
      <c r="M458" s="144"/>
      <c r="T458" s="145"/>
      <c r="AT458" s="6" t="s">
        <v>146</v>
      </c>
      <c r="AU458" s="6" t="s">
        <v>82</v>
      </c>
    </row>
    <row r="459" spans="2:65" s="6" customFormat="1" ht="13.5" customHeight="1">
      <c r="B459" s="81"/>
      <c r="C459" s="130" t="s">
        <v>759</v>
      </c>
      <c r="D459" s="130" t="s">
        <v>139</v>
      </c>
      <c r="E459" s="131" t="s">
        <v>760</v>
      </c>
      <c r="F459" s="132" t="s">
        <v>761</v>
      </c>
      <c r="G459" s="133" t="s">
        <v>362</v>
      </c>
      <c r="H459" s="134">
        <v>2</v>
      </c>
      <c r="I459" s="135"/>
      <c r="J459" s="136">
        <f>ROUND($I$459*$H$459,2)</f>
        <v>0</v>
      </c>
      <c r="K459" s="132"/>
      <c r="L459" s="81"/>
      <c r="M459" s="137"/>
      <c r="N459" s="138" t="s">
        <v>45</v>
      </c>
      <c r="Q459" s="139">
        <v>0</v>
      </c>
      <c r="R459" s="139">
        <f>$Q$459*$H$459</f>
        <v>0</v>
      </c>
      <c r="S459" s="139">
        <v>0</v>
      </c>
      <c r="T459" s="140">
        <f>$S$459*$H$459</f>
        <v>0</v>
      </c>
      <c r="AR459" s="78" t="s">
        <v>264</v>
      </c>
      <c r="AT459" s="78" t="s">
        <v>139</v>
      </c>
      <c r="AU459" s="78" t="s">
        <v>82</v>
      </c>
      <c r="AY459" s="6" t="s">
        <v>136</v>
      </c>
      <c r="BE459" s="141">
        <f>IF($N$459="základní",$J$459,0)</f>
        <v>0</v>
      </c>
      <c r="BF459" s="141">
        <f>IF($N$459="snížená",$J$459,0)</f>
        <v>0</v>
      </c>
      <c r="BG459" s="141">
        <f>IF($N$459="zákl. přenesená",$J$459,0)</f>
        <v>0</v>
      </c>
      <c r="BH459" s="141">
        <f>IF($N$459="sníž. přenesená",$J$459,0)</f>
        <v>0</v>
      </c>
      <c r="BI459" s="141">
        <f>IF($N$459="nulová",$J$459,0)</f>
        <v>0</v>
      </c>
      <c r="BJ459" s="78" t="s">
        <v>22</v>
      </c>
      <c r="BK459" s="141">
        <f>ROUND($I$459*$H$459,2)</f>
        <v>0</v>
      </c>
      <c r="BL459" s="78" t="s">
        <v>264</v>
      </c>
      <c r="BM459" s="78" t="s">
        <v>762</v>
      </c>
    </row>
    <row r="460" spans="2:47" s="6" customFormat="1" ht="14.25" customHeight="1">
      <c r="B460" s="81"/>
      <c r="D460" s="142" t="s">
        <v>146</v>
      </c>
      <c r="F460" s="143" t="s">
        <v>761</v>
      </c>
      <c r="L460" s="81"/>
      <c r="M460" s="144"/>
      <c r="T460" s="145"/>
      <c r="AT460" s="6" t="s">
        <v>146</v>
      </c>
      <c r="AU460" s="6" t="s">
        <v>82</v>
      </c>
    </row>
    <row r="461" spans="2:63" s="119" customFormat="1" ht="30" customHeight="1">
      <c r="B461" s="120"/>
      <c r="D461" s="121" t="s">
        <v>73</v>
      </c>
      <c r="E461" s="128" t="s">
        <v>763</v>
      </c>
      <c r="F461" s="128" t="s">
        <v>764</v>
      </c>
      <c r="J461" s="129">
        <f>$BK$461</f>
        <v>0</v>
      </c>
      <c r="L461" s="120"/>
      <c r="M461" s="124"/>
      <c r="P461" s="125">
        <f>SUM($P$462:$P$464)</f>
        <v>0</v>
      </c>
      <c r="R461" s="125">
        <f>SUM($R$462:$R$464)</f>
        <v>0.0042</v>
      </c>
      <c r="T461" s="126">
        <f>SUM($T$462:$T$464)</f>
        <v>0.01575</v>
      </c>
      <c r="AR461" s="121" t="s">
        <v>82</v>
      </c>
      <c r="AT461" s="121" t="s">
        <v>73</v>
      </c>
      <c r="AU461" s="121" t="s">
        <v>22</v>
      </c>
      <c r="AY461" s="121" t="s">
        <v>136</v>
      </c>
      <c r="BK461" s="127">
        <f>SUM($BK$462:$BK$464)</f>
        <v>0</v>
      </c>
    </row>
    <row r="462" spans="2:65" s="6" customFormat="1" ht="13.5" customHeight="1">
      <c r="B462" s="81"/>
      <c r="C462" s="130" t="s">
        <v>765</v>
      </c>
      <c r="D462" s="130" t="s">
        <v>139</v>
      </c>
      <c r="E462" s="131" t="s">
        <v>766</v>
      </c>
      <c r="F462" s="132" t="s">
        <v>767</v>
      </c>
      <c r="G462" s="133" t="s">
        <v>142</v>
      </c>
      <c r="H462" s="134">
        <v>7</v>
      </c>
      <c r="I462" s="135"/>
      <c r="J462" s="136">
        <f>ROUND($I$462*$H$462,2)</f>
        <v>0</v>
      </c>
      <c r="K462" s="132"/>
      <c r="L462" s="81"/>
      <c r="M462" s="137"/>
      <c r="N462" s="138" t="s">
        <v>45</v>
      </c>
      <c r="Q462" s="139">
        <v>0.0006</v>
      </c>
      <c r="R462" s="139">
        <f>$Q$462*$H$462</f>
        <v>0.0042</v>
      </c>
      <c r="S462" s="139">
        <v>0.00225</v>
      </c>
      <c r="T462" s="140">
        <f>$S$462*$H$462</f>
        <v>0.01575</v>
      </c>
      <c r="AR462" s="78" t="s">
        <v>264</v>
      </c>
      <c r="AT462" s="78" t="s">
        <v>139</v>
      </c>
      <c r="AU462" s="78" t="s">
        <v>82</v>
      </c>
      <c r="AY462" s="6" t="s">
        <v>136</v>
      </c>
      <c r="BE462" s="141">
        <f>IF($N$462="základní",$J$462,0)</f>
        <v>0</v>
      </c>
      <c r="BF462" s="141">
        <f>IF($N$462="snížená",$J$462,0)</f>
        <v>0</v>
      </c>
      <c r="BG462" s="141">
        <f>IF($N$462="zákl. přenesená",$J$462,0)</f>
        <v>0</v>
      </c>
      <c r="BH462" s="141">
        <f>IF($N$462="sníž. přenesená",$J$462,0)</f>
        <v>0</v>
      </c>
      <c r="BI462" s="141">
        <f>IF($N$462="nulová",$J$462,0)</f>
        <v>0</v>
      </c>
      <c r="BJ462" s="78" t="s">
        <v>22</v>
      </c>
      <c r="BK462" s="141">
        <f>ROUND($I$462*$H$462,2)</f>
        <v>0</v>
      </c>
      <c r="BL462" s="78" t="s">
        <v>264</v>
      </c>
      <c r="BM462" s="78" t="s">
        <v>768</v>
      </c>
    </row>
    <row r="463" spans="2:47" s="6" customFormat="1" ht="14.25" customHeight="1">
      <c r="B463" s="81"/>
      <c r="D463" s="142" t="s">
        <v>146</v>
      </c>
      <c r="F463" s="143" t="s">
        <v>767</v>
      </c>
      <c r="L463" s="81"/>
      <c r="M463" s="144"/>
      <c r="T463" s="145"/>
      <c r="AT463" s="6" t="s">
        <v>146</v>
      </c>
      <c r="AU463" s="6" t="s">
        <v>82</v>
      </c>
    </row>
    <row r="464" spans="2:51" s="6" customFormat="1" ht="13.5" customHeight="1">
      <c r="B464" s="146"/>
      <c r="D464" s="147" t="s">
        <v>148</v>
      </c>
      <c r="E464" s="148"/>
      <c r="F464" s="149" t="s">
        <v>769</v>
      </c>
      <c r="H464" s="150">
        <v>7</v>
      </c>
      <c r="L464" s="146"/>
      <c r="M464" s="151"/>
      <c r="T464" s="152"/>
      <c r="AT464" s="148" t="s">
        <v>148</v>
      </c>
      <c r="AU464" s="148" t="s">
        <v>82</v>
      </c>
      <c r="AV464" s="148" t="s">
        <v>82</v>
      </c>
      <c r="AW464" s="148" t="s">
        <v>96</v>
      </c>
      <c r="AX464" s="148" t="s">
        <v>22</v>
      </c>
      <c r="AY464" s="148" t="s">
        <v>136</v>
      </c>
    </row>
    <row r="465" spans="2:63" s="119" customFormat="1" ht="30" customHeight="1">
      <c r="B465" s="120"/>
      <c r="D465" s="121" t="s">
        <v>73</v>
      </c>
      <c r="E465" s="128" t="s">
        <v>770</v>
      </c>
      <c r="F465" s="128" t="s">
        <v>771</v>
      </c>
      <c r="J465" s="129">
        <f>$BK$465</f>
        <v>0</v>
      </c>
      <c r="L465" s="120"/>
      <c r="M465" s="124"/>
      <c r="P465" s="125">
        <f>SUM($P$466:$P$468)</f>
        <v>0</v>
      </c>
      <c r="R465" s="125">
        <f>SUM($R$466:$R$468)</f>
        <v>0</v>
      </c>
      <c r="T465" s="126">
        <f>SUM($T$466:$T$468)</f>
        <v>1.4565000000000001</v>
      </c>
      <c r="AR465" s="121" t="s">
        <v>82</v>
      </c>
      <c r="AT465" s="121" t="s">
        <v>73</v>
      </c>
      <c r="AU465" s="121" t="s">
        <v>22</v>
      </c>
      <c r="AY465" s="121" t="s">
        <v>136</v>
      </c>
      <c r="BK465" s="127">
        <f>SUM($BK$466:$BK$468)</f>
        <v>0</v>
      </c>
    </row>
    <row r="466" spans="2:65" s="6" customFormat="1" ht="13.5" customHeight="1">
      <c r="B466" s="81"/>
      <c r="C466" s="130" t="s">
        <v>772</v>
      </c>
      <c r="D466" s="130" t="s">
        <v>139</v>
      </c>
      <c r="E466" s="131" t="s">
        <v>773</v>
      </c>
      <c r="F466" s="132" t="s">
        <v>774</v>
      </c>
      <c r="G466" s="133" t="s">
        <v>243</v>
      </c>
      <c r="H466" s="134">
        <v>29.13</v>
      </c>
      <c r="I466" s="135"/>
      <c r="J466" s="136">
        <f>ROUND($I$466*$H$466,2)</f>
        <v>0</v>
      </c>
      <c r="K466" s="132"/>
      <c r="L466" s="81"/>
      <c r="M466" s="137"/>
      <c r="N466" s="138" t="s">
        <v>45</v>
      </c>
      <c r="Q466" s="139">
        <v>0</v>
      </c>
      <c r="R466" s="139">
        <f>$Q$466*$H$466</f>
        <v>0</v>
      </c>
      <c r="S466" s="139">
        <v>0.05</v>
      </c>
      <c r="T466" s="140">
        <f>$S$466*$H$466</f>
        <v>1.4565000000000001</v>
      </c>
      <c r="AR466" s="78" t="s">
        <v>264</v>
      </c>
      <c r="AT466" s="78" t="s">
        <v>139</v>
      </c>
      <c r="AU466" s="78" t="s">
        <v>82</v>
      </c>
      <c r="AY466" s="6" t="s">
        <v>136</v>
      </c>
      <c r="BE466" s="141">
        <f>IF($N$466="základní",$J$466,0)</f>
        <v>0</v>
      </c>
      <c r="BF466" s="141">
        <f>IF($N$466="snížená",$J$466,0)</f>
        <v>0</v>
      </c>
      <c r="BG466" s="141">
        <f>IF($N$466="zákl. přenesená",$J$466,0)</f>
        <v>0</v>
      </c>
      <c r="BH466" s="141">
        <f>IF($N$466="sníž. přenesená",$J$466,0)</f>
        <v>0</v>
      </c>
      <c r="BI466" s="141">
        <f>IF($N$466="nulová",$J$466,0)</f>
        <v>0</v>
      </c>
      <c r="BJ466" s="78" t="s">
        <v>22</v>
      </c>
      <c r="BK466" s="141">
        <f>ROUND($I$466*$H$466,2)</f>
        <v>0</v>
      </c>
      <c r="BL466" s="78" t="s">
        <v>264</v>
      </c>
      <c r="BM466" s="78" t="s">
        <v>775</v>
      </c>
    </row>
    <row r="467" spans="2:47" s="6" customFormat="1" ht="14.25" customHeight="1">
      <c r="B467" s="81"/>
      <c r="D467" s="142" t="s">
        <v>146</v>
      </c>
      <c r="F467" s="143" t="s">
        <v>774</v>
      </c>
      <c r="L467" s="81"/>
      <c r="M467" s="144"/>
      <c r="T467" s="145"/>
      <c r="AT467" s="6" t="s">
        <v>146</v>
      </c>
      <c r="AU467" s="6" t="s">
        <v>82</v>
      </c>
    </row>
    <row r="468" spans="2:51" s="6" customFormat="1" ht="13.5" customHeight="1">
      <c r="B468" s="146"/>
      <c r="D468" s="147" t="s">
        <v>148</v>
      </c>
      <c r="E468" s="148"/>
      <c r="F468" s="149" t="s">
        <v>776</v>
      </c>
      <c r="H468" s="150">
        <v>29.13</v>
      </c>
      <c r="L468" s="146"/>
      <c r="M468" s="151"/>
      <c r="T468" s="152"/>
      <c r="AT468" s="148" t="s">
        <v>148</v>
      </c>
      <c r="AU468" s="148" t="s">
        <v>82</v>
      </c>
      <c r="AV468" s="148" t="s">
        <v>82</v>
      </c>
      <c r="AW468" s="148" t="s">
        <v>96</v>
      </c>
      <c r="AX468" s="148" t="s">
        <v>22</v>
      </c>
      <c r="AY468" s="148" t="s">
        <v>136</v>
      </c>
    </row>
    <row r="469" spans="2:63" s="119" customFormat="1" ht="30" customHeight="1">
      <c r="B469" s="120"/>
      <c r="D469" s="121" t="s">
        <v>73</v>
      </c>
      <c r="E469" s="128" t="s">
        <v>777</v>
      </c>
      <c r="F469" s="128" t="s">
        <v>778</v>
      </c>
      <c r="J469" s="129">
        <f>$BK$469</f>
        <v>0</v>
      </c>
      <c r="L469" s="120"/>
      <c r="M469" s="124"/>
      <c r="P469" s="125">
        <f>SUM($P$470:$P$489)</f>
        <v>0</v>
      </c>
      <c r="R469" s="125">
        <f>SUM($R$470:$R$489)</f>
        <v>1.075152</v>
      </c>
      <c r="T469" s="126">
        <f>SUM($T$470:$T$489)</f>
        <v>0</v>
      </c>
      <c r="AR469" s="121" t="s">
        <v>82</v>
      </c>
      <c r="AT469" s="121" t="s">
        <v>73</v>
      </c>
      <c r="AU469" s="121" t="s">
        <v>22</v>
      </c>
      <c r="AY469" s="121" t="s">
        <v>136</v>
      </c>
      <c r="BK469" s="127">
        <f>SUM($BK$470:$BK$489)</f>
        <v>0</v>
      </c>
    </row>
    <row r="470" spans="2:65" s="6" customFormat="1" ht="13.5" customHeight="1">
      <c r="B470" s="81"/>
      <c r="C470" s="130" t="s">
        <v>779</v>
      </c>
      <c r="D470" s="130" t="s">
        <v>139</v>
      </c>
      <c r="E470" s="131" t="s">
        <v>780</v>
      </c>
      <c r="F470" s="132" t="s">
        <v>781</v>
      </c>
      <c r="G470" s="133" t="s">
        <v>142</v>
      </c>
      <c r="H470" s="134">
        <v>3</v>
      </c>
      <c r="I470" s="135"/>
      <c r="J470" s="136">
        <f>ROUND($I$470*$H$470,2)</f>
        <v>0</v>
      </c>
      <c r="K470" s="132" t="s">
        <v>432</v>
      </c>
      <c r="L470" s="81"/>
      <c r="M470" s="137"/>
      <c r="N470" s="138" t="s">
        <v>45</v>
      </c>
      <c r="Q470" s="139">
        <v>0.003</v>
      </c>
      <c r="R470" s="139">
        <f>$Q$470*$H$470</f>
        <v>0.009000000000000001</v>
      </c>
      <c r="S470" s="139">
        <v>0</v>
      </c>
      <c r="T470" s="140">
        <f>$S$470*$H$470</f>
        <v>0</v>
      </c>
      <c r="AR470" s="78" t="s">
        <v>264</v>
      </c>
      <c r="AT470" s="78" t="s">
        <v>139</v>
      </c>
      <c r="AU470" s="78" t="s">
        <v>82</v>
      </c>
      <c r="AY470" s="6" t="s">
        <v>136</v>
      </c>
      <c r="BE470" s="141">
        <f>IF($N$470="základní",$J$470,0)</f>
        <v>0</v>
      </c>
      <c r="BF470" s="141">
        <f>IF($N$470="snížená",$J$470,0)</f>
        <v>0</v>
      </c>
      <c r="BG470" s="141">
        <f>IF($N$470="zákl. přenesená",$J$470,0)</f>
        <v>0</v>
      </c>
      <c r="BH470" s="141">
        <f>IF($N$470="sníž. přenesená",$J$470,0)</f>
        <v>0</v>
      </c>
      <c r="BI470" s="141">
        <f>IF($N$470="nulová",$J$470,0)</f>
        <v>0</v>
      </c>
      <c r="BJ470" s="78" t="s">
        <v>22</v>
      </c>
      <c r="BK470" s="141">
        <f>ROUND($I$470*$H$470,2)</f>
        <v>0</v>
      </c>
      <c r="BL470" s="78" t="s">
        <v>264</v>
      </c>
      <c r="BM470" s="78" t="s">
        <v>782</v>
      </c>
    </row>
    <row r="471" spans="2:47" s="6" customFormat="1" ht="24.75" customHeight="1">
      <c r="B471" s="81"/>
      <c r="D471" s="142" t="s">
        <v>146</v>
      </c>
      <c r="F471" s="143" t="s">
        <v>783</v>
      </c>
      <c r="L471" s="81"/>
      <c r="M471" s="144"/>
      <c r="T471" s="145"/>
      <c r="AT471" s="6" t="s">
        <v>146</v>
      </c>
      <c r="AU471" s="6" t="s">
        <v>82</v>
      </c>
    </row>
    <row r="472" spans="2:51" s="6" customFormat="1" ht="13.5" customHeight="1">
      <c r="B472" s="146"/>
      <c r="D472" s="147" t="s">
        <v>148</v>
      </c>
      <c r="E472" s="148"/>
      <c r="F472" s="149" t="s">
        <v>784</v>
      </c>
      <c r="H472" s="150">
        <v>3</v>
      </c>
      <c r="L472" s="146"/>
      <c r="M472" s="151"/>
      <c r="T472" s="152"/>
      <c r="AT472" s="148" t="s">
        <v>148</v>
      </c>
      <c r="AU472" s="148" t="s">
        <v>82</v>
      </c>
      <c r="AV472" s="148" t="s">
        <v>82</v>
      </c>
      <c r="AW472" s="148" t="s">
        <v>96</v>
      </c>
      <c r="AX472" s="148" t="s">
        <v>22</v>
      </c>
      <c r="AY472" s="148" t="s">
        <v>136</v>
      </c>
    </row>
    <row r="473" spans="2:65" s="6" customFormat="1" ht="13.5" customHeight="1">
      <c r="B473" s="81"/>
      <c r="C473" s="159" t="s">
        <v>785</v>
      </c>
      <c r="D473" s="159" t="s">
        <v>170</v>
      </c>
      <c r="E473" s="160" t="s">
        <v>786</v>
      </c>
      <c r="F473" s="161" t="s">
        <v>787</v>
      </c>
      <c r="G473" s="162" t="s">
        <v>142</v>
      </c>
      <c r="H473" s="163">
        <v>3.3</v>
      </c>
      <c r="I473" s="164"/>
      <c r="J473" s="165">
        <f>ROUND($I$473*$H$473,2)</f>
        <v>0</v>
      </c>
      <c r="K473" s="161"/>
      <c r="L473" s="166"/>
      <c r="M473" s="167"/>
      <c r="N473" s="168" t="s">
        <v>45</v>
      </c>
      <c r="Q473" s="139">
        <v>0.0155</v>
      </c>
      <c r="R473" s="139">
        <f>$Q$473*$H$473</f>
        <v>0.051149999999999994</v>
      </c>
      <c r="S473" s="139">
        <v>0</v>
      </c>
      <c r="T473" s="140">
        <f>$S$473*$H$473</f>
        <v>0</v>
      </c>
      <c r="AR473" s="78" t="s">
        <v>379</v>
      </c>
      <c r="AT473" s="78" t="s">
        <v>170</v>
      </c>
      <c r="AU473" s="78" t="s">
        <v>82</v>
      </c>
      <c r="AY473" s="6" t="s">
        <v>136</v>
      </c>
      <c r="BE473" s="141">
        <f>IF($N$473="základní",$J$473,0)</f>
        <v>0</v>
      </c>
      <c r="BF473" s="141">
        <f>IF($N$473="snížená",$J$473,0)</f>
        <v>0</v>
      </c>
      <c r="BG473" s="141">
        <f>IF($N$473="zákl. přenesená",$J$473,0)</f>
        <v>0</v>
      </c>
      <c r="BH473" s="141">
        <f>IF($N$473="sníž. přenesená",$J$473,0)</f>
        <v>0</v>
      </c>
      <c r="BI473" s="141">
        <f>IF($N$473="nulová",$J$473,0)</f>
        <v>0</v>
      </c>
      <c r="BJ473" s="78" t="s">
        <v>22</v>
      </c>
      <c r="BK473" s="141">
        <f>ROUND($I$473*$H$473,2)</f>
        <v>0</v>
      </c>
      <c r="BL473" s="78" t="s">
        <v>264</v>
      </c>
      <c r="BM473" s="78" t="s">
        <v>788</v>
      </c>
    </row>
    <row r="474" spans="2:47" s="6" customFormat="1" ht="14.25" customHeight="1">
      <c r="B474" s="81"/>
      <c r="D474" s="142" t="s">
        <v>146</v>
      </c>
      <c r="F474" s="143" t="s">
        <v>789</v>
      </c>
      <c r="L474" s="81"/>
      <c r="M474" s="144"/>
      <c r="T474" s="145"/>
      <c r="AT474" s="6" t="s">
        <v>146</v>
      </c>
      <c r="AU474" s="6" t="s">
        <v>82</v>
      </c>
    </row>
    <row r="475" spans="2:51" s="6" customFormat="1" ht="13.5" customHeight="1">
      <c r="B475" s="146"/>
      <c r="D475" s="147" t="s">
        <v>148</v>
      </c>
      <c r="F475" s="149" t="s">
        <v>790</v>
      </c>
      <c r="H475" s="150">
        <v>3.3</v>
      </c>
      <c r="L475" s="146"/>
      <c r="M475" s="151"/>
      <c r="T475" s="152"/>
      <c r="AT475" s="148" t="s">
        <v>148</v>
      </c>
      <c r="AU475" s="148" t="s">
        <v>82</v>
      </c>
      <c r="AV475" s="148" t="s">
        <v>82</v>
      </c>
      <c r="AW475" s="148" t="s">
        <v>74</v>
      </c>
      <c r="AX475" s="148" t="s">
        <v>22</v>
      </c>
      <c r="AY475" s="148" t="s">
        <v>136</v>
      </c>
    </row>
    <row r="476" spans="2:65" s="6" customFormat="1" ht="13.5" customHeight="1">
      <c r="B476" s="81"/>
      <c r="C476" s="130" t="s">
        <v>791</v>
      </c>
      <c r="D476" s="130" t="s">
        <v>139</v>
      </c>
      <c r="E476" s="131" t="s">
        <v>792</v>
      </c>
      <c r="F476" s="132" t="s">
        <v>793</v>
      </c>
      <c r="G476" s="133" t="s">
        <v>142</v>
      </c>
      <c r="H476" s="134">
        <v>46.5</v>
      </c>
      <c r="I476" s="135"/>
      <c r="J476" s="136">
        <f>ROUND($I$476*$H$476,2)</f>
        <v>0</v>
      </c>
      <c r="K476" s="132" t="s">
        <v>143</v>
      </c>
      <c r="L476" s="81"/>
      <c r="M476" s="137"/>
      <c r="N476" s="138" t="s">
        <v>45</v>
      </c>
      <c r="Q476" s="139">
        <v>0.0029</v>
      </c>
      <c r="R476" s="139">
        <f>$Q$476*$H$476</f>
        <v>0.13485</v>
      </c>
      <c r="S476" s="139">
        <v>0</v>
      </c>
      <c r="T476" s="140">
        <f>$S$476*$H$476</f>
        <v>0</v>
      </c>
      <c r="AR476" s="78" t="s">
        <v>264</v>
      </c>
      <c r="AT476" s="78" t="s">
        <v>139</v>
      </c>
      <c r="AU476" s="78" t="s">
        <v>82</v>
      </c>
      <c r="AY476" s="6" t="s">
        <v>136</v>
      </c>
      <c r="BE476" s="141">
        <f>IF($N$476="základní",$J$476,0)</f>
        <v>0</v>
      </c>
      <c r="BF476" s="141">
        <f>IF($N$476="snížená",$J$476,0)</f>
        <v>0</v>
      </c>
      <c r="BG476" s="141">
        <f>IF($N$476="zákl. přenesená",$J$476,0)</f>
        <v>0</v>
      </c>
      <c r="BH476" s="141">
        <f>IF($N$476="sníž. přenesená",$J$476,0)</f>
        <v>0</v>
      </c>
      <c r="BI476" s="141">
        <f>IF($N$476="nulová",$J$476,0)</f>
        <v>0</v>
      </c>
      <c r="BJ476" s="78" t="s">
        <v>22</v>
      </c>
      <c r="BK476" s="141">
        <f>ROUND($I$476*$H$476,2)</f>
        <v>0</v>
      </c>
      <c r="BL476" s="78" t="s">
        <v>264</v>
      </c>
      <c r="BM476" s="78" t="s">
        <v>794</v>
      </c>
    </row>
    <row r="477" spans="2:47" s="6" customFormat="1" ht="24.75" customHeight="1">
      <c r="B477" s="81"/>
      <c r="D477" s="142" t="s">
        <v>146</v>
      </c>
      <c r="F477" s="143" t="s">
        <v>795</v>
      </c>
      <c r="L477" s="81"/>
      <c r="M477" s="144"/>
      <c r="T477" s="145"/>
      <c r="AT477" s="6" t="s">
        <v>146</v>
      </c>
      <c r="AU477" s="6" t="s">
        <v>82</v>
      </c>
    </row>
    <row r="478" spans="2:51" s="6" customFormat="1" ht="13.5" customHeight="1">
      <c r="B478" s="146"/>
      <c r="D478" s="147" t="s">
        <v>148</v>
      </c>
      <c r="E478" s="148"/>
      <c r="F478" s="149" t="s">
        <v>796</v>
      </c>
      <c r="H478" s="150">
        <v>46.5</v>
      </c>
      <c r="L478" s="146"/>
      <c r="M478" s="151"/>
      <c r="T478" s="152"/>
      <c r="AT478" s="148" t="s">
        <v>148</v>
      </c>
      <c r="AU478" s="148" t="s">
        <v>82</v>
      </c>
      <c r="AV478" s="148" t="s">
        <v>82</v>
      </c>
      <c r="AW478" s="148" t="s">
        <v>96</v>
      </c>
      <c r="AX478" s="148" t="s">
        <v>22</v>
      </c>
      <c r="AY478" s="148" t="s">
        <v>136</v>
      </c>
    </row>
    <row r="479" spans="2:65" s="6" customFormat="1" ht="13.5" customHeight="1">
      <c r="B479" s="81"/>
      <c r="C479" s="159" t="s">
        <v>797</v>
      </c>
      <c r="D479" s="159" t="s">
        <v>170</v>
      </c>
      <c r="E479" s="160" t="s">
        <v>798</v>
      </c>
      <c r="F479" s="161" t="s">
        <v>799</v>
      </c>
      <c r="G479" s="162" t="s">
        <v>142</v>
      </c>
      <c r="H479" s="163">
        <v>48.36</v>
      </c>
      <c r="I479" s="164"/>
      <c r="J479" s="165">
        <f>ROUND($I$479*$H$479,2)</f>
        <v>0</v>
      </c>
      <c r="K479" s="161"/>
      <c r="L479" s="166"/>
      <c r="M479" s="167"/>
      <c r="N479" s="168" t="s">
        <v>45</v>
      </c>
      <c r="Q479" s="139">
        <v>0.0182</v>
      </c>
      <c r="R479" s="139">
        <f>$Q$479*$H$479</f>
        <v>0.880152</v>
      </c>
      <c r="S479" s="139">
        <v>0</v>
      </c>
      <c r="T479" s="140">
        <f>$S$479*$H$479</f>
        <v>0</v>
      </c>
      <c r="AR479" s="78" t="s">
        <v>379</v>
      </c>
      <c r="AT479" s="78" t="s">
        <v>170</v>
      </c>
      <c r="AU479" s="78" t="s">
        <v>82</v>
      </c>
      <c r="AY479" s="6" t="s">
        <v>136</v>
      </c>
      <c r="BE479" s="141">
        <f>IF($N$479="základní",$J$479,0)</f>
        <v>0</v>
      </c>
      <c r="BF479" s="141">
        <f>IF($N$479="snížená",$J$479,0)</f>
        <v>0</v>
      </c>
      <c r="BG479" s="141">
        <f>IF($N$479="zákl. přenesená",$J$479,0)</f>
        <v>0</v>
      </c>
      <c r="BH479" s="141">
        <f>IF($N$479="sníž. přenesená",$J$479,0)</f>
        <v>0</v>
      </c>
      <c r="BI479" s="141">
        <f>IF($N$479="nulová",$J$479,0)</f>
        <v>0</v>
      </c>
      <c r="BJ479" s="78" t="s">
        <v>22</v>
      </c>
      <c r="BK479" s="141">
        <f>ROUND($I$479*$H$479,2)</f>
        <v>0</v>
      </c>
      <c r="BL479" s="78" t="s">
        <v>264</v>
      </c>
      <c r="BM479" s="78" t="s">
        <v>800</v>
      </c>
    </row>
    <row r="480" spans="2:47" s="6" customFormat="1" ht="14.25" customHeight="1">
      <c r="B480" s="81"/>
      <c r="D480" s="142" t="s">
        <v>146</v>
      </c>
      <c r="F480" s="143" t="s">
        <v>801</v>
      </c>
      <c r="L480" s="81"/>
      <c r="M480" s="144"/>
      <c r="T480" s="145"/>
      <c r="AT480" s="6" t="s">
        <v>146</v>
      </c>
      <c r="AU480" s="6" t="s">
        <v>82</v>
      </c>
    </row>
    <row r="481" spans="2:51" s="6" customFormat="1" ht="13.5" customHeight="1">
      <c r="B481" s="146"/>
      <c r="D481" s="147" t="s">
        <v>148</v>
      </c>
      <c r="F481" s="149" t="s">
        <v>802</v>
      </c>
      <c r="H481" s="150">
        <v>48.36</v>
      </c>
      <c r="L481" s="146"/>
      <c r="M481" s="151"/>
      <c r="T481" s="152"/>
      <c r="AT481" s="148" t="s">
        <v>148</v>
      </c>
      <c r="AU481" s="148" t="s">
        <v>82</v>
      </c>
      <c r="AV481" s="148" t="s">
        <v>82</v>
      </c>
      <c r="AW481" s="148" t="s">
        <v>74</v>
      </c>
      <c r="AX481" s="148" t="s">
        <v>22</v>
      </c>
      <c r="AY481" s="148" t="s">
        <v>136</v>
      </c>
    </row>
    <row r="482" spans="2:65" s="6" customFormat="1" ht="13.5" customHeight="1">
      <c r="B482" s="81"/>
      <c r="C482" s="130" t="s">
        <v>803</v>
      </c>
      <c r="D482" s="130" t="s">
        <v>139</v>
      </c>
      <c r="E482" s="131" t="s">
        <v>804</v>
      </c>
      <c r="F482" s="132" t="s">
        <v>805</v>
      </c>
      <c r="G482" s="133" t="s">
        <v>142</v>
      </c>
      <c r="H482" s="134">
        <v>46.5</v>
      </c>
      <c r="I482" s="135"/>
      <c r="J482" s="136">
        <f>ROUND($I$482*$H$482,2)</f>
        <v>0</v>
      </c>
      <c r="K482" s="132" t="s">
        <v>143</v>
      </c>
      <c r="L482" s="81"/>
      <c r="M482" s="137"/>
      <c r="N482" s="138" t="s">
        <v>45</v>
      </c>
      <c r="Q482" s="139">
        <v>0</v>
      </c>
      <c r="R482" s="139">
        <f>$Q$482*$H$482</f>
        <v>0</v>
      </c>
      <c r="S482" s="139">
        <v>0</v>
      </c>
      <c r="T482" s="140">
        <f>$S$482*$H$482</f>
        <v>0</v>
      </c>
      <c r="AR482" s="78" t="s">
        <v>264</v>
      </c>
      <c r="AT482" s="78" t="s">
        <v>139</v>
      </c>
      <c r="AU482" s="78" t="s">
        <v>82</v>
      </c>
      <c r="AY482" s="6" t="s">
        <v>136</v>
      </c>
      <c r="BE482" s="141">
        <f>IF($N$482="základní",$J$482,0)</f>
        <v>0</v>
      </c>
      <c r="BF482" s="141">
        <f>IF($N$482="snížená",$J$482,0)</f>
        <v>0</v>
      </c>
      <c r="BG482" s="141">
        <f>IF($N$482="zákl. přenesená",$J$482,0)</f>
        <v>0</v>
      </c>
      <c r="BH482" s="141">
        <f>IF($N$482="sníž. přenesená",$J$482,0)</f>
        <v>0</v>
      </c>
      <c r="BI482" s="141">
        <f>IF($N$482="nulová",$J$482,0)</f>
        <v>0</v>
      </c>
      <c r="BJ482" s="78" t="s">
        <v>22</v>
      </c>
      <c r="BK482" s="141">
        <f>ROUND($I$482*$H$482,2)</f>
        <v>0</v>
      </c>
      <c r="BL482" s="78" t="s">
        <v>264</v>
      </c>
      <c r="BM482" s="78" t="s">
        <v>806</v>
      </c>
    </row>
    <row r="483" spans="2:47" s="6" customFormat="1" ht="14.25" customHeight="1">
      <c r="B483" s="81"/>
      <c r="D483" s="142" t="s">
        <v>146</v>
      </c>
      <c r="F483" s="143" t="s">
        <v>807</v>
      </c>
      <c r="L483" s="81"/>
      <c r="M483" s="144"/>
      <c r="T483" s="145"/>
      <c r="AT483" s="6" t="s">
        <v>146</v>
      </c>
      <c r="AU483" s="6" t="s">
        <v>82</v>
      </c>
    </row>
    <row r="484" spans="2:65" s="6" customFormat="1" ht="13.5" customHeight="1">
      <c r="B484" s="81"/>
      <c r="C484" s="130" t="s">
        <v>808</v>
      </c>
      <c r="D484" s="130" t="s">
        <v>139</v>
      </c>
      <c r="E484" s="131" t="s">
        <v>809</v>
      </c>
      <c r="F484" s="132" t="s">
        <v>810</v>
      </c>
      <c r="G484" s="133" t="s">
        <v>142</v>
      </c>
      <c r="H484" s="134">
        <v>46.5</v>
      </c>
      <c r="I484" s="135"/>
      <c r="J484" s="136">
        <f>ROUND($I$484*$H$484,2)</f>
        <v>0</v>
      </c>
      <c r="K484" s="132" t="s">
        <v>143</v>
      </c>
      <c r="L484" s="81"/>
      <c r="M484" s="137"/>
      <c r="N484" s="138" t="s">
        <v>45</v>
      </c>
      <c r="Q484" s="139">
        <v>0</v>
      </c>
      <c r="R484" s="139">
        <f>$Q$484*$H$484</f>
        <v>0</v>
      </c>
      <c r="S484" s="139">
        <v>0</v>
      </c>
      <c r="T484" s="140">
        <f>$S$484*$H$484</f>
        <v>0</v>
      </c>
      <c r="AR484" s="78" t="s">
        <v>264</v>
      </c>
      <c r="AT484" s="78" t="s">
        <v>139</v>
      </c>
      <c r="AU484" s="78" t="s">
        <v>82</v>
      </c>
      <c r="AY484" s="6" t="s">
        <v>136</v>
      </c>
      <c r="BE484" s="141">
        <f>IF($N$484="základní",$J$484,0)</f>
        <v>0</v>
      </c>
      <c r="BF484" s="141">
        <f>IF($N$484="snížená",$J$484,0)</f>
        <v>0</v>
      </c>
      <c r="BG484" s="141">
        <f>IF($N$484="zákl. přenesená",$J$484,0)</f>
        <v>0</v>
      </c>
      <c r="BH484" s="141">
        <f>IF($N$484="sníž. přenesená",$J$484,0)</f>
        <v>0</v>
      </c>
      <c r="BI484" s="141">
        <f>IF($N$484="nulová",$J$484,0)</f>
        <v>0</v>
      </c>
      <c r="BJ484" s="78" t="s">
        <v>22</v>
      </c>
      <c r="BK484" s="141">
        <f>ROUND($I$484*$H$484,2)</f>
        <v>0</v>
      </c>
      <c r="BL484" s="78" t="s">
        <v>264</v>
      </c>
      <c r="BM484" s="78" t="s">
        <v>811</v>
      </c>
    </row>
    <row r="485" spans="2:47" s="6" customFormat="1" ht="14.25" customHeight="1">
      <c r="B485" s="81"/>
      <c r="D485" s="142" t="s">
        <v>146</v>
      </c>
      <c r="F485" s="143" t="s">
        <v>812</v>
      </c>
      <c r="L485" s="81"/>
      <c r="M485" s="144"/>
      <c r="T485" s="145"/>
      <c r="AT485" s="6" t="s">
        <v>146</v>
      </c>
      <c r="AU485" s="6" t="s">
        <v>82</v>
      </c>
    </row>
    <row r="486" spans="2:65" s="6" customFormat="1" ht="13.5" customHeight="1">
      <c r="B486" s="81"/>
      <c r="C486" s="130" t="s">
        <v>813</v>
      </c>
      <c r="D486" s="130" t="s">
        <v>139</v>
      </c>
      <c r="E486" s="131" t="s">
        <v>814</v>
      </c>
      <c r="F486" s="132" t="s">
        <v>815</v>
      </c>
      <c r="G486" s="133" t="s">
        <v>142</v>
      </c>
      <c r="H486" s="134">
        <v>46.5</v>
      </c>
      <c r="I486" s="135"/>
      <c r="J486" s="136">
        <f>ROUND($I$486*$H$486,2)</f>
        <v>0</v>
      </c>
      <c r="K486" s="132" t="s">
        <v>143</v>
      </c>
      <c r="L486" s="81"/>
      <c r="M486" s="137"/>
      <c r="N486" s="138" t="s">
        <v>45</v>
      </c>
      <c r="Q486" s="139">
        <v>0</v>
      </c>
      <c r="R486" s="139">
        <f>$Q$486*$H$486</f>
        <v>0</v>
      </c>
      <c r="S486" s="139">
        <v>0</v>
      </c>
      <c r="T486" s="140">
        <f>$S$486*$H$486</f>
        <v>0</v>
      </c>
      <c r="AR486" s="78" t="s">
        <v>264</v>
      </c>
      <c r="AT486" s="78" t="s">
        <v>139</v>
      </c>
      <c r="AU486" s="78" t="s">
        <v>82</v>
      </c>
      <c r="AY486" s="6" t="s">
        <v>136</v>
      </c>
      <c r="BE486" s="141">
        <f>IF($N$486="základní",$J$486,0)</f>
        <v>0</v>
      </c>
      <c r="BF486" s="141">
        <f>IF($N$486="snížená",$J$486,0)</f>
        <v>0</v>
      </c>
      <c r="BG486" s="141">
        <f>IF($N$486="zákl. přenesená",$J$486,0)</f>
        <v>0</v>
      </c>
      <c r="BH486" s="141">
        <f>IF($N$486="sníž. přenesená",$J$486,0)</f>
        <v>0</v>
      </c>
      <c r="BI486" s="141">
        <f>IF($N$486="nulová",$J$486,0)</f>
        <v>0</v>
      </c>
      <c r="BJ486" s="78" t="s">
        <v>22</v>
      </c>
      <c r="BK486" s="141">
        <f>ROUND($I$486*$H$486,2)</f>
        <v>0</v>
      </c>
      <c r="BL486" s="78" t="s">
        <v>264</v>
      </c>
      <c r="BM486" s="78" t="s">
        <v>816</v>
      </c>
    </row>
    <row r="487" spans="2:47" s="6" customFormat="1" ht="14.25" customHeight="1">
      <c r="B487" s="81"/>
      <c r="D487" s="142" t="s">
        <v>146</v>
      </c>
      <c r="F487" s="143" t="s">
        <v>817</v>
      </c>
      <c r="L487" s="81"/>
      <c r="M487" s="144"/>
      <c r="T487" s="145"/>
      <c r="AT487" s="6" t="s">
        <v>146</v>
      </c>
      <c r="AU487" s="6" t="s">
        <v>82</v>
      </c>
    </row>
    <row r="488" spans="2:65" s="6" customFormat="1" ht="13.5" customHeight="1">
      <c r="B488" s="81"/>
      <c r="C488" s="130" t="s">
        <v>818</v>
      </c>
      <c r="D488" s="130" t="s">
        <v>139</v>
      </c>
      <c r="E488" s="131" t="s">
        <v>819</v>
      </c>
      <c r="F488" s="132" t="s">
        <v>820</v>
      </c>
      <c r="G488" s="133" t="s">
        <v>510</v>
      </c>
      <c r="H488" s="134">
        <v>1.075</v>
      </c>
      <c r="I488" s="135"/>
      <c r="J488" s="136">
        <f>ROUND($I$488*$H$488,2)</f>
        <v>0</v>
      </c>
      <c r="K488" s="132" t="s">
        <v>143</v>
      </c>
      <c r="L488" s="81"/>
      <c r="M488" s="137"/>
      <c r="N488" s="138" t="s">
        <v>45</v>
      </c>
      <c r="Q488" s="139">
        <v>0</v>
      </c>
      <c r="R488" s="139">
        <f>$Q$488*$H$488</f>
        <v>0</v>
      </c>
      <c r="S488" s="139">
        <v>0</v>
      </c>
      <c r="T488" s="140">
        <f>$S$488*$H$488</f>
        <v>0</v>
      </c>
      <c r="AR488" s="78" t="s">
        <v>264</v>
      </c>
      <c r="AT488" s="78" t="s">
        <v>139</v>
      </c>
      <c r="AU488" s="78" t="s">
        <v>82</v>
      </c>
      <c r="AY488" s="6" t="s">
        <v>136</v>
      </c>
      <c r="BE488" s="141">
        <f>IF($N$488="základní",$J$488,0)</f>
        <v>0</v>
      </c>
      <c r="BF488" s="141">
        <f>IF($N$488="snížená",$J$488,0)</f>
        <v>0</v>
      </c>
      <c r="BG488" s="141">
        <f>IF($N$488="zákl. přenesená",$J$488,0)</f>
        <v>0</v>
      </c>
      <c r="BH488" s="141">
        <f>IF($N$488="sníž. přenesená",$J$488,0)</f>
        <v>0</v>
      </c>
      <c r="BI488" s="141">
        <f>IF($N$488="nulová",$J$488,0)</f>
        <v>0</v>
      </c>
      <c r="BJ488" s="78" t="s">
        <v>22</v>
      </c>
      <c r="BK488" s="141">
        <f>ROUND($I$488*$H$488,2)</f>
        <v>0</v>
      </c>
      <c r="BL488" s="78" t="s">
        <v>264</v>
      </c>
      <c r="BM488" s="78" t="s">
        <v>821</v>
      </c>
    </row>
    <row r="489" spans="2:47" s="6" customFormat="1" ht="24.75" customHeight="1">
      <c r="B489" s="81"/>
      <c r="D489" s="142" t="s">
        <v>146</v>
      </c>
      <c r="F489" s="143" t="s">
        <v>822</v>
      </c>
      <c r="L489" s="81"/>
      <c r="M489" s="144"/>
      <c r="T489" s="145"/>
      <c r="AT489" s="6" t="s">
        <v>146</v>
      </c>
      <c r="AU489" s="6" t="s">
        <v>82</v>
      </c>
    </row>
    <row r="490" spans="2:63" s="119" customFormat="1" ht="30" customHeight="1">
      <c r="B490" s="120"/>
      <c r="D490" s="121" t="s">
        <v>73</v>
      </c>
      <c r="E490" s="128" t="s">
        <v>823</v>
      </c>
      <c r="F490" s="128" t="s">
        <v>824</v>
      </c>
      <c r="J490" s="129">
        <f>$BK$490</f>
        <v>0</v>
      </c>
      <c r="L490" s="120"/>
      <c r="M490" s="124"/>
      <c r="P490" s="125">
        <f>SUM($P$491:$P$494)</f>
        <v>0</v>
      </c>
      <c r="R490" s="125">
        <f>SUM($R$491:$R$494)</f>
        <v>0.0319</v>
      </c>
      <c r="T490" s="126">
        <f>SUM($T$491:$T$494)</f>
        <v>0</v>
      </c>
      <c r="AR490" s="121" t="s">
        <v>82</v>
      </c>
      <c r="AT490" s="121" t="s">
        <v>73</v>
      </c>
      <c r="AU490" s="121" t="s">
        <v>22</v>
      </c>
      <c r="AY490" s="121" t="s">
        <v>136</v>
      </c>
      <c r="BK490" s="127">
        <f>SUM($BK$491:$BK$494)</f>
        <v>0</v>
      </c>
    </row>
    <row r="491" spans="2:65" s="6" customFormat="1" ht="13.5" customHeight="1">
      <c r="B491" s="81"/>
      <c r="C491" s="130" t="s">
        <v>825</v>
      </c>
      <c r="D491" s="130" t="s">
        <v>139</v>
      </c>
      <c r="E491" s="131" t="s">
        <v>826</v>
      </c>
      <c r="F491" s="132" t="s">
        <v>827</v>
      </c>
      <c r="G491" s="133" t="s">
        <v>142</v>
      </c>
      <c r="H491" s="134">
        <v>110</v>
      </c>
      <c r="I491" s="135"/>
      <c r="J491" s="136">
        <f>ROUND($I$491*$H$491,2)</f>
        <v>0</v>
      </c>
      <c r="K491" s="132" t="s">
        <v>143</v>
      </c>
      <c r="L491" s="81"/>
      <c r="M491" s="137"/>
      <c r="N491" s="138" t="s">
        <v>45</v>
      </c>
      <c r="Q491" s="139">
        <v>0.00029</v>
      </c>
      <c r="R491" s="139">
        <f>$Q$491*$H$491</f>
        <v>0.0319</v>
      </c>
      <c r="S491" s="139">
        <v>0</v>
      </c>
      <c r="T491" s="140">
        <f>$S$491*$H$491</f>
        <v>0</v>
      </c>
      <c r="AR491" s="78" t="s">
        <v>264</v>
      </c>
      <c r="AT491" s="78" t="s">
        <v>139</v>
      </c>
      <c r="AU491" s="78" t="s">
        <v>82</v>
      </c>
      <c r="AY491" s="6" t="s">
        <v>136</v>
      </c>
      <c r="BE491" s="141">
        <f>IF($N$491="základní",$J$491,0)</f>
        <v>0</v>
      </c>
      <c r="BF491" s="141">
        <f>IF($N$491="snížená",$J$491,0)</f>
        <v>0</v>
      </c>
      <c r="BG491" s="141">
        <f>IF($N$491="zákl. přenesená",$J$491,0)</f>
        <v>0</v>
      </c>
      <c r="BH491" s="141">
        <f>IF($N$491="sníž. přenesená",$J$491,0)</f>
        <v>0</v>
      </c>
      <c r="BI491" s="141">
        <f>IF($N$491="nulová",$J$491,0)</f>
        <v>0</v>
      </c>
      <c r="BJ491" s="78" t="s">
        <v>22</v>
      </c>
      <c r="BK491" s="141">
        <f>ROUND($I$491*$H$491,2)</f>
        <v>0</v>
      </c>
      <c r="BL491" s="78" t="s">
        <v>264</v>
      </c>
      <c r="BM491" s="78" t="s">
        <v>828</v>
      </c>
    </row>
    <row r="492" spans="2:47" s="6" customFormat="1" ht="24.75" customHeight="1">
      <c r="B492" s="81"/>
      <c r="D492" s="142" t="s">
        <v>146</v>
      </c>
      <c r="F492" s="143" t="s">
        <v>829</v>
      </c>
      <c r="L492" s="81"/>
      <c r="M492" s="144"/>
      <c r="T492" s="145"/>
      <c r="AT492" s="6" t="s">
        <v>146</v>
      </c>
      <c r="AU492" s="6" t="s">
        <v>82</v>
      </c>
    </row>
    <row r="493" spans="2:65" s="6" customFormat="1" ht="13.5" customHeight="1">
      <c r="B493" s="81"/>
      <c r="C493" s="130" t="s">
        <v>830</v>
      </c>
      <c r="D493" s="130" t="s">
        <v>139</v>
      </c>
      <c r="E493" s="131" t="s">
        <v>831</v>
      </c>
      <c r="F493" s="132" t="s">
        <v>832</v>
      </c>
      <c r="G493" s="133" t="s">
        <v>142</v>
      </c>
      <c r="H493" s="134">
        <v>110</v>
      </c>
      <c r="I493" s="135"/>
      <c r="J493" s="136">
        <f>ROUND($I$493*$H$493,2)</f>
        <v>0</v>
      </c>
      <c r="K493" s="132" t="s">
        <v>143</v>
      </c>
      <c r="L493" s="81"/>
      <c r="M493" s="137"/>
      <c r="N493" s="138" t="s">
        <v>45</v>
      </c>
      <c r="Q493" s="139">
        <v>0</v>
      </c>
      <c r="R493" s="139">
        <f>$Q$493*$H$493</f>
        <v>0</v>
      </c>
      <c r="S493" s="139">
        <v>0</v>
      </c>
      <c r="T493" s="140">
        <f>$S$493*$H$493</f>
        <v>0</v>
      </c>
      <c r="AR493" s="78" t="s">
        <v>264</v>
      </c>
      <c r="AT493" s="78" t="s">
        <v>139</v>
      </c>
      <c r="AU493" s="78" t="s">
        <v>82</v>
      </c>
      <c r="AY493" s="6" t="s">
        <v>136</v>
      </c>
      <c r="BE493" s="141">
        <f>IF($N$493="základní",$J$493,0)</f>
        <v>0</v>
      </c>
      <c r="BF493" s="141">
        <f>IF($N$493="snížená",$J$493,0)</f>
        <v>0</v>
      </c>
      <c r="BG493" s="141">
        <f>IF($N$493="zákl. přenesená",$J$493,0)</f>
        <v>0</v>
      </c>
      <c r="BH493" s="141">
        <f>IF($N$493="sníž. přenesená",$J$493,0)</f>
        <v>0</v>
      </c>
      <c r="BI493" s="141">
        <f>IF($N$493="nulová",$J$493,0)</f>
        <v>0</v>
      </c>
      <c r="BJ493" s="78" t="s">
        <v>22</v>
      </c>
      <c r="BK493" s="141">
        <f>ROUND($I$493*$H$493,2)</f>
        <v>0</v>
      </c>
      <c r="BL493" s="78" t="s">
        <v>264</v>
      </c>
      <c r="BM493" s="78" t="s">
        <v>833</v>
      </c>
    </row>
    <row r="494" spans="2:47" s="6" customFormat="1" ht="24.75" customHeight="1">
      <c r="B494" s="81"/>
      <c r="D494" s="142" t="s">
        <v>146</v>
      </c>
      <c r="F494" s="143" t="s">
        <v>834</v>
      </c>
      <c r="L494" s="81"/>
      <c r="M494" s="144"/>
      <c r="T494" s="145"/>
      <c r="AT494" s="6" t="s">
        <v>146</v>
      </c>
      <c r="AU494" s="6" t="s">
        <v>82</v>
      </c>
    </row>
    <row r="495" spans="2:63" s="119" customFormat="1" ht="38.25" customHeight="1">
      <c r="B495" s="120"/>
      <c r="D495" s="121" t="s">
        <v>73</v>
      </c>
      <c r="E495" s="122" t="s">
        <v>835</v>
      </c>
      <c r="F495" s="122" t="s">
        <v>836</v>
      </c>
      <c r="J495" s="123">
        <f>$BK$495</f>
        <v>0</v>
      </c>
      <c r="L495" s="120"/>
      <c r="M495" s="124"/>
      <c r="P495" s="125">
        <f>$P$496</f>
        <v>0</v>
      </c>
      <c r="R495" s="125">
        <f>$R$496</f>
        <v>0</v>
      </c>
      <c r="T495" s="126">
        <f>$T$496</f>
        <v>0</v>
      </c>
      <c r="AR495" s="121" t="s">
        <v>169</v>
      </c>
      <c r="AT495" s="121" t="s">
        <v>73</v>
      </c>
      <c r="AU495" s="121" t="s">
        <v>74</v>
      </c>
      <c r="AY495" s="121" t="s">
        <v>136</v>
      </c>
      <c r="BK495" s="127">
        <f>$BK$496</f>
        <v>0</v>
      </c>
    </row>
    <row r="496" spans="2:63" s="119" customFormat="1" ht="20.25" customHeight="1">
      <c r="B496" s="120"/>
      <c r="D496" s="121" t="s">
        <v>73</v>
      </c>
      <c r="E496" s="128" t="s">
        <v>74</v>
      </c>
      <c r="F496" s="128" t="s">
        <v>836</v>
      </c>
      <c r="J496" s="129">
        <f>$BK$496</f>
        <v>0</v>
      </c>
      <c r="L496" s="120"/>
      <c r="M496" s="124"/>
      <c r="P496" s="125">
        <f>SUM($P$497:$P$509)</f>
        <v>0</v>
      </c>
      <c r="R496" s="125">
        <f>SUM($R$497:$R$509)</f>
        <v>0</v>
      </c>
      <c r="T496" s="126">
        <f>SUM($T$497:$T$509)</f>
        <v>0</v>
      </c>
      <c r="AR496" s="121" t="s">
        <v>169</v>
      </c>
      <c r="AT496" s="121" t="s">
        <v>73</v>
      </c>
      <c r="AU496" s="121" t="s">
        <v>22</v>
      </c>
      <c r="AY496" s="121" t="s">
        <v>136</v>
      </c>
      <c r="BK496" s="127">
        <f>SUM($BK$497:$BK$509)</f>
        <v>0</v>
      </c>
    </row>
    <row r="497" spans="2:65" s="6" customFormat="1" ht="13.5" customHeight="1">
      <c r="B497" s="81"/>
      <c r="C497" s="130" t="s">
        <v>837</v>
      </c>
      <c r="D497" s="130" t="s">
        <v>139</v>
      </c>
      <c r="E497" s="131" t="s">
        <v>838</v>
      </c>
      <c r="F497" s="132" t="s">
        <v>839</v>
      </c>
      <c r="G497" s="133" t="s">
        <v>840</v>
      </c>
      <c r="H497" s="134">
        <v>1</v>
      </c>
      <c r="I497" s="135"/>
      <c r="J497" s="136">
        <f>ROUND($I$497*$H$497,2)</f>
        <v>0</v>
      </c>
      <c r="K497" s="132" t="s">
        <v>143</v>
      </c>
      <c r="L497" s="81"/>
      <c r="M497" s="137"/>
      <c r="N497" s="138" t="s">
        <v>45</v>
      </c>
      <c r="Q497" s="139">
        <v>0</v>
      </c>
      <c r="R497" s="139">
        <f>$Q$497*$H$497</f>
        <v>0</v>
      </c>
      <c r="S497" s="139">
        <v>0</v>
      </c>
      <c r="T497" s="140">
        <f>$S$497*$H$497</f>
        <v>0</v>
      </c>
      <c r="AR497" s="78" t="s">
        <v>841</v>
      </c>
      <c r="AT497" s="78" t="s">
        <v>139</v>
      </c>
      <c r="AU497" s="78" t="s">
        <v>82</v>
      </c>
      <c r="AY497" s="6" t="s">
        <v>136</v>
      </c>
      <c r="BE497" s="141">
        <f>IF($N$497="základní",$J$497,0)</f>
        <v>0</v>
      </c>
      <c r="BF497" s="141">
        <f>IF($N$497="snížená",$J$497,0)</f>
        <v>0</v>
      </c>
      <c r="BG497" s="141">
        <f>IF($N$497="zákl. přenesená",$J$497,0)</f>
        <v>0</v>
      </c>
      <c r="BH497" s="141">
        <f>IF($N$497="sníž. přenesená",$J$497,0)</f>
        <v>0</v>
      </c>
      <c r="BI497" s="141">
        <f>IF($N$497="nulová",$J$497,0)</f>
        <v>0</v>
      </c>
      <c r="BJ497" s="78" t="s">
        <v>22</v>
      </c>
      <c r="BK497" s="141">
        <f>ROUND($I$497*$H$497,2)</f>
        <v>0</v>
      </c>
      <c r="BL497" s="78" t="s">
        <v>841</v>
      </c>
      <c r="BM497" s="78" t="s">
        <v>842</v>
      </c>
    </row>
    <row r="498" spans="2:47" s="6" customFormat="1" ht="14.25" customHeight="1">
      <c r="B498" s="81"/>
      <c r="D498" s="142" t="s">
        <v>146</v>
      </c>
      <c r="F498" s="143" t="s">
        <v>843</v>
      </c>
      <c r="L498" s="81"/>
      <c r="M498" s="144"/>
      <c r="T498" s="145"/>
      <c r="AT498" s="6" t="s">
        <v>146</v>
      </c>
      <c r="AU498" s="6" t="s">
        <v>82</v>
      </c>
    </row>
    <row r="499" spans="2:51" s="6" customFormat="1" ht="13.5" customHeight="1">
      <c r="B499" s="146"/>
      <c r="D499" s="147" t="s">
        <v>148</v>
      </c>
      <c r="E499" s="148"/>
      <c r="F499" s="149" t="s">
        <v>844</v>
      </c>
      <c r="H499" s="150">
        <v>1</v>
      </c>
      <c r="L499" s="146"/>
      <c r="M499" s="151"/>
      <c r="T499" s="152"/>
      <c r="AT499" s="148" t="s">
        <v>148</v>
      </c>
      <c r="AU499" s="148" t="s">
        <v>82</v>
      </c>
      <c r="AV499" s="148" t="s">
        <v>82</v>
      </c>
      <c r="AW499" s="148" t="s">
        <v>96</v>
      </c>
      <c r="AX499" s="148" t="s">
        <v>22</v>
      </c>
      <c r="AY499" s="148" t="s">
        <v>136</v>
      </c>
    </row>
    <row r="500" spans="2:65" s="6" customFormat="1" ht="13.5" customHeight="1">
      <c r="B500" s="81"/>
      <c r="C500" s="130" t="s">
        <v>845</v>
      </c>
      <c r="D500" s="130" t="s">
        <v>139</v>
      </c>
      <c r="E500" s="131" t="s">
        <v>846</v>
      </c>
      <c r="F500" s="132" t="s">
        <v>847</v>
      </c>
      <c r="G500" s="133" t="s">
        <v>840</v>
      </c>
      <c r="H500" s="134">
        <v>1</v>
      </c>
      <c r="I500" s="135"/>
      <c r="J500" s="136">
        <f>ROUND($I$500*$H$500,2)</f>
        <v>0</v>
      </c>
      <c r="K500" s="132" t="s">
        <v>143</v>
      </c>
      <c r="L500" s="81"/>
      <c r="M500" s="137"/>
      <c r="N500" s="138" t="s">
        <v>45</v>
      </c>
      <c r="Q500" s="139">
        <v>0</v>
      </c>
      <c r="R500" s="139">
        <f>$Q$500*$H$500</f>
        <v>0</v>
      </c>
      <c r="S500" s="139">
        <v>0</v>
      </c>
      <c r="T500" s="140">
        <f>$S$500*$H$500</f>
        <v>0</v>
      </c>
      <c r="AR500" s="78" t="s">
        <v>848</v>
      </c>
      <c r="AT500" s="78" t="s">
        <v>139</v>
      </c>
      <c r="AU500" s="78" t="s">
        <v>82</v>
      </c>
      <c r="AY500" s="6" t="s">
        <v>136</v>
      </c>
      <c r="BE500" s="141">
        <f>IF($N$500="základní",$J$500,0)</f>
        <v>0</v>
      </c>
      <c r="BF500" s="141">
        <f>IF($N$500="snížená",$J$500,0)</f>
        <v>0</v>
      </c>
      <c r="BG500" s="141">
        <f>IF($N$500="zákl. přenesená",$J$500,0)</f>
        <v>0</v>
      </c>
      <c r="BH500" s="141">
        <f>IF($N$500="sníž. přenesená",$J$500,0)</f>
        <v>0</v>
      </c>
      <c r="BI500" s="141">
        <f>IF($N$500="nulová",$J$500,0)</f>
        <v>0</v>
      </c>
      <c r="BJ500" s="78" t="s">
        <v>22</v>
      </c>
      <c r="BK500" s="141">
        <f>ROUND($I$500*$H$500,2)</f>
        <v>0</v>
      </c>
      <c r="BL500" s="78" t="s">
        <v>848</v>
      </c>
      <c r="BM500" s="78" t="s">
        <v>849</v>
      </c>
    </row>
    <row r="501" spans="2:47" s="6" customFormat="1" ht="24.75" customHeight="1">
      <c r="B501" s="81"/>
      <c r="D501" s="142" t="s">
        <v>146</v>
      </c>
      <c r="F501" s="143" t="s">
        <v>850</v>
      </c>
      <c r="L501" s="81"/>
      <c r="M501" s="144"/>
      <c r="T501" s="145"/>
      <c r="AT501" s="6" t="s">
        <v>146</v>
      </c>
      <c r="AU501" s="6" t="s">
        <v>82</v>
      </c>
    </row>
    <row r="502" spans="2:65" s="6" customFormat="1" ht="13.5" customHeight="1">
      <c r="B502" s="81"/>
      <c r="C502" s="130" t="s">
        <v>851</v>
      </c>
      <c r="D502" s="130" t="s">
        <v>139</v>
      </c>
      <c r="E502" s="131" t="s">
        <v>852</v>
      </c>
      <c r="F502" s="132" t="s">
        <v>853</v>
      </c>
      <c r="G502" s="133" t="s">
        <v>840</v>
      </c>
      <c r="H502" s="134">
        <v>1</v>
      </c>
      <c r="I502" s="135"/>
      <c r="J502" s="136">
        <f>ROUND($I$502*$H$502,2)</f>
        <v>0</v>
      </c>
      <c r="K502" s="132"/>
      <c r="L502" s="81"/>
      <c r="M502" s="137"/>
      <c r="N502" s="138" t="s">
        <v>45</v>
      </c>
      <c r="Q502" s="139">
        <v>0</v>
      </c>
      <c r="R502" s="139">
        <f>$Q$502*$H$502</f>
        <v>0</v>
      </c>
      <c r="S502" s="139">
        <v>0</v>
      </c>
      <c r="T502" s="140">
        <f>$S$502*$H$502</f>
        <v>0</v>
      </c>
      <c r="AR502" s="78" t="s">
        <v>848</v>
      </c>
      <c r="AT502" s="78" t="s">
        <v>139</v>
      </c>
      <c r="AU502" s="78" t="s">
        <v>82</v>
      </c>
      <c r="AY502" s="6" t="s">
        <v>136</v>
      </c>
      <c r="BE502" s="141">
        <f>IF($N$502="základní",$J$502,0)</f>
        <v>0</v>
      </c>
      <c r="BF502" s="141">
        <f>IF($N$502="snížená",$J$502,0)</f>
        <v>0</v>
      </c>
      <c r="BG502" s="141">
        <f>IF($N$502="zákl. přenesená",$J$502,0)</f>
        <v>0</v>
      </c>
      <c r="BH502" s="141">
        <f>IF($N$502="sníž. přenesená",$J$502,0)</f>
        <v>0</v>
      </c>
      <c r="BI502" s="141">
        <f>IF($N$502="nulová",$J$502,0)</f>
        <v>0</v>
      </c>
      <c r="BJ502" s="78" t="s">
        <v>22</v>
      </c>
      <c r="BK502" s="141">
        <f>ROUND($I$502*$H$502,2)</f>
        <v>0</v>
      </c>
      <c r="BL502" s="78" t="s">
        <v>848</v>
      </c>
      <c r="BM502" s="78" t="s">
        <v>854</v>
      </c>
    </row>
    <row r="503" spans="2:47" s="6" customFormat="1" ht="14.25" customHeight="1">
      <c r="B503" s="81"/>
      <c r="D503" s="142" t="s">
        <v>146</v>
      </c>
      <c r="F503" s="143" t="s">
        <v>853</v>
      </c>
      <c r="L503" s="81"/>
      <c r="M503" s="144"/>
      <c r="T503" s="145"/>
      <c r="AT503" s="6" t="s">
        <v>146</v>
      </c>
      <c r="AU503" s="6" t="s">
        <v>82</v>
      </c>
    </row>
    <row r="504" spans="2:65" s="6" customFormat="1" ht="13.5" customHeight="1">
      <c r="B504" s="81"/>
      <c r="C504" s="130" t="s">
        <v>855</v>
      </c>
      <c r="D504" s="130" t="s">
        <v>139</v>
      </c>
      <c r="E504" s="131" t="s">
        <v>856</v>
      </c>
      <c r="F504" s="132" t="s">
        <v>857</v>
      </c>
      <c r="G504" s="133" t="s">
        <v>840</v>
      </c>
      <c r="H504" s="134">
        <v>1</v>
      </c>
      <c r="I504" s="135"/>
      <c r="J504" s="136">
        <f>ROUND($I$504*$H$504,2)</f>
        <v>0</v>
      </c>
      <c r="K504" s="132" t="s">
        <v>143</v>
      </c>
      <c r="L504" s="81"/>
      <c r="M504" s="137"/>
      <c r="N504" s="138" t="s">
        <v>45</v>
      </c>
      <c r="Q504" s="139">
        <v>0</v>
      </c>
      <c r="R504" s="139">
        <f>$Q$504*$H$504</f>
        <v>0</v>
      </c>
      <c r="S504" s="139">
        <v>0</v>
      </c>
      <c r="T504" s="140">
        <f>$S$504*$H$504</f>
        <v>0</v>
      </c>
      <c r="AR504" s="78" t="s">
        <v>858</v>
      </c>
      <c r="AT504" s="78" t="s">
        <v>139</v>
      </c>
      <c r="AU504" s="78" t="s">
        <v>82</v>
      </c>
      <c r="AY504" s="6" t="s">
        <v>136</v>
      </c>
      <c r="BE504" s="141">
        <f>IF($N$504="základní",$J$504,0)</f>
        <v>0</v>
      </c>
      <c r="BF504" s="141">
        <f>IF($N$504="snížená",$J$504,0)</f>
        <v>0</v>
      </c>
      <c r="BG504" s="141">
        <f>IF($N$504="zákl. přenesená",$J$504,0)</f>
        <v>0</v>
      </c>
      <c r="BH504" s="141">
        <f>IF($N$504="sníž. přenesená",$J$504,0)</f>
        <v>0</v>
      </c>
      <c r="BI504" s="141">
        <f>IF($N$504="nulová",$J$504,0)</f>
        <v>0</v>
      </c>
      <c r="BJ504" s="78" t="s">
        <v>22</v>
      </c>
      <c r="BK504" s="141">
        <f>ROUND($I$504*$H$504,2)</f>
        <v>0</v>
      </c>
      <c r="BL504" s="78" t="s">
        <v>858</v>
      </c>
      <c r="BM504" s="78" t="s">
        <v>859</v>
      </c>
    </row>
    <row r="505" spans="2:47" s="6" customFormat="1" ht="14.25" customHeight="1">
      <c r="B505" s="81"/>
      <c r="D505" s="142" t="s">
        <v>146</v>
      </c>
      <c r="F505" s="143" t="s">
        <v>860</v>
      </c>
      <c r="L505" s="81"/>
      <c r="M505" s="144"/>
      <c r="T505" s="145"/>
      <c r="AT505" s="6" t="s">
        <v>146</v>
      </c>
      <c r="AU505" s="6" t="s">
        <v>82</v>
      </c>
    </row>
    <row r="506" spans="2:51" s="6" customFormat="1" ht="13.5" customHeight="1">
      <c r="B506" s="146"/>
      <c r="D506" s="147" t="s">
        <v>148</v>
      </c>
      <c r="E506" s="148"/>
      <c r="F506" s="149" t="s">
        <v>861</v>
      </c>
      <c r="H506" s="150">
        <v>1</v>
      </c>
      <c r="L506" s="146"/>
      <c r="M506" s="151"/>
      <c r="T506" s="152"/>
      <c r="AT506" s="148" t="s">
        <v>148</v>
      </c>
      <c r="AU506" s="148" t="s">
        <v>82</v>
      </c>
      <c r="AV506" s="148" t="s">
        <v>82</v>
      </c>
      <c r="AW506" s="148" t="s">
        <v>96</v>
      </c>
      <c r="AX506" s="148" t="s">
        <v>22</v>
      </c>
      <c r="AY506" s="148" t="s">
        <v>136</v>
      </c>
    </row>
    <row r="507" spans="2:65" s="6" customFormat="1" ht="13.5" customHeight="1">
      <c r="B507" s="81"/>
      <c r="C507" s="130" t="s">
        <v>862</v>
      </c>
      <c r="D507" s="130" t="s">
        <v>139</v>
      </c>
      <c r="E507" s="131" t="s">
        <v>863</v>
      </c>
      <c r="F507" s="132" t="s">
        <v>864</v>
      </c>
      <c r="G507" s="133" t="s">
        <v>840</v>
      </c>
      <c r="H507" s="134">
        <v>2</v>
      </c>
      <c r="I507" s="135"/>
      <c r="J507" s="136">
        <f>ROUND($I$507*$H$507,2)</f>
        <v>0</v>
      </c>
      <c r="K507" s="132" t="s">
        <v>143</v>
      </c>
      <c r="L507" s="81"/>
      <c r="M507" s="137"/>
      <c r="N507" s="138" t="s">
        <v>45</v>
      </c>
      <c r="Q507" s="139">
        <v>0</v>
      </c>
      <c r="R507" s="139">
        <f>$Q$507*$H$507</f>
        <v>0</v>
      </c>
      <c r="S507" s="139">
        <v>0</v>
      </c>
      <c r="T507" s="140">
        <f>$S$507*$H$507</f>
        <v>0</v>
      </c>
      <c r="AR507" s="78" t="s">
        <v>858</v>
      </c>
      <c r="AT507" s="78" t="s">
        <v>139</v>
      </c>
      <c r="AU507" s="78" t="s">
        <v>82</v>
      </c>
      <c r="AY507" s="6" t="s">
        <v>136</v>
      </c>
      <c r="BE507" s="141">
        <f>IF($N$507="základní",$J$507,0)</f>
        <v>0</v>
      </c>
      <c r="BF507" s="141">
        <f>IF($N$507="snížená",$J$507,0)</f>
        <v>0</v>
      </c>
      <c r="BG507" s="141">
        <f>IF($N$507="zákl. přenesená",$J$507,0)</f>
        <v>0</v>
      </c>
      <c r="BH507" s="141">
        <f>IF($N$507="sníž. přenesená",$J$507,0)</f>
        <v>0</v>
      </c>
      <c r="BI507" s="141">
        <f>IF($N$507="nulová",$J$507,0)</f>
        <v>0</v>
      </c>
      <c r="BJ507" s="78" t="s">
        <v>22</v>
      </c>
      <c r="BK507" s="141">
        <f>ROUND($I$507*$H$507,2)</f>
        <v>0</v>
      </c>
      <c r="BL507" s="78" t="s">
        <v>858</v>
      </c>
      <c r="BM507" s="78" t="s">
        <v>865</v>
      </c>
    </row>
    <row r="508" spans="2:47" s="6" customFormat="1" ht="14.25" customHeight="1">
      <c r="B508" s="81"/>
      <c r="D508" s="142" t="s">
        <v>146</v>
      </c>
      <c r="F508" s="143" t="s">
        <v>866</v>
      </c>
      <c r="L508" s="81"/>
      <c r="M508" s="144"/>
      <c r="T508" s="145"/>
      <c r="AT508" s="6" t="s">
        <v>146</v>
      </c>
      <c r="AU508" s="6" t="s">
        <v>82</v>
      </c>
    </row>
    <row r="509" spans="2:51" s="6" customFormat="1" ht="13.5" customHeight="1">
      <c r="B509" s="146"/>
      <c r="D509" s="147" t="s">
        <v>148</v>
      </c>
      <c r="E509" s="148"/>
      <c r="F509" s="149" t="s">
        <v>867</v>
      </c>
      <c r="H509" s="150">
        <v>2</v>
      </c>
      <c r="L509" s="146"/>
      <c r="M509" s="181"/>
      <c r="N509" s="182"/>
      <c r="O509" s="182"/>
      <c r="P509" s="182"/>
      <c r="Q509" s="182"/>
      <c r="R509" s="182"/>
      <c r="S509" s="182"/>
      <c r="T509" s="183"/>
      <c r="AT509" s="148" t="s">
        <v>148</v>
      </c>
      <c r="AU509" s="148" t="s">
        <v>82</v>
      </c>
      <c r="AV509" s="148" t="s">
        <v>82</v>
      </c>
      <c r="AW509" s="148" t="s">
        <v>96</v>
      </c>
      <c r="AX509" s="148" t="s">
        <v>22</v>
      </c>
      <c r="AY509" s="148" t="s">
        <v>136</v>
      </c>
    </row>
    <row r="510" spans="2:46" s="6" customFormat="1" ht="7.5" customHeight="1">
      <c r="B510" s="92"/>
      <c r="C510" s="93"/>
      <c r="D510" s="93"/>
      <c r="E510" s="93"/>
      <c r="F510" s="93"/>
      <c r="G510" s="93"/>
      <c r="H510" s="93"/>
      <c r="I510" s="93"/>
      <c r="J510" s="93"/>
      <c r="K510" s="93"/>
      <c r="L510" s="81"/>
      <c r="AT510" s="2"/>
    </row>
  </sheetData>
  <sheetProtection/>
  <autoFilter ref="C103:K103"/>
  <mergeCells count="12">
    <mergeCell ref="E47:H47"/>
    <mergeCell ref="E49:H49"/>
    <mergeCell ref="E51:H51"/>
    <mergeCell ref="E92:H92"/>
    <mergeCell ref="E94:H94"/>
    <mergeCell ref="E96:H96"/>
    <mergeCell ref="G1:H1"/>
    <mergeCell ref="L2:V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103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89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93"/>
      <c r="C2" s="194"/>
      <c r="D2" s="194"/>
      <c r="E2" s="194"/>
      <c r="F2" s="194"/>
      <c r="G2" s="194"/>
      <c r="H2" s="194"/>
      <c r="I2" s="194"/>
      <c r="J2" s="194"/>
      <c r="K2" s="195"/>
    </row>
    <row r="3" spans="2:11" s="198" customFormat="1" ht="45" customHeight="1">
      <c r="B3" s="196"/>
      <c r="C3" s="308" t="s">
        <v>875</v>
      </c>
      <c r="D3" s="308"/>
      <c r="E3" s="308"/>
      <c r="F3" s="308"/>
      <c r="G3" s="308"/>
      <c r="H3" s="308"/>
      <c r="I3" s="308"/>
      <c r="J3" s="308"/>
      <c r="K3" s="197"/>
    </row>
    <row r="4" spans="2:11" ht="25.5" customHeight="1">
      <c r="B4" s="199"/>
      <c r="C4" s="313" t="s">
        <v>876</v>
      </c>
      <c r="D4" s="313"/>
      <c r="E4" s="313"/>
      <c r="F4" s="313"/>
      <c r="G4" s="313"/>
      <c r="H4" s="313"/>
      <c r="I4" s="313"/>
      <c r="J4" s="313"/>
      <c r="K4" s="200"/>
    </row>
    <row r="5" spans="2:11" ht="5.25" customHeight="1">
      <c r="B5" s="199"/>
      <c r="C5" s="201"/>
      <c r="D5" s="201"/>
      <c r="E5" s="201"/>
      <c r="F5" s="201"/>
      <c r="G5" s="201"/>
      <c r="H5" s="201"/>
      <c r="I5" s="201"/>
      <c r="J5" s="201"/>
      <c r="K5" s="200"/>
    </row>
    <row r="6" spans="2:11" ht="15" customHeight="1">
      <c r="B6" s="199"/>
      <c r="C6" s="310" t="s">
        <v>877</v>
      </c>
      <c r="D6" s="310"/>
      <c r="E6" s="310"/>
      <c r="F6" s="310"/>
      <c r="G6" s="310"/>
      <c r="H6" s="310"/>
      <c r="I6" s="310"/>
      <c r="J6" s="310"/>
      <c r="K6" s="200"/>
    </row>
    <row r="7" spans="2:11" ht="15" customHeight="1">
      <c r="B7" s="203"/>
      <c r="C7" s="310" t="s">
        <v>878</v>
      </c>
      <c r="D7" s="310"/>
      <c r="E7" s="310"/>
      <c r="F7" s="310"/>
      <c r="G7" s="310"/>
      <c r="H7" s="310"/>
      <c r="I7" s="310"/>
      <c r="J7" s="310"/>
      <c r="K7" s="200"/>
    </row>
    <row r="8" spans="2:11" ht="12.75" customHeight="1">
      <c r="B8" s="203"/>
      <c r="C8" s="202"/>
      <c r="D8" s="202"/>
      <c r="E8" s="202"/>
      <c r="F8" s="202"/>
      <c r="G8" s="202"/>
      <c r="H8" s="202"/>
      <c r="I8" s="202"/>
      <c r="J8" s="202"/>
      <c r="K8" s="200"/>
    </row>
    <row r="9" spans="2:11" ht="15" customHeight="1">
      <c r="B9" s="203"/>
      <c r="C9" s="310" t="s">
        <v>879</v>
      </c>
      <c r="D9" s="310"/>
      <c r="E9" s="310"/>
      <c r="F9" s="310"/>
      <c r="G9" s="310"/>
      <c r="H9" s="310"/>
      <c r="I9" s="310"/>
      <c r="J9" s="310"/>
      <c r="K9" s="200"/>
    </row>
    <row r="10" spans="2:11" ht="15" customHeight="1">
      <c r="B10" s="203"/>
      <c r="C10" s="202"/>
      <c r="D10" s="310" t="s">
        <v>880</v>
      </c>
      <c r="E10" s="310"/>
      <c r="F10" s="310"/>
      <c r="G10" s="310"/>
      <c r="H10" s="310"/>
      <c r="I10" s="310"/>
      <c r="J10" s="310"/>
      <c r="K10" s="200"/>
    </row>
    <row r="11" spans="2:11" ht="15" customHeight="1">
      <c r="B11" s="203"/>
      <c r="C11" s="204"/>
      <c r="D11" s="310" t="s">
        <v>881</v>
      </c>
      <c r="E11" s="310"/>
      <c r="F11" s="310"/>
      <c r="G11" s="310"/>
      <c r="H11" s="310"/>
      <c r="I11" s="310"/>
      <c r="J11" s="310"/>
      <c r="K11" s="200"/>
    </row>
    <row r="12" spans="2:11" ht="12.75" customHeight="1">
      <c r="B12" s="203"/>
      <c r="C12" s="204"/>
      <c r="D12" s="204"/>
      <c r="E12" s="204"/>
      <c r="F12" s="204"/>
      <c r="G12" s="204"/>
      <c r="H12" s="204"/>
      <c r="I12" s="204"/>
      <c r="J12" s="204"/>
      <c r="K12" s="200"/>
    </row>
    <row r="13" spans="2:11" ht="15" customHeight="1">
      <c r="B13" s="203"/>
      <c r="C13" s="204"/>
      <c r="D13" s="310" t="s">
        <v>882</v>
      </c>
      <c r="E13" s="310"/>
      <c r="F13" s="310"/>
      <c r="G13" s="310"/>
      <c r="H13" s="310"/>
      <c r="I13" s="310"/>
      <c r="J13" s="310"/>
      <c r="K13" s="200"/>
    </row>
    <row r="14" spans="2:11" ht="15" customHeight="1">
      <c r="B14" s="203"/>
      <c r="C14" s="204"/>
      <c r="D14" s="310" t="s">
        <v>883</v>
      </c>
      <c r="E14" s="310"/>
      <c r="F14" s="310"/>
      <c r="G14" s="310"/>
      <c r="H14" s="310"/>
      <c r="I14" s="310"/>
      <c r="J14" s="310"/>
      <c r="K14" s="200"/>
    </row>
    <row r="15" spans="2:11" ht="15" customHeight="1">
      <c r="B15" s="203"/>
      <c r="C15" s="204"/>
      <c r="D15" s="310" t="s">
        <v>884</v>
      </c>
      <c r="E15" s="310"/>
      <c r="F15" s="310"/>
      <c r="G15" s="310"/>
      <c r="H15" s="310"/>
      <c r="I15" s="310"/>
      <c r="J15" s="310"/>
      <c r="K15" s="200"/>
    </row>
    <row r="16" spans="2:11" ht="15" customHeight="1">
      <c r="B16" s="203"/>
      <c r="C16" s="204"/>
      <c r="D16" s="204"/>
      <c r="E16" s="205" t="s">
        <v>80</v>
      </c>
      <c r="F16" s="310" t="s">
        <v>885</v>
      </c>
      <c r="G16" s="310"/>
      <c r="H16" s="310"/>
      <c r="I16" s="310"/>
      <c r="J16" s="310"/>
      <c r="K16" s="200"/>
    </row>
    <row r="17" spans="2:11" ht="15" customHeight="1">
      <c r="B17" s="203"/>
      <c r="C17" s="204"/>
      <c r="D17" s="204"/>
      <c r="E17" s="205" t="s">
        <v>886</v>
      </c>
      <c r="F17" s="310" t="s">
        <v>887</v>
      </c>
      <c r="G17" s="310"/>
      <c r="H17" s="310"/>
      <c r="I17" s="310"/>
      <c r="J17" s="310"/>
      <c r="K17" s="200"/>
    </row>
    <row r="18" spans="2:11" ht="15" customHeight="1">
      <c r="B18" s="203"/>
      <c r="C18" s="204"/>
      <c r="D18" s="204"/>
      <c r="E18" s="205" t="s">
        <v>888</v>
      </c>
      <c r="F18" s="310" t="s">
        <v>889</v>
      </c>
      <c r="G18" s="310"/>
      <c r="H18" s="310"/>
      <c r="I18" s="310"/>
      <c r="J18" s="310"/>
      <c r="K18" s="200"/>
    </row>
    <row r="19" spans="2:11" ht="15" customHeight="1">
      <c r="B19" s="203"/>
      <c r="C19" s="204"/>
      <c r="D19" s="204"/>
      <c r="E19" s="205" t="s">
        <v>890</v>
      </c>
      <c r="F19" s="310" t="s">
        <v>891</v>
      </c>
      <c r="G19" s="310"/>
      <c r="H19" s="310"/>
      <c r="I19" s="310"/>
      <c r="J19" s="310"/>
      <c r="K19" s="200"/>
    </row>
    <row r="20" spans="2:11" ht="15" customHeight="1">
      <c r="B20" s="203"/>
      <c r="C20" s="204"/>
      <c r="D20" s="204"/>
      <c r="E20" s="205" t="s">
        <v>892</v>
      </c>
      <c r="F20" s="310" t="s">
        <v>893</v>
      </c>
      <c r="G20" s="310"/>
      <c r="H20" s="310"/>
      <c r="I20" s="310"/>
      <c r="J20" s="310"/>
      <c r="K20" s="200"/>
    </row>
    <row r="21" spans="2:11" ht="15" customHeight="1">
      <c r="B21" s="203"/>
      <c r="C21" s="204"/>
      <c r="D21" s="204"/>
      <c r="E21" s="205" t="s">
        <v>84</v>
      </c>
      <c r="F21" s="310" t="s">
        <v>894</v>
      </c>
      <c r="G21" s="310"/>
      <c r="H21" s="310"/>
      <c r="I21" s="310"/>
      <c r="J21" s="310"/>
      <c r="K21" s="200"/>
    </row>
    <row r="22" spans="2:11" ht="12.75" customHeight="1">
      <c r="B22" s="203"/>
      <c r="C22" s="204"/>
      <c r="D22" s="204"/>
      <c r="E22" s="204"/>
      <c r="F22" s="204"/>
      <c r="G22" s="204"/>
      <c r="H22" s="204"/>
      <c r="I22" s="204"/>
      <c r="J22" s="204"/>
      <c r="K22" s="200"/>
    </row>
    <row r="23" spans="2:11" ht="15" customHeight="1">
      <c r="B23" s="203"/>
      <c r="C23" s="310" t="s">
        <v>895</v>
      </c>
      <c r="D23" s="310"/>
      <c r="E23" s="310"/>
      <c r="F23" s="310"/>
      <c r="G23" s="310"/>
      <c r="H23" s="310"/>
      <c r="I23" s="310"/>
      <c r="J23" s="310"/>
      <c r="K23" s="200"/>
    </row>
    <row r="24" spans="2:11" ht="15" customHeight="1">
      <c r="B24" s="203"/>
      <c r="C24" s="310" t="s">
        <v>896</v>
      </c>
      <c r="D24" s="310"/>
      <c r="E24" s="310"/>
      <c r="F24" s="310"/>
      <c r="G24" s="310"/>
      <c r="H24" s="310"/>
      <c r="I24" s="310"/>
      <c r="J24" s="310"/>
      <c r="K24" s="200"/>
    </row>
    <row r="25" spans="2:11" ht="15" customHeight="1">
      <c r="B25" s="203"/>
      <c r="C25" s="202"/>
      <c r="D25" s="310" t="s">
        <v>897</v>
      </c>
      <c r="E25" s="310"/>
      <c r="F25" s="310"/>
      <c r="G25" s="310"/>
      <c r="H25" s="310"/>
      <c r="I25" s="310"/>
      <c r="J25" s="310"/>
      <c r="K25" s="200"/>
    </row>
    <row r="26" spans="2:11" ht="15" customHeight="1">
      <c r="B26" s="203"/>
      <c r="C26" s="204"/>
      <c r="D26" s="310" t="s">
        <v>898</v>
      </c>
      <c r="E26" s="310"/>
      <c r="F26" s="310"/>
      <c r="G26" s="310"/>
      <c r="H26" s="310"/>
      <c r="I26" s="310"/>
      <c r="J26" s="310"/>
      <c r="K26" s="200"/>
    </row>
    <row r="27" spans="2:11" ht="12.75" customHeight="1">
      <c r="B27" s="203"/>
      <c r="C27" s="204"/>
      <c r="D27" s="204"/>
      <c r="E27" s="204"/>
      <c r="F27" s="204"/>
      <c r="G27" s="204"/>
      <c r="H27" s="204"/>
      <c r="I27" s="204"/>
      <c r="J27" s="204"/>
      <c r="K27" s="200"/>
    </row>
    <row r="28" spans="2:11" ht="15" customHeight="1">
      <c r="B28" s="203"/>
      <c r="C28" s="204"/>
      <c r="D28" s="310" t="s">
        <v>899</v>
      </c>
      <c r="E28" s="310"/>
      <c r="F28" s="310"/>
      <c r="G28" s="310"/>
      <c r="H28" s="310"/>
      <c r="I28" s="310"/>
      <c r="J28" s="310"/>
      <c r="K28" s="200"/>
    </row>
    <row r="29" spans="2:11" ht="15" customHeight="1">
      <c r="B29" s="203"/>
      <c r="C29" s="204"/>
      <c r="D29" s="310" t="s">
        <v>900</v>
      </c>
      <c r="E29" s="310"/>
      <c r="F29" s="310"/>
      <c r="G29" s="310"/>
      <c r="H29" s="310"/>
      <c r="I29" s="310"/>
      <c r="J29" s="310"/>
      <c r="K29" s="200"/>
    </row>
    <row r="30" spans="2:11" ht="12.75" customHeight="1">
      <c r="B30" s="203"/>
      <c r="C30" s="204"/>
      <c r="D30" s="204"/>
      <c r="E30" s="204"/>
      <c r="F30" s="204"/>
      <c r="G30" s="204"/>
      <c r="H30" s="204"/>
      <c r="I30" s="204"/>
      <c r="J30" s="204"/>
      <c r="K30" s="200"/>
    </row>
    <row r="31" spans="2:11" ht="15" customHeight="1">
      <c r="B31" s="203"/>
      <c r="C31" s="204"/>
      <c r="D31" s="310" t="s">
        <v>901</v>
      </c>
      <c r="E31" s="310"/>
      <c r="F31" s="310"/>
      <c r="G31" s="310"/>
      <c r="H31" s="310"/>
      <c r="I31" s="310"/>
      <c r="J31" s="310"/>
      <c r="K31" s="200"/>
    </row>
    <row r="32" spans="2:11" ht="15" customHeight="1">
      <c r="B32" s="203"/>
      <c r="C32" s="204"/>
      <c r="D32" s="310" t="s">
        <v>902</v>
      </c>
      <c r="E32" s="310"/>
      <c r="F32" s="310"/>
      <c r="G32" s="310"/>
      <c r="H32" s="310"/>
      <c r="I32" s="310"/>
      <c r="J32" s="310"/>
      <c r="K32" s="200"/>
    </row>
    <row r="33" spans="2:11" ht="15" customHeight="1">
      <c r="B33" s="203"/>
      <c r="C33" s="204"/>
      <c r="D33" s="310" t="s">
        <v>903</v>
      </c>
      <c r="E33" s="310"/>
      <c r="F33" s="310"/>
      <c r="G33" s="310"/>
      <c r="H33" s="310"/>
      <c r="I33" s="310"/>
      <c r="J33" s="310"/>
      <c r="K33" s="200"/>
    </row>
    <row r="34" spans="2:11" ht="15" customHeight="1">
      <c r="B34" s="203"/>
      <c r="C34" s="204"/>
      <c r="D34" s="202"/>
      <c r="E34" s="206" t="s">
        <v>120</v>
      </c>
      <c r="F34" s="202"/>
      <c r="G34" s="310" t="s">
        <v>904</v>
      </c>
      <c r="H34" s="310"/>
      <c r="I34" s="310"/>
      <c r="J34" s="310"/>
      <c r="K34" s="200"/>
    </row>
    <row r="35" spans="2:11" ht="30.75" customHeight="1">
      <c r="B35" s="203"/>
      <c r="C35" s="204"/>
      <c r="D35" s="202"/>
      <c r="E35" s="206" t="s">
        <v>905</v>
      </c>
      <c r="F35" s="202"/>
      <c r="G35" s="310" t="s">
        <v>906</v>
      </c>
      <c r="H35" s="310"/>
      <c r="I35" s="310"/>
      <c r="J35" s="310"/>
      <c r="K35" s="200"/>
    </row>
    <row r="36" spans="2:11" ht="15" customHeight="1">
      <c r="B36" s="203"/>
      <c r="C36" s="204"/>
      <c r="D36" s="202"/>
      <c r="E36" s="206" t="s">
        <v>55</v>
      </c>
      <c r="F36" s="202"/>
      <c r="G36" s="310" t="s">
        <v>907</v>
      </c>
      <c r="H36" s="310"/>
      <c r="I36" s="310"/>
      <c r="J36" s="310"/>
      <c r="K36" s="200"/>
    </row>
    <row r="37" spans="2:11" ht="15" customHeight="1">
      <c r="B37" s="203"/>
      <c r="C37" s="204"/>
      <c r="D37" s="202"/>
      <c r="E37" s="206" t="s">
        <v>121</v>
      </c>
      <c r="F37" s="202"/>
      <c r="G37" s="310" t="s">
        <v>908</v>
      </c>
      <c r="H37" s="310"/>
      <c r="I37" s="310"/>
      <c r="J37" s="310"/>
      <c r="K37" s="200"/>
    </row>
    <row r="38" spans="2:11" ht="15" customHeight="1">
      <c r="B38" s="203"/>
      <c r="C38" s="204"/>
      <c r="D38" s="202"/>
      <c r="E38" s="206" t="s">
        <v>122</v>
      </c>
      <c r="F38" s="202"/>
      <c r="G38" s="310" t="s">
        <v>909</v>
      </c>
      <c r="H38" s="310"/>
      <c r="I38" s="310"/>
      <c r="J38" s="310"/>
      <c r="K38" s="200"/>
    </row>
    <row r="39" spans="2:11" ht="15" customHeight="1">
      <c r="B39" s="203"/>
      <c r="C39" s="204"/>
      <c r="D39" s="202"/>
      <c r="E39" s="206" t="s">
        <v>123</v>
      </c>
      <c r="F39" s="202"/>
      <c r="G39" s="310" t="s">
        <v>910</v>
      </c>
      <c r="H39" s="310"/>
      <c r="I39" s="310"/>
      <c r="J39" s="310"/>
      <c r="K39" s="200"/>
    </row>
    <row r="40" spans="2:11" ht="15" customHeight="1">
      <c r="B40" s="203"/>
      <c r="C40" s="204"/>
      <c r="D40" s="202"/>
      <c r="E40" s="206" t="s">
        <v>911</v>
      </c>
      <c r="F40" s="202"/>
      <c r="G40" s="310" t="s">
        <v>912</v>
      </c>
      <c r="H40" s="310"/>
      <c r="I40" s="310"/>
      <c r="J40" s="310"/>
      <c r="K40" s="200"/>
    </row>
    <row r="41" spans="2:11" ht="15" customHeight="1">
      <c r="B41" s="203"/>
      <c r="C41" s="204"/>
      <c r="D41" s="202"/>
      <c r="E41" s="206"/>
      <c r="F41" s="202"/>
      <c r="G41" s="310" t="s">
        <v>913</v>
      </c>
      <c r="H41" s="310"/>
      <c r="I41" s="310"/>
      <c r="J41" s="310"/>
      <c r="K41" s="200"/>
    </row>
    <row r="42" spans="2:11" ht="15" customHeight="1">
      <c r="B42" s="203"/>
      <c r="C42" s="204"/>
      <c r="D42" s="202"/>
      <c r="E42" s="206" t="s">
        <v>914</v>
      </c>
      <c r="F42" s="202"/>
      <c r="G42" s="310" t="s">
        <v>915</v>
      </c>
      <c r="H42" s="310"/>
      <c r="I42" s="310"/>
      <c r="J42" s="310"/>
      <c r="K42" s="200"/>
    </row>
    <row r="43" spans="2:11" ht="15" customHeight="1">
      <c r="B43" s="203"/>
      <c r="C43" s="204"/>
      <c r="D43" s="202"/>
      <c r="E43" s="206" t="s">
        <v>126</v>
      </c>
      <c r="F43" s="202"/>
      <c r="G43" s="310" t="s">
        <v>916</v>
      </c>
      <c r="H43" s="310"/>
      <c r="I43" s="310"/>
      <c r="J43" s="310"/>
      <c r="K43" s="200"/>
    </row>
    <row r="44" spans="2:11" ht="12.75" customHeight="1">
      <c r="B44" s="203"/>
      <c r="C44" s="204"/>
      <c r="D44" s="202"/>
      <c r="E44" s="202"/>
      <c r="F44" s="202"/>
      <c r="G44" s="202"/>
      <c r="H44" s="202"/>
      <c r="I44" s="202"/>
      <c r="J44" s="202"/>
      <c r="K44" s="200"/>
    </row>
    <row r="45" spans="2:11" ht="15" customHeight="1">
      <c r="B45" s="203"/>
      <c r="C45" s="204"/>
      <c r="D45" s="310" t="s">
        <v>917</v>
      </c>
      <c r="E45" s="310"/>
      <c r="F45" s="310"/>
      <c r="G45" s="310"/>
      <c r="H45" s="310"/>
      <c r="I45" s="310"/>
      <c r="J45" s="310"/>
      <c r="K45" s="200"/>
    </row>
    <row r="46" spans="2:11" ht="15" customHeight="1">
      <c r="B46" s="203"/>
      <c r="C46" s="204"/>
      <c r="D46" s="204"/>
      <c r="E46" s="310" t="s">
        <v>918</v>
      </c>
      <c r="F46" s="310"/>
      <c r="G46" s="310"/>
      <c r="H46" s="310"/>
      <c r="I46" s="310"/>
      <c r="J46" s="310"/>
      <c r="K46" s="200"/>
    </row>
    <row r="47" spans="2:11" ht="15" customHeight="1">
      <c r="B47" s="203"/>
      <c r="C47" s="204"/>
      <c r="D47" s="204"/>
      <c r="E47" s="310" t="s">
        <v>919</v>
      </c>
      <c r="F47" s="310"/>
      <c r="G47" s="310"/>
      <c r="H47" s="310"/>
      <c r="I47" s="310"/>
      <c r="J47" s="310"/>
      <c r="K47" s="200"/>
    </row>
    <row r="48" spans="2:11" ht="15" customHeight="1">
      <c r="B48" s="203"/>
      <c r="C48" s="204"/>
      <c r="D48" s="204"/>
      <c r="E48" s="310" t="s">
        <v>920</v>
      </c>
      <c r="F48" s="310"/>
      <c r="G48" s="310"/>
      <c r="H48" s="310"/>
      <c r="I48" s="310"/>
      <c r="J48" s="310"/>
      <c r="K48" s="200"/>
    </row>
    <row r="49" spans="2:11" ht="15" customHeight="1">
      <c r="B49" s="203"/>
      <c r="C49" s="204"/>
      <c r="D49" s="310" t="s">
        <v>921</v>
      </c>
      <c r="E49" s="310"/>
      <c r="F49" s="310"/>
      <c r="G49" s="310"/>
      <c r="H49" s="310"/>
      <c r="I49" s="310"/>
      <c r="J49" s="310"/>
      <c r="K49" s="200"/>
    </row>
    <row r="50" spans="2:11" ht="25.5" customHeight="1">
      <c r="B50" s="199"/>
      <c r="C50" s="313" t="s">
        <v>922</v>
      </c>
      <c r="D50" s="313"/>
      <c r="E50" s="313"/>
      <c r="F50" s="313"/>
      <c r="G50" s="313"/>
      <c r="H50" s="313"/>
      <c r="I50" s="313"/>
      <c r="J50" s="313"/>
      <c r="K50" s="200"/>
    </row>
    <row r="51" spans="2:11" ht="5.25" customHeight="1">
      <c r="B51" s="199"/>
      <c r="C51" s="201"/>
      <c r="D51" s="201"/>
      <c r="E51" s="201"/>
      <c r="F51" s="201"/>
      <c r="G51" s="201"/>
      <c r="H51" s="201"/>
      <c r="I51" s="201"/>
      <c r="J51" s="201"/>
      <c r="K51" s="200"/>
    </row>
    <row r="52" spans="2:11" ht="15" customHeight="1">
      <c r="B52" s="199"/>
      <c r="C52" s="310" t="s">
        <v>923</v>
      </c>
      <c r="D52" s="310"/>
      <c r="E52" s="310"/>
      <c r="F52" s="310"/>
      <c r="G52" s="310"/>
      <c r="H52" s="310"/>
      <c r="I52" s="310"/>
      <c r="J52" s="310"/>
      <c r="K52" s="200"/>
    </row>
    <row r="53" spans="2:11" ht="15" customHeight="1">
      <c r="B53" s="199"/>
      <c r="C53" s="310" t="s">
        <v>924</v>
      </c>
      <c r="D53" s="310"/>
      <c r="E53" s="310"/>
      <c r="F53" s="310"/>
      <c r="G53" s="310"/>
      <c r="H53" s="310"/>
      <c r="I53" s="310"/>
      <c r="J53" s="310"/>
      <c r="K53" s="200"/>
    </row>
    <row r="54" spans="2:11" ht="12.75" customHeight="1">
      <c r="B54" s="199"/>
      <c r="C54" s="202"/>
      <c r="D54" s="202"/>
      <c r="E54" s="202"/>
      <c r="F54" s="202"/>
      <c r="G54" s="202"/>
      <c r="H54" s="202"/>
      <c r="I54" s="202"/>
      <c r="J54" s="202"/>
      <c r="K54" s="200"/>
    </row>
    <row r="55" spans="2:11" ht="15" customHeight="1">
      <c r="B55" s="199"/>
      <c r="C55" s="310" t="s">
        <v>925</v>
      </c>
      <c r="D55" s="310"/>
      <c r="E55" s="310"/>
      <c r="F55" s="310"/>
      <c r="G55" s="310"/>
      <c r="H55" s="310"/>
      <c r="I55" s="310"/>
      <c r="J55" s="310"/>
      <c r="K55" s="200"/>
    </row>
    <row r="56" spans="2:11" ht="15" customHeight="1">
      <c r="B56" s="199"/>
      <c r="C56" s="204"/>
      <c r="D56" s="310" t="s">
        <v>926</v>
      </c>
      <c r="E56" s="310"/>
      <c r="F56" s="310"/>
      <c r="G56" s="310"/>
      <c r="H56" s="310"/>
      <c r="I56" s="310"/>
      <c r="J56" s="310"/>
      <c r="K56" s="200"/>
    </row>
    <row r="57" spans="2:11" ht="15" customHeight="1">
      <c r="B57" s="199"/>
      <c r="C57" s="204"/>
      <c r="D57" s="310" t="s">
        <v>927</v>
      </c>
      <c r="E57" s="310"/>
      <c r="F57" s="310"/>
      <c r="G57" s="310"/>
      <c r="H57" s="310"/>
      <c r="I57" s="310"/>
      <c r="J57" s="310"/>
      <c r="K57" s="200"/>
    </row>
    <row r="58" spans="2:11" ht="15" customHeight="1">
      <c r="B58" s="199"/>
      <c r="C58" s="204"/>
      <c r="D58" s="310" t="s">
        <v>928</v>
      </c>
      <c r="E58" s="310"/>
      <c r="F58" s="310"/>
      <c r="G58" s="310"/>
      <c r="H58" s="310"/>
      <c r="I58" s="310"/>
      <c r="J58" s="310"/>
      <c r="K58" s="200"/>
    </row>
    <row r="59" spans="2:11" ht="15" customHeight="1">
      <c r="B59" s="199"/>
      <c r="C59" s="204"/>
      <c r="D59" s="310" t="s">
        <v>929</v>
      </c>
      <c r="E59" s="310"/>
      <c r="F59" s="310"/>
      <c r="G59" s="310"/>
      <c r="H59" s="310"/>
      <c r="I59" s="310"/>
      <c r="J59" s="310"/>
      <c r="K59" s="200"/>
    </row>
    <row r="60" spans="2:11" ht="15" customHeight="1">
      <c r="B60" s="199"/>
      <c r="C60" s="204"/>
      <c r="D60" s="312" t="s">
        <v>930</v>
      </c>
      <c r="E60" s="312"/>
      <c r="F60" s="312"/>
      <c r="G60" s="312"/>
      <c r="H60" s="312"/>
      <c r="I60" s="312"/>
      <c r="J60" s="312"/>
      <c r="K60" s="200"/>
    </row>
    <row r="61" spans="2:11" ht="15" customHeight="1">
      <c r="B61" s="199"/>
      <c r="C61" s="204"/>
      <c r="D61" s="310" t="s">
        <v>931</v>
      </c>
      <c r="E61" s="310"/>
      <c r="F61" s="310"/>
      <c r="G61" s="310"/>
      <c r="H61" s="310"/>
      <c r="I61" s="310"/>
      <c r="J61" s="310"/>
      <c r="K61" s="200"/>
    </row>
    <row r="62" spans="2:11" ht="12.75" customHeight="1">
      <c r="B62" s="199"/>
      <c r="C62" s="204"/>
      <c r="D62" s="204"/>
      <c r="E62" s="207"/>
      <c r="F62" s="204"/>
      <c r="G62" s="204"/>
      <c r="H62" s="204"/>
      <c r="I62" s="204"/>
      <c r="J62" s="204"/>
      <c r="K62" s="200"/>
    </row>
    <row r="63" spans="2:11" ht="15" customHeight="1">
      <c r="B63" s="199"/>
      <c r="C63" s="204"/>
      <c r="D63" s="310" t="s">
        <v>932</v>
      </c>
      <c r="E63" s="310"/>
      <c r="F63" s="310"/>
      <c r="G63" s="310"/>
      <c r="H63" s="310"/>
      <c r="I63" s="310"/>
      <c r="J63" s="310"/>
      <c r="K63" s="200"/>
    </row>
    <row r="64" spans="2:11" ht="15" customHeight="1">
      <c r="B64" s="199"/>
      <c r="C64" s="204"/>
      <c r="D64" s="312" t="s">
        <v>933</v>
      </c>
      <c r="E64" s="312"/>
      <c r="F64" s="312"/>
      <c r="G64" s="312"/>
      <c r="H64" s="312"/>
      <c r="I64" s="312"/>
      <c r="J64" s="312"/>
      <c r="K64" s="200"/>
    </row>
    <row r="65" spans="2:11" ht="15" customHeight="1">
      <c r="B65" s="199"/>
      <c r="C65" s="204"/>
      <c r="D65" s="310" t="s">
        <v>934</v>
      </c>
      <c r="E65" s="310"/>
      <c r="F65" s="310"/>
      <c r="G65" s="310"/>
      <c r="H65" s="310"/>
      <c r="I65" s="310"/>
      <c r="J65" s="310"/>
      <c r="K65" s="200"/>
    </row>
    <row r="66" spans="2:11" ht="15" customHeight="1">
      <c r="B66" s="199"/>
      <c r="C66" s="204"/>
      <c r="D66" s="310" t="s">
        <v>935</v>
      </c>
      <c r="E66" s="310"/>
      <c r="F66" s="310"/>
      <c r="G66" s="310"/>
      <c r="H66" s="310"/>
      <c r="I66" s="310"/>
      <c r="J66" s="310"/>
      <c r="K66" s="200"/>
    </row>
    <row r="67" spans="2:11" ht="15" customHeight="1">
      <c r="B67" s="199"/>
      <c r="C67" s="204"/>
      <c r="D67" s="310" t="s">
        <v>936</v>
      </c>
      <c r="E67" s="310"/>
      <c r="F67" s="310"/>
      <c r="G67" s="310"/>
      <c r="H67" s="310"/>
      <c r="I67" s="310"/>
      <c r="J67" s="310"/>
      <c r="K67" s="200"/>
    </row>
    <row r="68" spans="2:11" ht="15" customHeight="1">
      <c r="B68" s="199"/>
      <c r="C68" s="204"/>
      <c r="D68" s="310" t="s">
        <v>937</v>
      </c>
      <c r="E68" s="310"/>
      <c r="F68" s="310"/>
      <c r="G68" s="310"/>
      <c r="H68" s="310"/>
      <c r="I68" s="310"/>
      <c r="J68" s="310"/>
      <c r="K68" s="200"/>
    </row>
    <row r="69" spans="2:11" ht="12.75" customHeight="1">
      <c r="B69" s="208"/>
      <c r="C69" s="209"/>
      <c r="D69" s="209"/>
      <c r="E69" s="209"/>
      <c r="F69" s="209"/>
      <c r="G69" s="209"/>
      <c r="H69" s="209"/>
      <c r="I69" s="209"/>
      <c r="J69" s="209"/>
      <c r="K69" s="210"/>
    </row>
    <row r="70" spans="2:11" ht="18.75" customHeight="1">
      <c r="B70" s="211"/>
      <c r="C70" s="211"/>
      <c r="D70" s="211"/>
      <c r="E70" s="211"/>
      <c r="F70" s="211"/>
      <c r="G70" s="211"/>
      <c r="H70" s="211"/>
      <c r="I70" s="211"/>
      <c r="J70" s="211"/>
      <c r="K70" s="212"/>
    </row>
    <row r="71" spans="2:11" ht="18.75" customHeight="1">
      <c r="B71" s="212"/>
      <c r="C71" s="212"/>
      <c r="D71" s="212"/>
      <c r="E71" s="212"/>
      <c r="F71" s="212"/>
      <c r="G71" s="212"/>
      <c r="H71" s="212"/>
      <c r="I71" s="212"/>
      <c r="J71" s="212"/>
      <c r="K71" s="212"/>
    </row>
    <row r="72" spans="2:11" ht="7.5" customHeight="1">
      <c r="B72" s="213"/>
      <c r="C72" s="214"/>
      <c r="D72" s="214"/>
      <c r="E72" s="214"/>
      <c r="F72" s="214"/>
      <c r="G72" s="214"/>
      <c r="H72" s="214"/>
      <c r="I72" s="214"/>
      <c r="J72" s="214"/>
      <c r="K72" s="215"/>
    </row>
    <row r="73" spans="2:11" ht="45" customHeight="1">
      <c r="B73" s="216"/>
      <c r="C73" s="311" t="s">
        <v>874</v>
      </c>
      <c r="D73" s="311"/>
      <c r="E73" s="311"/>
      <c r="F73" s="311"/>
      <c r="G73" s="311"/>
      <c r="H73" s="311"/>
      <c r="I73" s="311"/>
      <c r="J73" s="311"/>
      <c r="K73" s="217"/>
    </row>
    <row r="74" spans="2:11" ht="17.25" customHeight="1">
      <c r="B74" s="216"/>
      <c r="C74" s="218" t="s">
        <v>938</v>
      </c>
      <c r="D74" s="218"/>
      <c r="E74" s="218"/>
      <c r="F74" s="218" t="s">
        <v>939</v>
      </c>
      <c r="G74" s="219"/>
      <c r="H74" s="218" t="s">
        <v>121</v>
      </c>
      <c r="I74" s="218" t="s">
        <v>59</v>
      </c>
      <c r="J74" s="218" t="s">
        <v>940</v>
      </c>
      <c r="K74" s="217"/>
    </row>
    <row r="75" spans="2:11" ht="17.25" customHeight="1">
      <c r="B75" s="216"/>
      <c r="C75" s="220" t="s">
        <v>941</v>
      </c>
      <c r="D75" s="220"/>
      <c r="E75" s="220"/>
      <c r="F75" s="221" t="s">
        <v>942</v>
      </c>
      <c r="G75" s="222"/>
      <c r="H75" s="220"/>
      <c r="I75" s="220"/>
      <c r="J75" s="220" t="s">
        <v>943</v>
      </c>
      <c r="K75" s="217"/>
    </row>
    <row r="76" spans="2:11" ht="5.25" customHeight="1">
      <c r="B76" s="216"/>
      <c r="C76" s="223"/>
      <c r="D76" s="223"/>
      <c r="E76" s="223"/>
      <c r="F76" s="223"/>
      <c r="G76" s="224"/>
      <c r="H76" s="223"/>
      <c r="I76" s="223"/>
      <c r="J76" s="223"/>
      <c r="K76" s="217"/>
    </row>
    <row r="77" spans="2:11" ht="15" customHeight="1">
      <c r="B77" s="216"/>
      <c r="C77" s="206" t="s">
        <v>55</v>
      </c>
      <c r="D77" s="223"/>
      <c r="E77" s="223"/>
      <c r="F77" s="225" t="s">
        <v>944</v>
      </c>
      <c r="G77" s="224"/>
      <c r="H77" s="206" t="s">
        <v>945</v>
      </c>
      <c r="I77" s="206" t="s">
        <v>946</v>
      </c>
      <c r="J77" s="206">
        <v>20</v>
      </c>
      <c r="K77" s="217"/>
    </row>
    <row r="78" spans="2:11" ht="15" customHeight="1">
      <c r="B78" s="216"/>
      <c r="C78" s="206" t="s">
        <v>947</v>
      </c>
      <c r="D78" s="206"/>
      <c r="E78" s="206"/>
      <c r="F78" s="225" t="s">
        <v>944</v>
      </c>
      <c r="G78" s="224"/>
      <c r="H78" s="206" t="s">
        <v>948</v>
      </c>
      <c r="I78" s="206" t="s">
        <v>946</v>
      </c>
      <c r="J78" s="206">
        <v>120</v>
      </c>
      <c r="K78" s="217"/>
    </row>
    <row r="79" spans="2:11" ht="15" customHeight="1">
      <c r="B79" s="226"/>
      <c r="C79" s="206" t="s">
        <v>949</v>
      </c>
      <c r="D79" s="206"/>
      <c r="E79" s="206"/>
      <c r="F79" s="225" t="s">
        <v>950</v>
      </c>
      <c r="G79" s="224"/>
      <c r="H79" s="206" t="s">
        <v>951</v>
      </c>
      <c r="I79" s="206" t="s">
        <v>946</v>
      </c>
      <c r="J79" s="206">
        <v>50</v>
      </c>
      <c r="K79" s="217"/>
    </row>
    <row r="80" spans="2:11" ht="15" customHeight="1">
      <c r="B80" s="226"/>
      <c r="C80" s="206" t="s">
        <v>952</v>
      </c>
      <c r="D80" s="206"/>
      <c r="E80" s="206"/>
      <c r="F80" s="225" t="s">
        <v>944</v>
      </c>
      <c r="G80" s="224"/>
      <c r="H80" s="206" t="s">
        <v>953</v>
      </c>
      <c r="I80" s="206" t="s">
        <v>954</v>
      </c>
      <c r="J80" s="206"/>
      <c r="K80" s="217"/>
    </row>
    <row r="81" spans="2:11" ht="15" customHeight="1">
      <c r="B81" s="226"/>
      <c r="C81" s="227" t="s">
        <v>955</v>
      </c>
      <c r="D81" s="227"/>
      <c r="E81" s="227"/>
      <c r="F81" s="228" t="s">
        <v>950</v>
      </c>
      <c r="G81" s="227"/>
      <c r="H81" s="227" t="s">
        <v>956</v>
      </c>
      <c r="I81" s="227" t="s">
        <v>946</v>
      </c>
      <c r="J81" s="227">
        <v>15</v>
      </c>
      <c r="K81" s="217"/>
    </row>
    <row r="82" spans="2:11" ht="15" customHeight="1">
      <c r="B82" s="226"/>
      <c r="C82" s="227" t="s">
        <v>957</v>
      </c>
      <c r="D82" s="227"/>
      <c r="E82" s="227"/>
      <c r="F82" s="228" t="s">
        <v>950</v>
      </c>
      <c r="G82" s="227"/>
      <c r="H82" s="227" t="s">
        <v>958</v>
      </c>
      <c r="I82" s="227" t="s">
        <v>946</v>
      </c>
      <c r="J82" s="227">
        <v>15</v>
      </c>
      <c r="K82" s="217"/>
    </row>
    <row r="83" spans="2:11" ht="15" customHeight="1">
      <c r="B83" s="226"/>
      <c r="C83" s="227" t="s">
        <v>959</v>
      </c>
      <c r="D83" s="227"/>
      <c r="E83" s="227"/>
      <c r="F83" s="228" t="s">
        <v>950</v>
      </c>
      <c r="G83" s="227"/>
      <c r="H83" s="227" t="s">
        <v>960</v>
      </c>
      <c r="I83" s="227" t="s">
        <v>946</v>
      </c>
      <c r="J83" s="227">
        <v>20</v>
      </c>
      <c r="K83" s="217"/>
    </row>
    <row r="84" spans="2:11" ht="15" customHeight="1">
      <c r="B84" s="226"/>
      <c r="C84" s="227" t="s">
        <v>961</v>
      </c>
      <c r="D84" s="227"/>
      <c r="E84" s="227"/>
      <c r="F84" s="228" t="s">
        <v>950</v>
      </c>
      <c r="G84" s="227"/>
      <c r="H84" s="227" t="s">
        <v>962</v>
      </c>
      <c r="I84" s="227" t="s">
        <v>946</v>
      </c>
      <c r="J84" s="227">
        <v>20</v>
      </c>
      <c r="K84" s="217"/>
    </row>
    <row r="85" spans="2:11" ht="15" customHeight="1">
      <c r="B85" s="226"/>
      <c r="C85" s="206" t="s">
        <v>963</v>
      </c>
      <c r="D85" s="206"/>
      <c r="E85" s="206"/>
      <c r="F85" s="225" t="s">
        <v>950</v>
      </c>
      <c r="G85" s="224"/>
      <c r="H85" s="206" t="s">
        <v>964</v>
      </c>
      <c r="I85" s="206" t="s">
        <v>946</v>
      </c>
      <c r="J85" s="206">
        <v>50</v>
      </c>
      <c r="K85" s="217"/>
    </row>
    <row r="86" spans="2:11" ht="15" customHeight="1">
      <c r="B86" s="226"/>
      <c r="C86" s="206" t="s">
        <v>965</v>
      </c>
      <c r="D86" s="206"/>
      <c r="E86" s="206"/>
      <c r="F86" s="225" t="s">
        <v>950</v>
      </c>
      <c r="G86" s="224"/>
      <c r="H86" s="206" t="s">
        <v>966</v>
      </c>
      <c r="I86" s="206" t="s">
        <v>946</v>
      </c>
      <c r="J86" s="206">
        <v>20</v>
      </c>
      <c r="K86" s="217"/>
    </row>
    <row r="87" spans="2:11" ht="15" customHeight="1">
      <c r="B87" s="226"/>
      <c r="C87" s="206" t="s">
        <v>967</v>
      </c>
      <c r="D87" s="206"/>
      <c r="E87" s="206"/>
      <c r="F87" s="225" t="s">
        <v>950</v>
      </c>
      <c r="G87" s="224"/>
      <c r="H87" s="206" t="s">
        <v>968</v>
      </c>
      <c r="I87" s="206" t="s">
        <v>946</v>
      </c>
      <c r="J87" s="206">
        <v>20</v>
      </c>
      <c r="K87" s="217"/>
    </row>
    <row r="88" spans="2:11" ht="15" customHeight="1">
      <c r="B88" s="226"/>
      <c r="C88" s="206" t="s">
        <v>969</v>
      </c>
      <c r="D88" s="206"/>
      <c r="E88" s="206"/>
      <c r="F88" s="225" t="s">
        <v>950</v>
      </c>
      <c r="G88" s="224"/>
      <c r="H88" s="206" t="s">
        <v>970</v>
      </c>
      <c r="I88" s="206" t="s">
        <v>946</v>
      </c>
      <c r="J88" s="206">
        <v>50</v>
      </c>
      <c r="K88" s="217"/>
    </row>
    <row r="89" spans="2:11" ht="15" customHeight="1">
      <c r="B89" s="226"/>
      <c r="C89" s="206" t="s">
        <v>971</v>
      </c>
      <c r="D89" s="206"/>
      <c r="E89" s="206"/>
      <c r="F89" s="225" t="s">
        <v>950</v>
      </c>
      <c r="G89" s="224"/>
      <c r="H89" s="206" t="s">
        <v>971</v>
      </c>
      <c r="I89" s="206" t="s">
        <v>946</v>
      </c>
      <c r="J89" s="206">
        <v>50</v>
      </c>
      <c r="K89" s="217"/>
    </row>
    <row r="90" spans="2:11" ht="15" customHeight="1">
      <c r="B90" s="226"/>
      <c r="C90" s="206" t="s">
        <v>127</v>
      </c>
      <c r="D90" s="206"/>
      <c r="E90" s="206"/>
      <c r="F90" s="225" t="s">
        <v>950</v>
      </c>
      <c r="G90" s="224"/>
      <c r="H90" s="206" t="s">
        <v>972</v>
      </c>
      <c r="I90" s="206" t="s">
        <v>946</v>
      </c>
      <c r="J90" s="206">
        <v>255</v>
      </c>
      <c r="K90" s="217"/>
    </row>
    <row r="91" spans="2:11" ht="15" customHeight="1">
      <c r="B91" s="226"/>
      <c r="C91" s="206" t="s">
        <v>973</v>
      </c>
      <c r="D91" s="206"/>
      <c r="E91" s="206"/>
      <c r="F91" s="225" t="s">
        <v>944</v>
      </c>
      <c r="G91" s="224"/>
      <c r="H91" s="206" t="s">
        <v>974</v>
      </c>
      <c r="I91" s="206" t="s">
        <v>975</v>
      </c>
      <c r="J91" s="206"/>
      <c r="K91" s="217"/>
    </row>
    <row r="92" spans="2:11" ht="15" customHeight="1">
      <c r="B92" s="226"/>
      <c r="C92" s="206" t="s">
        <v>976</v>
      </c>
      <c r="D92" s="206"/>
      <c r="E92" s="206"/>
      <c r="F92" s="225" t="s">
        <v>944</v>
      </c>
      <c r="G92" s="224"/>
      <c r="H92" s="206" t="s">
        <v>977</v>
      </c>
      <c r="I92" s="206" t="s">
        <v>978</v>
      </c>
      <c r="J92" s="206"/>
      <c r="K92" s="217"/>
    </row>
    <row r="93" spans="2:11" ht="15" customHeight="1">
      <c r="B93" s="226"/>
      <c r="C93" s="206" t="s">
        <v>979</v>
      </c>
      <c r="D93" s="206"/>
      <c r="E93" s="206"/>
      <c r="F93" s="225" t="s">
        <v>944</v>
      </c>
      <c r="G93" s="224"/>
      <c r="H93" s="206" t="s">
        <v>979</v>
      </c>
      <c r="I93" s="206" t="s">
        <v>978</v>
      </c>
      <c r="J93" s="206"/>
      <c r="K93" s="217"/>
    </row>
    <row r="94" spans="2:11" ht="15" customHeight="1">
      <c r="B94" s="226"/>
      <c r="C94" s="206" t="s">
        <v>40</v>
      </c>
      <c r="D94" s="206"/>
      <c r="E94" s="206"/>
      <c r="F94" s="225" t="s">
        <v>944</v>
      </c>
      <c r="G94" s="224"/>
      <c r="H94" s="206" t="s">
        <v>980</v>
      </c>
      <c r="I94" s="206" t="s">
        <v>978</v>
      </c>
      <c r="J94" s="206"/>
      <c r="K94" s="217"/>
    </row>
    <row r="95" spans="2:11" ht="15" customHeight="1">
      <c r="B95" s="226"/>
      <c r="C95" s="206" t="s">
        <v>50</v>
      </c>
      <c r="D95" s="206"/>
      <c r="E95" s="206"/>
      <c r="F95" s="225" t="s">
        <v>944</v>
      </c>
      <c r="G95" s="224"/>
      <c r="H95" s="206" t="s">
        <v>981</v>
      </c>
      <c r="I95" s="206" t="s">
        <v>978</v>
      </c>
      <c r="J95" s="206"/>
      <c r="K95" s="217"/>
    </row>
    <row r="96" spans="2:11" ht="15" customHeight="1">
      <c r="B96" s="229"/>
      <c r="C96" s="230"/>
      <c r="D96" s="230"/>
      <c r="E96" s="230"/>
      <c r="F96" s="230"/>
      <c r="G96" s="230"/>
      <c r="H96" s="230"/>
      <c r="I96" s="230"/>
      <c r="J96" s="230"/>
      <c r="K96" s="231"/>
    </row>
    <row r="97" spans="2:11" ht="18.75" customHeight="1">
      <c r="B97" s="232"/>
      <c r="C97" s="233"/>
      <c r="D97" s="233"/>
      <c r="E97" s="233"/>
      <c r="F97" s="233"/>
      <c r="G97" s="233"/>
      <c r="H97" s="233"/>
      <c r="I97" s="233"/>
      <c r="J97" s="233"/>
      <c r="K97" s="232"/>
    </row>
    <row r="98" spans="2:11" ht="18.75" customHeight="1">
      <c r="B98" s="212"/>
      <c r="C98" s="212"/>
      <c r="D98" s="212"/>
      <c r="E98" s="212"/>
      <c r="F98" s="212"/>
      <c r="G98" s="212"/>
      <c r="H98" s="212"/>
      <c r="I98" s="212"/>
      <c r="J98" s="212"/>
      <c r="K98" s="212"/>
    </row>
    <row r="99" spans="2:11" ht="7.5" customHeight="1">
      <c r="B99" s="213"/>
      <c r="C99" s="214"/>
      <c r="D99" s="214"/>
      <c r="E99" s="214"/>
      <c r="F99" s="214"/>
      <c r="G99" s="214"/>
      <c r="H99" s="214"/>
      <c r="I99" s="214"/>
      <c r="J99" s="214"/>
      <c r="K99" s="215"/>
    </row>
    <row r="100" spans="2:11" ht="45" customHeight="1">
      <c r="B100" s="216"/>
      <c r="C100" s="311" t="s">
        <v>982</v>
      </c>
      <c r="D100" s="311"/>
      <c r="E100" s="311"/>
      <c r="F100" s="311"/>
      <c r="G100" s="311"/>
      <c r="H100" s="311"/>
      <c r="I100" s="311"/>
      <c r="J100" s="311"/>
      <c r="K100" s="217"/>
    </row>
    <row r="101" spans="2:11" ht="17.25" customHeight="1">
      <c r="B101" s="216"/>
      <c r="C101" s="218" t="s">
        <v>938</v>
      </c>
      <c r="D101" s="218"/>
      <c r="E101" s="218"/>
      <c r="F101" s="218" t="s">
        <v>939</v>
      </c>
      <c r="G101" s="219"/>
      <c r="H101" s="218" t="s">
        <v>121</v>
      </c>
      <c r="I101" s="218" t="s">
        <v>59</v>
      </c>
      <c r="J101" s="218" t="s">
        <v>940</v>
      </c>
      <c r="K101" s="217"/>
    </row>
    <row r="102" spans="2:11" ht="17.25" customHeight="1">
      <c r="B102" s="216"/>
      <c r="C102" s="220" t="s">
        <v>941</v>
      </c>
      <c r="D102" s="220"/>
      <c r="E102" s="220"/>
      <c r="F102" s="221" t="s">
        <v>942</v>
      </c>
      <c r="G102" s="222"/>
      <c r="H102" s="220"/>
      <c r="I102" s="220"/>
      <c r="J102" s="220" t="s">
        <v>943</v>
      </c>
      <c r="K102" s="217"/>
    </row>
    <row r="103" spans="2:11" ht="5.25" customHeight="1">
      <c r="B103" s="216"/>
      <c r="C103" s="218"/>
      <c r="D103" s="218"/>
      <c r="E103" s="218"/>
      <c r="F103" s="218"/>
      <c r="G103" s="234"/>
      <c r="H103" s="218"/>
      <c r="I103" s="218"/>
      <c r="J103" s="218"/>
      <c r="K103" s="217"/>
    </row>
    <row r="104" spans="2:11" ht="15" customHeight="1">
      <c r="B104" s="216"/>
      <c r="C104" s="206" t="s">
        <v>55</v>
      </c>
      <c r="D104" s="223"/>
      <c r="E104" s="223"/>
      <c r="F104" s="225" t="s">
        <v>944</v>
      </c>
      <c r="G104" s="234"/>
      <c r="H104" s="206" t="s">
        <v>983</v>
      </c>
      <c r="I104" s="206" t="s">
        <v>946</v>
      </c>
      <c r="J104" s="206">
        <v>20</v>
      </c>
      <c r="K104" s="217"/>
    </row>
    <row r="105" spans="2:11" ht="15" customHeight="1">
      <c r="B105" s="216"/>
      <c r="C105" s="206" t="s">
        <v>947</v>
      </c>
      <c r="D105" s="206"/>
      <c r="E105" s="206"/>
      <c r="F105" s="225" t="s">
        <v>944</v>
      </c>
      <c r="G105" s="206"/>
      <c r="H105" s="206" t="s">
        <v>983</v>
      </c>
      <c r="I105" s="206" t="s">
        <v>946</v>
      </c>
      <c r="J105" s="206">
        <v>120</v>
      </c>
      <c r="K105" s="217"/>
    </row>
    <row r="106" spans="2:11" ht="15" customHeight="1">
      <c r="B106" s="226"/>
      <c r="C106" s="206" t="s">
        <v>949</v>
      </c>
      <c r="D106" s="206"/>
      <c r="E106" s="206"/>
      <c r="F106" s="225" t="s">
        <v>950</v>
      </c>
      <c r="G106" s="206"/>
      <c r="H106" s="206" t="s">
        <v>983</v>
      </c>
      <c r="I106" s="206" t="s">
        <v>946</v>
      </c>
      <c r="J106" s="206">
        <v>50</v>
      </c>
      <c r="K106" s="217"/>
    </row>
    <row r="107" spans="2:11" ht="15" customHeight="1">
      <c r="B107" s="226"/>
      <c r="C107" s="206" t="s">
        <v>952</v>
      </c>
      <c r="D107" s="206"/>
      <c r="E107" s="206"/>
      <c r="F107" s="225" t="s">
        <v>944</v>
      </c>
      <c r="G107" s="206"/>
      <c r="H107" s="206" t="s">
        <v>983</v>
      </c>
      <c r="I107" s="206" t="s">
        <v>954</v>
      </c>
      <c r="J107" s="206"/>
      <c r="K107" s="217"/>
    </row>
    <row r="108" spans="2:11" ht="15" customHeight="1">
      <c r="B108" s="226"/>
      <c r="C108" s="206" t="s">
        <v>963</v>
      </c>
      <c r="D108" s="206"/>
      <c r="E108" s="206"/>
      <c r="F108" s="225" t="s">
        <v>950</v>
      </c>
      <c r="G108" s="206"/>
      <c r="H108" s="206" t="s">
        <v>983</v>
      </c>
      <c r="I108" s="206" t="s">
        <v>946</v>
      </c>
      <c r="J108" s="206">
        <v>50</v>
      </c>
      <c r="K108" s="217"/>
    </row>
    <row r="109" spans="2:11" ht="15" customHeight="1">
      <c r="B109" s="226"/>
      <c r="C109" s="206" t="s">
        <v>971</v>
      </c>
      <c r="D109" s="206"/>
      <c r="E109" s="206"/>
      <c r="F109" s="225" t="s">
        <v>950</v>
      </c>
      <c r="G109" s="206"/>
      <c r="H109" s="206" t="s">
        <v>983</v>
      </c>
      <c r="I109" s="206" t="s">
        <v>946</v>
      </c>
      <c r="J109" s="206">
        <v>50</v>
      </c>
      <c r="K109" s="217"/>
    </row>
    <row r="110" spans="2:11" ht="15" customHeight="1">
      <c r="B110" s="226"/>
      <c r="C110" s="206" t="s">
        <v>969</v>
      </c>
      <c r="D110" s="206"/>
      <c r="E110" s="206"/>
      <c r="F110" s="225" t="s">
        <v>950</v>
      </c>
      <c r="G110" s="206"/>
      <c r="H110" s="206" t="s">
        <v>983</v>
      </c>
      <c r="I110" s="206" t="s">
        <v>946</v>
      </c>
      <c r="J110" s="206">
        <v>50</v>
      </c>
      <c r="K110" s="217"/>
    </row>
    <row r="111" spans="2:11" ht="15" customHeight="1">
      <c r="B111" s="226"/>
      <c r="C111" s="206" t="s">
        <v>55</v>
      </c>
      <c r="D111" s="206"/>
      <c r="E111" s="206"/>
      <c r="F111" s="225" t="s">
        <v>944</v>
      </c>
      <c r="G111" s="206"/>
      <c r="H111" s="206" t="s">
        <v>984</v>
      </c>
      <c r="I111" s="206" t="s">
        <v>946</v>
      </c>
      <c r="J111" s="206">
        <v>20</v>
      </c>
      <c r="K111" s="217"/>
    </row>
    <row r="112" spans="2:11" ht="15" customHeight="1">
      <c r="B112" s="226"/>
      <c r="C112" s="206" t="s">
        <v>985</v>
      </c>
      <c r="D112" s="206"/>
      <c r="E112" s="206"/>
      <c r="F112" s="225" t="s">
        <v>944</v>
      </c>
      <c r="G112" s="206"/>
      <c r="H112" s="206" t="s">
        <v>986</v>
      </c>
      <c r="I112" s="206" t="s">
        <v>946</v>
      </c>
      <c r="J112" s="206">
        <v>120</v>
      </c>
      <c r="K112" s="217"/>
    </row>
    <row r="113" spans="2:11" ht="15" customHeight="1">
      <c r="B113" s="226"/>
      <c r="C113" s="206" t="s">
        <v>40</v>
      </c>
      <c r="D113" s="206"/>
      <c r="E113" s="206"/>
      <c r="F113" s="225" t="s">
        <v>944</v>
      </c>
      <c r="G113" s="206"/>
      <c r="H113" s="206" t="s">
        <v>987</v>
      </c>
      <c r="I113" s="206" t="s">
        <v>978</v>
      </c>
      <c r="J113" s="206"/>
      <c r="K113" s="217"/>
    </row>
    <row r="114" spans="2:11" ht="15" customHeight="1">
      <c r="B114" s="226"/>
      <c r="C114" s="206" t="s">
        <v>50</v>
      </c>
      <c r="D114" s="206"/>
      <c r="E114" s="206"/>
      <c r="F114" s="225" t="s">
        <v>944</v>
      </c>
      <c r="G114" s="206"/>
      <c r="H114" s="206" t="s">
        <v>988</v>
      </c>
      <c r="I114" s="206" t="s">
        <v>978</v>
      </c>
      <c r="J114" s="206"/>
      <c r="K114" s="217"/>
    </row>
    <row r="115" spans="2:11" ht="15" customHeight="1">
      <c r="B115" s="226"/>
      <c r="C115" s="206" t="s">
        <v>59</v>
      </c>
      <c r="D115" s="206"/>
      <c r="E115" s="206"/>
      <c r="F115" s="225" t="s">
        <v>944</v>
      </c>
      <c r="G115" s="206"/>
      <c r="H115" s="206" t="s">
        <v>989</v>
      </c>
      <c r="I115" s="206" t="s">
        <v>990</v>
      </c>
      <c r="J115" s="206"/>
      <c r="K115" s="217"/>
    </row>
    <row r="116" spans="2:11" ht="15" customHeight="1">
      <c r="B116" s="229"/>
      <c r="C116" s="235"/>
      <c r="D116" s="235"/>
      <c r="E116" s="235"/>
      <c r="F116" s="235"/>
      <c r="G116" s="235"/>
      <c r="H116" s="235"/>
      <c r="I116" s="235"/>
      <c r="J116" s="235"/>
      <c r="K116" s="231"/>
    </row>
    <row r="117" spans="2:11" ht="18.75" customHeight="1">
      <c r="B117" s="236"/>
      <c r="C117" s="202"/>
      <c r="D117" s="202"/>
      <c r="E117" s="202"/>
      <c r="F117" s="237"/>
      <c r="G117" s="202"/>
      <c r="H117" s="202"/>
      <c r="I117" s="202"/>
      <c r="J117" s="202"/>
      <c r="K117" s="236"/>
    </row>
    <row r="118" spans="2:11" ht="18.75" customHeight="1">
      <c r="B118" s="212"/>
      <c r="C118" s="212"/>
      <c r="D118" s="212"/>
      <c r="E118" s="212"/>
      <c r="F118" s="212"/>
      <c r="G118" s="212"/>
      <c r="H118" s="212"/>
      <c r="I118" s="212"/>
      <c r="J118" s="212"/>
      <c r="K118" s="212"/>
    </row>
    <row r="119" spans="2:11" ht="7.5" customHeight="1">
      <c r="B119" s="238"/>
      <c r="C119" s="239"/>
      <c r="D119" s="239"/>
      <c r="E119" s="239"/>
      <c r="F119" s="239"/>
      <c r="G119" s="239"/>
      <c r="H119" s="239"/>
      <c r="I119" s="239"/>
      <c r="J119" s="239"/>
      <c r="K119" s="240"/>
    </row>
    <row r="120" spans="2:11" ht="45" customHeight="1">
      <c r="B120" s="241"/>
      <c r="C120" s="308" t="s">
        <v>991</v>
      </c>
      <c r="D120" s="308"/>
      <c r="E120" s="308"/>
      <c r="F120" s="308"/>
      <c r="G120" s="308"/>
      <c r="H120" s="308"/>
      <c r="I120" s="308"/>
      <c r="J120" s="308"/>
      <c r="K120" s="242"/>
    </row>
    <row r="121" spans="2:11" ht="17.25" customHeight="1">
      <c r="B121" s="243"/>
      <c r="C121" s="218" t="s">
        <v>938</v>
      </c>
      <c r="D121" s="218"/>
      <c r="E121" s="218"/>
      <c r="F121" s="218" t="s">
        <v>939</v>
      </c>
      <c r="G121" s="219"/>
      <c r="H121" s="218" t="s">
        <v>121</v>
      </c>
      <c r="I121" s="218" t="s">
        <v>59</v>
      </c>
      <c r="J121" s="218" t="s">
        <v>940</v>
      </c>
      <c r="K121" s="244"/>
    </row>
    <row r="122" spans="2:11" ht="17.25" customHeight="1">
      <c r="B122" s="243"/>
      <c r="C122" s="220" t="s">
        <v>941</v>
      </c>
      <c r="D122" s="220"/>
      <c r="E122" s="220"/>
      <c r="F122" s="221" t="s">
        <v>942</v>
      </c>
      <c r="G122" s="222"/>
      <c r="H122" s="220"/>
      <c r="I122" s="220"/>
      <c r="J122" s="220" t="s">
        <v>943</v>
      </c>
      <c r="K122" s="244"/>
    </row>
    <row r="123" spans="2:11" ht="5.25" customHeight="1">
      <c r="B123" s="245"/>
      <c r="C123" s="223"/>
      <c r="D123" s="223"/>
      <c r="E123" s="223"/>
      <c r="F123" s="223"/>
      <c r="G123" s="206"/>
      <c r="H123" s="223"/>
      <c r="I123" s="223"/>
      <c r="J123" s="223"/>
      <c r="K123" s="246"/>
    </row>
    <row r="124" spans="2:11" ht="15" customHeight="1">
      <c r="B124" s="245"/>
      <c r="C124" s="206" t="s">
        <v>947</v>
      </c>
      <c r="D124" s="223"/>
      <c r="E124" s="223"/>
      <c r="F124" s="225" t="s">
        <v>944</v>
      </c>
      <c r="G124" s="206"/>
      <c r="H124" s="206" t="s">
        <v>983</v>
      </c>
      <c r="I124" s="206" t="s">
        <v>946</v>
      </c>
      <c r="J124" s="206">
        <v>120</v>
      </c>
      <c r="K124" s="247"/>
    </row>
    <row r="125" spans="2:11" ht="15" customHeight="1">
      <c r="B125" s="245"/>
      <c r="C125" s="206" t="s">
        <v>992</v>
      </c>
      <c r="D125" s="206"/>
      <c r="E125" s="206"/>
      <c r="F125" s="225" t="s">
        <v>944</v>
      </c>
      <c r="G125" s="206"/>
      <c r="H125" s="206" t="s">
        <v>993</v>
      </c>
      <c r="I125" s="206" t="s">
        <v>946</v>
      </c>
      <c r="J125" s="206" t="s">
        <v>994</v>
      </c>
      <c r="K125" s="247"/>
    </row>
    <row r="126" spans="2:11" ht="15" customHeight="1">
      <c r="B126" s="245"/>
      <c r="C126" s="206" t="s">
        <v>84</v>
      </c>
      <c r="D126" s="206"/>
      <c r="E126" s="206"/>
      <c r="F126" s="225" t="s">
        <v>944</v>
      </c>
      <c r="G126" s="206"/>
      <c r="H126" s="206" t="s">
        <v>995</v>
      </c>
      <c r="I126" s="206" t="s">
        <v>946</v>
      </c>
      <c r="J126" s="206" t="s">
        <v>994</v>
      </c>
      <c r="K126" s="247"/>
    </row>
    <row r="127" spans="2:11" ht="15" customHeight="1">
      <c r="B127" s="245"/>
      <c r="C127" s="206" t="s">
        <v>955</v>
      </c>
      <c r="D127" s="206"/>
      <c r="E127" s="206"/>
      <c r="F127" s="225" t="s">
        <v>950</v>
      </c>
      <c r="G127" s="206"/>
      <c r="H127" s="206" t="s">
        <v>956</v>
      </c>
      <c r="I127" s="206" t="s">
        <v>946</v>
      </c>
      <c r="J127" s="206">
        <v>15</v>
      </c>
      <c r="K127" s="247"/>
    </row>
    <row r="128" spans="2:11" ht="15" customHeight="1">
      <c r="B128" s="245"/>
      <c r="C128" s="227" t="s">
        <v>957</v>
      </c>
      <c r="D128" s="227"/>
      <c r="E128" s="227"/>
      <c r="F128" s="228" t="s">
        <v>950</v>
      </c>
      <c r="G128" s="227"/>
      <c r="H128" s="227" t="s">
        <v>958</v>
      </c>
      <c r="I128" s="227" t="s">
        <v>946</v>
      </c>
      <c r="J128" s="227">
        <v>15</v>
      </c>
      <c r="K128" s="247"/>
    </row>
    <row r="129" spans="2:11" ht="15" customHeight="1">
      <c r="B129" s="245"/>
      <c r="C129" s="227" t="s">
        <v>959</v>
      </c>
      <c r="D129" s="227"/>
      <c r="E129" s="227"/>
      <c r="F129" s="228" t="s">
        <v>950</v>
      </c>
      <c r="G129" s="227"/>
      <c r="H129" s="227" t="s">
        <v>960</v>
      </c>
      <c r="I129" s="227" t="s">
        <v>946</v>
      </c>
      <c r="J129" s="227">
        <v>20</v>
      </c>
      <c r="K129" s="247"/>
    </row>
    <row r="130" spans="2:11" ht="15" customHeight="1">
      <c r="B130" s="245"/>
      <c r="C130" s="227" t="s">
        <v>961</v>
      </c>
      <c r="D130" s="227"/>
      <c r="E130" s="227"/>
      <c r="F130" s="228" t="s">
        <v>950</v>
      </c>
      <c r="G130" s="227"/>
      <c r="H130" s="227" t="s">
        <v>962</v>
      </c>
      <c r="I130" s="227" t="s">
        <v>946</v>
      </c>
      <c r="J130" s="227">
        <v>20</v>
      </c>
      <c r="K130" s="247"/>
    </row>
    <row r="131" spans="2:11" ht="15" customHeight="1">
      <c r="B131" s="245"/>
      <c r="C131" s="206" t="s">
        <v>949</v>
      </c>
      <c r="D131" s="206"/>
      <c r="E131" s="206"/>
      <c r="F131" s="225" t="s">
        <v>950</v>
      </c>
      <c r="G131" s="206"/>
      <c r="H131" s="206" t="s">
        <v>983</v>
      </c>
      <c r="I131" s="206" t="s">
        <v>946</v>
      </c>
      <c r="J131" s="206">
        <v>50</v>
      </c>
      <c r="K131" s="247"/>
    </row>
    <row r="132" spans="2:11" ht="15" customHeight="1">
      <c r="B132" s="245"/>
      <c r="C132" s="206" t="s">
        <v>963</v>
      </c>
      <c r="D132" s="206"/>
      <c r="E132" s="206"/>
      <c r="F132" s="225" t="s">
        <v>950</v>
      </c>
      <c r="G132" s="206"/>
      <c r="H132" s="206" t="s">
        <v>983</v>
      </c>
      <c r="I132" s="206" t="s">
        <v>946</v>
      </c>
      <c r="J132" s="206">
        <v>50</v>
      </c>
      <c r="K132" s="247"/>
    </row>
    <row r="133" spans="2:11" ht="15" customHeight="1">
      <c r="B133" s="245"/>
      <c r="C133" s="206" t="s">
        <v>969</v>
      </c>
      <c r="D133" s="206"/>
      <c r="E133" s="206"/>
      <c r="F133" s="225" t="s">
        <v>950</v>
      </c>
      <c r="G133" s="206"/>
      <c r="H133" s="206" t="s">
        <v>983</v>
      </c>
      <c r="I133" s="206" t="s">
        <v>946</v>
      </c>
      <c r="J133" s="206">
        <v>50</v>
      </c>
      <c r="K133" s="247"/>
    </row>
    <row r="134" spans="2:11" ht="15" customHeight="1">
      <c r="B134" s="245"/>
      <c r="C134" s="206" t="s">
        <v>971</v>
      </c>
      <c r="D134" s="206"/>
      <c r="E134" s="206"/>
      <c r="F134" s="225" t="s">
        <v>950</v>
      </c>
      <c r="G134" s="206"/>
      <c r="H134" s="206" t="s">
        <v>983</v>
      </c>
      <c r="I134" s="206" t="s">
        <v>946</v>
      </c>
      <c r="J134" s="206">
        <v>50</v>
      </c>
      <c r="K134" s="247"/>
    </row>
    <row r="135" spans="2:11" ht="15" customHeight="1">
      <c r="B135" s="245"/>
      <c r="C135" s="206" t="s">
        <v>127</v>
      </c>
      <c r="D135" s="206"/>
      <c r="E135" s="206"/>
      <c r="F135" s="225" t="s">
        <v>950</v>
      </c>
      <c r="G135" s="206"/>
      <c r="H135" s="206" t="s">
        <v>996</v>
      </c>
      <c r="I135" s="206" t="s">
        <v>946</v>
      </c>
      <c r="J135" s="206">
        <v>255</v>
      </c>
      <c r="K135" s="247"/>
    </row>
    <row r="136" spans="2:11" ht="15" customHeight="1">
      <c r="B136" s="245"/>
      <c r="C136" s="206" t="s">
        <v>973</v>
      </c>
      <c r="D136" s="206"/>
      <c r="E136" s="206"/>
      <c r="F136" s="225" t="s">
        <v>944</v>
      </c>
      <c r="G136" s="206"/>
      <c r="H136" s="206" t="s">
        <v>997</v>
      </c>
      <c r="I136" s="206" t="s">
        <v>975</v>
      </c>
      <c r="J136" s="206"/>
      <c r="K136" s="247"/>
    </row>
    <row r="137" spans="2:11" ht="15" customHeight="1">
      <c r="B137" s="245"/>
      <c r="C137" s="206" t="s">
        <v>976</v>
      </c>
      <c r="D137" s="206"/>
      <c r="E137" s="206"/>
      <c r="F137" s="225" t="s">
        <v>944</v>
      </c>
      <c r="G137" s="206"/>
      <c r="H137" s="206" t="s">
        <v>998</v>
      </c>
      <c r="I137" s="206" t="s">
        <v>978</v>
      </c>
      <c r="J137" s="206"/>
      <c r="K137" s="247"/>
    </row>
    <row r="138" spans="2:11" ht="15" customHeight="1">
      <c r="B138" s="245"/>
      <c r="C138" s="206" t="s">
        <v>979</v>
      </c>
      <c r="D138" s="206"/>
      <c r="E138" s="206"/>
      <c r="F138" s="225" t="s">
        <v>944</v>
      </c>
      <c r="G138" s="206"/>
      <c r="H138" s="206" t="s">
        <v>979</v>
      </c>
      <c r="I138" s="206" t="s">
        <v>978</v>
      </c>
      <c r="J138" s="206"/>
      <c r="K138" s="247"/>
    </row>
    <row r="139" spans="2:11" ht="15" customHeight="1">
      <c r="B139" s="245"/>
      <c r="C139" s="206" t="s">
        <v>40</v>
      </c>
      <c r="D139" s="206"/>
      <c r="E139" s="206"/>
      <c r="F139" s="225" t="s">
        <v>944</v>
      </c>
      <c r="G139" s="206"/>
      <c r="H139" s="206" t="s">
        <v>999</v>
      </c>
      <c r="I139" s="206" t="s">
        <v>978</v>
      </c>
      <c r="J139" s="206"/>
      <c r="K139" s="247"/>
    </row>
    <row r="140" spans="2:11" ht="15" customHeight="1">
      <c r="B140" s="245"/>
      <c r="C140" s="206" t="s">
        <v>1000</v>
      </c>
      <c r="D140" s="206"/>
      <c r="E140" s="206"/>
      <c r="F140" s="225" t="s">
        <v>944</v>
      </c>
      <c r="G140" s="206"/>
      <c r="H140" s="206" t="s">
        <v>1001</v>
      </c>
      <c r="I140" s="206" t="s">
        <v>978</v>
      </c>
      <c r="J140" s="206"/>
      <c r="K140" s="247"/>
    </row>
    <row r="141" spans="2:11" ht="15" customHeight="1">
      <c r="B141" s="248"/>
      <c r="C141" s="249"/>
      <c r="D141" s="249"/>
      <c r="E141" s="249"/>
      <c r="F141" s="249"/>
      <c r="G141" s="249"/>
      <c r="H141" s="249"/>
      <c r="I141" s="249"/>
      <c r="J141" s="249"/>
      <c r="K141" s="250"/>
    </row>
    <row r="142" spans="2:11" ht="18.75" customHeight="1">
      <c r="B142" s="202"/>
      <c r="C142" s="202"/>
      <c r="D142" s="202"/>
      <c r="E142" s="202"/>
      <c r="F142" s="237"/>
      <c r="G142" s="202"/>
      <c r="H142" s="202"/>
      <c r="I142" s="202"/>
      <c r="J142" s="202"/>
      <c r="K142" s="202"/>
    </row>
    <row r="143" spans="2:11" ht="18.75" customHeight="1">
      <c r="B143" s="212"/>
      <c r="C143" s="212"/>
      <c r="D143" s="212"/>
      <c r="E143" s="212"/>
      <c r="F143" s="212"/>
      <c r="G143" s="212"/>
      <c r="H143" s="212"/>
      <c r="I143" s="212"/>
      <c r="J143" s="212"/>
      <c r="K143" s="212"/>
    </row>
    <row r="144" spans="2:11" ht="7.5" customHeight="1">
      <c r="B144" s="213"/>
      <c r="C144" s="214"/>
      <c r="D144" s="214"/>
      <c r="E144" s="214"/>
      <c r="F144" s="214"/>
      <c r="G144" s="214"/>
      <c r="H144" s="214"/>
      <c r="I144" s="214"/>
      <c r="J144" s="214"/>
      <c r="K144" s="215"/>
    </row>
    <row r="145" spans="2:11" ht="45" customHeight="1">
      <c r="B145" s="216"/>
      <c r="C145" s="311" t="s">
        <v>1002</v>
      </c>
      <c r="D145" s="311"/>
      <c r="E145" s="311"/>
      <c r="F145" s="311"/>
      <c r="G145" s="311"/>
      <c r="H145" s="311"/>
      <c r="I145" s="311"/>
      <c r="J145" s="311"/>
      <c r="K145" s="217"/>
    </row>
    <row r="146" spans="2:11" ht="17.25" customHeight="1">
      <c r="B146" s="216"/>
      <c r="C146" s="218" t="s">
        <v>938</v>
      </c>
      <c r="D146" s="218"/>
      <c r="E146" s="218"/>
      <c r="F146" s="218" t="s">
        <v>939</v>
      </c>
      <c r="G146" s="219"/>
      <c r="H146" s="218" t="s">
        <v>121</v>
      </c>
      <c r="I146" s="218" t="s">
        <v>59</v>
      </c>
      <c r="J146" s="218" t="s">
        <v>940</v>
      </c>
      <c r="K146" s="217"/>
    </row>
    <row r="147" spans="2:11" ht="17.25" customHeight="1">
      <c r="B147" s="216"/>
      <c r="C147" s="220" t="s">
        <v>941</v>
      </c>
      <c r="D147" s="220"/>
      <c r="E147" s="220"/>
      <c r="F147" s="221" t="s">
        <v>942</v>
      </c>
      <c r="G147" s="222"/>
      <c r="H147" s="220"/>
      <c r="I147" s="220"/>
      <c r="J147" s="220" t="s">
        <v>943</v>
      </c>
      <c r="K147" s="217"/>
    </row>
    <row r="148" spans="2:11" ht="5.25" customHeight="1">
      <c r="B148" s="226"/>
      <c r="C148" s="223"/>
      <c r="D148" s="223"/>
      <c r="E148" s="223"/>
      <c r="F148" s="223"/>
      <c r="G148" s="224"/>
      <c r="H148" s="223"/>
      <c r="I148" s="223"/>
      <c r="J148" s="223"/>
      <c r="K148" s="247"/>
    </row>
    <row r="149" spans="2:11" ht="15" customHeight="1">
      <c r="B149" s="226"/>
      <c r="C149" s="251" t="s">
        <v>947</v>
      </c>
      <c r="D149" s="206"/>
      <c r="E149" s="206"/>
      <c r="F149" s="252" t="s">
        <v>944</v>
      </c>
      <c r="G149" s="206"/>
      <c r="H149" s="251" t="s">
        <v>983</v>
      </c>
      <c r="I149" s="251" t="s">
        <v>946</v>
      </c>
      <c r="J149" s="251">
        <v>120</v>
      </c>
      <c r="K149" s="247"/>
    </row>
    <row r="150" spans="2:11" ht="15" customHeight="1">
      <c r="B150" s="226"/>
      <c r="C150" s="251" t="s">
        <v>992</v>
      </c>
      <c r="D150" s="206"/>
      <c r="E150" s="206"/>
      <c r="F150" s="252" t="s">
        <v>944</v>
      </c>
      <c r="G150" s="206"/>
      <c r="H150" s="251" t="s">
        <v>1003</v>
      </c>
      <c r="I150" s="251" t="s">
        <v>946</v>
      </c>
      <c r="J150" s="251" t="s">
        <v>994</v>
      </c>
      <c r="K150" s="247"/>
    </row>
    <row r="151" spans="2:11" ht="15" customHeight="1">
      <c r="B151" s="226"/>
      <c r="C151" s="251" t="s">
        <v>84</v>
      </c>
      <c r="D151" s="206"/>
      <c r="E151" s="206"/>
      <c r="F151" s="252" t="s">
        <v>944</v>
      </c>
      <c r="G151" s="206"/>
      <c r="H151" s="251" t="s">
        <v>1004</v>
      </c>
      <c r="I151" s="251" t="s">
        <v>946</v>
      </c>
      <c r="J151" s="251" t="s">
        <v>994</v>
      </c>
      <c r="K151" s="247"/>
    </row>
    <row r="152" spans="2:11" ht="15" customHeight="1">
      <c r="B152" s="226"/>
      <c r="C152" s="251" t="s">
        <v>949</v>
      </c>
      <c r="D152" s="206"/>
      <c r="E152" s="206"/>
      <c r="F152" s="252" t="s">
        <v>950</v>
      </c>
      <c r="G152" s="206"/>
      <c r="H152" s="251" t="s">
        <v>983</v>
      </c>
      <c r="I152" s="251" t="s">
        <v>946</v>
      </c>
      <c r="J152" s="251">
        <v>50</v>
      </c>
      <c r="K152" s="247"/>
    </row>
    <row r="153" spans="2:11" ht="15" customHeight="1">
      <c r="B153" s="226"/>
      <c r="C153" s="251" t="s">
        <v>952</v>
      </c>
      <c r="D153" s="206"/>
      <c r="E153" s="206"/>
      <c r="F153" s="252" t="s">
        <v>944</v>
      </c>
      <c r="G153" s="206"/>
      <c r="H153" s="251" t="s">
        <v>983</v>
      </c>
      <c r="I153" s="251" t="s">
        <v>954</v>
      </c>
      <c r="J153" s="251"/>
      <c r="K153" s="247"/>
    </row>
    <row r="154" spans="2:11" ht="15" customHeight="1">
      <c r="B154" s="226"/>
      <c r="C154" s="251" t="s">
        <v>963</v>
      </c>
      <c r="D154" s="206"/>
      <c r="E154" s="206"/>
      <c r="F154" s="252" t="s">
        <v>950</v>
      </c>
      <c r="G154" s="206"/>
      <c r="H154" s="251" t="s">
        <v>983</v>
      </c>
      <c r="I154" s="251" t="s">
        <v>946</v>
      </c>
      <c r="J154" s="251">
        <v>50</v>
      </c>
      <c r="K154" s="247"/>
    </row>
    <row r="155" spans="2:11" ht="15" customHeight="1">
      <c r="B155" s="226"/>
      <c r="C155" s="251" t="s">
        <v>971</v>
      </c>
      <c r="D155" s="206"/>
      <c r="E155" s="206"/>
      <c r="F155" s="252" t="s">
        <v>950</v>
      </c>
      <c r="G155" s="206"/>
      <c r="H155" s="251" t="s">
        <v>983</v>
      </c>
      <c r="I155" s="251" t="s">
        <v>946</v>
      </c>
      <c r="J155" s="251">
        <v>50</v>
      </c>
      <c r="K155" s="247"/>
    </row>
    <row r="156" spans="2:11" ht="15" customHeight="1">
      <c r="B156" s="226"/>
      <c r="C156" s="251" t="s">
        <v>969</v>
      </c>
      <c r="D156" s="206"/>
      <c r="E156" s="206"/>
      <c r="F156" s="252" t="s">
        <v>950</v>
      </c>
      <c r="G156" s="206"/>
      <c r="H156" s="251" t="s">
        <v>983</v>
      </c>
      <c r="I156" s="251" t="s">
        <v>946</v>
      </c>
      <c r="J156" s="251">
        <v>50</v>
      </c>
      <c r="K156" s="247"/>
    </row>
    <row r="157" spans="2:11" ht="15" customHeight="1">
      <c r="B157" s="226"/>
      <c r="C157" s="251" t="s">
        <v>93</v>
      </c>
      <c r="D157" s="206"/>
      <c r="E157" s="206"/>
      <c r="F157" s="252" t="s">
        <v>944</v>
      </c>
      <c r="G157" s="206"/>
      <c r="H157" s="251" t="s">
        <v>1005</v>
      </c>
      <c r="I157" s="251" t="s">
        <v>946</v>
      </c>
      <c r="J157" s="251" t="s">
        <v>1006</v>
      </c>
      <c r="K157" s="247"/>
    </row>
    <row r="158" spans="2:11" ht="15" customHeight="1">
      <c r="B158" s="226"/>
      <c r="C158" s="251" t="s">
        <v>1007</v>
      </c>
      <c r="D158" s="206"/>
      <c r="E158" s="206"/>
      <c r="F158" s="252" t="s">
        <v>944</v>
      </c>
      <c r="G158" s="206"/>
      <c r="H158" s="251" t="s">
        <v>1008</v>
      </c>
      <c r="I158" s="251" t="s">
        <v>978</v>
      </c>
      <c r="J158" s="251"/>
      <c r="K158" s="247"/>
    </row>
    <row r="159" spans="2:11" ht="15" customHeight="1">
      <c r="B159" s="253"/>
      <c r="C159" s="235"/>
      <c r="D159" s="235"/>
      <c r="E159" s="235"/>
      <c r="F159" s="235"/>
      <c r="G159" s="235"/>
      <c r="H159" s="235"/>
      <c r="I159" s="235"/>
      <c r="J159" s="235"/>
      <c r="K159" s="254"/>
    </row>
    <row r="160" spans="2:11" ht="18.75" customHeight="1">
      <c r="B160" s="202"/>
      <c r="C160" s="206"/>
      <c r="D160" s="206"/>
      <c r="E160" s="206"/>
      <c r="F160" s="225"/>
      <c r="G160" s="206"/>
      <c r="H160" s="206"/>
      <c r="I160" s="206"/>
      <c r="J160" s="206"/>
      <c r="K160" s="202"/>
    </row>
    <row r="161" spans="2:11" ht="18.75" customHeight="1">
      <c r="B161" s="212"/>
      <c r="C161" s="212"/>
      <c r="D161" s="212"/>
      <c r="E161" s="212"/>
      <c r="F161" s="212"/>
      <c r="G161" s="212"/>
      <c r="H161" s="212"/>
      <c r="I161" s="212"/>
      <c r="J161" s="212"/>
      <c r="K161" s="212"/>
    </row>
    <row r="162" spans="2:11" ht="7.5" customHeight="1">
      <c r="B162" s="193"/>
      <c r="C162" s="194"/>
      <c r="D162" s="194"/>
      <c r="E162" s="194"/>
      <c r="F162" s="194"/>
      <c r="G162" s="194"/>
      <c r="H162" s="194"/>
      <c r="I162" s="194"/>
      <c r="J162" s="194"/>
      <c r="K162" s="195"/>
    </row>
    <row r="163" spans="2:11" ht="45" customHeight="1">
      <c r="B163" s="196"/>
      <c r="C163" s="308" t="s">
        <v>1009</v>
      </c>
      <c r="D163" s="308"/>
      <c r="E163" s="308"/>
      <c r="F163" s="308"/>
      <c r="G163" s="308"/>
      <c r="H163" s="308"/>
      <c r="I163" s="308"/>
      <c r="J163" s="308"/>
      <c r="K163" s="197"/>
    </row>
    <row r="164" spans="2:11" ht="17.25" customHeight="1">
      <c r="B164" s="196"/>
      <c r="C164" s="218" t="s">
        <v>938</v>
      </c>
      <c r="D164" s="218"/>
      <c r="E164" s="218"/>
      <c r="F164" s="218" t="s">
        <v>939</v>
      </c>
      <c r="G164" s="255"/>
      <c r="H164" s="256" t="s">
        <v>121</v>
      </c>
      <c r="I164" s="256" t="s">
        <v>59</v>
      </c>
      <c r="J164" s="218" t="s">
        <v>940</v>
      </c>
      <c r="K164" s="197"/>
    </row>
    <row r="165" spans="2:11" ht="17.25" customHeight="1">
      <c r="B165" s="199"/>
      <c r="C165" s="220" t="s">
        <v>941</v>
      </c>
      <c r="D165" s="220"/>
      <c r="E165" s="220"/>
      <c r="F165" s="221" t="s">
        <v>942</v>
      </c>
      <c r="G165" s="257"/>
      <c r="H165" s="258"/>
      <c r="I165" s="258"/>
      <c r="J165" s="220" t="s">
        <v>943</v>
      </c>
      <c r="K165" s="200"/>
    </row>
    <row r="166" spans="2:11" ht="5.25" customHeight="1">
      <c r="B166" s="226"/>
      <c r="C166" s="223"/>
      <c r="D166" s="223"/>
      <c r="E166" s="223"/>
      <c r="F166" s="223"/>
      <c r="G166" s="224"/>
      <c r="H166" s="223"/>
      <c r="I166" s="223"/>
      <c r="J166" s="223"/>
      <c r="K166" s="247"/>
    </row>
    <row r="167" spans="2:11" ht="15" customHeight="1">
      <c r="B167" s="226"/>
      <c r="C167" s="206" t="s">
        <v>947</v>
      </c>
      <c r="D167" s="206"/>
      <c r="E167" s="206"/>
      <c r="F167" s="225" t="s">
        <v>944</v>
      </c>
      <c r="G167" s="206"/>
      <c r="H167" s="206" t="s">
        <v>983</v>
      </c>
      <c r="I167" s="206" t="s">
        <v>946</v>
      </c>
      <c r="J167" s="206">
        <v>120</v>
      </c>
      <c r="K167" s="247"/>
    </row>
    <row r="168" spans="2:11" ht="15" customHeight="1">
      <c r="B168" s="226"/>
      <c r="C168" s="206" t="s">
        <v>992</v>
      </c>
      <c r="D168" s="206"/>
      <c r="E168" s="206"/>
      <c r="F168" s="225" t="s">
        <v>944</v>
      </c>
      <c r="G168" s="206"/>
      <c r="H168" s="206" t="s">
        <v>993</v>
      </c>
      <c r="I168" s="206" t="s">
        <v>946</v>
      </c>
      <c r="J168" s="206" t="s">
        <v>994</v>
      </c>
      <c r="K168" s="247"/>
    </row>
    <row r="169" spans="2:11" ht="15" customHeight="1">
      <c r="B169" s="226"/>
      <c r="C169" s="206" t="s">
        <v>84</v>
      </c>
      <c r="D169" s="206"/>
      <c r="E169" s="206"/>
      <c r="F169" s="225" t="s">
        <v>944</v>
      </c>
      <c r="G169" s="206"/>
      <c r="H169" s="206" t="s">
        <v>1010</v>
      </c>
      <c r="I169" s="206" t="s">
        <v>946</v>
      </c>
      <c r="J169" s="206" t="s">
        <v>994</v>
      </c>
      <c r="K169" s="247"/>
    </row>
    <row r="170" spans="2:11" ht="15" customHeight="1">
      <c r="B170" s="226"/>
      <c r="C170" s="206" t="s">
        <v>949</v>
      </c>
      <c r="D170" s="206"/>
      <c r="E170" s="206"/>
      <c r="F170" s="225" t="s">
        <v>950</v>
      </c>
      <c r="G170" s="206"/>
      <c r="H170" s="206" t="s">
        <v>1010</v>
      </c>
      <c r="I170" s="206" t="s">
        <v>946</v>
      </c>
      <c r="J170" s="206">
        <v>50</v>
      </c>
      <c r="K170" s="247"/>
    </row>
    <row r="171" spans="2:11" ht="15" customHeight="1">
      <c r="B171" s="226"/>
      <c r="C171" s="206" t="s">
        <v>952</v>
      </c>
      <c r="D171" s="206"/>
      <c r="E171" s="206"/>
      <c r="F171" s="225" t="s">
        <v>944</v>
      </c>
      <c r="G171" s="206"/>
      <c r="H171" s="206" t="s">
        <v>1010</v>
      </c>
      <c r="I171" s="206" t="s">
        <v>954</v>
      </c>
      <c r="J171" s="206"/>
      <c r="K171" s="247"/>
    </row>
    <row r="172" spans="2:11" ht="15" customHeight="1">
      <c r="B172" s="226"/>
      <c r="C172" s="206" t="s">
        <v>963</v>
      </c>
      <c r="D172" s="206"/>
      <c r="E172" s="206"/>
      <c r="F172" s="225" t="s">
        <v>950</v>
      </c>
      <c r="G172" s="206"/>
      <c r="H172" s="206" t="s">
        <v>1010</v>
      </c>
      <c r="I172" s="206" t="s">
        <v>946</v>
      </c>
      <c r="J172" s="206">
        <v>50</v>
      </c>
      <c r="K172" s="247"/>
    </row>
    <row r="173" spans="2:11" ht="15" customHeight="1">
      <c r="B173" s="226"/>
      <c r="C173" s="206" t="s">
        <v>971</v>
      </c>
      <c r="D173" s="206"/>
      <c r="E173" s="206"/>
      <c r="F173" s="225" t="s">
        <v>950</v>
      </c>
      <c r="G173" s="206"/>
      <c r="H173" s="206" t="s">
        <v>1010</v>
      </c>
      <c r="I173" s="206" t="s">
        <v>946</v>
      </c>
      <c r="J173" s="206">
        <v>50</v>
      </c>
      <c r="K173" s="247"/>
    </row>
    <row r="174" spans="2:11" ht="15" customHeight="1">
      <c r="B174" s="226"/>
      <c r="C174" s="206" t="s">
        <v>969</v>
      </c>
      <c r="D174" s="206"/>
      <c r="E174" s="206"/>
      <c r="F174" s="225" t="s">
        <v>950</v>
      </c>
      <c r="G174" s="206"/>
      <c r="H174" s="206" t="s">
        <v>1010</v>
      </c>
      <c r="I174" s="206" t="s">
        <v>946</v>
      </c>
      <c r="J174" s="206">
        <v>50</v>
      </c>
      <c r="K174" s="247"/>
    </row>
    <row r="175" spans="2:11" ht="15" customHeight="1">
      <c r="B175" s="226"/>
      <c r="C175" s="206" t="s">
        <v>120</v>
      </c>
      <c r="D175" s="206"/>
      <c r="E175" s="206"/>
      <c r="F175" s="225" t="s">
        <v>944</v>
      </c>
      <c r="G175" s="206"/>
      <c r="H175" s="206" t="s">
        <v>1011</v>
      </c>
      <c r="I175" s="206" t="s">
        <v>1012</v>
      </c>
      <c r="J175" s="206"/>
      <c r="K175" s="247"/>
    </row>
    <row r="176" spans="2:11" ht="15" customHeight="1">
      <c r="B176" s="226"/>
      <c r="C176" s="206" t="s">
        <v>59</v>
      </c>
      <c r="D176" s="206"/>
      <c r="E176" s="206"/>
      <c r="F176" s="225" t="s">
        <v>944</v>
      </c>
      <c r="G176" s="206"/>
      <c r="H176" s="206" t="s">
        <v>1013</v>
      </c>
      <c r="I176" s="206" t="s">
        <v>1014</v>
      </c>
      <c r="J176" s="206">
        <v>1</v>
      </c>
      <c r="K176" s="247"/>
    </row>
    <row r="177" spans="2:11" ht="15" customHeight="1">
      <c r="B177" s="226"/>
      <c r="C177" s="206" t="s">
        <v>55</v>
      </c>
      <c r="D177" s="206"/>
      <c r="E177" s="206"/>
      <c r="F177" s="225" t="s">
        <v>944</v>
      </c>
      <c r="G177" s="206"/>
      <c r="H177" s="206" t="s">
        <v>1015</v>
      </c>
      <c r="I177" s="206" t="s">
        <v>946</v>
      </c>
      <c r="J177" s="206">
        <v>20</v>
      </c>
      <c r="K177" s="247"/>
    </row>
    <row r="178" spans="2:11" ht="15" customHeight="1">
      <c r="B178" s="226"/>
      <c r="C178" s="206" t="s">
        <v>121</v>
      </c>
      <c r="D178" s="206"/>
      <c r="E178" s="206"/>
      <c r="F178" s="225" t="s">
        <v>944</v>
      </c>
      <c r="G178" s="206"/>
      <c r="H178" s="206" t="s">
        <v>1016</v>
      </c>
      <c r="I178" s="206" t="s">
        <v>946</v>
      </c>
      <c r="J178" s="206">
        <v>255</v>
      </c>
      <c r="K178" s="247"/>
    </row>
    <row r="179" spans="2:11" ht="15" customHeight="1">
      <c r="B179" s="226"/>
      <c r="C179" s="206" t="s">
        <v>122</v>
      </c>
      <c r="D179" s="206"/>
      <c r="E179" s="206"/>
      <c r="F179" s="225" t="s">
        <v>944</v>
      </c>
      <c r="G179" s="206"/>
      <c r="H179" s="206" t="s">
        <v>909</v>
      </c>
      <c r="I179" s="206" t="s">
        <v>946</v>
      </c>
      <c r="J179" s="206">
        <v>10</v>
      </c>
      <c r="K179" s="247"/>
    </row>
    <row r="180" spans="2:11" ht="15" customHeight="1">
      <c r="B180" s="226"/>
      <c r="C180" s="206" t="s">
        <v>123</v>
      </c>
      <c r="D180" s="206"/>
      <c r="E180" s="206"/>
      <c r="F180" s="225" t="s">
        <v>944</v>
      </c>
      <c r="G180" s="206"/>
      <c r="H180" s="206" t="s">
        <v>1017</v>
      </c>
      <c r="I180" s="206" t="s">
        <v>978</v>
      </c>
      <c r="J180" s="206"/>
      <c r="K180" s="247"/>
    </row>
    <row r="181" spans="2:11" ht="15" customHeight="1">
      <c r="B181" s="226"/>
      <c r="C181" s="206" t="s">
        <v>1018</v>
      </c>
      <c r="D181" s="206"/>
      <c r="E181" s="206"/>
      <c r="F181" s="225" t="s">
        <v>944</v>
      </c>
      <c r="G181" s="206"/>
      <c r="H181" s="206" t="s">
        <v>1019</v>
      </c>
      <c r="I181" s="206" t="s">
        <v>978</v>
      </c>
      <c r="J181" s="206"/>
      <c r="K181" s="247"/>
    </row>
    <row r="182" spans="2:11" ht="15" customHeight="1">
      <c r="B182" s="226"/>
      <c r="C182" s="206" t="s">
        <v>1007</v>
      </c>
      <c r="D182" s="206"/>
      <c r="E182" s="206"/>
      <c r="F182" s="225" t="s">
        <v>944</v>
      </c>
      <c r="G182" s="206"/>
      <c r="H182" s="206" t="s">
        <v>1020</v>
      </c>
      <c r="I182" s="206" t="s">
        <v>978</v>
      </c>
      <c r="J182" s="206"/>
      <c r="K182" s="247"/>
    </row>
    <row r="183" spans="2:11" ht="15" customHeight="1">
      <c r="B183" s="226"/>
      <c r="C183" s="206" t="s">
        <v>126</v>
      </c>
      <c r="D183" s="206"/>
      <c r="E183" s="206"/>
      <c r="F183" s="225" t="s">
        <v>950</v>
      </c>
      <c r="G183" s="206"/>
      <c r="H183" s="206" t="s">
        <v>1021</v>
      </c>
      <c r="I183" s="206" t="s">
        <v>946</v>
      </c>
      <c r="J183" s="206">
        <v>50</v>
      </c>
      <c r="K183" s="247"/>
    </row>
    <row r="184" spans="2:11" ht="15" customHeight="1">
      <c r="B184" s="253"/>
      <c r="C184" s="235"/>
      <c r="D184" s="235"/>
      <c r="E184" s="235"/>
      <c r="F184" s="235"/>
      <c r="G184" s="235"/>
      <c r="H184" s="235"/>
      <c r="I184" s="235"/>
      <c r="J184" s="235"/>
      <c r="K184" s="254"/>
    </row>
    <row r="185" spans="2:11" ht="18.75" customHeight="1">
      <c r="B185" s="202"/>
      <c r="C185" s="206"/>
      <c r="D185" s="206"/>
      <c r="E185" s="206"/>
      <c r="F185" s="225"/>
      <c r="G185" s="206"/>
      <c r="H185" s="206"/>
      <c r="I185" s="206"/>
      <c r="J185" s="206"/>
      <c r="K185" s="202"/>
    </row>
    <row r="186" spans="2:11" ht="18.75" customHeight="1">
      <c r="B186" s="212"/>
      <c r="C186" s="212"/>
      <c r="D186" s="212"/>
      <c r="E186" s="212"/>
      <c r="F186" s="212"/>
      <c r="G186" s="212"/>
      <c r="H186" s="212"/>
      <c r="I186" s="212"/>
      <c r="J186" s="212"/>
      <c r="K186" s="212"/>
    </row>
    <row r="187" spans="2:11" ht="12">
      <c r="B187" s="193"/>
      <c r="C187" s="194"/>
      <c r="D187" s="194"/>
      <c r="E187" s="194"/>
      <c r="F187" s="194"/>
      <c r="G187" s="194"/>
      <c r="H187" s="194"/>
      <c r="I187" s="194"/>
      <c r="J187" s="194"/>
      <c r="K187" s="195"/>
    </row>
    <row r="188" spans="2:11" ht="21.75">
      <c r="B188" s="196"/>
      <c r="C188" s="308" t="s">
        <v>1022</v>
      </c>
      <c r="D188" s="308"/>
      <c r="E188" s="308"/>
      <c r="F188" s="308"/>
      <c r="G188" s="308"/>
      <c r="H188" s="308"/>
      <c r="I188" s="308"/>
      <c r="J188" s="308"/>
      <c r="K188" s="197"/>
    </row>
    <row r="189" spans="2:11" ht="25.5" customHeight="1">
      <c r="B189" s="196"/>
      <c r="C189" s="259" t="s">
        <v>1023</v>
      </c>
      <c r="D189" s="259"/>
      <c r="E189" s="259"/>
      <c r="F189" s="259" t="s">
        <v>1024</v>
      </c>
      <c r="G189" s="260"/>
      <c r="H189" s="309" t="s">
        <v>1025</v>
      </c>
      <c r="I189" s="309"/>
      <c r="J189" s="309"/>
      <c r="K189" s="197"/>
    </row>
    <row r="190" spans="2:11" ht="5.25" customHeight="1">
      <c r="B190" s="226"/>
      <c r="C190" s="223"/>
      <c r="D190" s="223"/>
      <c r="E190" s="223"/>
      <c r="F190" s="223"/>
      <c r="G190" s="206"/>
      <c r="H190" s="223"/>
      <c r="I190" s="223"/>
      <c r="J190" s="223"/>
      <c r="K190" s="247"/>
    </row>
    <row r="191" spans="2:11" ht="15" customHeight="1">
      <c r="B191" s="226"/>
      <c r="C191" s="206" t="s">
        <v>1026</v>
      </c>
      <c r="D191" s="206"/>
      <c r="E191" s="206"/>
      <c r="F191" s="225" t="s">
        <v>45</v>
      </c>
      <c r="G191" s="206"/>
      <c r="H191" s="307" t="s">
        <v>1027</v>
      </c>
      <c r="I191" s="307"/>
      <c r="J191" s="307"/>
      <c r="K191" s="247"/>
    </row>
    <row r="192" spans="2:11" ht="15" customHeight="1">
      <c r="B192" s="226"/>
      <c r="C192" s="232"/>
      <c r="D192" s="206"/>
      <c r="E192" s="206"/>
      <c r="F192" s="225" t="s">
        <v>46</v>
      </c>
      <c r="G192" s="206"/>
      <c r="H192" s="307" t="s">
        <v>1028</v>
      </c>
      <c r="I192" s="307"/>
      <c r="J192" s="307"/>
      <c r="K192" s="247"/>
    </row>
    <row r="193" spans="2:11" ht="15" customHeight="1">
      <c r="B193" s="226"/>
      <c r="C193" s="232"/>
      <c r="D193" s="206"/>
      <c r="E193" s="206"/>
      <c r="F193" s="225" t="s">
        <v>49</v>
      </c>
      <c r="G193" s="206"/>
      <c r="H193" s="307" t="s">
        <v>1029</v>
      </c>
      <c r="I193" s="307"/>
      <c r="J193" s="307"/>
      <c r="K193" s="247"/>
    </row>
    <row r="194" spans="2:11" ht="15" customHeight="1">
      <c r="B194" s="226"/>
      <c r="C194" s="206"/>
      <c r="D194" s="206"/>
      <c r="E194" s="206"/>
      <c r="F194" s="225" t="s">
        <v>47</v>
      </c>
      <c r="G194" s="206"/>
      <c r="H194" s="307" t="s">
        <v>1030</v>
      </c>
      <c r="I194" s="307"/>
      <c r="J194" s="307"/>
      <c r="K194" s="247"/>
    </row>
    <row r="195" spans="2:11" ht="15" customHeight="1">
      <c r="B195" s="226"/>
      <c r="C195" s="206"/>
      <c r="D195" s="206"/>
      <c r="E195" s="206"/>
      <c r="F195" s="225" t="s">
        <v>48</v>
      </c>
      <c r="G195" s="206"/>
      <c r="H195" s="307" t="s">
        <v>1031</v>
      </c>
      <c r="I195" s="307"/>
      <c r="J195" s="307"/>
      <c r="K195" s="247"/>
    </row>
    <row r="196" spans="2:11" ht="15" customHeight="1">
      <c r="B196" s="226"/>
      <c r="C196" s="206"/>
      <c r="D196" s="206"/>
      <c r="E196" s="206"/>
      <c r="F196" s="225"/>
      <c r="G196" s="206"/>
      <c r="H196" s="206"/>
      <c r="I196" s="206"/>
      <c r="J196" s="206"/>
      <c r="K196" s="247"/>
    </row>
    <row r="197" spans="2:11" ht="15" customHeight="1">
      <c r="B197" s="226"/>
      <c r="C197" s="206" t="s">
        <v>990</v>
      </c>
      <c r="D197" s="206"/>
      <c r="E197" s="206"/>
      <c r="F197" s="225" t="s">
        <v>80</v>
      </c>
      <c r="G197" s="206"/>
      <c r="H197" s="307" t="s">
        <v>1032</v>
      </c>
      <c r="I197" s="307"/>
      <c r="J197" s="307"/>
      <c r="K197" s="247"/>
    </row>
    <row r="198" spans="2:11" ht="15" customHeight="1">
      <c r="B198" s="226"/>
      <c r="C198" s="232"/>
      <c r="D198" s="206"/>
      <c r="E198" s="206"/>
      <c r="F198" s="225" t="s">
        <v>888</v>
      </c>
      <c r="G198" s="206"/>
      <c r="H198" s="307" t="s">
        <v>889</v>
      </c>
      <c r="I198" s="307"/>
      <c r="J198" s="307"/>
      <c r="K198" s="247"/>
    </row>
    <row r="199" spans="2:11" ht="15" customHeight="1">
      <c r="B199" s="226"/>
      <c r="C199" s="206"/>
      <c r="D199" s="206"/>
      <c r="E199" s="206"/>
      <c r="F199" s="225" t="s">
        <v>886</v>
      </c>
      <c r="G199" s="206"/>
      <c r="H199" s="307" t="s">
        <v>1033</v>
      </c>
      <c r="I199" s="307"/>
      <c r="J199" s="307"/>
      <c r="K199" s="247"/>
    </row>
    <row r="200" spans="2:11" ht="15" customHeight="1">
      <c r="B200" s="261"/>
      <c r="C200" s="232"/>
      <c r="D200" s="232"/>
      <c r="E200" s="232"/>
      <c r="F200" s="225" t="s">
        <v>890</v>
      </c>
      <c r="G200" s="211"/>
      <c r="H200" s="306" t="s">
        <v>891</v>
      </c>
      <c r="I200" s="306"/>
      <c r="J200" s="306"/>
      <c r="K200" s="262"/>
    </row>
    <row r="201" spans="2:11" ht="15" customHeight="1">
      <c r="B201" s="261"/>
      <c r="C201" s="232"/>
      <c r="D201" s="232"/>
      <c r="E201" s="232"/>
      <c r="F201" s="225" t="s">
        <v>892</v>
      </c>
      <c r="G201" s="211"/>
      <c r="H201" s="306" t="s">
        <v>1034</v>
      </c>
      <c r="I201" s="306"/>
      <c r="J201" s="306"/>
      <c r="K201" s="262"/>
    </row>
    <row r="202" spans="2:11" ht="15" customHeight="1">
      <c r="B202" s="261"/>
      <c r="C202" s="232"/>
      <c r="D202" s="232"/>
      <c r="E202" s="232"/>
      <c r="F202" s="263"/>
      <c r="G202" s="211"/>
      <c r="H202" s="264"/>
      <c r="I202" s="264"/>
      <c r="J202" s="264"/>
      <c r="K202" s="262"/>
    </row>
    <row r="203" spans="2:11" ht="15" customHeight="1">
      <c r="B203" s="261"/>
      <c r="C203" s="206" t="s">
        <v>1014</v>
      </c>
      <c r="D203" s="232"/>
      <c r="E203" s="232"/>
      <c r="F203" s="225">
        <v>1</v>
      </c>
      <c r="G203" s="211"/>
      <c r="H203" s="306" t="s">
        <v>1035</v>
      </c>
      <c r="I203" s="306"/>
      <c r="J203" s="306"/>
      <c r="K203" s="262"/>
    </row>
    <row r="204" spans="2:11" ht="15" customHeight="1">
      <c r="B204" s="261"/>
      <c r="C204" s="232"/>
      <c r="D204" s="232"/>
      <c r="E204" s="232"/>
      <c r="F204" s="225">
        <v>2</v>
      </c>
      <c r="G204" s="211"/>
      <c r="H204" s="306" t="s">
        <v>1036</v>
      </c>
      <c r="I204" s="306"/>
      <c r="J204" s="306"/>
      <c r="K204" s="262"/>
    </row>
    <row r="205" spans="2:11" ht="15" customHeight="1">
      <c r="B205" s="261"/>
      <c r="C205" s="232"/>
      <c r="D205" s="232"/>
      <c r="E205" s="232"/>
      <c r="F205" s="225">
        <v>3</v>
      </c>
      <c r="G205" s="211"/>
      <c r="H205" s="306" t="s">
        <v>1037</v>
      </c>
      <c r="I205" s="306"/>
      <c r="J205" s="306"/>
      <c r="K205" s="262"/>
    </row>
    <row r="206" spans="2:11" ht="15" customHeight="1">
      <c r="B206" s="261"/>
      <c r="C206" s="232"/>
      <c r="D206" s="232"/>
      <c r="E206" s="232"/>
      <c r="F206" s="225">
        <v>4</v>
      </c>
      <c r="G206" s="211"/>
      <c r="H206" s="306" t="s">
        <v>1038</v>
      </c>
      <c r="I206" s="306"/>
      <c r="J206" s="306"/>
      <c r="K206" s="262"/>
    </row>
    <row r="207" spans="2:11" ht="12.75" customHeight="1">
      <c r="B207" s="265"/>
      <c r="C207" s="266"/>
      <c r="D207" s="266"/>
      <c r="E207" s="266"/>
      <c r="F207" s="266"/>
      <c r="G207" s="266"/>
      <c r="H207" s="266"/>
      <c r="I207" s="266"/>
      <c r="J207" s="266"/>
      <c r="K207" s="267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0:J200"/>
    <mergeCell ref="C163:J163"/>
    <mergeCell ref="C188:J188"/>
    <mergeCell ref="H189:J189"/>
    <mergeCell ref="H191:J191"/>
    <mergeCell ref="H192:J192"/>
    <mergeCell ref="H193:J193"/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Alena Omastová</cp:lastModifiedBy>
  <cp:lastPrinted>2014-09-23T12:13:44Z</cp:lastPrinted>
  <dcterms:modified xsi:type="dcterms:W3CDTF">2014-09-23T12:13:50Z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