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13_ncr:1_{3C77B42F-546E-458C-B86D-6B53EC5BA6D2}" xr6:coauthVersionLast="47" xr6:coauthVersionMax="47" xr10:uidLastSave="{00000000-0000-0000-0000-000000000000}"/>
  <workbookProtection workbookAlgorithmName="SHA-512" workbookHashValue="9+SqDwnPALBPIpxvtMtD6RhS70GgE6vY3J143Fv9YkTVkWR8zWKa16H1nm0VHUA45FADi1zBC1suck+MC/G71A==" workbookSaltValue="9SGJuvgHrB9/MbycyRV0RQ==" workbookSpinCount="100000" lockStructure="1"/>
  <bookViews>
    <workbookView xWindow="-120" yWindow="-120" windowWidth="29040" windowHeight="15840" tabRatio="602" firstSheet="2" activeTab="2" xr2:uid="{00000000-000D-0000-FFFF-FFFF00000000}"/>
  </bookViews>
  <sheets>
    <sheet name="Cena plnění" sheetId="1" state="hidden" r:id="rId1"/>
    <sheet name="návrh tarifů" sheetId="2" state="hidden" r:id="rId2"/>
    <sheet name="Priloha c 5" sheetId="3" r:id="rId3"/>
  </sheets>
  <definedNames>
    <definedName name="_xlnm.Print_Titles" localSheetId="0">'Cena plnění'!#REF!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3" l="1"/>
  <c r="F42" i="3"/>
  <c r="I18" i="2"/>
  <c r="G18" i="2"/>
  <c r="H10" i="3"/>
  <c r="F10" i="3"/>
  <c r="S25" i="2"/>
  <c r="Q25" i="2"/>
  <c r="I25" i="2"/>
  <c r="G25" i="2"/>
  <c r="S18" i="2"/>
  <c r="Q18" i="2"/>
  <c r="H17" i="3"/>
  <c r="F17" i="3"/>
  <c r="F7" i="3"/>
  <c r="F29" i="3"/>
  <c r="F50" i="3"/>
  <c r="H50" i="3" s="1"/>
  <c r="F49" i="3"/>
  <c r="H49" i="3" s="1"/>
  <c r="F48" i="3"/>
  <c r="H48" i="3" s="1"/>
  <c r="F46" i="3"/>
  <c r="H46" i="3" s="1"/>
  <c r="F45" i="3"/>
  <c r="H45" i="3" s="1"/>
  <c r="F44" i="3"/>
  <c r="H44" i="3" s="1"/>
  <c r="F41" i="3"/>
  <c r="H41" i="3" s="1"/>
  <c r="F39" i="3"/>
  <c r="H39" i="3" s="1"/>
  <c r="F38" i="3"/>
  <c r="H38" i="3" s="1"/>
  <c r="F37" i="3"/>
  <c r="H37" i="3" s="1"/>
  <c r="F36" i="3"/>
  <c r="H36" i="3" s="1"/>
  <c r="F35" i="3"/>
  <c r="H35" i="3" s="1"/>
  <c r="F34" i="3"/>
  <c r="H34" i="3" s="1"/>
  <c r="F33" i="3"/>
  <c r="H33" i="3" s="1"/>
  <c r="F32" i="3"/>
  <c r="H32" i="3" s="1"/>
  <c r="F30" i="3"/>
  <c r="H30" i="3" s="1"/>
  <c r="H29" i="3"/>
  <c r="F27" i="3"/>
  <c r="H27" i="3" s="1"/>
  <c r="F25" i="3"/>
  <c r="H25" i="3" s="1"/>
  <c r="F23" i="3"/>
  <c r="H23" i="3" s="1"/>
  <c r="F21" i="3"/>
  <c r="H21" i="3" s="1"/>
  <c r="F19" i="3"/>
  <c r="H19" i="3" s="1"/>
  <c r="F16" i="3"/>
  <c r="H16" i="3" s="1"/>
  <c r="F14" i="3"/>
  <c r="H14" i="3" s="1"/>
  <c r="F12" i="3"/>
  <c r="H12" i="3" s="1"/>
  <c r="F9" i="3"/>
  <c r="H9" i="3" s="1"/>
  <c r="H7" i="3"/>
  <c r="S56" i="2"/>
  <c r="I56" i="2"/>
  <c r="Q56" i="2"/>
  <c r="Q55" i="2"/>
  <c r="S55" i="2" s="1"/>
  <c r="Q54" i="2"/>
  <c r="S54" i="2" s="1"/>
  <c r="Q53" i="2"/>
  <c r="S53" i="2" s="1"/>
  <c r="Q51" i="2"/>
  <c r="S51" i="2" s="1"/>
  <c r="G56" i="2"/>
  <c r="G55" i="2"/>
  <c r="I55" i="2" s="1"/>
  <c r="G54" i="2"/>
  <c r="I54" i="2" s="1"/>
  <c r="G53" i="2"/>
  <c r="I53" i="2" s="1"/>
  <c r="G51" i="2"/>
  <c r="I51" i="2" s="1"/>
  <c r="Q59" i="2"/>
  <c r="S59" i="2" s="1"/>
  <c r="G59" i="2"/>
  <c r="I59" i="2" s="1"/>
  <c r="Q64" i="2"/>
  <c r="S64" i="2" s="1"/>
  <c r="Q63" i="2"/>
  <c r="S63" i="2" s="1"/>
  <c r="Q62" i="2"/>
  <c r="S62" i="2" s="1"/>
  <c r="Q60" i="2"/>
  <c r="S60" i="2" s="1"/>
  <c r="Q58" i="2"/>
  <c r="S58" i="2" s="1"/>
  <c r="G64" i="2"/>
  <c r="I64" i="2" s="1"/>
  <c r="G63" i="2"/>
  <c r="I63" i="2" s="1"/>
  <c r="G62" i="2"/>
  <c r="I62" i="2" s="1"/>
  <c r="G60" i="2"/>
  <c r="I60" i="2" s="1"/>
  <c r="G58" i="2"/>
  <c r="I58" i="2" s="1"/>
  <c r="E29" i="2"/>
  <c r="E6" i="2" s="1"/>
  <c r="U32" i="2"/>
  <c r="Q49" i="2"/>
  <c r="S49" i="2" s="1"/>
  <c r="Q48" i="2"/>
  <c r="S48" i="2" s="1"/>
  <c r="Q47" i="2"/>
  <c r="S47" i="2" s="1"/>
  <c r="Q46" i="2"/>
  <c r="S46" i="2" s="1"/>
  <c r="Q45" i="2"/>
  <c r="S45" i="2" s="1"/>
  <c r="Q44" i="2"/>
  <c r="S44" i="2" s="1"/>
  <c r="Q43" i="2"/>
  <c r="S43" i="2" s="1"/>
  <c r="Q42" i="2"/>
  <c r="S42" i="2" s="1"/>
  <c r="Q40" i="2"/>
  <c r="S40" i="2" s="1"/>
  <c r="Q39" i="2"/>
  <c r="S39" i="2" s="1"/>
  <c r="Q37" i="2"/>
  <c r="S37" i="2" s="1"/>
  <c r="Q35" i="2"/>
  <c r="S35" i="2" s="1"/>
  <c r="Q33" i="2"/>
  <c r="S33" i="2" s="1"/>
  <c r="Q31" i="2"/>
  <c r="S31" i="2" s="1"/>
  <c r="Q29" i="2"/>
  <c r="S29" i="2" s="1"/>
  <c r="Q27" i="2"/>
  <c r="S27" i="2" s="1"/>
  <c r="Q24" i="2"/>
  <c r="S24" i="2" s="1"/>
  <c r="Q22" i="2"/>
  <c r="S22" i="2" s="1"/>
  <c r="Q20" i="2"/>
  <c r="S20" i="2" s="1"/>
  <c r="Q17" i="2"/>
  <c r="S17" i="2" s="1"/>
  <c r="Q15" i="2"/>
  <c r="Q9" i="2"/>
  <c r="S9" i="2" s="1"/>
  <c r="Q8" i="2"/>
  <c r="S8" i="2" s="1"/>
  <c r="Q7" i="2"/>
  <c r="S7" i="2" s="1"/>
  <c r="Q6" i="2"/>
  <c r="S6" i="2" s="1"/>
  <c r="F58" i="1"/>
  <c r="F57" i="1"/>
  <c r="F44" i="1"/>
  <c r="G6" i="1"/>
  <c r="G15" i="1"/>
  <c r="F15" i="1"/>
  <c r="D6" i="1"/>
  <c r="G27" i="2"/>
  <c r="I27" i="2" s="1"/>
  <c r="G24" i="2"/>
  <c r="I24" i="2" s="1"/>
  <c r="G22" i="2"/>
  <c r="I22" i="2" s="1"/>
  <c r="G33" i="2"/>
  <c r="I33" i="2" s="1"/>
  <c r="H52" i="3" l="1"/>
  <c r="H56" i="3" s="1"/>
  <c r="F51" i="3"/>
  <c r="F55" i="3" s="1"/>
  <c r="Q65" i="2"/>
  <c r="Q10" i="2"/>
  <c r="S11" i="2"/>
  <c r="S15" i="2"/>
  <c r="S66" i="2" s="1"/>
  <c r="G31" i="2"/>
  <c r="I31" i="2" s="1"/>
  <c r="G37" i="2"/>
  <c r="I37" i="2" s="1"/>
  <c r="G40" i="2"/>
  <c r="I40" i="2" s="1"/>
  <c r="G39" i="2"/>
  <c r="I39" i="2" s="1"/>
  <c r="Q69" i="2" l="1"/>
  <c r="S70" i="2"/>
  <c r="G42" i="2"/>
  <c r="I42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35" i="2"/>
  <c r="I35" i="2" s="1"/>
  <c r="G29" i="2"/>
  <c r="I29" i="2" s="1"/>
  <c r="G20" i="2"/>
  <c r="I20" i="2" s="1"/>
  <c r="G17" i="2"/>
  <c r="I17" i="2" s="1"/>
  <c r="G15" i="2"/>
  <c r="G8" i="2"/>
  <c r="I8" i="2" s="1"/>
  <c r="G7" i="2"/>
  <c r="I7" i="2" s="1"/>
  <c r="G6" i="2"/>
  <c r="I66" i="2" l="1"/>
  <c r="G65" i="2"/>
  <c r="G9" i="2"/>
  <c r="I9" i="2" s="1"/>
  <c r="I6" i="2"/>
  <c r="I15" i="2"/>
  <c r="G10" i="2" l="1"/>
  <c r="G69" i="2" s="1"/>
  <c r="Q73" i="2" s="1"/>
  <c r="I11" i="2"/>
  <c r="I70" i="2" s="1"/>
  <c r="D22" i="1" l="1"/>
  <c r="D14" i="1"/>
  <c r="D8" i="1"/>
  <c r="D9" i="1"/>
  <c r="D7" i="1"/>
  <c r="I47" i="1"/>
  <c r="F60" i="1"/>
  <c r="G60" i="1" s="1"/>
  <c r="F61" i="1"/>
  <c r="G61" i="1" s="1"/>
  <c r="F62" i="1"/>
  <c r="G62" i="1" s="1"/>
  <c r="F56" i="1"/>
  <c r="G56" i="1" s="1"/>
  <c r="F72" i="1" l="1"/>
  <c r="G72" i="1" s="1"/>
  <c r="F71" i="1"/>
  <c r="G71" i="1" s="1"/>
  <c r="F70" i="1"/>
  <c r="G70" i="1" s="1"/>
  <c r="F69" i="1"/>
  <c r="G69" i="1" s="1"/>
  <c r="F68" i="1"/>
  <c r="G68" i="1" s="1"/>
  <c r="F54" i="1"/>
  <c r="G54" i="1" s="1"/>
  <c r="F55" i="1"/>
  <c r="G55" i="1" s="1"/>
  <c r="F63" i="1"/>
  <c r="G63" i="1" s="1"/>
  <c r="F53" i="1"/>
  <c r="G53" i="1" s="1"/>
  <c r="F52" i="1"/>
  <c r="G52" i="1" s="1"/>
  <c r="F51" i="1"/>
  <c r="G51" i="1" s="1"/>
  <c r="F42" i="1"/>
  <c r="G42" i="1" s="1"/>
  <c r="F43" i="1"/>
  <c r="G43" i="1" s="1"/>
  <c r="F46" i="1"/>
  <c r="G46" i="1" s="1"/>
  <c r="F40" i="1"/>
  <c r="G40" i="1" s="1"/>
  <c r="F39" i="1"/>
  <c r="G39" i="1" s="1"/>
  <c r="F34" i="1"/>
  <c r="G34" i="1" s="1"/>
  <c r="F33" i="1"/>
  <c r="G33" i="1" s="1"/>
  <c r="F32" i="1"/>
  <c r="G32" i="1" s="1"/>
  <c r="F27" i="1"/>
  <c r="G27" i="1" s="1"/>
  <c r="G28" i="1" s="1"/>
  <c r="F22" i="1"/>
  <c r="G22" i="1" s="1"/>
  <c r="G23" i="1" s="1"/>
  <c r="F17" i="1"/>
  <c r="G17" i="1" s="1"/>
  <c r="F16" i="1"/>
  <c r="G16" i="1" s="1"/>
  <c r="F14" i="1"/>
  <c r="G14" i="1" s="1"/>
  <c r="G73" i="1" l="1"/>
  <c r="G64" i="1"/>
  <c r="G47" i="1"/>
  <c r="G35" i="1"/>
  <c r="G18" i="1"/>
  <c r="F7" i="1"/>
  <c r="G7" i="1" s="1"/>
  <c r="F8" i="1"/>
  <c r="G8" i="1" s="1"/>
  <c r="F9" i="1"/>
  <c r="G9" i="1" s="1"/>
  <c r="F6" i="1"/>
  <c r="G10" i="1" l="1"/>
  <c r="G78" i="1" s="1"/>
</calcChain>
</file>

<file path=xl/sharedStrings.xml><?xml version="1.0" encoding="utf-8"?>
<sst xmlns="http://schemas.openxmlformats.org/spreadsheetml/2006/main" count="695" uniqueCount="231">
  <si>
    <t>Příloha č. 5 dokumentace zadávacího řízení na uzavření rámcové dohody</t>
  </si>
  <si>
    <t>Tabulka č. 1 - ZÁKLADNÍ TARIF</t>
  </si>
  <si>
    <t>Jednotky</t>
  </si>
  <si>
    <t>Koeficient</t>
  </si>
  <si>
    <t>Jednotková cena (bez DPH)</t>
  </si>
  <si>
    <t>Jednotková cena (bez DPH)
automaticky zaokrouhlená na 2 desetinná místa</t>
  </si>
  <si>
    <t>Náklady za 36 měsíců (bez DPH)</t>
  </si>
  <si>
    <t>Měsíční platba</t>
  </si>
  <si>
    <t>Op-Op</t>
  </si>
  <si>
    <t>Op-jiný Op včetně FIX</t>
  </si>
  <si>
    <t>SMS</t>
  </si>
  <si>
    <t>Kč/SIM</t>
  </si>
  <si>
    <t>Kč/SMS</t>
  </si>
  <si>
    <t>Kč/min</t>
  </si>
  <si>
    <t>Celkem Kč bez DPH za 36 Měsíců (TAB 1)</t>
  </si>
  <si>
    <t>Tabulka č. 2 - BĚŽNÝ TARIF
(zahrnuje 150 volných minut v ČR a 50 SMS v ČR)</t>
  </si>
  <si>
    <t>Op-Op (nad volné minuty v rámci paušálu)</t>
  </si>
  <si>
    <t>Op-jiný Op včetně FIX (nad volné minuty v rámci paušálu)</t>
  </si>
  <si>
    <t>SMS (nad volné SMS v rámci paušálu)</t>
  </si>
  <si>
    <t>Tabulka č. 3 - NEOMEZENÝ HLASOVÝ TARIF VČ. NEOMEZENÝCH SMS V RÁMCI ČR</t>
  </si>
  <si>
    <t>Celkem Kč bez DPH za 36 Měsíců (TAB 3)</t>
  </si>
  <si>
    <t>Celkem Kč bez DPH za 36 Měsíců (TAB 2)</t>
  </si>
  <si>
    <t>Tabulka č. 4 - MMS pro všechny tarify</t>
  </si>
  <si>
    <t>MMS</t>
  </si>
  <si>
    <t>Kč/MMS</t>
  </si>
  <si>
    <t>Celkem Kč bez DPH za 36 Měsíců (TAB 4)</t>
  </si>
  <si>
    <t>Tabulka č. 5 - tarif pro GSM brány</t>
  </si>
  <si>
    <t>Celkem Kč bez DPH za 36 Měsíců (TAB 5)</t>
  </si>
  <si>
    <t>Tabulka č. 6 - DATOVÉ TARIFY</t>
  </si>
  <si>
    <t>Sledování vozidel</t>
  </si>
  <si>
    <t>Kč/měsíc</t>
  </si>
  <si>
    <t>Celkem Kč bez DPH za 36 Měsíců (TAB 6)</t>
  </si>
  <si>
    <t>Tabulka č. 7 - ROAMING</t>
  </si>
  <si>
    <t>Celkem Kč bez DPH za 36 Měsíců (TAB 7)</t>
  </si>
  <si>
    <t>Tabulka č. 8 - MEZINÁRODNÍ HOVORY a SMS</t>
  </si>
  <si>
    <t>Mezinárodní hovor ČR -&gt; Slovensko</t>
  </si>
  <si>
    <t>Mezinárodní hovor ČR -&gt; Rakousko, Německo, Polsko</t>
  </si>
  <si>
    <t>Mezinárodní hovor ČR -&gt; VB a Severní Irsko, Švýcarsko, Itálie a Vatikán, Francie</t>
  </si>
  <si>
    <t>Mezinárodní hovor ČR -&gt; USA</t>
  </si>
  <si>
    <t>Mezinárodní SMS</t>
  </si>
  <si>
    <t>Celkem Kč bez DPH za 36 Měsíců (TAB 8)</t>
  </si>
  <si>
    <t>Tabulka č. 9 - CENA CELKEM ZA 36 MĚSÍCŮ
NABÍDKOVÁ CENA</t>
  </si>
  <si>
    <t>Celkem Kč bez DPH za 36 Měsíců (TAB 9)</t>
  </si>
  <si>
    <t>Měsíční platba (fixně stanovena, účastník nevyplňuje)</t>
  </si>
  <si>
    <t>Kč/sms</t>
  </si>
  <si>
    <t>Předloha pro zpracování ceny plnění pro účely hodnocení nabídek</t>
  </si>
  <si>
    <t>Roaming - příchozí Evropa (mimo EU)</t>
  </si>
  <si>
    <t>Roaming - odchozí Evropa (mimo EU)</t>
  </si>
  <si>
    <t>SMS - odchozí Evropa (mimo EU)</t>
  </si>
  <si>
    <t>Roaming - příchozí zbytek světa (mimo Evropu)</t>
  </si>
  <si>
    <t>Roaming - odchozí zbytek světa (mimo Evropu)</t>
  </si>
  <si>
    <t>SMS - odchozí zbytek světa (mimo Evropu)</t>
  </si>
  <si>
    <t>Datový roaming – Int. v mobilu Evropa (mimo EU) 150 MB</t>
  </si>
  <si>
    <t>Datový roaming – Int. v mobilu Evropa (mimo EU) 1 GB</t>
  </si>
  <si>
    <t>Datový roaming – Internet v mobilu Svět 150 MB</t>
  </si>
  <si>
    <t>Datový roaming – Internet v mobilu Svět 1 GB</t>
  </si>
  <si>
    <t>VPN</t>
  </si>
  <si>
    <t>samostatně</t>
  </si>
  <si>
    <t>s hlasem</t>
  </si>
  <si>
    <t>balíček s hlasem</t>
  </si>
  <si>
    <t>1 ks je balíčkem30GB</t>
  </si>
  <si>
    <t>3 ks je balíčkem30GB</t>
  </si>
  <si>
    <t>datových SIM</t>
  </si>
  <si>
    <t>reálný provoz</t>
  </si>
  <si>
    <t>Mobilní data 20 GB</t>
  </si>
  <si>
    <t>Mobilní data 50 GB</t>
  </si>
  <si>
    <t>Mobilní data 5 GB</t>
  </si>
  <si>
    <t>Mobilní data 10 GB</t>
  </si>
  <si>
    <t>Mobilní data 3 GB</t>
  </si>
  <si>
    <t>Mobilní data 1,5 GB</t>
  </si>
  <si>
    <t>Tarif 1</t>
  </si>
  <si>
    <t>Tarif 2</t>
  </si>
  <si>
    <t>Tarif 3</t>
  </si>
  <si>
    <t>Tarif 4</t>
  </si>
  <si>
    <t>Tarif 5</t>
  </si>
  <si>
    <t>Tarif 6</t>
  </si>
  <si>
    <t>Datový roaming - Evropa (mimo EU)</t>
  </si>
  <si>
    <t>Datový roaming - ostatní</t>
  </si>
  <si>
    <t>Kč/MB</t>
  </si>
  <si>
    <t>nemáme data</t>
  </si>
  <si>
    <t>žádné využití</t>
  </si>
  <si>
    <t>SIM  nulový provoz</t>
  </si>
  <si>
    <t>SIM  provoz do 50 minut</t>
  </si>
  <si>
    <t>SIM  provoz do 100 minut</t>
  </si>
  <si>
    <t>SIM  provoz do 150 minut</t>
  </si>
  <si>
    <t>SIM  provoz nad 150 minut</t>
  </si>
  <si>
    <t>Mobilní data neomezená</t>
  </si>
  <si>
    <t>roaming svět</t>
  </si>
  <si>
    <t>mezinárodní volání</t>
  </si>
  <si>
    <t>Druh požadovaných služeb</t>
  </si>
  <si>
    <t>Jednotka</t>
  </si>
  <si>
    <t>Cena / jednotka</t>
  </si>
  <si>
    <t xml:space="preserve">Počet jednotek </t>
  </si>
  <si>
    <t>Cena bez DPH</t>
  </si>
  <si>
    <t xml:space="preserve"> DPH</t>
  </si>
  <si>
    <t>Cena vč. DPH</t>
  </si>
  <si>
    <t>(bez DPH)</t>
  </si>
  <si>
    <t>(v %)</t>
  </si>
  <si>
    <t>Jednorázové aktivační a zřizovací poplatky</t>
  </si>
  <si>
    <t>1.</t>
  </si>
  <si>
    <t>Aktivace a zřízení Standardní SIM karty s hlasovou službou</t>
  </si>
  <si>
    <t>1 SIM</t>
  </si>
  <si>
    <t>-</t>
  </si>
  <si>
    <t>4.</t>
  </si>
  <si>
    <t>Aktivace veřejná IP adresa</t>
  </si>
  <si>
    <t>5.</t>
  </si>
  <si>
    <t>Aktivace hromadného rozesílání SMS</t>
  </si>
  <si>
    <t>6.</t>
  </si>
  <si>
    <t>Zřízení služby "Podrobné elektronické vyúčtování"</t>
  </si>
  <si>
    <t>NABÍDKOVÁ CENA ZA JEDNORÁZOVÉ POPLATKY</t>
  </si>
  <si>
    <t>NABÍDKOVÁ CENA ZA JEDNORÁZOVÉ POPLATKY VČETNĚ DPH</t>
  </si>
  <si>
    <t xml:space="preserve">Druh požadovaných mobilních služeb </t>
  </si>
  <si>
    <t xml:space="preserve">Počet volných jednotek </t>
  </si>
  <si>
    <t>za měsíc</t>
  </si>
  <si>
    <t>za 1 prům. měsíc</t>
  </si>
  <si>
    <t>7.</t>
  </si>
  <si>
    <t>- měsíční  tarif bez volných minut a SMS</t>
  </si>
  <si>
    <t xml:space="preserve">vnitrostání odchozí hovory </t>
  </si>
  <si>
    <t>8.</t>
  </si>
  <si>
    <t>1 minuta</t>
  </si>
  <si>
    <t>9.</t>
  </si>
  <si>
    <t>- odeslání 1 SMS</t>
  </si>
  <si>
    <t>1 SMS</t>
  </si>
  <si>
    <t>- odeslání 1 MMS</t>
  </si>
  <si>
    <t>1 MMS</t>
  </si>
  <si>
    <t>11.</t>
  </si>
  <si>
    <t>- měsíční paušální platba (neomezená volání a SMS do všech sítí)</t>
  </si>
  <si>
    <t xml:space="preserve">1 SIM </t>
  </si>
  <si>
    <t>13.</t>
  </si>
  <si>
    <t>- měsíční  tarif 1MB</t>
  </si>
  <si>
    <t>14.</t>
  </si>
  <si>
    <t xml:space="preserve">- měsíční  tarif </t>
  </si>
  <si>
    <t>vnitrostátní služby SMS</t>
  </si>
  <si>
    <t>15.</t>
  </si>
  <si>
    <t>16.</t>
  </si>
  <si>
    <t>- do ostatních mobilních a pevných sítí</t>
  </si>
  <si>
    <t>17.</t>
  </si>
  <si>
    <t>datové tarify</t>
  </si>
  <si>
    <t>FUP GB</t>
  </si>
  <si>
    <t>18.</t>
  </si>
  <si>
    <t>19.</t>
  </si>
  <si>
    <t>20.</t>
  </si>
  <si>
    <t>21.</t>
  </si>
  <si>
    <t>22.</t>
  </si>
  <si>
    <t>23.</t>
  </si>
  <si>
    <t>24.</t>
  </si>
  <si>
    <t>NABÍDKOVÁ CENA ZA JEDEN MĚSÍC BEZ DPH</t>
  </si>
  <si>
    <t>NABÍDKOVÁ CENA ZA JEDEN MĚSÍC VČETNĚ DPH</t>
  </si>
  <si>
    <t>Pokyny:</t>
  </si>
  <si>
    <t>Dodavatel vyplní všechny zeleně a světle oranžově označené buňky, obsah a vzorce ostatních buňek nebude upravovat.</t>
  </si>
  <si>
    <t>Počet uvedených jednotek za měsíc se v průběhu plnění může lišit (nižší i vyšší) podle aktuálních potřeb zadavatele.</t>
  </si>
  <si>
    <t>Dodavatel ve sloupci I DPH (%) uvede příslušné sazby DPH.</t>
  </si>
  <si>
    <t>Dodavatel může nabídnout cenu 0,‐Kč u položek, u kterých tuto cenu dle svého ceníku pro firemní zákazníky běžně nabízí.</t>
  </si>
  <si>
    <t>Datový tarif 1,5 GB - k hlasový tarifům nebo samostatný datový tarif</t>
  </si>
  <si>
    <t>Datový tarif  10 GB- k hlasový tarifům nebo samostatný datový tarif</t>
  </si>
  <si>
    <t>Datový tarif  20 GB- k hlasový tarifům nebo samostatný datový tarif</t>
  </si>
  <si>
    <t>Datový tarif  50 GB- k hlasový tarifům nebo samostatný datový tarif</t>
  </si>
  <si>
    <t>Datový tarif 400 MB - k hlasový tarifům</t>
  </si>
  <si>
    <t>28.</t>
  </si>
  <si>
    <t>měsíční paušální platba (neomezená volání a SMS do všech sítí) + datový tarif s neomezenými daty</t>
  </si>
  <si>
    <t>hromadné rozesílání SMS bez volných jednotek (VPN zdarma)</t>
  </si>
  <si>
    <t>- do mobilní sítě dodavatele</t>
  </si>
  <si>
    <t>Datový tarif   3 GB- k hlasový tarifům nebo samostatný datový tarif</t>
  </si>
  <si>
    <t>Datový tarif   5 GB- k hlasový tarifům nebo samostatný datový tarif</t>
  </si>
  <si>
    <t>za dobu 36měséců</t>
  </si>
  <si>
    <t>za dobu 36 měséců</t>
  </si>
  <si>
    <t>NABÍDKOVÁ CENA ZA DOBU PLNĚNÍ 36 měsíců BEZ DPH</t>
  </si>
  <si>
    <t>NABÍDKOVÁ CENA ZA DOBU PLNĚNÍ 36 měsíců VČETNĚ DPH</t>
  </si>
  <si>
    <t>MMS pro všechny tarify</t>
  </si>
  <si>
    <t>Neomezený hlasový a neomezený datový tarif</t>
  </si>
  <si>
    <t xml:space="preserve">Neomezený hlasový tarif </t>
  </si>
  <si>
    <t>Základní hlasový tarif bez volných jednotek (VPN zdarma)</t>
  </si>
  <si>
    <t>Tarif pro technická zařízení M2M</t>
  </si>
  <si>
    <t>Běžný hlasový tarif se 150 minutami a 50 SMS  (VPN zdarma)</t>
  </si>
  <si>
    <t>- měsíční  tarif se 150 volnými minutami a 50 volnými SMS</t>
  </si>
  <si>
    <t>- odeslání 1 SMS (nad volné SMS v rámci paušálu)</t>
  </si>
  <si>
    <t>SIM  bez provozu</t>
  </si>
  <si>
    <t>Aktivace a zřízení SIM karty</t>
  </si>
  <si>
    <t>Veřejná IPv4 adresa</t>
  </si>
  <si>
    <t>Veřejná Pevná IPv4 adresa</t>
  </si>
  <si>
    <t>Stávající rozdělení tarifů tarify</t>
  </si>
  <si>
    <t>Roaming odchozí EU</t>
  </si>
  <si>
    <t>SMS - odchozí EU do ČR</t>
  </si>
  <si>
    <t>25.</t>
  </si>
  <si>
    <t>26.</t>
  </si>
  <si>
    <t>Mezinárodní hovory a SMS</t>
  </si>
  <si>
    <t>27.</t>
  </si>
  <si>
    <t>29.</t>
  </si>
  <si>
    <t xml:space="preserve">Mezinárodní hovor do Evropy mimo EU </t>
  </si>
  <si>
    <t>Mezinárodní hovor do EU</t>
  </si>
  <si>
    <t>Mezinárodní SMS do EU</t>
  </si>
  <si>
    <t>30.</t>
  </si>
  <si>
    <t>datové M2M tarify</t>
  </si>
  <si>
    <t>M2M karta 1 MB</t>
  </si>
  <si>
    <t>Datový objem v pool</t>
  </si>
  <si>
    <t>1 pool</t>
  </si>
  <si>
    <t>FUP MB</t>
  </si>
  <si>
    <t>Měsíční platba  za SIM v poolu</t>
  </si>
  <si>
    <t>Statická IP adresa</t>
  </si>
  <si>
    <t>1 adresa</t>
  </si>
  <si>
    <t>dedikované APN</t>
  </si>
  <si>
    <t>1 APN</t>
  </si>
  <si>
    <t>10.</t>
  </si>
  <si>
    <t>12.</t>
  </si>
  <si>
    <t>31.</t>
  </si>
  <si>
    <t>32.</t>
  </si>
  <si>
    <t>33.</t>
  </si>
  <si>
    <t>34.</t>
  </si>
  <si>
    <t>35.</t>
  </si>
  <si>
    <t>36.</t>
  </si>
  <si>
    <t>37.</t>
  </si>
  <si>
    <t>38.</t>
  </si>
  <si>
    <t>2.</t>
  </si>
  <si>
    <t>3.</t>
  </si>
  <si>
    <t>M2M měsíční tarif 1 MB</t>
  </si>
  <si>
    <t>M2M měsíční tarif 50 MB</t>
  </si>
  <si>
    <t>Veřejná/ pevná IPv4 adresa</t>
  </si>
  <si>
    <t>Datový tarif 200 MB - k hlasový tarifům</t>
  </si>
  <si>
    <t>Dodavatel vyplní všechny zeleně označené buňky, obsah a vzorce ostatních buněk nebude upravovat.</t>
  </si>
  <si>
    <t xml:space="preserve">počet </t>
  </si>
  <si>
    <t>měsíců</t>
  </si>
  <si>
    <t>NABÍDKOVÁ CENA ZA DOBU PLNĚNÍ BEZ DPH</t>
  </si>
  <si>
    <t>NABÍDKOVÁ CENA ZA DOBU PLNĚNÍ VČETNĚ DPH</t>
  </si>
  <si>
    <t>- měsíční  tarif bez volných minut a SMS (max. 25,- Kč za 1 SIM)</t>
  </si>
  <si>
    <t>za dobu 36 měsíců</t>
  </si>
  <si>
    <t xml:space="preserve">vnitrostátní odchozí hovory </t>
  </si>
  <si>
    <t>Datový tarif   3 GB - k hlasový tarifům nebo samostatný datový tarif</t>
  </si>
  <si>
    <t>Datový tarif   5 GB - k hlasový tarifům nebo samostatný datový tarif</t>
  </si>
  <si>
    <t>Datový tarif  10 GB - k hlasový tarifům nebo samostatný datový tarif</t>
  </si>
  <si>
    <t>Datový tarif  20 GB - k hlasový tarifům nebo samostatný datový tarif</t>
  </si>
  <si>
    <t>Datový tarif  50 GB - k hlasový tarifům nebo samostatný datový 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</si>
</sst>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  <numFmt numFmtId="167" formatCode="_-* #,##0_-;\-* #,##0_-;_-* &quot;-&quot;??_-;_-@_-"/>
    <numFmt numFmtId="168" formatCode="#,##0.00\ &quot;Kč&quot;"/>
    <numFmt numFmtId="169" formatCode="0.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8" fillId="0" borderId="0"/>
    <xf numFmtId="165" fontId="6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165" fontId="6" fillId="0" borderId="0" applyBorder="0" applyProtection="0"/>
    <xf numFmtId="0" fontId="10" fillId="0" borderId="0" applyNumberFormat="0" applyBorder="0" applyProtection="0"/>
    <xf numFmtId="166" fontId="10" fillId="0" borderId="0" applyBorder="0" applyProtection="0"/>
    <xf numFmtId="0" fontId="8" fillId="0" borderId="0"/>
    <xf numFmtId="0" fontId="6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4" fontId="0" fillId="4" borderId="1" xfId="0" applyNumberForma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  <protection locked="0"/>
    </xf>
    <xf numFmtId="3" fontId="4" fillId="2" borderId="1" xfId="1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/>
    </xf>
    <xf numFmtId="44" fontId="0" fillId="5" borderId="6" xfId="0" applyNumberForma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44" fontId="12" fillId="6" borderId="5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center" vertical="center" wrapText="1"/>
    </xf>
    <xf numFmtId="44" fontId="12" fillId="7" borderId="5" xfId="0" applyNumberFormat="1" applyFont="1" applyFill="1" applyBorder="1" applyAlignment="1">
      <alignment horizontal="center" vertical="center"/>
    </xf>
    <xf numFmtId="167" fontId="0" fillId="0" borderId="0" xfId="26" applyNumberFormat="1" applyFont="1" applyAlignment="1">
      <alignment horizontal="left" vertical="center"/>
    </xf>
    <xf numFmtId="167" fontId="0" fillId="0" borderId="0" xfId="26" applyNumberFormat="1" applyFont="1" applyAlignment="1">
      <alignment horizontal="left"/>
    </xf>
    <xf numFmtId="0" fontId="4" fillId="9" borderId="8" xfId="1" applyFont="1" applyFill="1" applyBorder="1" applyAlignment="1">
      <alignment horizontal="left" vertical="center"/>
    </xf>
    <xf numFmtId="0" fontId="3" fillId="9" borderId="1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left" vertical="center"/>
    </xf>
    <xf numFmtId="3" fontId="16" fillId="9" borderId="1" xfId="1" applyNumberFormat="1" applyFont="1" applyFill="1" applyBorder="1" applyAlignment="1" applyProtection="1">
      <alignment horizontal="center" vertical="center"/>
      <protection locked="0"/>
    </xf>
    <xf numFmtId="0" fontId="18" fillId="10" borderId="17" xfId="0" applyFont="1" applyFill="1" applyBorder="1" applyAlignment="1">
      <alignment horizontal="center" vertical="center"/>
    </xf>
    <xf numFmtId="49" fontId="18" fillId="10" borderId="17" xfId="0" applyNumberFormat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/>
    </xf>
    <xf numFmtId="49" fontId="18" fillId="10" borderId="0" xfId="0" applyNumberFormat="1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center"/>
    </xf>
    <xf numFmtId="0" fontId="15" fillId="10" borderId="2" xfId="0" applyFont="1" applyFill="1" applyBorder="1"/>
    <xf numFmtId="0" fontId="19" fillId="10" borderId="2" xfId="0" applyFont="1" applyFill="1" applyBorder="1" applyAlignment="1">
      <alignment horizontal="center" vertical="center"/>
    </xf>
    <xf numFmtId="49" fontId="19" fillId="10" borderId="2" xfId="0" applyNumberFormat="1" applyFont="1" applyFill="1" applyBorder="1" applyAlignment="1">
      <alignment horizontal="center" vertical="center"/>
    </xf>
    <xf numFmtId="3" fontId="19" fillId="10" borderId="2" xfId="0" applyNumberFormat="1" applyFont="1" applyFill="1" applyBorder="1" applyAlignment="1">
      <alignment horizontal="center" vertical="center"/>
    </xf>
    <xf numFmtId="49" fontId="19" fillId="10" borderId="23" xfId="0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44" fontId="20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168" fontId="20" fillId="0" borderId="2" xfId="0" applyNumberFormat="1" applyFont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168" fontId="20" fillId="0" borderId="23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8" fillId="11" borderId="22" xfId="0" applyFont="1" applyFill="1" applyBorder="1"/>
    <xf numFmtId="0" fontId="18" fillId="11" borderId="8" xfId="0" applyFont="1" applyFill="1" applyBorder="1"/>
    <xf numFmtId="0" fontId="19" fillId="11" borderId="2" xfId="0" applyFont="1" applyFill="1" applyBorder="1" applyAlignment="1">
      <alignment horizontal="center" vertical="center"/>
    </xf>
    <xf numFmtId="49" fontId="19" fillId="11" borderId="2" xfId="0" applyNumberFormat="1" applyFont="1" applyFill="1" applyBorder="1" applyAlignment="1">
      <alignment horizontal="center" vertical="center"/>
    </xf>
    <xf numFmtId="168" fontId="18" fillId="11" borderId="2" xfId="0" applyNumberFormat="1" applyFont="1" applyFill="1" applyBorder="1" applyAlignment="1">
      <alignment horizontal="center" vertical="center"/>
    </xf>
    <xf numFmtId="8" fontId="18" fillId="11" borderId="23" xfId="0" applyNumberFormat="1" applyFont="1" applyFill="1" applyBorder="1" applyAlignment="1">
      <alignment horizontal="center" vertical="center"/>
    </xf>
    <xf numFmtId="168" fontId="19" fillId="11" borderId="2" xfId="0" applyNumberFormat="1" applyFont="1" applyFill="1" applyBorder="1" applyAlignment="1">
      <alignment horizontal="center" vertical="center"/>
    </xf>
    <xf numFmtId="168" fontId="18" fillId="11" borderId="23" xfId="0" applyNumberFormat="1" applyFont="1" applyFill="1" applyBorder="1" applyAlignment="1">
      <alignment horizontal="center" vertical="center"/>
    </xf>
    <xf numFmtId="49" fontId="20" fillId="0" borderId="2" xfId="0" applyNumberFormat="1" applyFont="1" applyBorder="1"/>
    <xf numFmtId="0" fontId="20" fillId="12" borderId="22" xfId="0" applyFont="1" applyFill="1" applyBorder="1" applyAlignment="1">
      <alignment horizontal="center"/>
    </xf>
    <xf numFmtId="0" fontId="22" fillId="3" borderId="2" xfId="0" applyFont="1" applyFill="1" applyBorder="1"/>
    <xf numFmtId="0" fontId="20" fillId="3" borderId="2" xfId="0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3" fontId="20" fillId="3" borderId="2" xfId="0" applyNumberFormat="1" applyFont="1" applyFill="1" applyBorder="1" applyAlignment="1">
      <alignment horizontal="center" vertical="center"/>
    </xf>
    <xf numFmtId="49" fontId="20" fillId="3" borderId="23" xfId="0" applyNumberFormat="1" applyFont="1" applyFill="1" applyBorder="1" applyAlignment="1">
      <alignment horizontal="center" vertical="center"/>
    </xf>
    <xf numFmtId="49" fontId="22" fillId="3" borderId="2" xfId="0" applyNumberFormat="1" applyFont="1" applyFill="1" applyBorder="1"/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3" fontId="20" fillId="1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wrapText="1"/>
    </xf>
    <xf numFmtId="1" fontId="20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10" borderId="2" xfId="0" applyFont="1" applyFill="1" applyBorder="1" applyAlignment="1">
      <alignment horizontal="center" vertical="center"/>
    </xf>
    <xf numFmtId="49" fontId="18" fillId="10" borderId="2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  <protection hidden="1"/>
    </xf>
    <xf numFmtId="49" fontId="20" fillId="0" borderId="2" xfId="0" applyNumberFormat="1" applyFont="1" applyBorder="1" applyAlignment="1" applyProtection="1">
      <alignment vertical="center"/>
      <protection hidden="1"/>
    </xf>
    <xf numFmtId="4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/>
      <protection hidden="1"/>
    </xf>
    <xf numFmtId="0" fontId="19" fillId="11" borderId="22" xfId="0" applyFont="1" applyFill="1" applyBorder="1"/>
    <xf numFmtId="0" fontId="18" fillId="11" borderId="2" xfId="0" applyFont="1" applyFill="1" applyBorder="1"/>
    <xf numFmtId="3" fontId="19" fillId="11" borderId="2" xfId="0" applyNumberFormat="1" applyFont="1" applyFill="1" applyBorder="1" applyAlignment="1">
      <alignment horizontal="center" vertical="center"/>
    </xf>
    <xf numFmtId="0" fontId="19" fillId="14" borderId="22" xfId="0" applyFont="1" applyFill="1" applyBorder="1"/>
    <xf numFmtId="0" fontId="18" fillId="14" borderId="2" xfId="0" applyFont="1" applyFill="1" applyBorder="1"/>
    <xf numFmtId="0" fontId="19" fillId="14" borderId="2" xfId="0" applyFont="1" applyFill="1" applyBorder="1" applyAlignment="1">
      <alignment horizontal="center" vertical="center"/>
    </xf>
    <xf numFmtId="49" fontId="19" fillId="14" borderId="2" xfId="0" applyNumberFormat="1" applyFont="1" applyFill="1" applyBorder="1" applyAlignment="1">
      <alignment horizontal="center" vertical="center"/>
    </xf>
    <xf numFmtId="168" fontId="23" fillId="14" borderId="2" xfId="0" applyNumberFormat="1" applyFont="1" applyFill="1" applyBorder="1" applyAlignment="1">
      <alignment horizontal="center" vertical="center"/>
    </xf>
    <xf numFmtId="0" fontId="19" fillId="14" borderId="23" xfId="0" applyFont="1" applyFill="1" applyBorder="1" applyAlignment="1">
      <alignment horizontal="center" vertical="center"/>
    </xf>
    <xf numFmtId="168" fontId="18" fillId="14" borderId="23" xfId="0" applyNumberFormat="1" applyFont="1" applyFill="1" applyBorder="1" applyAlignment="1">
      <alignment horizontal="center" vertical="center"/>
    </xf>
    <xf numFmtId="0" fontId="22" fillId="0" borderId="24" xfId="0" applyFont="1" applyBorder="1"/>
    <xf numFmtId="0" fontId="18" fillId="0" borderId="25" xfId="0" applyFont="1" applyBorder="1"/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168" fontId="18" fillId="0" borderId="26" xfId="0" applyNumberFormat="1" applyFont="1" applyBorder="1" applyAlignment="1">
      <alignment horizontal="center" vertical="center"/>
    </xf>
    <xf numFmtId="0" fontId="24" fillId="0" borderId="27" xfId="0" applyFont="1" applyBorder="1"/>
    <xf numFmtId="0" fontId="24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/>
    </xf>
    <xf numFmtId="168" fontId="20" fillId="0" borderId="21" xfId="0" applyNumberFormat="1" applyFont="1" applyBorder="1" applyAlignment="1">
      <alignment horizontal="center"/>
    </xf>
    <xf numFmtId="0" fontId="24" fillId="0" borderId="28" xfId="0" applyFont="1" applyBorder="1"/>
    <xf numFmtId="0" fontId="3" fillId="0" borderId="29" xfId="0" applyFont="1" applyBorder="1"/>
    <xf numFmtId="0" fontId="0" fillId="0" borderId="29" xfId="0" applyBorder="1"/>
    <xf numFmtId="0" fontId="0" fillId="0" borderId="30" xfId="0" applyBorder="1"/>
    <xf numFmtId="3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6" fillId="9" borderId="0" xfId="0" applyFont="1" applyFill="1"/>
    <xf numFmtId="3" fontId="16" fillId="9" borderId="0" xfId="0" applyNumberFormat="1" applyFont="1" applyFill="1"/>
    <xf numFmtId="0" fontId="25" fillId="0" borderId="0" xfId="0" applyFont="1"/>
    <xf numFmtId="0" fontId="0" fillId="0" borderId="27" xfId="0" applyBorder="1"/>
    <xf numFmtId="0" fontId="0" fillId="0" borderId="21" xfId="0" applyBorder="1"/>
    <xf numFmtId="0" fontId="24" fillId="0" borderId="29" xfId="0" applyFont="1" applyBorder="1"/>
    <xf numFmtId="0" fontId="20" fillId="0" borderId="29" xfId="0" applyFont="1" applyBorder="1" applyAlignment="1">
      <alignment horizontal="center"/>
    </xf>
    <xf numFmtId="168" fontId="20" fillId="0" borderId="29" xfId="0" applyNumberFormat="1" applyFont="1" applyBorder="1" applyAlignment="1">
      <alignment horizontal="center"/>
    </xf>
    <xf numFmtId="168" fontId="20" fillId="0" borderId="30" xfId="0" applyNumberFormat="1" applyFont="1" applyBorder="1" applyAlignment="1">
      <alignment horizontal="center"/>
    </xf>
    <xf numFmtId="3" fontId="0" fillId="0" borderId="0" xfId="0" applyNumberFormat="1"/>
    <xf numFmtId="168" fontId="0" fillId="0" borderId="0" xfId="0" applyNumberFormat="1"/>
    <xf numFmtId="168" fontId="20" fillId="7" borderId="2" xfId="0" applyNumberFormat="1" applyFont="1" applyFill="1" applyBorder="1" applyAlignment="1" applyProtection="1">
      <alignment horizontal="center" vertical="center" wrapText="1"/>
      <protection locked="0"/>
    </xf>
    <xf numFmtId="168" fontId="18" fillId="10" borderId="17" xfId="0" applyNumberFormat="1" applyFont="1" applyFill="1" applyBorder="1" applyAlignment="1">
      <alignment horizontal="center" vertical="center"/>
    </xf>
    <xf numFmtId="168" fontId="18" fillId="10" borderId="0" xfId="0" applyNumberFormat="1" applyFont="1" applyFill="1" applyAlignment="1">
      <alignment horizontal="center" vertical="center"/>
    </xf>
    <xf numFmtId="168" fontId="19" fillId="10" borderId="2" xfId="0" applyNumberFormat="1" applyFont="1" applyFill="1" applyBorder="1" applyAlignment="1">
      <alignment horizontal="center" vertical="center"/>
    </xf>
    <xf numFmtId="168" fontId="20" fillId="3" borderId="2" xfId="0" applyNumberFormat="1" applyFont="1" applyFill="1" applyBorder="1" applyAlignment="1">
      <alignment horizontal="center" vertical="center"/>
    </xf>
    <xf numFmtId="168" fontId="22" fillId="3" borderId="2" xfId="0" applyNumberFormat="1" applyFont="1" applyFill="1" applyBorder="1" applyAlignment="1">
      <alignment horizontal="center" vertical="center"/>
    </xf>
    <xf numFmtId="168" fontId="18" fillId="10" borderId="2" xfId="0" applyNumberFormat="1" applyFont="1" applyFill="1" applyBorder="1" applyAlignment="1">
      <alignment horizontal="center" vertical="center"/>
    </xf>
    <xf numFmtId="168" fontId="19" fillId="14" borderId="2" xfId="0" applyNumberFormat="1" applyFont="1" applyFill="1" applyBorder="1" applyAlignment="1">
      <alignment horizontal="center" vertical="center"/>
    </xf>
    <xf numFmtId="168" fontId="19" fillId="0" borderId="25" xfId="0" applyNumberFormat="1" applyFont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10" borderId="16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</cellXfs>
  <cellStyles count="27">
    <cellStyle name="Čárka" xfId="26" builtinId="3"/>
    <cellStyle name="Čárka 2" xfId="6" xr:uid="{00000000-0005-0000-0000-000000000000}"/>
    <cellStyle name="Čárka 2 2" xfId="23" xr:uid="{00000000-0005-0000-0000-000001000000}"/>
    <cellStyle name="Excel Built-in Normal" xfId="12" xr:uid="{00000000-0005-0000-0000-000002000000}"/>
    <cellStyle name="Heading" xfId="13" xr:uid="{00000000-0005-0000-0000-000003000000}"/>
    <cellStyle name="Heading1" xfId="14" xr:uid="{00000000-0005-0000-0000-000004000000}"/>
    <cellStyle name="Měna 2" xfId="21" xr:uid="{00000000-0005-0000-0000-000005000000}"/>
    <cellStyle name="Měna 2 2" xfId="24" xr:uid="{00000000-0005-0000-0000-000006000000}"/>
    <cellStyle name="Normální" xfId="0" builtinId="0"/>
    <cellStyle name="Normální 10" xfId="18" xr:uid="{00000000-0005-0000-0000-000008000000}"/>
    <cellStyle name="Normální 11" xfId="19" xr:uid="{00000000-0005-0000-0000-000009000000}"/>
    <cellStyle name="normální 2" xfId="2" xr:uid="{00000000-0005-0000-0000-00000A000000}"/>
    <cellStyle name="normální 2 2" xfId="15" xr:uid="{00000000-0005-0000-0000-00000B000000}"/>
    <cellStyle name="normální 2 2 2" xfId="22" xr:uid="{00000000-0005-0000-0000-00000C000000}"/>
    <cellStyle name="Normální 3" xfId="3" xr:uid="{00000000-0005-0000-0000-00000D000000}"/>
    <cellStyle name="Normální 3 2" xfId="20" xr:uid="{00000000-0005-0000-0000-00000E000000}"/>
    <cellStyle name="Normální 4" xfId="5" xr:uid="{00000000-0005-0000-0000-00000F000000}"/>
    <cellStyle name="Normální 5" xfId="7" xr:uid="{00000000-0005-0000-0000-000010000000}"/>
    <cellStyle name="Normální 6" xfId="8" xr:uid="{00000000-0005-0000-0000-000011000000}"/>
    <cellStyle name="Normální 7" xfId="9" xr:uid="{00000000-0005-0000-0000-000012000000}"/>
    <cellStyle name="Normální 8" xfId="10" xr:uid="{00000000-0005-0000-0000-000013000000}"/>
    <cellStyle name="Normální 9" xfId="11" xr:uid="{00000000-0005-0000-0000-000014000000}"/>
    <cellStyle name="normální_List1_1" xfId="1" xr:uid="{00000000-0005-0000-0000-000015000000}"/>
    <cellStyle name="Result" xfId="16" xr:uid="{00000000-0005-0000-0000-000016000000}"/>
    <cellStyle name="Result2" xfId="17" xr:uid="{00000000-0005-0000-0000-000017000000}"/>
    <cellStyle name="TableStyleLight1" xfId="25" xr:uid="{00000000-0005-0000-0000-000018000000}"/>
    <cellStyle name="Vysvětlující text 2" xfId="4" xr:uid="{00000000-0005-0000-0000-000019000000}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opLeftCell="A42" zoomScaleNormal="100" zoomScaleSheetLayoutView="85" zoomScalePageLayoutView="75" workbookViewId="0">
      <selection activeCell="M39" sqref="M39:M44"/>
    </sheetView>
  </sheetViews>
  <sheetFormatPr defaultColWidth="9.140625" defaultRowHeight="15" x14ac:dyDescent="0.25"/>
  <cols>
    <col min="1" max="1" width="50.7109375" style="4" customWidth="1"/>
    <col min="2" max="2" width="9" style="1" bestFit="1" customWidth="1"/>
    <col min="3" max="3" width="10.140625" style="1" bestFit="1" customWidth="1"/>
    <col min="4" max="4" width="10.140625" style="1" customWidth="1"/>
    <col min="5" max="6" width="20.28515625" style="1" bestFit="1" customWidth="1"/>
    <col min="7" max="7" width="24.28515625" style="1" bestFit="1" customWidth="1"/>
    <col min="8" max="8" width="9.140625" style="3"/>
    <col min="9" max="10" width="10.28515625" style="3" bestFit="1" customWidth="1"/>
    <col min="11" max="11" width="11.28515625" style="3" bestFit="1" customWidth="1"/>
    <col min="12" max="12" width="18.85546875" style="3" bestFit="1" customWidth="1"/>
    <col min="13" max="16384" width="9.140625" style="3"/>
  </cols>
  <sheetData>
    <row r="1" spans="1:14" s="2" customFormat="1" ht="38.1" customHeight="1" x14ac:dyDescent="0.25">
      <c r="A1" s="137" t="s">
        <v>0</v>
      </c>
      <c r="B1" s="137"/>
      <c r="C1" s="137"/>
      <c r="D1" s="137"/>
      <c r="E1" s="137"/>
      <c r="F1" s="137"/>
      <c r="G1" s="137"/>
    </row>
    <row r="2" spans="1:14" s="2" customFormat="1" ht="18.75" customHeight="1" x14ac:dyDescent="0.25">
      <c r="A2" s="138"/>
      <c r="B2" s="138"/>
      <c r="C2" s="138"/>
      <c r="D2" s="138"/>
      <c r="E2" s="138"/>
      <c r="F2" s="138"/>
      <c r="G2" s="138"/>
    </row>
    <row r="3" spans="1:14" s="2" customFormat="1" ht="18.75" x14ac:dyDescent="0.25">
      <c r="A3" s="139" t="s">
        <v>45</v>
      </c>
      <c r="B3" s="139"/>
      <c r="C3" s="139"/>
      <c r="D3" s="139"/>
      <c r="E3" s="139"/>
      <c r="F3" s="139"/>
      <c r="G3" s="139"/>
    </row>
    <row r="4" spans="1:14" s="2" customFormat="1" ht="18.75" customHeight="1" thickBot="1" x14ac:dyDescent="0.3">
      <c r="A4" s="138"/>
      <c r="B4" s="138"/>
      <c r="C4" s="138"/>
      <c r="D4" s="138"/>
      <c r="E4" s="138"/>
      <c r="F4" s="138"/>
      <c r="G4" s="138"/>
    </row>
    <row r="5" spans="1:14" s="2" customFormat="1" ht="90.75" thickBot="1" x14ac:dyDescent="0.3">
      <c r="A5" s="14" t="s">
        <v>1</v>
      </c>
      <c r="B5" s="15" t="s">
        <v>2</v>
      </c>
      <c r="C5" s="16" t="s">
        <v>3</v>
      </c>
      <c r="D5" s="16"/>
      <c r="E5" s="14" t="s">
        <v>4</v>
      </c>
      <c r="F5" s="14" t="s">
        <v>5</v>
      </c>
      <c r="G5" s="17" t="s">
        <v>6</v>
      </c>
      <c r="I5" s="2" t="s">
        <v>70</v>
      </c>
      <c r="J5" s="2" t="s">
        <v>71</v>
      </c>
      <c r="K5" s="2" t="s">
        <v>72</v>
      </c>
      <c r="L5" s="2" t="s">
        <v>73</v>
      </c>
      <c r="M5" s="2" t="s">
        <v>74</v>
      </c>
      <c r="N5" s="2" t="s">
        <v>75</v>
      </c>
    </row>
    <row r="6" spans="1:14" s="2" customFormat="1" x14ac:dyDescent="0.25">
      <c r="A6" s="18" t="s">
        <v>43</v>
      </c>
      <c r="B6" s="11" t="s">
        <v>11</v>
      </c>
      <c r="C6" s="8">
        <v>2823</v>
      </c>
      <c r="D6" s="8">
        <f>I6+L6</f>
        <v>2472</v>
      </c>
      <c r="E6" s="5">
        <v>1</v>
      </c>
      <c r="F6" s="9">
        <f>ROUND(E6,2)</f>
        <v>1</v>
      </c>
      <c r="G6" s="10">
        <f>(C6*F6)*36</f>
        <v>101628</v>
      </c>
      <c r="I6" s="23">
        <v>2439</v>
      </c>
      <c r="J6" s="23">
        <v>1476</v>
      </c>
      <c r="K6" s="23">
        <v>3204</v>
      </c>
      <c r="L6" s="23">
        <v>33</v>
      </c>
      <c r="M6" s="23">
        <v>45</v>
      </c>
      <c r="N6" s="23">
        <v>266</v>
      </c>
    </row>
    <row r="7" spans="1:14" s="2" customFormat="1" x14ac:dyDescent="0.25">
      <c r="A7" s="19" t="s">
        <v>8</v>
      </c>
      <c r="B7" s="11" t="s">
        <v>13</v>
      </c>
      <c r="C7" s="7">
        <v>20300</v>
      </c>
      <c r="D7" s="8">
        <f t="shared" ref="D7" si="0">I7+L7</f>
        <v>20723</v>
      </c>
      <c r="E7" s="5">
        <v>0.5</v>
      </c>
      <c r="F7" s="6">
        <f t="shared" ref="F7:F9" si="1">ROUND(E7,2)</f>
        <v>0.5</v>
      </c>
      <c r="G7" s="10">
        <f>(C7*F7)*36</f>
        <v>365400</v>
      </c>
      <c r="I7" s="23">
        <v>20053</v>
      </c>
      <c r="J7" s="23">
        <v>33083</v>
      </c>
      <c r="K7" s="23">
        <v>254300</v>
      </c>
      <c r="L7" s="23">
        <v>670</v>
      </c>
      <c r="M7" s="23">
        <v>1613</v>
      </c>
      <c r="N7" s="23">
        <v>23624</v>
      </c>
    </row>
    <row r="8" spans="1:14" s="2" customFormat="1" x14ac:dyDescent="0.25">
      <c r="A8" s="19" t="s">
        <v>9</v>
      </c>
      <c r="B8" s="11" t="s">
        <v>13</v>
      </c>
      <c r="C8" s="7">
        <v>51885</v>
      </c>
      <c r="D8" s="8">
        <f>I8+L8</f>
        <v>33411</v>
      </c>
      <c r="E8" s="5">
        <v>0.5</v>
      </c>
      <c r="F8" s="6">
        <f t="shared" si="1"/>
        <v>0.5</v>
      </c>
      <c r="G8" s="10">
        <f>(C8*F8)*36</f>
        <v>933930</v>
      </c>
      <c r="I8" s="23">
        <v>32382</v>
      </c>
      <c r="J8" s="23">
        <v>53154</v>
      </c>
      <c r="K8" s="23">
        <v>422347</v>
      </c>
      <c r="L8" s="23">
        <v>1029</v>
      </c>
      <c r="M8" s="23">
        <v>1732</v>
      </c>
      <c r="N8" s="23">
        <v>40989</v>
      </c>
    </row>
    <row r="9" spans="1:14" s="2" customFormat="1" ht="15.75" thickBot="1" x14ac:dyDescent="0.3">
      <c r="A9" s="18" t="s">
        <v>10</v>
      </c>
      <c r="B9" s="11" t="s">
        <v>12</v>
      </c>
      <c r="C9" s="7">
        <v>32477</v>
      </c>
      <c r="D9" s="8">
        <f>I9+L9</f>
        <v>22444</v>
      </c>
      <c r="E9" s="5">
        <v>0.5</v>
      </c>
      <c r="F9" s="6">
        <f t="shared" si="1"/>
        <v>0.5</v>
      </c>
      <c r="G9" s="10">
        <f>(C9*F9)*36</f>
        <v>584586</v>
      </c>
      <c r="I9" s="23">
        <v>21569</v>
      </c>
      <c r="J9" s="23">
        <v>25400</v>
      </c>
      <c r="K9" s="23">
        <v>198955</v>
      </c>
      <c r="L9" s="23">
        <v>875</v>
      </c>
      <c r="M9" s="23">
        <v>1478</v>
      </c>
      <c r="N9" s="23">
        <v>21448</v>
      </c>
    </row>
    <row r="10" spans="1:14" ht="19.5" thickBot="1" x14ac:dyDescent="0.3">
      <c r="A10" s="134" t="s">
        <v>14</v>
      </c>
      <c r="B10" s="135"/>
      <c r="C10" s="135"/>
      <c r="D10" s="135"/>
      <c r="E10" s="135"/>
      <c r="F10" s="136"/>
      <c r="G10" s="13">
        <f>SUM(G6:G9)</f>
        <v>1985544</v>
      </c>
      <c r="H10" s="3" t="s">
        <v>56</v>
      </c>
      <c r="I10" s="24">
        <v>37890</v>
      </c>
      <c r="J10" s="24">
        <v>31907</v>
      </c>
      <c r="K10" s="24">
        <v>159058</v>
      </c>
      <c r="L10" s="24">
        <v>34</v>
      </c>
      <c r="M10" s="24">
        <v>760</v>
      </c>
      <c r="N10" s="24">
        <v>21664</v>
      </c>
    </row>
    <row r="12" spans="1:14" ht="15.75" thickBot="1" x14ac:dyDescent="0.3">
      <c r="C12" s="12"/>
      <c r="D12" s="12"/>
    </row>
    <row r="13" spans="1:14" ht="90.75" thickBot="1" x14ac:dyDescent="0.3">
      <c r="A13" s="14" t="s">
        <v>15</v>
      </c>
      <c r="B13" s="15" t="s">
        <v>2</v>
      </c>
      <c r="C13" s="16" t="s">
        <v>3</v>
      </c>
      <c r="D13" s="16"/>
      <c r="E13" s="14" t="s">
        <v>4</v>
      </c>
      <c r="F13" s="14" t="s">
        <v>5</v>
      </c>
      <c r="G13" s="17" t="s">
        <v>6</v>
      </c>
    </row>
    <row r="14" spans="1:14" x14ac:dyDescent="0.25">
      <c r="A14" s="18" t="s">
        <v>7</v>
      </c>
      <c r="B14" s="11" t="s">
        <v>11</v>
      </c>
      <c r="C14" s="8">
        <v>1406</v>
      </c>
      <c r="D14" s="8">
        <f>J6+M6</f>
        <v>1521</v>
      </c>
      <c r="E14" s="5">
        <v>40</v>
      </c>
      <c r="F14" s="9">
        <f>ROUND(E14,2)</f>
        <v>40</v>
      </c>
      <c r="G14" s="10">
        <f>(C14*F14)*36</f>
        <v>2024640</v>
      </c>
      <c r="H14" s="3">
        <v>219</v>
      </c>
      <c r="I14" s="3" t="s">
        <v>81</v>
      </c>
    </row>
    <row r="15" spans="1:14" x14ac:dyDescent="0.25">
      <c r="A15" s="19" t="s">
        <v>16</v>
      </c>
      <c r="B15" s="11" t="s">
        <v>13</v>
      </c>
      <c r="C15" s="7">
        <v>10000</v>
      </c>
      <c r="D15" s="8">
        <v>10000</v>
      </c>
      <c r="E15" s="5">
        <v>0.5</v>
      </c>
      <c r="F15" s="6">
        <f>ROUND(E15,2)</f>
        <v>0.5</v>
      </c>
      <c r="G15" s="10">
        <f>(C15*F15)*36</f>
        <v>180000</v>
      </c>
      <c r="H15" s="3">
        <v>663</v>
      </c>
      <c r="I15" s="3" t="s">
        <v>82</v>
      </c>
    </row>
    <row r="16" spans="1:14" x14ac:dyDescent="0.25">
      <c r="A16" s="19" t="s">
        <v>17</v>
      </c>
      <c r="B16" s="11" t="s">
        <v>13</v>
      </c>
      <c r="C16" s="7">
        <v>10000</v>
      </c>
      <c r="D16" s="8"/>
      <c r="E16" s="5">
        <v>0.5</v>
      </c>
      <c r="F16" s="6">
        <f t="shared" ref="F16:F17" si="2">ROUND(E16,2)</f>
        <v>0.5</v>
      </c>
      <c r="G16" s="10">
        <f>(C16*F16)*36</f>
        <v>180000</v>
      </c>
      <c r="H16" s="3">
        <v>296</v>
      </c>
      <c r="I16" s="3" t="s">
        <v>83</v>
      </c>
    </row>
    <row r="17" spans="1:9" ht="15.75" thickBot="1" x14ac:dyDescent="0.3">
      <c r="A17" s="18" t="s">
        <v>18</v>
      </c>
      <c r="B17" s="11" t="s">
        <v>12</v>
      </c>
      <c r="C17" s="7">
        <v>10000</v>
      </c>
      <c r="D17" s="8"/>
      <c r="E17" s="5">
        <v>0.5</v>
      </c>
      <c r="F17" s="6">
        <f t="shared" si="2"/>
        <v>0.5</v>
      </c>
      <c r="G17" s="10">
        <f>(C17*F17)*36</f>
        <v>180000</v>
      </c>
      <c r="H17" s="3">
        <v>162</v>
      </c>
      <c r="I17" s="3" t="s">
        <v>84</v>
      </c>
    </row>
    <row r="18" spans="1:9" ht="19.5" thickBot="1" x14ac:dyDescent="0.3">
      <c r="A18" s="134" t="s">
        <v>21</v>
      </c>
      <c r="B18" s="135"/>
      <c r="C18" s="135"/>
      <c r="D18" s="135"/>
      <c r="E18" s="135"/>
      <c r="F18" s="136"/>
      <c r="G18" s="13">
        <f>SUM(G14:G17)</f>
        <v>2564640</v>
      </c>
      <c r="H18" s="3">
        <v>174</v>
      </c>
      <c r="I18" s="3" t="s">
        <v>85</v>
      </c>
    </row>
    <row r="20" spans="1:9" ht="15.75" thickBot="1" x14ac:dyDescent="0.3"/>
    <row r="21" spans="1:9" ht="90.75" thickBot="1" x14ac:dyDescent="0.3">
      <c r="A21" s="14" t="s">
        <v>19</v>
      </c>
      <c r="B21" s="15" t="s">
        <v>2</v>
      </c>
      <c r="C21" s="16" t="s">
        <v>3</v>
      </c>
      <c r="D21" s="16"/>
      <c r="E21" s="14" t="s">
        <v>4</v>
      </c>
      <c r="F21" s="14" t="s">
        <v>5</v>
      </c>
      <c r="G21" s="17" t="s">
        <v>6</v>
      </c>
    </row>
    <row r="22" spans="1:9" ht="15.75" thickBot="1" x14ac:dyDescent="0.3">
      <c r="A22" s="18" t="s">
        <v>7</v>
      </c>
      <c r="B22" s="11" t="s">
        <v>11</v>
      </c>
      <c r="C22" s="8">
        <v>3384</v>
      </c>
      <c r="D22" s="8">
        <f>K6+N6</f>
        <v>3470</v>
      </c>
      <c r="E22" s="5">
        <v>150</v>
      </c>
      <c r="F22" s="9">
        <f>ROUND(E22,2)</f>
        <v>150</v>
      </c>
      <c r="G22" s="10">
        <f>(C22*F22)*36</f>
        <v>18273600</v>
      </c>
    </row>
    <row r="23" spans="1:9" ht="19.5" thickBot="1" x14ac:dyDescent="0.3">
      <c r="A23" s="134" t="s">
        <v>20</v>
      </c>
      <c r="B23" s="135"/>
      <c r="C23" s="135"/>
      <c r="D23" s="135"/>
      <c r="E23" s="135"/>
      <c r="F23" s="136"/>
      <c r="G23" s="13">
        <f>SUM(G22:G22)</f>
        <v>18273600</v>
      </c>
    </row>
    <row r="25" spans="1:9" ht="15.75" thickBot="1" x14ac:dyDescent="0.3"/>
    <row r="26" spans="1:9" ht="90.75" thickBot="1" x14ac:dyDescent="0.3">
      <c r="A26" s="14" t="s">
        <v>22</v>
      </c>
      <c r="B26" s="15" t="s">
        <v>2</v>
      </c>
      <c r="C26" s="16" t="s">
        <v>3</v>
      </c>
      <c r="D26" s="16"/>
      <c r="E26" s="14" t="s">
        <v>4</v>
      </c>
      <c r="F26" s="14" t="s">
        <v>5</v>
      </c>
      <c r="G26" s="17" t="s">
        <v>6</v>
      </c>
    </row>
    <row r="27" spans="1:9" ht="15.75" thickBot="1" x14ac:dyDescent="0.3">
      <c r="A27" s="18" t="s">
        <v>23</v>
      </c>
      <c r="B27" s="11" t="s">
        <v>24</v>
      </c>
      <c r="C27" s="8">
        <v>4183</v>
      </c>
      <c r="D27" s="28" t="s">
        <v>79</v>
      </c>
      <c r="E27" s="5">
        <v>3</v>
      </c>
      <c r="F27" s="9">
        <f>ROUND(E27,2)</f>
        <v>3</v>
      </c>
      <c r="G27" s="10">
        <f>(C27*F27)*36</f>
        <v>451764</v>
      </c>
    </row>
    <row r="28" spans="1:9" ht="19.5" thickBot="1" x14ac:dyDescent="0.3">
      <c r="A28" s="134" t="s">
        <v>25</v>
      </c>
      <c r="B28" s="135"/>
      <c r="C28" s="135"/>
      <c r="D28" s="135"/>
      <c r="E28" s="135"/>
      <c r="F28" s="136"/>
      <c r="G28" s="13">
        <f>SUM(G27:G27)</f>
        <v>451764</v>
      </c>
    </row>
    <row r="30" spans="1:9" ht="15.75" thickBot="1" x14ac:dyDescent="0.3"/>
    <row r="31" spans="1:9" ht="90.75" thickBot="1" x14ac:dyDescent="0.3">
      <c r="A31" s="14" t="s">
        <v>26</v>
      </c>
      <c r="B31" s="15" t="s">
        <v>2</v>
      </c>
      <c r="C31" s="16" t="s">
        <v>3</v>
      </c>
      <c r="D31" s="16"/>
      <c r="E31" s="14" t="s">
        <v>4</v>
      </c>
      <c r="F31" s="14" t="s">
        <v>5</v>
      </c>
      <c r="G31" s="17" t="s">
        <v>6</v>
      </c>
    </row>
    <row r="32" spans="1:9" x14ac:dyDescent="0.25">
      <c r="A32" s="18" t="s">
        <v>7</v>
      </c>
      <c r="B32" s="11" t="s">
        <v>11</v>
      </c>
      <c r="C32" s="8">
        <v>5</v>
      </c>
      <c r="D32" s="28" t="s">
        <v>80</v>
      </c>
      <c r="E32" s="5">
        <v>1000</v>
      </c>
      <c r="F32" s="9">
        <f>ROUND(E32,2)</f>
        <v>1000</v>
      </c>
      <c r="G32" s="10">
        <f>(C32*F32)*36</f>
        <v>180000</v>
      </c>
    </row>
    <row r="33" spans="1:13" x14ac:dyDescent="0.25">
      <c r="A33" s="19" t="s">
        <v>8</v>
      </c>
      <c r="B33" s="11" t="s">
        <v>13</v>
      </c>
      <c r="C33" s="7">
        <v>497</v>
      </c>
      <c r="D33" s="8"/>
      <c r="E33" s="5">
        <v>1</v>
      </c>
      <c r="F33" s="6">
        <f t="shared" ref="F33:F34" si="3">ROUND(E33,2)</f>
        <v>1</v>
      </c>
      <c r="G33" s="10">
        <f>(C33*F33)*36</f>
        <v>17892</v>
      </c>
    </row>
    <row r="34" spans="1:13" ht="15.75" thickBot="1" x14ac:dyDescent="0.3">
      <c r="A34" s="19" t="s">
        <v>9</v>
      </c>
      <c r="B34" s="11" t="s">
        <v>13</v>
      </c>
      <c r="C34" s="7">
        <v>1575</v>
      </c>
      <c r="D34" s="8"/>
      <c r="E34" s="5">
        <v>1</v>
      </c>
      <c r="F34" s="6">
        <f t="shared" si="3"/>
        <v>1</v>
      </c>
      <c r="G34" s="10">
        <f>(C34*F34)*36</f>
        <v>56700</v>
      </c>
    </row>
    <row r="35" spans="1:13" ht="19.5" thickBot="1" x14ac:dyDescent="0.3">
      <c r="A35" s="134" t="s">
        <v>27</v>
      </c>
      <c r="B35" s="135"/>
      <c r="C35" s="135"/>
      <c r="D35" s="135"/>
      <c r="E35" s="135"/>
      <c r="F35" s="136"/>
      <c r="G35" s="13">
        <f>SUM(G32:G34)</f>
        <v>254592</v>
      </c>
    </row>
    <row r="37" spans="1:13" ht="15.75" thickBot="1" x14ac:dyDescent="0.3"/>
    <row r="38" spans="1:13" ht="90.75" thickBot="1" x14ac:dyDescent="0.3">
      <c r="A38" s="14" t="s">
        <v>28</v>
      </c>
      <c r="B38" s="15" t="s">
        <v>2</v>
      </c>
      <c r="C38" s="16" t="s">
        <v>3</v>
      </c>
      <c r="D38" s="16"/>
      <c r="E38" s="14" t="s">
        <v>4</v>
      </c>
      <c r="F38" s="14" t="s">
        <v>5</v>
      </c>
      <c r="G38" s="17" t="s">
        <v>6</v>
      </c>
      <c r="I38" s="3" t="s">
        <v>57</v>
      </c>
      <c r="J38" s="3" t="s">
        <v>58</v>
      </c>
      <c r="K38" s="3" t="s">
        <v>59</v>
      </c>
      <c r="M38" s="3" t="s">
        <v>63</v>
      </c>
    </row>
    <row r="39" spans="1:13" x14ac:dyDescent="0.25">
      <c r="A39" s="19" t="s">
        <v>69</v>
      </c>
      <c r="B39" s="11" t="s">
        <v>30</v>
      </c>
      <c r="C39" s="8">
        <v>2145</v>
      </c>
      <c r="D39" s="8"/>
      <c r="E39" s="5">
        <v>39</v>
      </c>
      <c r="F39" s="9">
        <f>ROUND(E39,2)</f>
        <v>39</v>
      </c>
      <c r="G39" s="10">
        <f>(C39*F39)*36</f>
        <v>3011580</v>
      </c>
      <c r="I39" s="24">
        <v>158</v>
      </c>
      <c r="J39" s="24"/>
      <c r="K39" s="24">
        <v>1626</v>
      </c>
      <c r="M39" s="24">
        <v>2162</v>
      </c>
    </row>
    <row r="40" spans="1:13" x14ac:dyDescent="0.25">
      <c r="A40" s="19" t="s">
        <v>68</v>
      </c>
      <c r="B40" s="11" t="s">
        <v>30</v>
      </c>
      <c r="C40" s="7">
        <v>519</v>
      </c>
      <c r="D40" s="8"/>
      <c r="E40" s="5">
        <v>99</v>
      </c>
      <c r="F40" s="6">
        <f t="shared" ref="F40:F46" si="4">ROUND(E40,2)</f>
        <v>99</v>
      </c>
      <c r="G40" s="10">
        <f>(C40*F40)*36</f>
        <v>1849716</v>
      </c>
      <c r="I40" s="24">
        <v>17</v>
      </c>
      <c r="J40" s="24"/>
      <c r="K40" s="24">
        <v>860</v>
      </c>
      <c r="M40" s="24">
        <v>636</v>
      </c>
    </row>
    <row r="41" spans="1:13" x14ac:dyDescent="0.25">
      <c r="A41" s="19" t="s">
        <v>66</v>
      </c>
      <c r="B41" s="11"/>
      <c r="C41" s="7"/>
      <c r="D41" s="8"/>
      <c r="E41" s="5"/>
      <c r="F41" s="9"/>
      <c r="G41" s="10"/>
      <c r="I41" s="24"/>
      <c r="J41" s="24"/>
      <c r="K41" s="24"/>
      <c r="M41" s="24">
        <v>316</v>
      </c>
    </row>
    <row r="42" spans="1:13" x14ac:dyDescent="0.25">
      <c r="A42" s="19" t="s">
        <v>67</v>
      </c>
      <c r="B42" s="11" t="s">
        <v>30</v>
      </c>
      <c r="C42" s="7">
        <v>915</v>
      </c>
      <c r="D42" s="8"/>
      <c r="E42" s="5">
        <v>169</v>
      </c>
      <c r="F42" s="9">
        <f>ROUND(E42,2)</f>
        <v>169</v>
      </c>
      <c r="G42" s="10">
        <f t="shared" ref="G42:G43" si="5">(C42*F42)*36</f>
        <v>5566860</v>
      </c>
      <c r="I42" s="24">
        <v>76</v>
      </c>
      <c r="J42" s="24"/>
      <c r="K42" s="24">
        <v>1102</v>
      </c>
      <c r="L42" s="3" t="s">
        <v>60</v>
      </c>
      <c r="M42" s="24">
        <v>444</v>
      </c>
    </row>
    <row r="43" spans="1:13" x14ac:dyDescent="0.25">
      <c r="A43" s="19" t="s">
        <v>64</v>
      </c>
      <c r="B43" s="11" t="s">
        <v>30</v>
      </c>
      <c r="C43" s="7">
        <v>46</v>
      </c>
      <c r="D43" s="8"/>
      <c r="E43" s="5">
        <v>229</v>
      </c>
      <c r="F43" s="6">
        <f t="shared" si="4"/>
        <v>229</v>
      </c>
      <c r="G43" s="10">
        <f t="shared" si="5"/>
        <v>379224</v>
      </c>
      <c r="I43" s="24">
        <v>24</v>
      </c>
      <c r="J43" s="24">
        <v>343</v>
      </c>
      <c r="K43" s="24">
        <v>2</v>
      </c>
      <c r="L43" s="3" t="s">
        <v>61</v>
      </c>
      <c r="M43" s="24">
        <v>188</v>
      </c>
    </row>
    <row r="44" spans="1:13" x14ac:dyDescent="0.25">
      <c r="A44" s="19" t="s">
        <v>65</v>
      </c>
      <c r="B44" s="11"/>
      <c r="C44" s="7"/>
      <c r="D44" s="8"/>
      <c r="E44" s="5"/>
      <c r="F44" s="6">
        <f t="shared" si="4"/>
        <v>0</v>
      </c>
      <c r="G44" s="10"/>
      <c r="I44" s="24"/>
      <c r="J44" s="24"/>
      <c r="K44" s="24"/>
      <c r="M44" s="24">
        <v>26</v>
      </c>
    </row>
    <row r="45" spans="1:13" x14ac:dyDescent="0.25">
      <c r="A45" s="19" t="s">
        <v>86</v>
      </c>
      <c r="B45" s="11"/>
      <c r="C45" s="7"/>
      <c r="D45" s="8">
        <v>4</v>
      </c>
      <c r="E45" s="5"/>
      <c r="F45" s="6"/>
      <c r="G45" s="10"/>
      <c r="I45" s="24"/>
      <c r="J45" s="24"/>
      <c r="K45" s="24"/>
      <c r="M45" s="24"/>
    </row>
    <row r="46" spans="1:13" ht="15.75" thickBot="1" x14ac:dyDescent="0.3">
      <c r="A46" s="19" t="s">
        <v>29</v>
      </c>
      <c r="B46" s="11" t="s">
        <v>30</v>
      </c>
      <c r="C46" s="7">
        <v>5</v>
      </c>
      <c r="D46" s="8"/>
      <c r="E46" s="5"/>
      <c r="F46" s="6">
        <f t="shared" si="4"/>
        <v>0</v>
      </c>
      <c r="G46" s="10">
        <f>(C46*F46)*36</f>
        <v>0</v>
      </c>
      <c r="M46" s="24"/>
    </row>
    <row r="47" spans="1:13" ht="19.5" thickBot="1" x14ac:dyDescent="0.3">
      <c r="A47" s="134" t="s">
        <v>31</v>
      </c>
      <c r="B47" s="135"/>
      <c r="C47" s="135"/>
      <c r="D47" s="135"/>
      <c r="E47" s="135"/>
      <c r="F47" s="136"/>
      <c r="G47" s="13">
        <f>SUM(G39:G46)</f>
        <v>10807380</v>
      </c>
      <c r="I47" s="3">
        <f>SUM(I39:I46)</f>
        <v>275</v>
      </c>
    </row>
    <row r="48" spans="1:13" x14ac:dyDescent="0.25">
      <c r="I48" s="3" t="s">
        <v>62</v>
      </c>
    </row>
    <row r="49" spans="1:10" ht="15.75" thickBot="1" x14ac:dyDescent="0.3"/>
    <row r="50" spans="1:10" ht="90.75" thickBot="1" x14ac:dyDescent="0.3">
      <c r="A50" s="14" t="s">
        <v>32</v>
      </c>
      <c r="B50" s="15" t="s">
        <v>2</v>
      </c>
      <c r="C50" s="16" t="s">
        <v>3</v>
      </c>
      <c r="D50" s="16"/>
      <c r="E50" s="14" t="s">
        <v>4</v>
      </c>
      <c r="F50" s="14" t="s">
        <v>5</v>
      </c>
      <c r="G50" s="17" t="s">
        <v>6</v>
      </c>
    </row>
    <row r="51" spans="1:10" x14ac:dyDescent="0.25">
      <c r="A51" s="18" t="s">
        <v>46</v>
      </c>
      <c r="B51" s="11" t="s">
        <v>13</v>
      </c>
      <c r="C51" s="8">
        <v>450</v>
      </c>
      <c r="D51" s="8"/>
      <c r="E51" s="5">
        <v>6</v>
      </c>
      <c r="F51" s="9">
        <f>ROUND(E51,2)</f>
        <v>6</v>
      </c>
      <c r="G51" s="10">
        <f>(C51*F51)*36</f>
        <v>97200</v>
      </c>
      <c r="I51" s="3">
        <v>189</v>
      </c>
      <c r="J51" s="3" t="s">
        <v>87</v>
      </c>
    </row>
    <row r="52" spans="1:10" x14ac:dyDescent="0.25">
      <c r="A52" s="19" t="s">
        <v>47</v>
      </c>
      <c r="B52" s="11" t="s">
        <v>13</v>
      </c>
      <c r="C52" s="7">
        <v>210</v>
      </c>
      <c r="D52" s="8"/>
      <c r="E52" s="5">
        <v>12</v>
      </c>
      <c r="F52" s="6">
        <f t="shared" ref="F52" si="6">ROUND(E52,2)</f>
        <v>12</v>
      </c>
      <c r="G52" s="10">
        <f>(C52*F52)*36</f>
        <v>90720</v>
      </c>
    </row>
    <row r="53" spans="1:10" x14ac:dyDescent="0.25">
      <c r="A53" s="19" t="s">
        <v>48</v>
      </c>
      <c r="B53" s="11" t="s">
        <v>12</v>
      </c>
      <c r="C53" s="7">
        <v>310</v>
      </c>
      <c r="D53" s="8"/>
      <c r="E53" s="5">
        <v>3.5</v>
      </c>
      <c r="F53" s="9">
        <f>ROUND(E53,2)</f>
        <v>3.5</v>
      </c>
      <c r="G53" s="10">
        <f t="shared" ref="G53:G55" si="7">(C53*F53)*36</f>
        <v>39060</v>
      </c>
      <c r="I53" s="3">
        <v>139</v>
      </c>
      <c r="J53" s="3" t="s">
        <v>87</v>
      </c>
    </row>
    <row r="54" spans="1:10" x14ac:dyDescent="0.25">
      <c r="A54" s="19" t="s">
        <v>49</v>
      </c>
      <c r="B54" s="11" t="s">
        <v>13</v>
      </c>
      <c r="C54" s="7">
        <v>120</v>
      </c>
      <c r="D54" s="8"/>
      <c r="E54" s="5">
        <v>15</v>
      </c>
      <c r="F54" s="9">
        <f>ROUND(E54,2)</f>
        <v>15</v>
      </c>
      <c r="G54" s="10">
        <f>(C54*F54)*36</f>
        <v>64800</v>
      </c>
    </row>
    <row r="55" spans="1:10" x14ac:dyDescent="0.25">
      <c r="A55" s="19" t="s">
        <v>50</v>
      </c>
      <c r="B55" s="11" t="s">
        <v>13</v>
      </c>
      <c r="C55" s="7">
        <v>75</v>
      </c>
      <c r="D55" s="8"/>
      <c r="E55" s="5">
        <v>28</v>
      </c>
      <c r="F55" s="6">
        <f t="shared" ref="F55:F62" si="8">ROUND(E55,2)</f>
        <v>28</v>
      </c>
      <c r="G55" s="10">
        <f t="shared" si="7"/>
        <v>75600</v>
      </c>
    </row>
    <row r="56" spans="1:10" x14ac:dyDescent="0.25">
      <c r="A56" s="19" t="s">
        <v>51</v>
      </c>
      <c r="B56" s="11" t="s">
        <v>12</v>
      </c>
      <c r="C56" s="7">
        <v>105</v>
      </c>
      <c r="D56" s="8"/>
      <c r="E56" s="5">
        <v>6</v>
      </c>
      <c r="F56" s="6">
        <f t="shared" si="8"/>
        <v>6</v>
      </c>
      <c r="G56" s="10">
        <f t="shared" ref="G56:G63" si="9">(C56*F56)*36</f>
        <v>22680</v>
      </c>
    </row>
    <row r="57" spans="1:10" x14ac:dyDescent="0.25">
      <c r="A57" s="25" t="s">
        <v>76</v>
      </c>
      <c r="B57" s="26" t="s">
        <v>78</v>
      </c>
      <c r="C57" s="7"/>
      <c r="D57" s="8"/>
      <c r="E57" s="5">
        <v>299</v>
      </c>
      <c r="F57" s="6">
        <f t="shared" si="8"/>
        <v>299</v>
      </c>
      <c r="G57" s="10"/>
      <c r="I57" s="3">
        <v>1986</v>
      </c>
    </row>
    <row r="58" spans="1:10" x14ac:dyDescent="0.25">
      <c r="A58" s="25" t="s">
        <v>77</v>
      </c>
      <c r="B58" s="26" t="s">
        <v>78</v>
      </c>
      <c r="C58" s="7"/>
      <c r="D58" s="8"/>
      <c r="E58" s="5">
        <v>899</v>
      </c>
      <c r="F58" s="6">
        <f t="shared" si="8"/>
        <v>899</v>
      </c>
      <c r="G58" s="10"/>
    </row>
    <row r="59" spans="1:10" x14ac:dyDescent="0.25">
      <c r="A59" s="19"/>
      <c r="B59" s="11"/>
      <c r="C59" s="7"/>
      <c r="D59" s="8"/>
      <c r="E59" s="5"/>
      <c r="F59" s="6"/>
      <c r="G59" s="10"/>
    </row>
    <row r="60" spans="1:10" x14ac:dyDescent="0.25">
      <c r="A60" s="27" t="s">
        <v>52</v>
      </c>
      <c r="B60" s="11" t="s">
        <v>11</v>
      </c>
      <c r="C60" s="7">
        <v>10</v>
      </c>
      <c r="D60" s="8"/>
      <c r="E60" s="5">
        <v>299</v>
      </c>
      <c r="F60" s="6">
        <f t="shared" si="8"/>
        <v>299</v>
      </c>
      <c r="G60" s="10">
        <f t="shared" si="9"/>
        <v>107640</v>
      </c>
    </row>
    <row r="61" spans="1:10" x14ac:dyDescent="0.25">
      <c r="A61" s="27" t="s">
        <v>53</v>
      </c>
      <c r="B61" s="11" t="s">
        <v>11</v>
      </c>
      <c r="C61" s="7">
        <v>10</v>
      </c>
      <c r="D61" s="8"/>
      <c r="E61" s="5">
        <v>899</v>
      </c>
      <c r="F61" s="6">
        <f t="shared" si="8"/>
        <v>899</v>
      </c>
      <c r="G61" s="10">
        <f t="shared" si="9"/>
        <v>323640</v>
      </c>
    </row>
    <row r="62" spans="1:10" x14ac:dyDescent="0.25">
      <c r="A62" s="27" t="s">
        <v>54</v>
      </c>
      <c r="B62" s="11" t="s">
        <v>11</v>
      </c>
      <c r="C62" s="7">
        <v>10</v>
      </c>
      <c r="D62" s="8"/>
      <c r="E62" s="5">
        <v>660</v>
      </c>
      <c r="F62" s="6">
        <f t="shared" si="8"/>
        <v>660</v>
      </c>
      <c r="G62" s="10">
        <f t="shared" si="9"/>
        <v>237600</v>
      </c>
    </row>
    <row r="63" spans="1:10" ht="15.75" thickBot="1" x14ac:dyDescent="0.3">
      <c r="A63" s="27" t="s">
        <v>55</v>
      </c>
      <c r="B63" s="11" t="s">
        <v>11</v>
      </c>
      <c r="C63" s="7">
        <v>10</v>
      </c>
      <c r="D63" s="8"/>
      <c r="E63" s="5">
        <v>2999</v>
      </c>
      <c r="F63" s="6">
        <f t="shared" ref="F63" si="10">ROUND(E63,2)</f>
        <v>2999</v>
      </c>
      <c r="G63" s="10">
        <f t="shared" si="9"/>
        <v>1079640</v>
      </c>
    </row>
    <row r="64" spans="1:10" ht="19.5" thickBot="1" x14ac:dyDescent="0.3">
      <c r="A64" s="134" t="s">
        <v>33</v>
      </c>
      <c r="B64" s="135"/>
      <c r="C64" s="135"/>
      <c r="D64" s="135"/>
      <c r="E64" s="135"/>
      <c r="F64" s="136"/>
      <c r="G64" s="13">
        <f>SUM(G51:G63)</f>
        <v>2138580</v>
      </c>
    </row>
    <row r="66" spans="1:10" ht="15.75" thickBot="1" x14ac:dyDescent="0.3"/>
    <row r="67" spans="1:10" ht="90.75" thickBot="1" x14ac:dyDescent="0.3">
      <c r="A67" s="14" t="s">
        <v>34</v>
      </c>
      <c r="B67" s="15" t="s">
        <v>2</v>
      </c>
      <c r="C67" s="16" t="s">
        <v>3</v>
      </c>
      <c r="D67" s="16"/>
      <c r="E67" s="14" t="s">
        <v>4</v>
      </c>
      <c r="F67" s="14" t="s">
        <v>5</v>
      </c>
      <c r="G67" s="17" t="s">
        <v>6</v>
      </c>
    </row>
    <row r="68" spans="1:10" x14ac:dyDescent="0.25">
      <c r="A68" s="18" t="s">
        <v>35</v>
      </c>
      <c r="B68" s="11" t="s">
        <v>13</v>
      </c>
      <c r="C68" s="8">
        <v>9214</v>
      </c>
      <c r="D68" s="8"/>
      <c r="E68" s="5">
        <v>1</v>
      </c>
      <c r="F68" s="9">
        <f>ROUND(E68,2)</f>
        <v>1</v>
      </c>
      <c r="G68" s="10">
        <f>(C68*F68)*36</f>
        <v>331704</v>
      </c>
      <c r="I68" s="3">
        <v>5436</v>
      </c>
      <c r="J68" s="3" t="s">
        <v>88</v>
      </c>
    </row>
    <row r="69" spans="1:10" x14ac:dyDescent="0.25">
      <c r="A69" s="19" t="s">
        <v>36</v>
      </c>
      <c r="B69" s="11" t="s">
        <v>13</v>
      </c>
      <c r="C69" s="7">
        <v>1750</v>
      </c>
      <c r="D69" s="8"/>
      <c r="E69" s="5">
        <v>1</v>
      </c>
      <c r="F69" s="6">
        <f t="shared" ref="F69" si="11">ROUND(E69,2)</f>
        <v>1</v>
      </c>
      <c r="G69" s="10">
        <f>(C69*F69)*36</f>
        <v>63000</v>
      </c>
    </row>
    <row r="70" spans="1:10" ht="30" x14ac:dyDescent="0.25">
      <c r="A70" s="20" t="s">
        <v>37</v>
      </c>
      <c r="B70" s="11" t="s">
        <v>13</v>
      </c>
      <c r="C70" s="7">
        <v>398</v>
      </c>
      <c r="D70" s="8"/>
      <c r="E70" s="5">
        <v>1</v>
      </c>
      <c r="F70" s="9">
        <f>ROUND(E70,2)</f>
        <v>1</v>
      </c>
      <c r="G70" s="10">
        <f t="shared" ref="G70:G71" si="12">(C70*F70)*36</f>
        <v>14328</v>
      </c>
    </row>
    <row r="71" spans="1:10" x14ac:dyDescent="0.25">
      <c r="A71" s="19" t="s">
        <v>38</v>
      </c>
      <c r="B71" s="11" t="s">
        <v>13</v>
      </c>
      <c r="C71" s="7">
        <v>100</v>
      </c>
      <c r="D71" s="8"/>
      <c r="E71" s="5">
        <v>1</v>
      </c>
      <c r="F71" s="6">
        <f t="shared" ref="F71:F72" si="13">ROUND(E71,2)</f>
        <v>1</v>
      </c>
      <c r="G71" s="10">
        <f t="shared" si="12"/>
        <v>3600</v>
      </c>
    </row>
    <row r="72" spans="1:10" ht="15.75" thickBot="1" x14ac:dyDescent="0.3">
      <c r="A72" s="19" t="s">
        <v>39</v>
      </c>
      <c r="B72" s="11" t="s">
        <v>44</v>
      </c>
      <c r="C72" s="7">
        <v>100</v>
      </c>
      <c r="D72" s="8"/>
      <c r="E72" s="5">
        <v>1.7</v>
      </c>
      <c r="F72" s="6">
        <f t="shared" si="13"/>
        <v>1.7</v>
      </c>
      <c r="G72" s="10">
        <f>(C72*F72)*36</f>
        <v>6120</v>
      </c>
      <c r="I72" s="3">
        <v>946</v>
      </c>
      <c r="J72" s="3" t="s">
        <v>88</v>
      </c>
    </row>
    <row r="73" spans="1:10" ht="19.5" thickBot="1" x14ac:dyDescent="0.3">
      <c r="A73" s="134" t="s">
        <v>40</v>
      </c>
      <c r="B73" s="135"/>
      <c r="C73" s="135"/>
      <c r="D73" s="135"/>
      <c r="E73" s="135"/>
      <c r="F73" s="136"/>
      <c r="G73" s="13">
        <f>SUM(G68:G72)</f>
        <v>418752</v>
      </c>
    </row>
    <row r="76" spans="1:10" ht="15.75" thickBot="1" x14ac:dyDescent="0.3"/>
    <row r="77" spans="1:10" ht="45.75" customHeight="1" thickBot="1" x14ac:dyDescent="0.3">
      <c r="A77" s="131" t="s">
        <v>41</v>
      </c>
      <c r="B77" s="132"/>
      <c r="C77" s="132"/>
      <c r="D77" s="132"/>
      <c r="E77" s="132"/>
      <c r="F77" s="133"/>
      <c r="G77" s="21" t="s">
        <v>6</v>
      </c>
    </row>
    <row r="78" spans="1:10" ht="19.5" thickBot="1" x14ac:dyDescent="0.3">
      <c r="A78" s="128" t="s">
        <v>42</v>
      </c>
      <c r="B78" s="129"/>
      <c r="C78" s="129"/>
      <c r="D78" s="129"/>
      <c r="E78" s="129"/>
      <c r="F78" s="130"/>
      <c r="G78" s="22">
        <f>SUM(G10+G18+G23+G28+G35+G47+G64+G73)</f>
        <v>36894852</v>
      </c>
    </row>
  </sheetData>
  <protectedRanges>
    <protectedRange algorithmName="SHA-512" hashValue="BR1lW2zgvwUQNRPkrGURQT45s3k1Up+BF1bAmSU9ETDYH9s3ERUvQNZDBI7EyevXhdedCkGvhyG/e0JtMURv6Q==" saltValue="b9KhHPy5z98cybUSOuOVkQ==" spinCount="100000" sqref="A5:A9 B14:D17 A13:A17 A21:A22 B22:D22 A26:A27 B27:D27 A31:A34 B32:D34 B39:D46 A50:A55 B51:D55 A67:A72 B68:D72 A77 A56:D63 B6:D9 A38:A46" name="Range1"/>
    <protectedRange algorithmName="SHA-512" hashValue="BR1lW2zgvwUQNRPkrGURQT45s3k1Up+BF1bAmSU9ETDYH9s3ERUvQNZDBI7EyevXhdedCkGvhyG/e0JtMURv6Q==" saltValue="b9KhHPy5z98cybUSOuOVkQ==" spinCount="100000" sqref="B5 B13 B21 B26 B31 B38 B50 B67 B77" name="Range1_10"/>
  </protectedRanges>
  <mergeCells count="14">
    <mergeCell ref="A78:F78"/>
    <mergeCell ref="A77:F77"/>
    <mergeCell ref="A10:F10"/>
    <mergeCell ref="A1:G1"/>
    <mergeCell ref="A2:G2"/>
    <mergeCell ref="A3:G3"/>
    <mergeCell ref="A4:G4"/>
    <mergeCell ref="A18:F18"/>
    <mergeCell ref="A23:F23"/>
    <mergeCell ref="A28:F28"/>
    <mergeCell ref="A35:F35"/>
    <mergeCell ref="A47:F47"/>
    <mergeCell ref="A64:F64"/>
    <mergeCell ref="A73:F73"/>
  </mergeCells>
  <phoneticPr fontId="13" type="noConversion"/>
  <conditionalFormatting sqref="F7:F9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F14:F17">
    <cfRule type="cellIs" dxfId="20" priority="25" operator="equal">
      <formula>0</formula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F22">
    <cfRule type="cellIs" dxfId="17" priority="22" operator="equal">
      <formula>0</formula>
    </cfRule>
    <cfRule type="cellIs" dxfId="16" priority="23" operator="lessThan">
      <formula>0</formula>
    </cfRule>
    <cfRule type="cellIs" dxfId="15" priority="24" operator="greaterThan">
      <formula>0</formula>
    </cfRule>
  </conditionalFormatting>
  <conditionalFormatting sqref="F27">
    <cfRule type="cellIs" dxfId="14" priority="19" operator="equal">
      <formula>0</formula>
    </cfRule>
    <cfRule type="cellIs" dxfId="13" priority="20" operator="lessThan">
      <formula>0</formula>
    </cfRule>
    <cfRule type="cellIs" dxfId="12" priority="21" operator="greaterThan">
      <formula>0</formula>
    </cfRule>
  </conditionalFormatting>
  <conditionalFormatting sqref="F32:F34">
    <cfRule type="cellIs" dxfId="11" priority="16" operator="equal">
      <formula>0</formula>
    </cfRule>
    <cfRule type="cellIs" dxfId="10" priority="17" operator="lessThan">
      <formula>0</formula>
    </cfRule>
    <cfRule type="cellIs" dxfId="9" priority="18" operator="greaterThan">
      <formula>0</formula>
    </cfRule>
  </conditionalFormatting>
  <conditionalFormatting sqref="F39:F46">
    <cfRule type="cellIs" dxfId="8" priority="13" operator="equal">
      <formula>0</formula>
    </cfRule>
    <cfRule type="cellIs" dxfId="7" priority="14" operator="lessThan">
      <formula>0</formula>
    </cfRule>
    <cfRule type="cellIs" dxfId="6" priority="15" operator="greaterThan">
      <formula>0</formula>
    </cfRule>
  </conditionalFormatting>
  <conditionalFormatting sqref="F51:F6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F68:F72">
    <cfRule type="cellIs" dxfId="2" priority="7" operator="equal">
      <formula>0</formula>
    </cfRule>
    <cfRule type="cellIs" dxfId="1" priority="8" operator="lessThan">
      <formula>0</formula>
    </cfRule>
    <cfRule type="cellIs" dxfId="0" priority="9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fitToHeight="0" orientation="landscape" r:id="rId1"/>
  <headerFooter>
    <oddFooter>&amp;LDokumentace zadávacího řízení RD &amp;"-,Tučné"CETSM0520&amp;"-,Obyčejné" - příloha č. 5&amp;RStránka &amp;"-,Tučné"&amp;P&amp;"-,Obyčejné" z &amp;"-,Tučné"&amp;N</oddFooter>
  </headerFooter>
  <rowBreaks count="3" manualBreakCount="3">
    <brk id="19" max="16383" man="1"/>
    <brk id="36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48E09-9634-464B-8363-D1D4DD0084F5}">
  <dimension ref="A1:U78"/>
  <sheetViews>
    <sheetView workbookViewId="0">
      <selection activeCell="H19" sqref="H19"/>
    </sheetView>
  </sheetViews>
  <sheetFormatPr defaultRowHeight="15" x14ac:dyDescent="0.25"/>
  <cols>
    <col min="2" max="2" width="51.28515625" bestFit="1" customWidth="1"/>
    <col min="4" max="4" width="11.7109375" bestFit="1" customWidth="1"/>
    <col min="7" max="7" width="14.7109375" bestFit="1" customWidth="1"/>
    <col min="9" max="9" width="14.140625" bestFit="1" customWidth="1"/>
    <col min="12" max="12" width="55.28515625" bestFit="1" customWidth="1"/>
    <col min="17" max="17" width="14.28515625" customWidth="1"/>
    <col min="19" max="19" width="16.5703125" customWidth="1"/>
  </cols>
  <sheetData>
    <row r="1" spans="1:19" ht="19.5" thickTop="1" x14ac:dyDescent="0.25">
      <c r="A1" s="146" t="s">
        <v>45</v>
      </c>
      <c r="B1" s="147"/>
      <c r="C1" s="147"/>
      <c r="D1" s="147"/>
      <c r="E1" s="147"/>
      <c r="F1" s="147"/>
      <c r="G1" s="147"/>
      <c r="H1" s="147"/>
      <c r="I1" s="148"/>
      <c r="K1" s="146" t="s">
        <v>180</v>
      </c>
      <c r="L1" s="147"/>
      <c r="M1" s="147"/>
      <c r="N1" s="147"/>
      <c r="O1" s="147"/>
      <c r="P1" s="147"/>
      <c r="Q1" s="147"/>
      <c r="R1" s="147"/>
      <c r="S1" s="148"/>
    </row>
    <row r="2" spans="1:19" ht="19.5" thickBot="1" x14ac:dyDescent="0.3">
      <c r="A2" s="149"/>
      <c r="B2" s="150"/>
      <c r="C2" s="150"/>
      <c r="D2" s="150"/>
      <c r="E2" s="150"/>
      <c r="F2" s="150"/>
      <c r="G2" s="150"/>
      <c r="H2" s="150"/>
      <c r="I2" s="151"/>
    </row>
    <row r="3" spans="1:19" ht="24" x14ac:dyDescent="0.25">
      <c r="A3" s="140"/>
      <c r="B3" s="142" t="s">
        <v>89</v>
      </c>
      <c r="C3" s="144" t="s">
        <v>90</v>
      </c>
      <c r="D3" s="30" t="s">
        <v>91</v>
      </c>
      <c r="E3" s="31" t="s">
        <v>92</v>
      </c>
      <c r="F3" s="31"/>
      <c r="G3" s="29" t="s">
        <v>93</v>
      </c>
      <c r="H3" s="29" t="s">
        <v>94</v>
      </c>
      <c r="I3" s="32" t="s">
        <v>95</v>
      </c>
      <c r="K3" s="140"/>
      <c r="L3" s="142" t="s">
        <v>89</v>
      </c>
      <c r="M3" s="144" t="s">
        <v>90</v>
      </c>
      <c r="N3" s="30" t="s">
        <v>91</v>
      </c>
      <c r="O3" s="31" t="s">
        <v>92</v>
      </c>
      <c r="P3" s="31"/>
      <c r="Q3" s="29" t="s">
        <v>93</v>
      </c>
      <c r="R3" s="29" t="s">
        <v>94</v>
      </c>
      <c r="S3" s="32" t="s">
        <v>95</v>
      </c>
    </row>
    <row r="4" spans="1:19" x14ac:dyDescent="0.25">
      <c r="A4" s="141"/>
      <c r="B4" s="143"/>
      <c r="C4" s="145"/>
      <c r="D4" s="33" t="s">
        <v>96</v>
      </c>
      <c r="E4" s="34"/>
      <c r="F4" s="34"/>
      <c r="G4" s="34"/>
      <c r="H4" s="34" t="s">
        <v>97</v>
      </c>
      <c r="I4" s="35"/>
      <c r="K4" s="141"/>
      <c r="L4" s="143"/>
      <c r="M4" s="145"/>
      <c r="N4" s="33" t="s">
        <v>96</v>
      </c>
      <c r="O4" s="34"/>
      <c r="P4" s="34"/>
      <c r="Q4" s="34"/>
      <c r="R4" s="34" t="s">
        <v>97</v>
      </c>
      <c r="S4" s="35"/>
    </row>
    <row r="5" spans="1:19" x14ac:dyDescent="0.25">
      <c r="A5" s="36"/>
      <c r="B5" s="37" t="s">
        <v>98</v>
      </c>
      <c r="C5" s="38"/>
      <c r="D5" s="39"/>
      <c r="E5" s="40"/>
      <c r="F5" s="40"/>
      <c r="G5" s="39"/>
      <c r="H5" s="38"/>
      <c r="I5" s="41"/>
      <c r="K5" s="36"/>
      <c r="L5" s="37" t="s">
        <v>98</v>
      </c>
      <c r="M5" s="38"/>
      <c r="N5" s="39"/>
      <c r="O5" s="40"/>
      <c r="P5" s="40"/>
      <c r="Q5" s="39"/>
      <c r="R5" s="38"/>
      <c r="S5" s="41"/>
    </row>
    <row r="6" spans="1:19" ht="15.75" x14ac:dyDescent="0.25">
      <c r="A6" s="42" t="s">
        <v>99</v>
      </c>
      <c r="B6" s="43" t="s">
        <v>177</v>
      </c>
      <c r="C6" s="44" t="s">
        <v>101</v>
      </c>
      <c r="D6" s="45"/>
      <c r="E6" s="46">
        <f>957+E15+E22+E29</f>
        <v>7461</v>
      </c>
      <c r="F6" s="47" t="s">
        <v>102</v>
      </c>
      <c r="G6" s="48">
        <f>D6*E6</f>
        <v>0</v>
      </c>
      <c r="H6" s="49">
        <v>21</v>
      </c>
      <c r="I6" s="50">
        <f>G6*(1+H6/100)</f>
        <v>0</v>
      </c>
      <c r="K6" s="42" t="s">
        <v>99</v>
      </c>
      <c r="L6" s="43" t="s">
        <v>100</v>
      </c>
      <c r="M6" s="44" t="s">
        <v>101</v>
      </c>
      <c r="N6" s="45"/>
      <c r="O6" s="46">
        <v>7461</v>
      </c>
      <c r="P6" s="47" t="s">
        <v>102</v>
      </c>
      <c r="Q6" s="48">
        <f>N6*O6</f>
        <v>0</v>
      </c>
      <c r="R6" s="49">
        <v>21</v>
      </c>
      <c r="S6" s="50">
        <f>Q6*(1+R6/100)</f>
        <v>0</v>
      </c>
    </row>
    <row r="7" spans="1:19" ht="15.75" x14ac:dyDescent="0.25">
      <c r="A7" s="42" t="s">
        <v>103</v>
      </c>
      <c r="B7" s="51" t="s">
        <v>104</v>
      </c>
      <c r="C7" s="44" t="s">
        <v>101</v>
      </c>
      <c r="D7" s="45"/>
      <c r="E7" s="46"/>
      <c r="F7" s="47" t="s">
        <v>102</v>
      </c>
      <c r="G7" s="48">
        <f t="shared" ref="G7:G9" si="0">D7*E7</f>
        <v>0</v>
      </c>
      <c r="H7" s="49">
        <v>21</v>
      </c>
      <c r="I7" s="50">
        <f t="shared" ref="I7:I9" si="1">G7*(1+H7/100)</f>
        <v>0</v>
      </c>
      <c r="K7" s="42" t="s">
        <v>103</v>
      </c>
      <c r="L7" s="51" t="s">
        <v>104</v>
      </c>
      <c r="M7" s="44" t="s">
        <v>101</v>
      </c>
      <c r="N7" s="45"/>
      <c r="O7" s="46"/>
      <c r="P7" s="47" t="s">
        <v>102</v>
      </c>
      <c r="Q7" s="48">
        <f t="shared" ref="Q7:Q9" si="2">N7*O7</f>
        <v>0</v>
      </c>
      <c r="R7" s="49">
        <v>21</v>
      </c>
      <c r="S7" s="50">
        <f t="shared" ref="S7:S9" si="3">Q7*(1+R7/100)</f>
        <v>0</v>
      </c>
    </row>
    <row r="8" spans="1:19" ht="15.75" x14ac:dyDescent="0.25">
      <c r="A8" s="42" t="s">
        <v>105</v>
      </c>
      <c r="B8" s="51" t="s">
        <v>106</v>
      </c>
      <c r="C8" s="44" t="s">
        <v>101</v>
      </c>
      <c r="D8" s="45"/>
      <c r="E8" s="46"/>
      <c r="F8" s="47" t="s">
        <v>102</v>
      </c>
      <c r="G8" s="48">
        <f t="shared" si="0"/>
        <v>0</v>
      </c>
      <c r="H8" s="49">
        <v>21</v>
      </c>
      <c r="I8" s="50">
        <f t="shared" si="1"/>
        <v>0</v>
      </c>
      <c r="K8" s="42" t="s">
        <v>105</v>
      </c>
      <c r="L8" s="51" t="s">
        <v>106</v>
      </c>
      <c r="M8" s="44" t="s">
        <v>101</v>
      </c>
      <c r="N8" s="45"/>
      <c r="O8" s="46"/>
      <c r="P8" s="47" t="s">
        <v>102</v>
      </c>
      <c r="Q8" s="48">
        <f t="shared" si="2"/>
        <v>0</v>
      </c>
      <c r="R8" s="49">
        <v>21</v>
      </c>
      <c r="S8" s="50">
        <f t="shared" si="3"/>
        <v>0</v>
      </c>
    </row>
    <row r="9" spans="1:19" ht="15.75" x14ac:dyDescent="0.25">
      <c r="A9" s="42" t="s">
        <v>107</v>
      </c>
      <c r="B9" s="51" t="s">
        <v>108</v>
      </c>
      <c r="C9" s="44" t="s">
        <v>101</v>
      </c>
      <c r="D9" s="45"/>
      <c r="E9" s="46">
        <v>7461</v>
      </c>
      <c r="F9" s="47" t="s">
        <v>102</v>
      </c>
      <c r="G9" s="48">
        <f t="shared" si="0"/>
        <v>0</v>
      </c>
      <c r="H9" s="49">
        <v>21</v>
      </c>
      <c r="I9" s="50">
        <f t="shared" si="1"/>
        <v>0</v>
      </c>
      <c r="K9" s="42" t="s">
        <v>107</v>
      </c>
      <c r="L9" s="51" t="s">
        <v>108</v>
      </c>
      <c r="M9" s="44" t="s">
        <v>101</v>
      </c>
      <c r="N9" s="45"/>
      <c r="O9" s="46">
        <v>7461</v>
      </c>
      <c r="P9" s="47" t="s">
        <v>102</v>
      </c>
      <c r="Q9" s="48">
        <f t="shared" si="2"/>
        <v>0</v>
      </c>
      <c r="R9" s="49">
        <v>21</v>
      </c>
      <c r="S9" s="50">
        <f t="shared" si="3"/>
        <v>0</v>
      </c>
    </row>
    <row r="10" spans="1:19" x14ac:dyDescent="0.25">
      <c r="A10" s="52"/>
      <c r="B10" s="53" t="s">
        <v>109</v>
      </c>
      <c r="C10" s="54"/>
      <c r="D10" s="55"/>
      <c r="E10" s="54"/>
      <c r="F10" s="54"/>
      <c r="G10" s="56">
        <f>SUM(G6:G9)</f>
        <v>0</v>
      </c>
      <c r="H10" s="54"/>
      <c r="I10" s="57"/>
      <c r="K10" s="52"/>
      <c r="L10" s="53" t="s">
        <v>109</v>
      </c>
      <c r="M10" s="54"/>
      <c r="N10" s="55"/>
      <c r="O10" s="54"/>
      <c r="P10" s="54"/>
      <c r="Q10" s="56">
        <f>SUM(Q6:Q9)</f>
        <v>0</v>
      </c>
      <c r="R10" s="54"/>
      <c r="S10" s="57"/>
    </row>
    <row r="11" spans="1:19" ht="15.75" thickBot="1" x14ac:dyDescent="0.3">
      <c r="A11" s="52"/>
      <c r="B11" s="53" t="s">
        <v>110</v>
      </c>
      <c r="C11" s="54"/>
      <c r="D11" s="55"/>
      <c r="E11" s="54"/>
      <c r="F11" s="54"/>
      <c r="G11" s="58"/>
      <c r="H11" s="54"/>
      <c r="I11" s="59">
        <f>SUM(I6:I9)</f>
        <v>0</v>
      </c>
      <c r="K11" s="52"/>
      <c r="L11" s="53" t="s">
        <v>110</v>
      </c>
      <c r="M11" s="54"/>
      <c r="N11" s="55"/>
      <c r="O11" s="54"/>
      <c r="P11" s="54"/>
      <c r="Q11" s="58"/>
      <c r="R11" s="54"/>
      <c r="S11" s="59">
        <f>SUM(S6:S9)</f>
        <v>0</v>
      </c>
    </row>
    <row r="12" spans="1:19" ht="36" x14ac:dyDescent="0.25">
      <c r="A12" s="140"/>
      <c r="B12" s="142" t="s">
        <v>111</v>
      </c>
      <c r="C12" s="144" t="s">
        <v>90</v>
      </c>
      <c r="D12" s="30" t="s">
        <v>91</v>
      </c>
      <c r="E12" s="31" t="s">
        <v>92</v>
      </c>
      <c r="F12" s="31" t="s">
        <v>112</v>
      </c>
      <c r="G12" s="29" t="s">
        <v>93</v>
      </c>
      <c r="H12" s="29" t="s">
        <v>94</v>
      </c>
      <c r="I12" s="32" t="s">
        <v>95</v>
      </c>
      <c r="K12" s="140"/>
      <c r="L12" s="142" t="s">
        <v>111</v>
      </c>
      <c r="M12" s="144" t="s">
        <v>90</v>
      </c>
      <c r="N12" s="30" t="s">
        <v>91</v>
      </c>
      <c r="O12" s="31" t="s">
        <v>92</v>
      </c>
      <c r="P12" s="31" t="s">
        <v>112</v>
      </c>
      <c r="Q12" s="29" t="s">
        <v>93</v>
      </c>
      <c r="R12" s="29" t="s">
        <v>94</v>
      </c>
      <c r="S12" s="32" t="s">
        <v>95</v>
      </c>
    </row>
    <row r="13" spans="1:19" x14ac:dyDescent="0.25">
      <c r="A13" s="141"/>
      <c r="B13" s="143"/>
      <c r="C13" s="145"/>
      <c r="D13" s="33" t="s">
        <v>96</v>
      </c>
      <c r="E13" s="34" t="s">
        <v>113</v>
      </c>
      <c r="F13" s="34" t="s">
        <v>113</v>
      </c>
      <c r="G13" s="34" t="s">
        <v>114</v>
      </c>
      <c r="H13" s="34" t="s">
        <v>97</v>
      </c>
      <c r="I13" s="35" t="s">
        <v>114</v>
      </c>
      <c r="K13" s="141"/>
      <c r="L13" s="143"/>
      <c r="M13" s="145"/>
      <c r="N13" s="33" t="s">
        <v>96</v>
      </c>
      <c r="O13" s="34" t="s">
        <v>113</v>
      </c>
      <c r="P13" s="34" t="s">
        <v>113</v>
      </c>
      <c r="Q13" s="34" t="s">
        <v>114</v>
      </c>
      <c r="R13" s="34" t="s">
        <v>97</v>
      </c>
      <c r="S13" s="35" t="s">
        <v>114</v>
      </c>
    </row>
    <row r="14" spans="1:19" x14ac:dyDescent="0.25">
      <c r="A14" s="36"/>
      <c r="B14" s="37" t="s">
        <v>171</v>
      </c>
      <c r="C14" s="38"/>
      <c r="D14" s="39"/>
      <c r="E14" s="40"/>
      <c r="F14" s="40"/>
      <c r="G14" s="39"/>
      <c r="H14" s="38"/>
      <c r="I14" s="41"/>
      <c r="K14" s="36"/>
      <c r="L14" s="37" t="s">
        <v>171</v>
      </c>
      <c r="M14" s="38"/>
      <c r="N14" s="39"/>
      <c r="O14" s="40"/>
      <c r="P14" s="40"/>
      <c r="Q14" s="39"/>
      <c r="R14" s="38"/>
      <c r="S14" s="41"/>
    </row>
    <row r="15" spans="1:19" ht="15.75" x14ac:dyDescent="0.25">
      <c r="A15" s="42" t="s">
        <v>115</v>
      </c>
      <c r="B15" s="60" t="s">
        <v>116</v>
      </c>
      <c r="C15" s="44" t="s">
        <v>101</v>
      </c>
      <c r="D15" s="45">
        <v>1</v>
      </c>
      <c r="E15" s="107">
        <v>3024</v>
      </c>
      <c r="F15" s="47" t="s">
        <v>102</v>
      </c>
      <c r="G15" s="48">
        <f>D15*E15</f>
        <v>3024</v>
      </c>
      <c r="H15" s="49">
        <v>21</v>
      </c>
      <c r="I15" s="50">
        <f>G15*(1+H15/100)</f>
        <v>3659.04</v>
      </c>
      <c r="K15" s="42" t="s">
        <v>115</v>
      </c>
      <c r="L15" s="60" t="s">
        <v>116</v>
      </c>
      <c r="M15" s="44" t="s">
        <v>101</v>
      </c>
      <c r="N15" s="45">
        <v>1</v>
      </c>
      <c r="O15" s="107">
        <v>2473</v>
      </c>
      <c r="P15" s="47" t="s">
        <v>102</v>
      </c>
      <c r="Q15" s="48">
        <f>N15*O15</f>
        <v>2473</v>
      </c>
      <c r="R15" s="49">
        <v>21</v>
      </c>
      <c r="S15" s="50">
        <f>Q15*(1+R15/100)</f>
        <v>2992.33</v>
      </c>
    </row>
    <row r="16" spans="1:19" x14ac:dyDescent="0.25">
      <c r="A16" s="61"/>
      <c r="B16" s="62" t="s">
        <v>117</v>
      </c>
      <c r="C16" s="63"/>
      <c r="D16" s="64"/>
      <c r="E16" s="65"/>
      <c r="F16" s="65"/>
      <c r="G16" s="64"/>
      <c r="H16" s="63"/>
      <c r="I16" s="66"/>
      <c r="K16" s="61"/>
      <c r="L16" s="62" t="s">
        <v>117</v>
      </c>
      <c r="M16" s="63"/>
      <c r="N16" s="64"/>
      <c r="O16" s="65"/>
      <c r="P16" s="65"/>
      <c r="Q16" s="64"/>
      <c r="R16" s="63"/>
      <c r="S16" s="66"/>
    </row>
    <row r="17" spans="1:21" ht="15.75" x14ac:dyDescent="0.25">
      <c r="A17" s="42" t="s">
        <v>118</v>
      </c>
      <c r="B17" s="60" t="s">
        <v>8</v>
      </c>
      <c r="C17" s="44" t="s">
        <v>119</v>
      </c>
      <c r="D17" s="45">
        <v>0.5</v>
      </c>
      <c r="E17" s="46">
        <v>22409</v>
      </c>
      <c r="F17" s="47" t="s">
        <v>102</v>
      </c>
      <c r="G17" s="48">
        <f>D17*E17</f>
        <v>11204.5</v>
      </c>
      <c r="H17" s="49">
        <v>21</v>
      </c>
      <c r="I17" s="50">
        <f>G17*(1+H17/100)</f>
        <v>13557.445</v>
      </c>
      <c r="K17" s="42" t="s">
        <v>118</v>
      </c>
      <c r="L17" s="60" t="s">
        <v>8</v>
      </c>
      <c r="M17" s="44" t="s">
        <v>119</v>
      </c>
      <c r="N17" s="45">
        <v>0.5</v>
      </c>
      <c r="O17" s="46">
        <v>20723</v>
      </c>
      <c r="P17" s="47" t="s">
        <v>102</v>
      </c>
      <c r="Q17" s="48">
        <f>N17*O17</f>
        <v>10361.5</v>
      </c>
      <c r="R17" s="49">
        <v>21</v>
      </c>
      <c r="S17" s="50">
        <f>Q17*(1+R17/100)</f>
        <v>12537.414999999999</v>
      </c>
    </row>
    <row r="18" spans="1:21" ht="15.75" x14ac:dyDescent="0.25">
      <c r="A18" s="42"/>
      <c r="B18" s="60" t="s">
        <v>9</v>
      </c>
      <c r="C18" s="44" t="s">
        <v>119</v>
      </c>
      <c r="D18" s="45">
        <v>0.5</v>
      </c>
      <c r="E18" s="46">
        <v>34911</v>
      </c>
      <c r="F18" s="47"/>
      <c r="G18" s="48">
        <f>D18*E18</f>
        <v>17455.5</v>
      </c>
      <c r="H18" s="49">
        <v>21</v>
      </c>
      <c r="I18" s="50">
        <f>G18*(1+H18/100)</f>
        <v>21121.154999999999</v>
      </c>
      <c r="K18" s="42"/>
      <c r="L18" s="60" t="s">
        <v>9</v>
      </c>
      <c r="M18" s="44" t="s">
        <v>119</v>
      </c>
      <c r="N18" s="45">
        <v>0.5</v>
      </c>
      <c r="O18" s="46">
        <v>33411</v>
      </c>
      <c r="P18" s="47"/>
      <c r="Q18" s="48">
        <f>N18*O18</f>
        <v>16705.5</v>
      </c>
      <c r="R18" s="49">
        <v>21</v>
      </c>
      <c r="S18" s="50">
        <f>Q18*(1+R18/100)</f>
        <v>20213.654999999999</v>
      </c>
    </row>
    <row r="19" spans="1:21" x14ac:dyDescent="0.25">
      <c r="A19" s="61"/>
      <c r="B19" s="67" t="s">
        <v>132</v>
      </c>
      <c r="C19" s="68"/>
      <c r="D19" s="69"/>
      <c r="E19" s="69"/>
      <c r="F19" s="69"/>
      <c r="G19" s="69"/>
      <c r="H19" s="69"/>
      <c r="I19" s="70"/>
      <c r="K19" s="61"/>
      <c r="L19" s="67" t="s">
        <v>132</v>
      </c>
      <c r="M19" s="68"/>
      <c r="N19" s="69"/>
      <c r="O19" s="69"/>
      <c r="P19" s="69"/>
      <c r="Q19" s="69"/>
      <c r="R19" s="69"/>
      <c r="S19" s="70"/>
    </row>
    <row r="20" spans="1:21" ht="15.75" x14ac:dyDescent="0.25">
      <c r="A20" s="42" t="s">
        <v>120</v>
      </c>
      <c r="B20" s="60" t="s">
        <v>121</v>
      </c>
      <c r="C20" s="44" t="s">
        <v>122</v>
      </c>
      <c r="D20" s="45">
        <v>0.5</v>
      </c>
      <c r="E20" s="46">
        <v>23743</v>
      </c>
      <c r="F20" s="47" t="s">
        <v>102</v>
      </c>
      <c r="G20" s="48">
        <f>D20*E20</f>
        <v>11871.5</v>
      </c>
      <c r="H20" s="49">
        <v>21</v>
      </c>
      <c r="I20" s="50">
        <f>G20*(1+H20/100)</f>
        <v>14364.514999999999</v>
      </c>
      <c r="K20" s="42" t="s">
        <v>120</v>
      </c>
      <c r="L20" s="60" t="s">
        <v>121</v>
      </c>
      <c r="M20" s="44" t="s">
        <v>122</v>
      </c>
      <c r="N20" s="45">
        <v>0.5</v>
      </c>
      <c r="O20" s="46">
        <v>22444</v>
      </c>
      <c r="P20" s="47" t="s">
        <v>102</v>
      </c>
      <c r="Q20" s="48">
        <f>N20*O20</f>
        <v>11222</v>
      </c>
      <c r="R20" s="49">
        <v>21</v>
      </c>
      <c r="S20" s="50">
        <f>Q20*(1+R20/100)</f>
        <v>13578.619999999999</v>
      </c>
    </row>
    <row r="21" spans="1:21" x14ac:dyDescent="0.25">
      <c r="A21" s="36"/>
      <c r="B21" s="37" t="s">
        <v>173</v>
      </c>
      <c r="C21" s="38"/>
      <c r="D21" s="39"/>
      <c r="E21" s="40"/>
      <c r="F21" s="40"/>
      <c r="G21" s="39"/>
      <c r="H21" s="38"/>
      <c r="I21" s="41"/>
      <c r="K21" s="36"/>
      <c r="L21" s="37" t="s">
        <v>173</v>
      </c>
      <c r="M21" s="38"/>
      <c r="N21" s="39"/>
      <c r="O21" s="40"/>
      <c r="P21" s="40"/>
      <c r="Q21" s="39"/>
      <c r="R21" s="38"/>
      <c r="S21" s="41"/>
    </row>
    <row r="22" spans="1:21" ht="15.75" x14ac:dyDescent="0.25">
      <c r="A22" s="42" t="s">
        <v>202</v>
      </c>
      <c r="B22" s="60" t="s">
        <v>174</v>
      </c>
      <c r="C22" s="44" t="s">
        <v>101</v>
      </c>
      <c r="D22" s="45">
        <v>40</v>
      </c>
      <c r="E22" s="46">
        <v>1789</v>
      </c>
      <c r="F22" s="47" t="s">
        <v>102</v>
      </c>
      <c r="G22" s="48">
        <f>D22*E22</f>
        <v>71560</v>
      </c>
      <c r="H22" s="49">
        <v>21</v>
      </c>
      <c r="I22" s="50">
        <f>G22*(1+H22/100)</f>
        <v>86587.599999999991</v>
      </c>
      <c r="K22" s="42" t="s">
        <v>202</v>
      </c>
      <c r="L22" s="60" t="s">
        <v>174</v>
      </c>
      <c r="M22" s="44" t="s">
        <v>101</v>
      </c>
      <c r="N22" s="45">
        <v>40</v>
      </c>
      <c r="O22" s="46">
        <v>1521</v>
      </c>
      <c r="P22" s="47" t="s">
        <v>102</v>
      </c>
      <c r="Q22" s="48">
        <f>N22*O22</f>
        <v>60840</v>
      </c>
      <c r="R22" s="49">
        <v>21</v>
      </c>
      <c r="S22" s="50">
        <f>Q22*(1+R22/100)</f>
        <v>73616.399999999994</v>
      </c>
    </row>
    <row r="23" spans="1:21" x14ac:dyDescent="0.25">
      <c r="A23" s="61"/>
      <c r="B23" s="62" t="s">
        <v>117</v>
      </c>
      <c r="C23" s="63"/>
      <c r="D23" s="64"/>
      <c r="E23" s="65"/>
      <c r="F23" s="65"/>
      <c r="G23" s="64"/>
      <c r="H23" s="63"/>
      <c r="I23" s="66"/>
      <c r="K23" s="61"/>
      <c r="L23" s="62" t="s">
        <v>117</v>
      </c>
      <c r="M23" s="63"/>
      <c r="N23" s="64"/>
      <c r="O23" s="65"/>
      <c r="P23" s="65"/>
      <c r="Q23" s="64"/>
      <c r="R23" s="63"/>
      <c r="S23" s="66"/>
    </row>
    <row r="24" spans="1:21" ht="15.75" x14ac:dyDescent="0.25">
      <c r="A24" s="42" t="s">
        <v>125</v>
      </c>
      <c r="B24" s="60" t="s">
        <v>16</v>
      </c>
      <c r="C24" s="44" t="s">
        <v>119</v>
      </c>
      <c r="D24" s="45">
        <v>0.5</v>
      </c>
      <c r="E24" s="46">
        <v>2687.7</v>
      </c>
      <c r="F24" s="47" t="s">
        <v>102</v>
      </c>
      <c r="G24" s="48">
        <f>D24*E24</f>
        <v>1343.85</v>
      </c>
      <c r="H24" s="49">
        <v>21</v>
      </c>
      <c r="I24" s="50">
        <f>G24*(1+H24/100)</f>
        <v>1626.0584999999999</v>
      </c>
      <c r="K24" s="42" t="s">
        <v>125</v>
      </c>
      <c r="L24" s="60" t="s">
        <v>16</v>
      </c>
      <c r="M24" s="44" t="s">
        <v>119</v>
      </c>
      <c r="N24" s="45">
        <v>0.5</v>
      </c>
      <c r="O24" s="46">
        <v>4997.7</v>
      </c>
      <c r="P24" s="47" t="s">
        <v>102</v>
      </c>
      <c r="Q24" s="48">
        <f>N24*O24</f>
        <v>2498.85</v>
      </c>
      <c r="R24" s="49">
        <v>21</v>
      </c>
      <c r="S24" s="50">
        <f>Q24*(1+R24/100)</f>
        <v>3023.6084999999998</v>
      </c>
    </row>
    <row r="25" spans="1:21" ht="15.75" x14ac:dyDescent="0.25">
      <c r="A25" s="42"/>
      <c r="B25" s="60" t="s">
        <v>17</v>
      </c>
      <c r="C25" s="44" t="s">
        <v>119</v>
      </c>
      <c r="D25" s="45">
        <v>0.5</v>
      </c>
      <c r="E25" s="46">
        <v>6271</v>
      </c>
      <c r="F25" s="47" t="s">
        <v>102</v>
      </c>
      <c r="G25" s="48">
        <f>D25*E25</f>
        <v>3135.5</v>
      </c>
      <c r="H25" s="49">
        <v>21</v>
      </c>
      <c r="I25" s="50">
        <f>G25*(1+H25/100)</f>
        <v>3793.9549999999999</v>
      </c>
      <c r="K25" s="42"/>
      <c r="L25" s="60" t="s">
        <v>17</v>
      </c>
      <c r="M25" s="44" t="s">
        <v>119</v>
      </c>
      <c r="N25" s="45">
        <v>0.5</v>
      </c>
      <c r="O25" s="46">
        <v>11661</v>
      </c>
      <c r="P25" s="47"/>
      <c r="Q25" s="48">
        <f>N25*O25</f>
        <v>5830.5</v>
      </c>
      <c r="R25" s="49">
        <v>21</v>
      </c>
      <c r="S25" s="50">
        <f>Q25*(1+R25/100)</f>
        <v>7054.9049999999997</v>
      </c>
    </row>
    <row r="26" spans="1:21" x14ac:dyDescent="0.25">
      <c r="A26" s="61"/>
      <c r="B26" s="67" t="s">
        <v>132</v>
      </c>
      <c r="C26" s="68"/>
      <c r="D26" s="69"/>
      <c r="E26" s="69"/>
      <c r="F26" s="69"/>
      <c r="G26" s="69"/>
      <c r="H26" s="69"/>
      <c r="I26" s="70"/>
      <c r="K26" s="61"/>
      <c r="L26" s="67" t="s">
        <v>132</v>
      </c>
      <c r="M26" s="68"/>
      <c r="N26" s="69"/>
      <c r="O26" s="69"/>
      <c r="P26" s="69"/>
      <c r="Q26" s="69"/>
      <c r="R26" s="69"/>
      <c r="S26" s="70"/>
    </row>
    <row r="27" spans="1:21" ht="15.75" x14ac:dyDescent="0.25">
      <c r="A27" s="42" t="s">
        <v>203</v>
      </c>
      <c r="B27" s="60" t="s">
        <v>175</v>
      </c>
      <c r="C27" s="44" t="s">
        <v>122</v>
      </c>
      <c r="D27" s="45">
        <v>0.05</v>
      </c>
      <c r="E27" s="46">
        <v>13262</v>
      </c>
      <c r="F27" s="47" t="s">
        <v>102</v>
      </c>
      <c r="G27" s="48">
        <f>D27*E27</f>
        <v>663.1</v>
      </c>
      <c r="H27" s="49">
        <v>21</v>
      </c>
      <c r="I27" s="50">
        <f>G27*(1+H27/100)</f>
        <v>802.351</v>
      </c>
      <c r="K27" s="42" t="s">
        <v>203</v>
      </c>
      <c r="L27" s="60" t="s">
        <v>175</v>
      </c>
      <c r="M27" s="44" t="s">
        <v>122</v>
      </c>
      <c r="N27" s="45">
        <v>0.5</v>
      </c>
      <c r="O27" s="46">
        <v>6791</v>
      </c>
      <c r="P27" s="47" t="s">
        <v>102</v>
      </c>
      <c r="Q27" s="48">
        <f>N27*O27</f>
        <v>3395.5</v>
      </c>
      <c r="R27" s="49">
        <v>21</v>
      </c>
      <c r="S27" s="50">
        <f>Q27*(1+R27/100)</f>
        <v>4108.5550000000003</v>
      </c>
    </row>
    <row r="28" spans="1:21" x14ac:dyDescent="0.25">
      <c r="A28" s="36"/>
      <c r="B28" s="37" t="s">
        <v>170</v>
      </c>
      <c r="C28" s="38"/>
      <c r="D28" s="39"/>
      <c r="E28" s="71"/>
      <c r="F28" s="40"/>
      <c r="G28" s="39"/>
      <c r="H28" s="38"/>
      <c r="I28" s="41"/>
      <c r="K28" s="36"/>
      <c r="L28" s="37" t="s">
        <v>170</v>
      </c>
      <c r="M28" s="38"/>
      <c r="N28" s="39"/>
      <c r="O28" s="71"/>
      <c r="P28" s="40"/>
      <c r="Q28" s="39"/>
      <c r="R28" s="38"/>
      <c r="S28" s="41"/>
    </row>
    <row r="29" spans="1:21" ht="24.75" x14ac:dyDescent="0.25">
      <c r="A29" s="42" t="s">
        <v>128</v>
      </c>
      <c r="B29" s="72" t="s">
        <v>126</v>
      </c>
      <c r="C29" s="44" t="s">
        <v>127</v>
      </c>
      <c r="D29" s="45">
        <v>150</v>
      </c>
      <c r="E29" s="46">
        <f>6504-E15-E22</f>
        <v>1691</v>
      </c>
      <c r="F29" s="47" t="s">
        <v>102</v>
      </c>
      <c r="G29" s="48">
        <f>D29*E29</f>
        <v>253650</v>
      </c>
      <c r="H29" s="49">
        <v>21</v>
      </c>
      <c r="I29" s="50">
        <f>G29*(1+H29/100)</f>
        <v>306916.5</v>
      </c>
      <c r="K29" s="42" t="s">
        <v>128</v>
      </c>
      <c r="L29" s="72" t="s">
        <v>126</v>
      </c>
      <c r="M29" s="44" t="s">
        <v>127</v>
      </c>
      <c r="N29" s="45">
        <v>150</v>
      </c>
      <c r="O29" s="46">
        <v>3470</v>
      </c>
      <c r="P29" s="47" t="s">
        <v>102</v>
      </c>
      <c r="Q29" s="48">
        <f>N29*O29</f>
        <v>520500</v>
      </c>
      <c r="R29" s="49">
        <v>21</v>
      </c>
      <c r="S29" s="50">
        <f>Q29*(1+R29/100)</f>
        <v>629805</v>
      </c>
    </row>
    <row r="30" spans="1:21" x14ac:dyDescent="0.25">
      <c r="A30" s="36"/>
      <c r="B30" s="37" t="s">
        <v>169</v>
      </c>
      <c r="C30" s="38"/>
      <c r="D30" s="39"/>
      <c r="E30" s="71"/>
      <c r="F30" s="74" t="s">
        <v>138</v>
      </c>
      <c r="G30" s="39"/>
      <c r="H30" s="38"/>
      <c r="I30" s="41"/>
      <c r="K30" s="36"/>
      <c r="L30" s="37" t="s">
        <v>169</v>
      </c>
      <c r="M30" s="38"/>
      <c r="N30" s="39"/>
      <c r="O30" s="71"/>
      <c r="P30" s="74" t="s">
        <v>138</v>
      </c>
      <c r="Q30" s="39"/>
      <c r="R30" s="38"/>
      <c r="S30" s="41"/>
    </row>
    <row r="31" spans="1:21" ht="24.75" x14ac:dyDescent="0.25">
      <c r="A31" s="42" t="s">
        <v>130</v>
      </c>
      <c r="B31" s="72" t="s">
        <v>159</v>
      </c>
      <c r="C31" s="44" t="s">
        <v>127</v>
      </c>
      <c r="D31" s="45"/>
      <c r="E31" s="46">
        <v>12</v>
      </c>
      <c r="F31" s="47" t="s">
        <v>102</v>
      </c>
      <c r="G31" s="48">
        <f t="shared" ref="G31" si="4">D31*E31</f>
        <v>0</v>
      </c>
      <c r="H31" s="49"/>
      <c r="I31" s="50">
        <f t="shared" ref="I31" si="5">G31*(1+H31/100)</f>
        <v>0</v>
      </c>
      <c r="K31" s="42" t="s">
        <v>130</v>
      </c>
      <c r="L31" s="72" t="s">
        <v>159</v>
      </c>
      <c r="M31" s="44" t="s">
        <v>127</v>
      </c>
      <c r="N31" s="45"/>
      <c r="O31" s="46"/>
      <c r="P31" s="47" t="s">
        <v>102</v>
      </c>
      <c r="Q31" s="48">
        <f t="shared" ref="Q31" si="6">N31*O31</f>
        <v>0</v>
      </c>
      <c r="R31" s="49"/>
      <c r="S31" s="50">
        <f t="shared" ref="S31" si="7">Q31*(1+R31/100)</f>
        <v>0</v>
      </c>
    </row>
    <row r="32" spans="1:21" x14ac:dyDescent="0.25">
      <c r="A32" s="36"/>
      <c r="B32" s="37" t="s">
        <v>168</v>
      </c>
      <c r="C32" s="38"/>
      <c r="D32" s="39"/>
      <c r="E32" s="71"/>
      <c r="F32" s="40"/>
      <c r="G32" s="39"/>
      <c r="H32" s="38"/>
      <c r="I32" s="41"/>
      <c r="K32" s="36"/>
      <c r="L32" s="37" t="s">
        <v>168</v>
      </c>
      <c r="M32" s="38"/>
      <c r="N32" s="39"/>
      <c r="O32" s="71"/>
      <c r="P32" s="40"/>
      <c r="Q32" s="39"/>
      <c r="R32" s="38"/>
      <c r="S32" s="41"/>
      <c r="U32">
        <f>110*0.5</f>
        <v>55</v>
      </c>
    </row>
    <row r="33" spans="1:19" ht="15.75" x14ac:dyDescent="0.25">
      <c r="A33" s="42" t="s">
        <v>133</v>
      </c>
      <c r="B33" s="60" t="s">
        <v>123</v>
      </c>
      <c r="C33" s="44" t="s">
        <v>124</v>
      </c>
      <c r="D33" s="45">
        <v>3</v>
      </c>
      <c r="E33" s="46">
        <v>1345</v>
      </c>
      <c r="F33" s="47" t="s">
        <v>102</v>
      </c>
      <c r="G33" s="48">
        <f>D33*E33</f>
        <v>4035</v>
      </c>
      <c r="H33" s="49">
        <v>21</v>
      </c>
      <c r="I33" s="50">
        <f>G33*(1+H33/100)</f>
        <v>4882.3499999999995</v>
      </c>
      <c r="K33" s="42" t="s">
        <v>133</v>
      </c>
      <c r="L33" s="60" t="s">
        <v>123</v>
      </c>
      <c r="M33" s="44" t="s">
        <v>124</v>
      </c>
      <c r="N33" s="45">
        <v>3</v>
      </c>
      <c r="O33" s="46"/>
      <c r="P33" s="47" t="s">
        <v>102</v>
      </c>
      <c r="Q33" s="48">
        <f>N33*O33</f>
        <v>0</v>
      </c>
      <c r="R33" s="49">
        <v>21</v>
      </c>
      <c r="S33" s="50">
        <f>Q33*(1+R33/100)</f>
        <v>0</v>
      </c>
    </row>
    <row r="34" spans="1:19" x14ac:dyDescent="0.25">
      <c r="A34" s="36"/>
      <c r="B34" s="37" t="s">
        <v>172</v>
      </c>
      <c r="C34" s="38"/>
      <c r="D34" s="39"/>
      <c r="E34" s="71"/>
      <c r="F34" s="40"/>
      <c r="G34" s="39"/>
      <c r="H34" s="38"/>
      <c r="I34" s="41"/>
      <c r="K34" s="36"/>
      <c r="L34" s="37" t="s">
        <v>172</v>
      </c>
      <c r="M34" s="38"/>
      <c r="N34" s="39"/>
      <c r="O34" s="71"/>
      <c r="P34" s="40"/>
      <c r="Q34" s="39"/>
      <c r="R34" s="38"/>
      <c r="S34" s="41"/>
    </row>
    <row r="35" spans="1:19" ht="15.75" x14ac:dyDescent="0.25">
      <c r="A35" s="42" t="s">
        <v>134</v>
      </c>
      <c r="B35" s="60" t="s">
        <v>129</v>
      </c>
      <c r="C35" s="44" t="s">
        <v>101</v>
      </c>
      <c r="D35" s="45"/>
      <c r="E35" s="46"/>
      <c r="F35" s="47" t="s">
        <v>102</v>
      </c>
      <c r="G35" s="48">
        <f>D35*E35</f>
        <v>0</v>
      </c>
      <c r="H35" s="49">
        <v>21</v>
      </c>
      <c r="I35" s="50">
        <f>G35*(1+H35/100)</f>
        <v>0</v>
      </c>
      <c r="K35" s="42" t="s">
        <v>134</v>
      </c>
      <c r="L35" s="60" t="s">
        <v>129</v>
      </c>
      <c r="M35" s="44" t="s">
        <v>101</v>
      </c>
      <c r="N35" s="45"/>
      <c r="O35" s="46"/>
      <c r="P35" s="47" t="s">
        <v>102</v>
      </c>
      <c r="Q35" s="48">
        <f>N35*O35</f>
        <v>0</v>
      </c>
      <c r="R35" s="49">
        <v>21</v>
      </c>
      <c r="S35" s="50">
        <f>Q35*(1+R35/100)</f>
        <v>0</v>
      </c>
    </row>
    <row r="36" spans="1:19" x14ac:dyDescent="0.25">
      <c r="A36" s="36"/>
      <c r="B36" s="37" t="s">
        <v>160</v>
      </c>
      <c r="C36" s="38"/>
      <c r="D36" s="39"/>
      <c r="E36" s="71"/>
      <c r="F36" s="40"/>
      <c r="G36" s="39"/>
      <c r="H36" s="38"/>
      <c r="I36" s="41"/>
      <c r="K36" s="36"/>
      <c r="L36" s="37" t="s">
        <v>160</v>
      </c>
      <c r="M36" s="38"/>
      <c r="N36" s="39"/>
      <c r="O36" s="71"/>
      <c r="P36" s="40"/>
      <c r="Q36" s="39"/>
      <c r="R36" s="38"/>
      <c r="S36" s="41"/>
    </row>
    <row r="37" spans="1:19" ht="15.75" x14ac:dyDescent="0.25">
      <c r="A37" s="42" t="s">
        <v>136</v>
      </c>
      <c r="B37" s="60" t="s">
        <v>131</v>
      </c>
      <c r="C37" s="44" t="s">
        <v>101</v>
      </c>
      <c r="D37" s="45"/>
      <c r="E37" s="46">
        <v>5</v>
      </c>
      <c r="F37" s="47" t="s">
        <v>102</v>
      </c>
      <c r="G37" s="48">
        <f>D37*E37</f>
        <v>0</v>
      </c>
      <c r="H37" s="49">
        <v>21</v>
      </c>
      <c r="I37" s="50">
        <f>G37*(1+H37/100)</f>
        <v>0</v>
      </c>
      <c r="K37" s="42" t="s">
        <v>136</v>
      </c>
      <c r="L37" s="60" t="s">
        <v>131</v>
      </c>
      <c r="M37" s="44" t="s">
        <v>101</v>
      </c>
      <c r="N37" s="45"/>
      <c r="O37" s="46">
        <v>5</v>
      </c>
      <c r="P37" s="47" t="s">
        <v>102</v>
      </c>
      <c r="Q37" s="48">
        <f>N37*O37</f>
        <v>0</v>
      </c>
      <c r="R37" s="49">
        <v>21</v>
      </c>
      <c r="S37" s="50">
        <f>Q37*(1+R37/100)</f>
        <v>0</v>
      </c>
    </row>
    <row r="38" spans="1:19" x14ac:dyDescent="0.25">
      <c r="A38" s="61"/>
      <c r="B38" s="67" t="s">
        <v>132</v>
      </c>
      <c r="C38" s="63"/>
      <c r="D38" s="64"/>
      <c r="E38" s="65"/>
      <c r="F38" s="65"/>
      <c r="G38" s="64"/>
      <c r="H38" s="63"/>
      <c r="I38" s="66"/>
      <c r="K38" s="61"/>
      <c r="L38" s="67" t="s">
        <v>132</v>
      </c>
      <c r="M38" s="63"/>
      <c r="N38" s="64"/>
      <c r="O38" s="65"/>
      <c r="P38" s="65"/>
      <c r="Q38" s="64"/>
      <c r="R38" s="63"/>
      <c r="S38" s="66"/>
    </row>
    <row r="39" spans="1:19" ht="15.75" x14ac:dyDescent="0.25">
      <c r="A39" s="42" t="s">
        <v>139</v>
      </c>
      <c r="B39" s="60" t="s">
        <v>161</v>
      </c>
      <c r="C39" s="44" t="s">
        <v>122</v>
      </c>
      <c r="D39" s="45"/>
      <c r="E39" s="46"/>
      <c r="F39" s="47"/>
      <c r="G39" s="48">
        <f>D39*(E39-F39)</f>
        <v>0</v>
      </c>
      <c r="H39" s="49">
        <v>21</v>
      </c>
      <c r="I39" s="50">
        <f>G39*(1+H39/100)</f>
        <v>0</v>
      </c>
      <c r="K39" s="42" t="s">
        <v>139</v>
      </c>
      <c r="L39" s="60" t="s">
        <v>161</v>
      </c>
      <c r="M39" s="44" t="s">
        <v>122</v>
      </c>
      <c r="N39" s="45"/>
      <c r="O39" s="46"/>
      <c r="P39" s="47"/>
      <c r="Q39" s="48">
        <f>N39*(O39-P39)</f>
        <v>0</v>
      </c>
      <c r="R39" s="49">
        <v>21</v>
      </c>
      <c r="S39" s="50">
        <f>Q39*(1+R39/100)</f>
        <v>0</v>
      </c>
    </row>
    <row r="40" spans="1:19" ht="15.75" x14ac:dyDescent="0.25">
      <c r="A40" s="42" t="s">
        <v>140</v>
      </c>
      <c r="B40" s="60" t="s">
        <v>135</v>
      </c>
      <c r="C40" s="44" t="s">
        <v>122</v>
      </c>
      <c r="D40" s="45"/>
      <c r="E40" s="46"/>
      <c r="F40" s="47" t="s">
        <v>102</v>
      </c>
      <c r="G40" s="48">
        <f>D40*E40</f>
        <v>0</v>
      </c>
      <c r="H40" s="49">
        <v>21</v>
      </c>
      <c r="I40" s="50">
        <f>G40*(1+H40/100)</f>
        <v>0</v>
      </c>
      <c r="K40" s="42" t="s">
        <v>140</v>
      </c>
      <c r="L40" s="60" t="s">
        <v>135</v>
      </c>
      <c r="M40" s="44" t="s">
        <v>122</v>
      </c>
      <c r="N40" s="45"/>
      <c r="O40" s="46"/>
      <c r="P40" s="47" t="s">
        <v>102</v>
      </c>
      <c r="Q40" s="48">
        <f>N40*O40</f>
        <v>0</v>
      </c>
      <c r="R40" s="49">
        <v>21</v>
      </c>
      <c r="S40" s="50">
        <f>Q40*(1+R40/100)</f>
        <v>0</v>
      </c>
    </row>
    <row r="41" spans="1:19" x14ac:dyDescent="0.25">
      <c r="A41" s="36"/>
      <c r="B41" s="37" t="s">
        <v>137</v>
      </c>
      <c r="C41" s="74"/>
      <c r="D41" s="75"/>
      <c r="E41" s="74"/>
      <c r="F41" s="74" t="s">
        <v>138</v>
      </c>
      <c r="G41" s="74"/>
      <c r="H41" s="74"/>
      <c r="I41" s="76"/>
      <c r="K41" s="36"/>
      <c r="L41" s="37" t="s">
        <v>137</v>
      </c>
      <c r="M41" s="74"/>
      <c r="N41" s="75"/>
      <c r="O41" s="74"/>
      <c r="P41" s="74" t="s">
        <v>138</v>
      </c>
      <c r="Q41" s="74"/>
      <c r="R41" s="74"/>
      <c r="S41" s="76"/>
    </row>
    <row r="42" spans="1:19" x14ac:dyDescent="0.25">
      <c r="A42" s="77" t="s">
        <v>141</v>
      </c>
      <c r="B42" s="78" t="s">
        <v>157</v>
      </c>
      <c r="C42" s="79" t="s">
        <v>101</v>
      </c>
      <c r="D42" s="45">
        <v>39</v>
      </c>
      <c r="E42" s="46">
        <v>1074</v>
      </c>
      <c r="F42" s="80">
        <v>0.4</v>
      </c>
      <c r="G42" s="48">
        <f>D42*E42</f>
        <v>41886</v>
      </c>
      <c r="H42" s="49">
        <v>21</v>
      </c>
      <c r="I42" s="50">
        <f>G42*(1+H42/100)</f>
        <v>50682.06</v>
      </c>
      <c r="K42" s="77" t="s">
        <v>141</v>
      </c>
      <c r="L42" s="78" t="s">
        <v>157</v>
      </c>
      <c r="M42" s="79" t="s">
        <v>101</v>
      </c>
      <c r="N42" s="45"/>
      <c r="O42" s="46"/>
      <c r="P42" s="80">
        <v>0.4</v>
      </c>
      <c r="Q42" s="48">
        <f>N42*O42</f>
        <v>0</v>
      </c>
      <c r="R42" s="49">
        <v>20</v>
      </c>
      <c r="S42" s="50">
        <f>Q42*(1+R42/100)</f>
        <v>0</v>
      </c>
    </row>
    <row r="43" spans="1:19" x14ac:dyDescent="0.25">
      <c r="A43" s="77" t="s">
        <v>142</v>
      </c>
      <c r="B43" s="78" t="s">
        <v>153</v>
      </c>
      <c r="C43" s="79" t="s">
        <v>101</v>
      </c>
      <c r="D43" s="45">
        <v>39</v>
      </c>
      <c r="E43" s="46">
        <v>1143</v>
      </c>
      <c r="F43" s="80">
        <v>1.5</v>
      </c>
      <c r="G43" s="48">
        <f>D43*E43</f>
        <v>44577</v>
      </c>
      <c r="H43" s="49">
        <v>21</v>
      </c>
      <c r="I43" s="50">
        <f>G43*(1+H43/100)</f>
        <v>53938.17</v>
      </c>
      <c r="K43" s="77" t="s">
        <v>142</v>
      </c>
      <c r="L43" s="78" t="s">
        <v>153</v>
      </c>
      <c r="M43" s="79" t="s">
        <v>101</v>
      </c>
      <c r="N43" s="45">
        <v>39</v>
      </c>
      <c r="O43" s="46">
        <v>1808</v>
      </c>
      <c r="P43" s="80">
        <v>1.5</v>
      </c>
      <c r="Q43" s="48">
        <f>N43*O43</f>
        <v>70512</v>
      </c>
      <c r="R43" s="49">
        <v>21</v>
      </c>
      <c r="S43" s="50">
        <f>Q43*(1+R43/100)</f>
        <v>85319.52</v>
      </c>
    </row>
    <row r="44" spans="1:19" x14ac:dyDescent="0.25">
      <c r="A44" s="77" t="s">
        <v>143</v>
      </c>
      <c r="B44" s="78" t="s">
        <v>162</v>
      </c>
      <c r="C44" s="81" t="s">
        <v>101</v>
      </c>
      <c r="D44" s="45">
        <v>99</v>
      </c>
      <c r="E44" s="46">
        <v>621</v>
      </c>
      <c r="F44" s="73">
        <v>3</v>
      </c>
      <c r="G44" s="48">
        <f>D44*E44</f>
        <v>61479</v>
      </c>
      <c r="H44" s="49">
        <v>21</v>
      </c>
      <c r="I44" s="50">
        <f t="shared" ref="I44:I49" si="8">G44*(1+H44/100)</f>
        <v>74389.59</v>
      </c>
      <c r="K44" s="77" t="s">
        <v>143</v>
      </c>
      <c r="L44" s="78" t="s">
        <v>162</v>
      </c>
      <c r="M44" s="81" t="s">
        <v>101</v>
      </c>
      <c r="N44" s="45">
        <v>99</v>
      </c>
      <c r="O44" s="46">
        <v>882</v>
      </c>
      <c r="P44" s="73">
        <v>3</v>
      </c>
      <c r="Q44" s="48">
        <f>N44*O44</f>
        <v>87318</v>
      </c>
      <c r="R44" s="49">
        <v>21</v>
      </c>
      <c r="S44" s="50">
        <f t="shared" ref="S44:S49" si="9">Q44*(1+R44/100)</f>
        <v>105654.78</v>
      </c>
    </row>
    <row r="45" spans="1:19" x14ac:dyDescent="0.25">
      <c r="A45" s="77" t="s">
        <v>144</v>
      </c>
      <c r="B45" s="78" t="s">
        <v>163</v>
      </c>
      <c r="C45" s="81" t="s">
        <v>101</v>
      </c>
      <c r="D45" s="45">
        <v>169</v>
      </c>
      <c r="E45" s="46">
        <v>316</v>
      </c>
      <c r="F45" s="73">
        <v>5</v>
      </c>
      <c r="G45" s="48">
        <f t="shared" ref="G45:G49" si="10">D45*E45</f>
        <v>53404</v>
      </c>
      <c r="H45" s="49">
        <v>21</v>
      </c>
      <c r="I45" s="50">
        <f t="shared" si="8"/>
        <v>64618.84</v>
      </c>
      <c r="K45" s="77" t="s">
        <v>144</v>
      </c>
      <c r="L45" s="78" t="s">
        <v>163</v>
      </c>
      <c r="M45" s="81" t="s">
        <v>101</v>
      </c>
      <c r="N45" s="45"/>
      <c r="O45" s="46"/>
      <c r="P45" s="73">
        <v>5</v>
      </c>
      <c r="Q45" s="48">
        <f t="shared" ref="Q45:Q46" si="11">N45*O45</f>
        <v>0</v>
      </c>
      <c r="R45" s="49">
        <v>21</v>
      </c>
      <c r="S45" s="50">
        <f t="shared" si="9"/>
        <v>0</v>
      </c>
    </row>
    <row r="46" spans="1:19" x14ac:dyDescent="0.25">
      <c r="A46" s="77" t="s">
        <v>145</v>
      </c>
      <c r="B46" s="78" t="s">
        <v>154</v>
      </c>
      <c r="C46" s="81" t="s">
        <v>101</v>
      </c>
      <c r="D46" s="45">
        <v>169</v>
      </c>
      <c r="E46" s="46">
        <v>410</v>
      </c>
      <c r="F46" s="73">
        <v>10</v>
      </c>
      <c r="G46" s="48">
        <f t="shared" si="10"/>
        <v>69290</v>
      </c>
      <c r="H46" s="49">
        <v>21</v>
      </c>
      <c r="I46" s="50">
        <f t="shared" si="8"/>
        <v>83840.899999999994</v>
      </c>
      <c r="K46" s="77" t="s">
        <v>145</v>
      </c>
      <c r="L46" s="78" t="s">
        <v>154</v>
      </c>
      <c r="M46" s="81" t="s">
        <v>101</v>
      </c>
      <c r="N46" s="45">
        <v>169</v>
      </c>
      <c r="O46" s="46">
        <v>1193</v>
      </c>
      <c r="P46" s="73">
        <v>10</v>
      </c>
      <c r="Q46" s="48">
        <f t="shared" si="11"/>
        <v>201617</v>
      </c>
      <c r="R46" s="49">
        <v>21</v>
      </c>
      <c r="S46" s="50">
        <f t="shared" si="9"/>
        <v>243956.57</v>
      </c>
    </row>
    <row r="47" spans="1:19" x14ac:dyDescent="0.25">
      <c r="A47" s="77" t="s">
        <v>183</v>
      </c>
      <c r="B47" s="78" t="s">
        <v>155</v>
      </c>
      <c r="C47" s="81" t="s">
        <v>101</v>
      </c>
      <c r="D47" s="45">
        <v>229</v>
      </c>
      <c r="E47" s="46">
        <v>188</v>
      </c>
      <c r="F47" s="73">
        <v>20</v>
      </c>
      <c r="G47" s="48">
        <f>D47*E47</f>
        <v>43052</v>
      </c>
      <c r="H47" s="49">
        <v>21</v>
      </c>
      <c r="I47" s="50">
        <f t="shared" si="8"/>
        <v>52092.92</v>
      </c>
      <c r="K47" s="77" t="s">
        <v>183</v>
      </c>
      <c r="L47" s="78" t="s">
        <v>155</v>
      </c>
      <c r="M47" s="81" t="s">
        <v>101</v>
      </c>
      <c r="N47" s="45">
        <v>229</v>
      </c>
      <c r="O47" s="46">
        <v>4</v>
      </c>
      <c r="P47" s="73">
        <v>20</v>
      </c>
      <c r="Q47" s="48">
        <f>N47*O47</f>
        <v>916</v>
      </c>
      <c r="R47" s="49">
        <v>21</v>
      </c>
      <c r="S47" s="50">
        <f t="shared" si="9"/>
        <v>1108.3599999999999</v>
      </c>
    </row>
    <row r="48" spans="1:19" x14ac:dyDescent="0.25">
      <c r="A48" s="77" t="s">
        <v>184</v>
      </c>
      <c r="B48" s="78" t="s">
        <v>156</v>
      </c>
      <c r="C48" s="81" t="s">
        <v>101</v>
      </c>
      <c r="D48" s="45"/>
      <c r="E48" s="46">
        <v>26</v>
      </c>
      <c r="F48" s="73">
        <v>50</v>
      </c>
      <c r="G48" s="48">
        <f t="shared" si="10"/>
        <v>0</v>
      </c>
      <c r="H48" s="49">
        <v>21</v>
      </c>
      <c r="I48" s="50">
        <f t="shared" si="8"/>
        <v>0</v>
      </c>
      <c r="K48" s="77" t="s">
        <v>184</v>
      </c>
      <c r="L48" s="78" t="s">
        <v>156</v>
      </c>
      <c r="M48" s="81" t="s">
        <v>101</v>
      </c>
      <c r="N48" s="45"/>
      <c r="O48" s="46">
        <v>26</v>
      </c>
      <c r="P48" s="73">
        <v>50</v>
      </c>
      <c r="Q48" s="48">
        <f t="shared" ref="Q48:Q49" si="12">N48*O48</f>
        <v>0</v>
      </c>
      <c r="R48" s="49">
        <v>21</v>
      </c>
      <c r="S48" s="50">
        <f t="shared" si="9"/>
        <v>0</v>
      </c>
    </row>
    <row r="49" spans="1:19" ht="15.75" x14ac:dyDescent="0.25">
      <c r="A49" s="77" t="s">
        <v>186</v>
      </c>
      <c r="B49" s="78" t="s">
        <v>178</v>
      </c>
      <c r="C49" s="81" t="s">
        <v>101</v>
      </c>
      <c r="D49" s="45"/>
      <c r="E49" s="46">
        <v>4</v>
      </c>
      <c r="F49" s="47" t="s">
        <v>102</v>
      </c>
      <c r="G49" s="48">
        <f t="shared" si="10"/>
        <v>0</v>
      </c>
      <c r="H49" s="49">
        <v>21</v>
      </c>
      <c r="I49" s="50">
        <f t="shared" si="8"/>
        <v>0</v>
      </c>
      <c r="K49" s="77" t="s">
        <v>186</v>
      </c>
      <c r="L49" s="78" t="s">
        <v>179</v>
      </c>
      <c r="M49" s="81" t="s">
        <v>101</v>
      </c>
      <c r="N49" s="45"/>
      <c r="O49" s="46">
        <v>4</v>
      </c>
      <c r="P49" s="47" t="s">
        <v>102</v>
      </c>
      <c r="Q49" s="48">
        <f t="shared" si="12"/>
        <v>0</v>
      </c>
      <c r="R49" s="49">
        <v>21</v>
      </c>
      <c r="S49" s="50">
        <f t="shared" si="9"/>
        <v>0</v>
      </c>
    </row>
    <row r="50" spans="1:19" x14ac:dyDescent="0.25">
      <c r="A50" s="36"/>
      <c r="B50" s="37" t="s">
        <v>192</v>
      </c>
      <c r="C50" s="74"/>
      <c r="D50" s="75"/>
      <c r="E50" s="74"/>
      <c r="F50" s="74" t="s">
        <v>196</v>
      </c>
      <c r="G50" s="74"/>
      <c r="H50" s="74"/>
      <c r="I50" s="76"/>
      <c r="K50" s="36"/>
      <c r="L50" s="37" t="s">
        <v>192</v>
      </c>
      <c r="M50" s="74"/>
      <c r="N50" s="75"/>
      <c r="O50" s="74"/>
      <c r="P50" s="74" t="s">
        <v>196</v>
      </c>
      <c r="Q50" s="74"/>
      <c r="R50" s="74"/>
      <c r="S50" s="76"/>
    </row>
    <row r="51" spans="1:19" x14ac:dyDescent="0.25">
      <c r="A51" s="77" t="s">
        <v>158</v>
      </c>
      <c r="B51" s="110" t="s">
        <v>193</v>
      </c>
      <c r="C51" s="79" t="s">
        <v>101</v>
      </c>
      <c r="D51" s="45">
        <v>39</v>
      </c>
      <c r="E51" s="46">
        <v>31</v>
      </c>
      <c r="F51" s="80">
        <v>1</v>
      </c>
      <c r="G51" s="48">
        <f>D51*E51</f>
        <v>1209</v>
      </c>
      <c r="H51" s="49">
        <v>21</v>
      </c>
      <c r="I51" s="50">
        <f>G51*(1+H51/100)</f>
        <v>1462.8899999999999</v>
      </c>
      <c r="K51" s="77" t="s">
        <v>158</v>
      </c>
      <c r="L51" s="110" t="s">
        <v>193</v>
      </c>
      <c r="M51" s="79" t="s">
        <v>101</v>
      </c>
      <c r="N51" s="45">
        <v>39</v>
      </c>
      <c r="O51" s="46">
        <v>31</v>
      </c>
      <c r="P51" s="80">
        <v>1</v>
      </c>
      <c r="Q51" s="48">
        <f>N51*O51</f>
        <v>1209</v>
      </c>
      <c r="R51" s="49">
        <v>21</v>
      </c>
      <c r="S51" s="50">
        <f>Q51*(1+R51/100)</f>
        <v>1462.8899999999999</v>
      </c>
    </row>
    <row r="52" spans="1:19" x14ac:dyDescent="0.25">
      <c r="A52" s="36"/>
      <c r="B52" s="37"/>
      <c r="C52" s="74"/>
      <c r="D52" s="75"/>
      <c r="E52" s="74"/>
      <c r="F52" s="74" t="s">
        <v>138</v>
      </c>
      <c r="G52" s="74"/>
      <c r="H52" s="74"/>
      <c r="I52" s="76"/>
      <c r="K52" s="36"/>
      <c r="L52" s="37"/>
      <c r="M52" s="74"/>
      <c r="N52" s="75"/>
      <c r="O52" s="74"/>
      <c r="P52" s="74" t="s">
        <v>138</v>
      </c>
      <c r="Q52" s="74"/>
      <c r="R52" s="74"/>
      <c r="S52" s="76"/>
    </row>
    <row r="53" spans="1:19" x14ac:dyDescent="0.25">
      <c r="A53" s="77" t="s">
        <v>187</v>
      </c>
      <c r="B53" s="78" t="s">
        <v>194</v>
      </c>
      <c r="C53" s="79" t="s">
        <v>195</v>
      </c>
      <c r="D53" s="45"/>
      <c r="E53" s="46">
        <v>1</v>
      </c>
      <c r="F53" s="80"/>
      <c r="G53" s="48">
        <f>D53*E53</f>
        <v>0</v>
      </c>
      <c r="H53" s="49">
        <v>21</v>
      </c>
      <c r="I53" s="50">
        <f>G53*(1+H53/100)</f>
        <v>0</v>
      </c>
      <c r="K53" s="77" t="s">
        <v>187</v>
      </c>
      <c r="L53" s="78" t="s">
        <v>194</v>
      </c>
      <c r="M53" s="79" t="s">
        <v>195</v>
      </c>
      <c r="N53" s="45"/>
      <c r="O53" s="46">
        <v>1</v>
      </c>
      <c r="P53" s="80"/>
      <c r="Q53" s="48">
        <f>N53*O53</f>
        <v>0</v>
      </c>
      <c r="R53" s="49">
        <v>21</v>
      </c>
      <c r="S53" s="50">
        <f>Q53*(1+R53/100)</f>
        <v>0</v>
      </c>
    </row>
    <row r="54" spans="1:19" ht="15.75" x14ac:dyDescent="0.25">
      <c r="A54" s="77" t="s">
        <v>191</v>
      </c>
      <c r="B54" s="78" t="s">
        <v>197</v>
      </c>
      <c r="C54" s="81" t="s">
        <v>101</v>
      </c>
      <c r="D54" s="45"/>
      <c r="E54" s="46">
        <v>260</v>
      </c>
      <c r="F54" s="47" t="s">
        <v>102</v>
      </c>
      <c r="G54" s="48">
        <f>D54*E54</f>
        <v>0</v>
      </c>
      <c r="H54" s="49">
        <v>21</v>
      </c>
      <c r="I54" s="50">
        <f t="shared" ref="I54:I56" si="13">G54*(1+H54/100)</f>
        <v>0</v>
      </c>
      <c r="K54" s="77" t="s">
        <v>191</v>
      </c>
      <c r="L54" s="78" t="s">
        <v>197</v>
      </c>
      <c r="M54" s="81" t="s">
        <v>101</v>
      </c>
      <c r="N54" s="45"/>
      <c r="O54" s="46">
        <v>260</v>
      </c>
      <c r="P54" s="47" t="s">
        <v>102</v>
      </c>
      <c r="Q54" s="48">
        <f>N54*O54</f>
        <v>0</v>
      </c>
      <c r="R54" s="49">
        <v>21</v>
      </c>
      <c r="S54" s="50">
        <f t="shared" ref="S54:S56" si="14">Q54*(1+R54/100)</f>
        <v>0</v>
      </c>
    </row>
    <row r="55" spans="1:19" ht="15.75" x14ac:dyDescent="0.25">
      <c r="A55" s="77" t="s">
        <v>204</v>
      </c>
      <c r="B55" s="78" t="s">
        <v>198</v>
      </c>
      <c r="C55" s="81" t="s">
        <v>199</v>
      </c>
      <c r="D55" s="45"/>
      <c r="E55" s="46">
        <v>260</v>
      </c>
      <c r="F55" s="47" t="s">
        <v>102</v>
      </c>
      <c r="G55" s="48">
        <f t="shared" ref="G55:G56" si="15">D55*E55</f>
        <v>0</v>
      </c>
      <c r="H55" s="49">
        <v>21</v>
      </c>
      <c r="I55" s="50">
        <f t="shared" si="13"/>
        <v>0</v>
      </c>
      <c r="K55" s="77" t="s">
        <v>204</v>
      </c>
      <c r="L55" s="78" t="s">
        <v>198</v>
      </c>
      <c r="M55" s="81" t="s">
        <v>199</v>
      </c>
      <c r="N55" s="45"/>
      <c r="O55" s="46">
        <v>260</v>
      </c>
      <c r="P55" s="47" t="s">
        <v>102</v>
      </c>
      <c r="Q55" s="48">
        <f t="shared" ref="Q55:Q56" si="16">N55*O55</f>
        <v>0</v>
      </c>
      <c r="R55" s="49">
        <v>21</v>
      </c>
      <c r="S55" s="50">
        <f t="shared" si="14"/>
        <v>0</v>
      </c>
    </row>
    <row r="56" spans="1:19" ht="15.75" x14ac:dyDescent="0.25">
      <c r="A56" s="77" t="s">
        <v>205</v>
      </c>
      <c r="B56" s="78" t="s">
        <v>200</v>
      </c>
      <c r="C56" s="81" t="s">
        <v>201</v>
      </c>
      <c r="D56" s="45"/>
      <c r="E56" s="46">
        <v>1</v>
      </c>
      <c r="F56" s="47" t="s">
        <v>102</v>
      </c>
      <c r="G56" s="48">
        <f t="shared" si="15"/>
        <v>0</v>
      </c>
      <c r="H56" s="49">
        <v>21</v>
      </c>
      <c r="I56" s="50">
        <f t="shared" si="13"/>
        <v>0</v>
      </c>
      <c r="K56" s="77" t="s">
        <v>205</v>
      </c>
      <c r="L56" s="78" t="s">
        <v>200</v>
      </c>
      <c r="M56" s="81" t="s">
        <v>201</v>
      </c>
      <c r="N56" s="45"/>
      <c r="O56" s="46">
        <v>1</v>
      </c>
      <c r="P56" s="47" t="s">
        <v>102</v>
      </c>
      <c r="Q56" s="48">
        <f t="shared" si="16"/>
        <v>0</v>
      </c>
      <c r="R56" s="49">
        <v>21</v>
      </c>
      <c r="S56" s="50">
        <f t="shared" si="14"/>
        <v>0</v>
      </c>
    </row>
    <row r="57" spans="1:19" x14ac:dyDescent="0.25">
      <c r="A57" s="36"/>
      <c r="B57" s="37" t="s">
        <v>181</v>
      </c>
      <c r="C57" s="74"/>
      <c r="D57" s="75"/>
      <c r="E57" s="74"/>
      <c r="F57" s="74" t="s">
        <v>138</v>
      </c>
      <c r="G57" s="74"/>
      <c r="H57" s="74"/>
      <c r="I57" s="76"/>
      <c r="K57" s="36"/>
      <c r="L57" s="37" t="s">
        <v>181</v>
      </c>
      <c r="M57" s="74"/>
      <c r="N57" s="75"/>
      <c r="O57" s="74"/>
      <c r="P57" s="74" t="s">
        <v>138</v>
      </c>
      <c r="Q57" s="74"/>
      <c r="R57" s="74"/>
      <c r="S57" s="76"/>
    </row>
    <row r="58" spans="1:19" ht="15.75" x14ac:dyDescent="0.25">
      <c r="A58" s="77" t="s">
        <v>206</v>
      </c>
      <c r="B58" s="78" t="s">
        <v>46</v>
      </c>
      <c r="C58" s="79" t="s">
        <v>119</v>
      </c>
      <c r="D58" s="45">
        <v>6</v>
      </c>
      <c r="E58" s="46">
        <v>951</v>
      </c>
      <c r="F58" s="47" t="s">
        <v>102</v>
      </c>
      <c r="G58" s="48">
        <f>D58*E58</f>
        <v>5706</v>
      </c>
      <c r="H58" s="49">
        <v>21</v>
      </c>
      <c r="I58" s="50">
        <f>G58*(1+H58/100)</f>
        <v>6904.26</v>
      </c>
      <c r="K58" s="77" t="s">
        <v>206</v>
      </c>
      <c r="L58" s="78" t="s">
        <v>46</v>
      </c>
      <c r="M58" s="79" t="s">
        <v>119</v>
      </c>
      <c r="N58" s="45">
        <v>6</v>
      </c>
      <c r="O58" s="46">
        <v>951</v>
      </c>
      <c r="P58" s="47" t="s">
        <v>102</v>
      </c>
      <c r="Q58" s="48">
        <f>N58*O58</f>
        <v>5706</v>
      </c>
      <c r="R58" s="49">
        <v>21</v>
      </c>
      <c r="S58" s="50">
        <f>Q58*(1+R58/100)</f>
        <v>6904.26</v>
      </c>
    </row>
    <row r="59" spans="1:19" ht="15.75" x14ac:dyDescent="0.25">
      <c r="A59" s="77" t="s">
        <v>207</v>
      </c>
      <c r="B59" s="78" t="s">
        <v>47</v>
      </c>
      <c r="C59" s="79" t="s">
        <v>119</v>
      </c>
      <c r="D59" s="45">
        <v>12</v>
      </c>
      <c r="E59" s="46">
        <v>1776</v>
      </c>
      <c r="F59" s="47" t="s">
        <v>102</v>
      </c>
      <c r="G59" s="48">
        <f>D59*E59</f>
        <v>21312</v>
      </c>
      <c r="H59" s="49">
        <v>21</v>
      </c>
      <c r="I59" s="50">
        <f>G59*(1+H59/100)</f>
        <v>25787.52</v>
      </c>
      <c r="K59" s="77" t="s">
        <v>207</v>
      </c>
      <c r="L59" s="78" t="s">
        <v>47</v>
      </c>
      <c r="M59" s="79" t="s">
        <v>119</v>
      </c>
      <c r="N59" s="45">
        <v>12</v>
      </c>
      <c r="O59" s="46">
        <v>1776</v>
      </c>
      <c r="P59" s="47" t="s">
        <v>102</v>
      </c>
      <c r="Q59" s="48">
        <f>N59*O59</f>
        <v>21312</v>
      </c>
      <c r="R59" s="49">
        <v>21</v>
      </c>
      <c r="S59" s="50">
        <f>Q59*(1+R59/100)</f>
        <v>25787.52</v>
      </c>
    </row>
    <row r="60" spans="1:19" ht="15.75" x14ac:dyDescent="0.25">
      <c r="A60" s="77" t="s">
        <v>208</v>
      </c>
      <c r="B60" s="78" t="s">
        <v>182</v>
      </c>
      <c r="C60" s="79" t="s">
        <v>122</v>
      </c>
      <c r="D60" s="45">
        <v>3.5</v>
      </c>
      <c r="E60" s="46">
        <v>435</v>
      </c>
      <c r="F60" s="47" t="s">
        <v>102</v>
      </c>
      <c r="G60" s="48">
        <f>D60*E60</f>
        <v>1522.5</v>
      </c>
      <c r="H60" s="49">
        <v>21</v>
      </c>
      <c r="I60" s="50">
        <f>G60*(1+H60/100)</f>
        <v>1842.2249999999999</v>
      </c>
      <c r="K60" s="77" t="s">
        <v>208</v>
      </c>
      <c r="L60" s="78" t="s">
        <v>182</v>
      </c>
      <c r="M60" s="79" t="s">
        <v>122</v>
      </c>
      <c r="N60" s="45">
        <v>3.5</v>
      </c>
      <c r="O60" s="46">
        <v>435</v>
      </c>
      <c r="P60" s="47" t="s">
        <v>102</v>
      </c>
      <c r="Q60" s="48">
        <f>N60*O60</f>
        <v>1522.5</v>
      </c>
      <c r="R60" s="49">
        <v>21</v>
      </c>
      <c r="S60" s="50">
        <f>Q60*(1+R60/100)</f>
        <v>1842.2249999999999</v>
      </c>
    </row>
    <row r="61" spans="1:19" x14ac:dyDescent="0.25">
      <c r="A61" s="36"/>
      <c r="B61" s="37" t="s">
        <v>185</v>
      </c>
      <c r="C61" s="74"/>
      <c r="D61" s="75"/>
      <c r="E61" s="74"/>
      <c r="F61" s="74" t="s">
        <v>138</v>
      </c>
      <c r="G61" s="74"/>
      <c r="H61" s="74"/>
      <c r="I61" s="76"/>
      <c r="K61" s="36"/>
      <c r="L61" s="37" t="s">
        <v>185</v>
      </c>
      <c r="M61" s="74"/>
      <c r="N61" s="75"/>
      <c r="O61" s="74"/>
      <c r="P61" s="74" t="s">
        <v>138</v>
      </c>
      <c r="Q61" s="74"/>
      <c r="R61" s="74"/>
      <c r="S61" s="76"/>
    </row>
    <row r="62" spans="1:19" ht="15.75" x14ac:dyDescent="0.25">
      <c r="A62" s="77" t="s">
        <v>209</v>
      </c>
      <c r="B62" s="78" t="s">
        <v>188</v>
      </c>
      <c r="C62" s="79" t="s">
        <v>119</v>
      </c>
      <c r="D62" s="45">
        <v>1</v>
      </c>
      <c r="E62" s="46">
        <v>4196</v>
      </c>
      <c r="F62" s="47" t="s">
        <v>102</v>
      </c>
      <c r="G62" s="48">
        <f>D62*E62</f>
        <v>4196</v>
      </c>
      <c r="H62" s="49">
        <v>21</v>
      </c>
      <c r="I62" s="50">
        <f>G62*(1+H62/100)</f>
        <v>5077.16</v>
      </c>
      <c r="K62" s="77" t="s">
        <v>209</v>
      </c>
      <c r="L62" s="78" t="s">
        <v>189</v>
      </c>
      <c r="M62" s="79" t="s">
        <v>119</v>
      </c>
      <c r="N62" s="45">
        <v>1</v>
      </c>
      <c r="O62" s="46">
        <v>4196</v>
      </c>
      <c r="P62" s="47" t="s">
        <v>102</v>
      </c>
      <c r="Q62" s="48">
        <f>N62*O62</f>
        <v>4196</v>
      </c>
      <c r="R62" s="49">
        <v>21</v>
      </c>
      <c r="S62" s="50">
        <f>Q62*(1+R62/100)</f>
        <v>5077.16</v>
      </c>
    </row>
    <row r="63" spans="1:19" ht="15.75" x14ac:dyDescent="0.25">
      <c r="A63" s="77" t="s">
        <v>210</v>
      </c>
      <c r="B63" s="78" t="s">
        <v>188</v>
      </c>
      <c r="C63" s="79" t="s">
        <v>119</v>
      </c>
      <c r="D63" s="45">
        <v>1</v>
      </c>
      <c r="E63" s="46">
        <v>1230</v>
      </c>
      <c r="F63" s="47" t="s">
        <v>102</v>
      </c>
      <c r="G63" s="48">
        <f>D63*E63</f>
        <v>1230</v>
      </c>
      <c r="H63" s="49">
        <v>21</v>
      </c>
      <c r="I63" s="50">
        <f>G63*(1+H63/100)</f>
        <v>1488.3</v>
      </c>
      <c r="K63" s="77" t="s">
        <v>210</v>
      </c>
      <c r="L63" s="78" t="s">
        <v>188</v>
      </c>
      <c r="M63" s="79" t="s">
        <v>119</v>
      </c>
      <c r="N63" s="45">
        <v>1</v>
      </c>
      <c r="O63" s="46">
        <v>1230</v>
      </c>
      <c r="P63" s="47" t="s">
        <v>102</v>
      </c>
      <c r="Q63" s="48">
        <f>N63*O63</f>
        <v>1230</v>
      </c>
      <c r="R63" s="49">
        <v>21</v>
      </c>
      <c r="S63" s="50">
        <f>Q63*(1+R63/100)</f>
        <v>1488.3</v>
      </c>
    </row>
    <row r="64" spans="1:19" ht="15.75" x14ac:dyDescent="0.25">
      <c r="A64" s="77" t="s">
        <v>211</v>
      </c>
      <c r="B64" s="78" t="s">
        <v>190</v>
      </c>
      <c r="C64" s="81" t="s">
        <v>122</v>
      </c>
      <c r="D64" s="45">
        <v>1.7</v>
      </c>
      <c r="E64" s="46">
        <v>590</v>
      </c>
      <c r="F64" s="47" t="s">
        <v>102</v>
      </c>
      <c r="G64" s="48">
        <f>D64*E64</f>
        <v>1003</v>
      </c>
      <c r="H64" s="49">
        <v>21</v>
      </c>
      <c r="I64" s="50">
        <f>G64*(1+H64/100)</f>
        <v>1213.6299999999999</v>
      </c>
      <c r="K64" s="77" t="s">
        <v>211</v>
      </c>
      <c r="L64" s="78" t="s">
        <v>190</v>
      </c>
      <c r="M64" s="81" t="s">
        <v>122</v>
      </c>
      <c r="N64" s="45">
        <v>1.7</v>
      </c>
      <c r="O64" s="46">
        <v>590</v>
      </c>
      <c r="P64" s="47" t="s">
        <v>102</v>
      </c>
      <c r="Q64" s="48">
        <f>N64*O64</f>
        <v>1003</v>
      </c>
      <c r="R64" s="49">
        <v>21</v>
      </c>
      <c r="S64" s="50">
        <f>Q64*(1+R64/100)</f>
        <v>1213.6299999999999</v>
      </c>
    </row>
    <row r="65" spans="1:19" x14ac:dyDescent="0.25">
      <c r="A65" s="82"/>
      <c r="B65" s="83" t="s">
        <v>146</v>
      </c>
      <c r="C65" s="54"/>
      <c r="D65" s="55"/>
      <c r="E65" s="84"/>
      <c r="F65" s="54"/>
      <c r="G65" s="56">
        <f>SUM(G15:G64)</f>
        <v>727809.45</v>
      </c>
      <c r="H65" s="54"/>
      <c r="I65" s="57"/>
      <c r="K65" s="82"/>
      <c r="L65" s="83" t="s">
        <v>146</v>
      </c>
      <c r="M65" s="54"/>
      <c r="N65" s="55"/>
      <c r="O65" s="84"/>
      <c r="P65" s="54"/>
      <c r="Q65" s="56">
        <f>SUM(Q15:Q64)</f>
        <v>1030368.35</v>
      </c>
      <c r="R65" s="54"/>
      <c r="S65" s="57"/>
    </row>
    <row r="66" spans="1:19" ht="15.75" thickBot="1" x14ac:dyDescent="0.3">
      <c r="A66" s="82"/>
      <c r="B66" s="83" t="s">
        <v>147</v>
      </c>
      <c r="C66" s="54"/>
      <c r="D66" s="55"/>
      <c r="E66" s="54"/>
      <c r="F66" s="54"/>
      <c r="G66" s="58"/>
      <c r="H66" s="54"/>
      <c r="I66" s="59">
        <f>SUM(I15:I64)</f>
        <v>880649.43450000009</v>
      </c>
      <c r="K66" s="82"/>
      <c r="L66" s="83" t="s">
        <v>147</v>
      </c>
      <c r="M66" s="54"/>
      <c r="N66" s="55"/>
      <c r="O66" s="54"/>
      <c r="P66" s="54"/>
      <c r="Q66" s="58"/>
      <c r="R66" s="54"/>
      <c r="S66" s="59">
        <f>SUM(S15:S64)</f>
        <v>1246745.7035000001</v>
      </c>
    </row>
    <row r="67" spans="1:19" x14ac:dyDescent="0.25">
      <c r="A67" s="140"/>
      <c r="B67" s="142" t="s">
        <v>89</v>
      </c>
      <c r="C67" s="144"/>
      <c r="D67" s="30"/>
      <c r="E67" s="31"/>
      <c r="F67" s="31"/>
      <c r="G67" s="29" t="s">
        <v>93</v>
      </c>
      <c r="H67" s="29" t="s">
        <v>94</v>
      </c>
      <c r="I67" s="32" t="s">
        <v>95</v>
      </c>
      <c r="K67" s="140"/>
      <c r="L67" s="142" t="s">
        <v>89</v>
      </c>
      <c r="M67" s="144"/>
      <c r="N67" s="30"/>
      <c r="O67" s="31"/>
      <c r="P67" s="31"/>
      <c r="Q67" s="29" t="s">
        <v>93</v>
      </c>
      <c r="R67" s="29" t="s">
        <v>94</v>
      </c>
      <c r="S67" s="32" t="s">
        <v>95</v>
      </c>
    </row>
    <row r="68" spans="1:19" x14ac:dyDescent="0.25">
      <c r="A68" s="141"/>
      <c r="B68" s="143"/>
      <c r="C68" s="145"/>
      <c r="D68" s="33"/>
      <c r="E68" s="34"/>
      <c r="F68" s="34"/>
      <c r="G68" s="34" t="s">
        <v>164</v>
      </c>
      <c r="H68" s="34" t="s">
        <v>97</v>
      </c>
      <c r="I68" s="35" t="s">
        <v>165</v>
      </c>
      <c r="K68" s="141"/>
      <c r="L68" s="143"/>
      <c r="M68" s="145"/>
      <c r="N68" s="33"/>
      <c r="O68" s="34"/>
      <c r="P68" s="34"/>
      <c r="Q68" s="34" t="s">
        <v>164</v>
      </c>
      <c r="R68" s="34" t="s">
        <v>97</v>
      </c>
      <c r="S68" s="35" t="s">
        <v>165</v>
      </c>
    </row>
    <row r="69" spans="1:19" x14ac:dyDescent="0.25">
      <c r="A69" s="85"/>
      <c r="B69" s="86" t="s">
        <v>166</v>
      </c>
      <c r="C69" s="87"/>
      <c r="D69" s="88"/>
      <c r="E69" s="87"/>
      <c r="F69" s="87"/>
      <c r="G69" s="89">
        <f>G10+G65*24</f>
        <v>17467426.799999997</v>
      </c>
      <c r="H69" s="87"/>
      <c r="I69" s="90"/>
      <c r="K69" s="85"/>
      <c r="L69" s="86" t="s">
        <v>166</v>
      </c>
      <c r="M69" s="87"/>
      <c r="N69" s="88"/>
      <c r="O69" s="87"/>
      <c r="P69" s="87"/>
      <c r="Q69" s="89">
        <f>Q10+Q65*24</f>
        <v>24728840.399999999</v>
      </c>
      <c r="R69" s="87"/>
      <c r="S69" s="90"/>
    </row>
    <row r="70" spans="1:19" x14ac:dyDescent="0.25">
      <c r="A70" s="85"/>
      <c r="B70" s="86" t="s">
        <v>167</v>
      </c>
      <c r="C70" s="87"/>
      <c r="D70" s="88"/>
      <c r="E70" s="87"/>
      <c r="F70" s="87"/>
      <c r="G70" s="87"/>
      <c r="H70" s="87"/>
      <c r="I70" s="91">
        <f>I11+I66*24</f>
        <v>21135586.428000003</v>
      </c>
      <c r="K70" s="85"/>
      <c r="L70" s="86" t="s">
        <v>167</v>
      </c>
      <c r="M70" s="87"/>
      <c r="N70" s="88"/>
      <c r="O70" s="87"/>
      <c r="P70" s="87"/>
      <c r="Q70" s="87"/>
      <c r="R70" s="87"/>
      <c r="S70" s="91">
        <f>S11+S66*24</f>
        <v>29921896.884000003</v>
      </c>
    </row>
    <row r="71" spans="1:19" x14ac:dyDescent="0.25">
      <c r="A71" s="92" t="s">
        <v>148</v>
      </c>
      <c r="B71" s="93"/>
      <c r="C71" s="94"/>
      <c r="D71" s="95"/>
      <c r="E71" s="94"/>
      <c r="F71" s="94"/>
      <c r="G71" s="94"/>
      <c r="H71" s="94"/>
      <c r="I71" s="96"/>
    </row>
    <row r="72" spans="1:19" x14ac:dyDescent="0.25">
      <c r="A72" s="97" t="s">
        <v>149</v>
      </c>
      <c r="B72" s="98"/>
      <c r="C72" s="99"/>
      <c r="D72" s="100"/>
      <c r="E72" s="99"/>
      <c r="F72" s="99"/>
      <c r="G72" s="101"/>
      <c r="H72" s="99"/>
      <c r="I72" s="102"/>
    </row>
    <row r="73" spans="1:19" x14ac:dyDescent="0.25">
      <c r="A73" s="97" t="s">
        <v>150</v>
      </c>
      <c r="B73" s="98"/>
      <c r="C73" s="99"/>
      <c r="D73" s="100"/>
      <c r="E73" s="99"/>
      <c r="F73" s="99"/>
      <c r="G73" s="101"/>
      <c r="H73" s="99"/>
      <c r="I73" s="102"/>
      <c r="Q73" s="118">
        <f>Q69-G69</f>
        <v>7261413.6000000015</v>
      </c>
    </row>
    <row r="74" spans="1:19" x14ac:dyDescent="0.25">
      <c r="A74" s="97" t="s">
        <v>151</v>
      </c>
      <c r="B74" s="98"/>
      <c r="C74" s="99"/>
      <c r="D74" s="100"/>
      <c r="E74" s="99"/>
      <c r="F74" s="99"/>
      <c r="G74" s="101"/>
      <c r="H74" s="99"/>
      <c r="I74" s="102"/>
    </row>
    <row r="75" spans="1:19" x14ac:dyDescent="0.25">
      <c r="A75" s="97" t="s">
        <v>152</v>
      </c>
      <c r="B75" s="98"/>
      <c r="C75" s="99"/>
      <c r="D75" s="100"/>
      <c r="E75" s="99"/>
      <c r="F75" s="99"/>
      <c r="G75" s="101"/>
      <c r="H75" s="99"/>
      <c r="I75" s="102"/>
    </row>
    <row r="76" spans="1:19" ht="15.75" thickBot="1" x14ac:dyDescent="0.3">
      <c r="A76" s="103"/>
      <c r="B76" s="104"/>
      <c r="C76" s="105"/>
      <c r="D76" s="105"/>
      <c r="E76" s="105"/>
      <c r="F76" s="105"/>
      <c r="G76" s="105"/>
      <c r="H76" s="105"/>
      <c r="I76" s="106"/>
    </row>
    <row r="77" spans="1:19" ht="15.75" thickTop="1" x14ac:dyDescent="0.25"/>
    <row r="78" spans="1:19" x14ac:dyDescent="0.25">
      <c r="A78" s="109">
        <v>1068</v>
      </c>
      <c r="B78" s="108" t="s">
        <v>176</v>
      </c>
    </row>
  </sheetData>
  <protectedRanges>
    <protectedRange algorithmName="SHA-512" hashValue="BR1lW2zgvwUQNRPkrGURQT45s3k1Up+BF1bAmSU9ETDYH9s3ERUvQNZDBI7EyevXhdedCkGvhyG/e0JtMURv6Q==" saltValue="b9KhHPy5z98cybUSOuOVkQ==" spinCount="100000" sqref="E15 O15" name="Range1_1"/>
  </protectedRanges>
  <mergeCells count="21">
    <mergeCell ref="K67:K68"/>
    <mergeCell ref="L67:L68"/>
    <mergeCell ref="M67:M68"/>
    <mergeCell ref="K1:S1"/>
    <mergeCell ref="K3:K4"/>
    <mergeCell ref="L3:L4"/>
    <mergeCell ref="M3:M4"/>
    <mergeCell ref="K12:K13"/>
    <mergeCell ref="L12:L13"/>
    <mergeCell ref="M12:M13"/>
    <mergeCell ref="A1:I1"/>
    <mergeCell ref="A2:I2"/>
    <mergeCell ref="A3:A4"/>
    <mergeCell ref="B3:B4"/>
    <mergeCell ref="C3:C4"/>
    <mergeCell ref="A12:A13"/>
    <mergeCell ref="B12:B13"/>
    <mergeCell ref="C12:C13"/>
    <mergeCell ref="A67:A68"/>
    <mergeCell ref="B67:B68"/>
    <mergeCell ref="C67:C68"/>
  </mergeCells>
  <phoneticPr fontId="13" type="noConversion"/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10A7-EBF6-42ED-BD60-CBEE75BBB686}">
  <dimension ref="A1:J62"/>
  <sheetViews>
    <sheetView tabSelected="1" workbookViewId="0">
      <selection activeCell="D9" sqref="D9"/>
    </sheetView>
  </sheetViews>
  <sheetFormatPr defaultRowHeight="15" x14ac:dyDescent="0.25"/>
  <cols>
    <col min="2" max="2" width="55.28515625" bestFit="1" customWidth="1"/>
    <col min="4" max="4" width="13" style="118" customWidth="1"/>
    <col min="6" max="6" width="14.7109375" bestFit="1" customWidth="1"/>
    <col min="8" max="8" width="14.140625" bestFit="1" customWidth="1"/>
  </cols>
  <sheetData>
    <row r="1" spans="1:8" ht="15.75" thickBot="1" x14ac:dyDescent="0.3"/>
    <row r="2" spans="1:8" ht="19.5" thickTop="1" x14ac:dyDescent="0.25">
      <c r="A2" s="146" t="s">
        <v>45</v>
      </c>
      <c r="B2" s="147"/>
      <c r="C2" s="147"/>
      <c r="D2" s="147"/>
      <c r="E2" s="147"/>
      <c r="F2" s="147"/>
      <c r="G2" s="147"/>
      <c r="H2" s="148"/>
    </row>
    <row r="3" spans="1:8" ht="15.75" thickBot="1" x14ac:dyDescent="0.3">
      <c r="A3" s="111"/>
      <c r="H3" s="112"/>
    </row>
    <row r="4" spans="1:8" ht="24" x14ac:dyDescent="0.25">
      <c r="A4" s="140"/>
      <c r="B4" s="142" t="s">
        <v>89</v>
      </c>
      <c r="C4" s="144" t="s">
        <v>90</v>
      </c>
      <c r="D4" s="120" t="s">
        <v>91</v>
      </c>
      <c r="E4" s="31" t="s">
        <v>92</v>
      </c>
      <c r="F4" s="29" t="s">
        <v>93</v>
      </c>
      <c r="G4" s="29" t="s">
        <v>94</v>
      </c>
      <c r="H4" s="32" t="s">
        <v>95</v>
      </c>
    </row>
    <row r="5" spans="1:8" x14ac:dyDescent="0.25">
      <c r="A5" s="141"/>
      <c r="B5" s="143"/>
      <c r="C5" s="145"/>
      <c r="D5" s="121" t="s">
        <v>96</v>
      </c>
      <c r="E5" s="34"/>
      <c r="F5" s="34"/>
      <c r="G5" s="34" t="s">
        <v>97</v>
      </c>
      <c r="H5" s="35"/>
    </row>
    <row r="6" spans="1:8" x14ac:dyDescent="0.25">
      <c r="A6" s="36"/>
      <c r="B6" s="37" t="s">
        <v>171</v>
      </c>
      <c r="C6" s="38"/>
      <c r="D6" s="122"/>
      <c r="E6" s="40"/>
      <c r="F6" s="39"/>
      <c r="G6" s="38"/>
      <c r="H6" s="41"/>
    </row>
    <row r="7" spans="1:8" x14ac:dyDescent="0.25">
      <c r="A7" s="42" t="s">
        <v>99</v>
      </c>
      <c r="B7" s="60" t="s">
        <v>223</v>
      </c>
      <c r="C7" s="44" t="s">
        <v>101</v>
      </c>
      <c r="D7" s="119"/>
      <c r="E7" s="107">
        <v>2473</v>
      </c>
      <c r="F7" s="48">
        <f>D7*E7</f>
        <v>0</v>
      </c>
      <c r="G7" s="49">
        <v>21</v>
      </c>
      <c r="H7" s="50">
        <f>F7*(1+G7/100)</f>
        <v>0</v>
      </c>
    </row>
    <row r="8" spans="1:8" x14ac:dyDescent="0.25">
      <c r="A8" s="61"/>
      <c r="B8" s="62" t="s">
        <v>225</v>
      </c>
      <c r="C8" s="63"/>
      <c r="D8" s="123"/>
      <c r="E8" s="65"/>
      <c r="F8" s="64"/>
      <c r="G8" s="63"/>
      <c r="H8" s="66"/>
    </row>
    <row r="9" spans="1:8" x14ac:dyDescent="0.25">
      <c r="A9" s="42" t="s">
        <v>212</v>
      </c>
      <c r="B9" s="60" t="s">
        <v>8</v>
      </c>
      <c r="C9" s="44" t="s">
        <v>119</v>
      </c>
      <c r="D9" s="119"/>
      <c r="E9" s="46">
        <v>20723</v>
      </c>
      <c r="F9" s="48">
        <f>D9*E9</f>
        <v>0</v>
      </c>
      <c r="G9" s="49">
        <v>21</v>
      </c>
      <c r="H9" s="50">
        <f>F9*(1+G9/100)</f>
        <v>0</v>
      </c>
    </row>
    <row r="10" spans="1:8" x14ac:dyDescent="0.25">
      <c r="A10" s="42" t="s">
        <v>213</v>
      </c>
      <c r="B10" s="60" t="s">
        <v>9</v>
      </c>
      <c r="C10" s="44" t="s">
        <v>119</v>
      </c>
      <c r="D10" s="119"/>
      <c r="E10" s="46">
        <v>33411</v>
      </c>
      <c r="F10" s="48">
        <f>D10*E10</f>
        <v>0</v>
      </c>
      <c r="G10" s="49">
        <v>21</v>
      </c>
      <c r="H10" s="50">
        <f>F10*(1+G10/100)</f>
        <v>0</v>
      </c>
    </row>
    <row r="11" spans="1:8" x14ac:dyDescent="0.25">
      <c r="A11" s="61"/>
      <c r="B11" s="67" t="s">
        <v>132</v>
      </c>
      <c r="C11" s="68"/>
      <c r="D11" s="124"/>
      <c r="E11" s="69"/>
      <c r="F11" s="69"/>
      <c r="G11" s="69"/>
      <c r="H11" s="70"/>
    </row>
    <row r="12" spans="1:8" x14ac:dyDescent="0.25">
      <c r="A12" s="42" t="s">
        <v>103</v>
      </c>
      <c r="B12" s="60" t="s">
        <v>121</v>
      </c>
      <c r="C12" s="44" t="s">
        <v>122</v>
      </c>
      <c r="D12" s="119"/>
      <c r="E12" s="46">
        <v>22444</v>
      </c>
      <c r="F12" s="48">
        <f>D12*E12</f>
        <v>0</v>
      </c>
      <c r="G12" s="49">
        <v>21</v>
      </c>
      <c r="H12" s="50">
        <f>F12*(1+G12/100)</f>
        <v>0</v>
      </c>
    </row>
    <row r="13" spans="1:8" x14ac:dyDescent="0.25">
      <c r="A13" s="36"/>
      <c r="B13" s="37" t="s">
        <v>173</v>
      </c>
      <c r="C13" s="38"/>
      <c r="D13" s="122"/>
      <c r="E13" s="40"/>
      <c r="F13" s="39"/>
      <c r="G13" s="38"/>
      <c r="H13" s="41"/>
    </row>
    <row r="14" spans="1:8" x14ac:dyDescent="0.25">
      <c r="A14" s="42" t="s">
        <v>105</v>
      </c>
      <c r="B14" s="60" t="s">
        <v>174</v>
      </c>
      <c r="C14" s="44" t="s">
        <v>101</v>
      </c>
      <c r="D14" s="119"/>
      <c r="E14" s="46">
        <v>1521</v>
      </c>
      <c r="F14" s="48">
        <f>D14*E14</f>
        <v>0</v>
      </c>
      <c r="G14" s="49">
        <v>21</v>
      </c>
      <c r="H14" s="50">
        <f>F14*(1+G14/100)</f>
        <v>0</v>
      </c>
    </row>
    <row r="15" spans="1:8" x14ac:dyDescent="0.25">
      <c r="A15" s="61"/>
      <c r="B15" s="62" t="s">
        <v>225</v>
      </c>
      <c r="C15" s="63"/>
      <c r="D15" s="123"/>
      <c r="E15" s="65"/>
      <c r="F15" s="64"/>
      <c r="G15" s="63"/>
      <c r="H15" s="66"/>
    </row>
    <row r="16" spans="1:8" x14ac:dyDescent="0.25">
      <c r="A16" s="42" t="s">
        <v>107</v>
      </c>
      <c r="B16" s="60" t="s">
        <v>16</v>
      </c>
      <c r="C16" s="44" t="s">
        <v>119</v>
      </c>
      <c r="D16" s="119"/>
      <c r="E16" s="46">
        <v>4997.7</v>
      </c>
      <c r="F16" s="48">
        <f>D16*E16</f>
        <v>0</v>
      </c>
      <c r="G16" s="49">
        <v>21</v>
      </c>
      <c r="H16" s="50">
        <f>F16*(1+G16/100)</f>
        <v>0</v>
      </c>
    </row>
    <row r="17" spans="1:8" x14ac:dyDescent="0.25">
      <c r="A17" s="42" t="s">
        <v>115</v>
      </c>
      <c r="B17" s="60" t="s">
        <v>17</v>
      </c>
      <c r="C17" s="44" t="s">
        <v>119</v>
      </c>
      <c r="D17" s="119"/>
      <c r="E17" s="46">
        <v>11661</v>
      </c>
      <c r="F17" s="48">
        <f>D17*E17</f>
        <v>0</v>
      </c>
      <c r="G17" s="49">
        <v>21</v>
      </c>
      <c r="H17" s="50">
        <f>F17*(1+G17/100)</f>
        <v>0</v>
      </c>
    </row>
    <row r="18" spans="1:8" x14ac:dyDescent="0.25">
      <c r="A18" s="61"/>
      <c r="B18" s="67" t="s">
        <v>132</v>
      </c>
      <c r="C18" s="68"/>
      <c r="D18" s="124"/>
      <c r="E18" s="69"/>
      <c r="F18" s="69"/>
      <c r="G18" s="69"/>
      <c r="H18" s="70"/>
    </row>
    <row r="19" spans="1:8" x14ac:dyDescent="0.25">
      <c r="A19" s="42" t="s">
        <v>118</v>
      </c>
      <c r="B19" s="60" t="s">
        <v>175</v>
      </c>
      <c r="C19" s="44" t="s">
        <v>122</v>
      </c>
      <c r="D19" s="119"/>
      <c r="E19" s="46">
        <v>6791</v>
      </c>
      <c r="F19" s="48">
        <f>D19*E19</f>
        <v>0</v>
      </c>
      <c r="G19" s="49">
        <v>21</v>
      </c>
      <c r="H19" s="50">
        <f>F19*(1+G19/100)</f>
        <v>0</v>
      </c>
    </row>
    <row r="20" spans="1:8" x14ac:dyDescent="0.25">
      <c r="A20" s="36"/>
      <c r="B20" s="37" t="s">
        <v>170</v>
      </c>
      <c r="C20" s="38"/>
      <c r="D20" s="122"/>
      <c r="E20" s="71"/>
      <c r="F20" s="39"/>
      <c r="G20" s="38"/>
      <c r="H20" s="41"/>
    </row>
    <row r="21" spans="1:8" x14ac:dyDescent="0.25">
      <c r="A21" s="42" t="s">
        <v>120</v>
      </c>
      <c r="B21" s="72" t="s">
        <v>126</v>
      </c>
      <c r="C21" s="44" t="s">
        <v>127</v>
      </c>
      <c r="D21" s="119"/>
      <c r="E21" s="46">
        <v>3350</v>
      </c>
      <c r="F21" s="48">
        <f>D21*E21</f>
        <v>0</v>
      </c>
      <c r="G21" s="49">
        <v>21</v>
      </c>
      <c r="H21" s="50">
        <f>F21*(1+G21/100)</f>
        <v>0</v>
      </c>
    </row>
    <row r="22" spans="1:8" x14ac:dyDescent="0.25">
      <c r="A22" s="36"/>
      <c r="B22" s="37" t="s">
        <v>169</v>
      </c>
      <c r="C22" s="38"/>
      <c r="D22" s="122"/>
      <c r="E22" s="71"/>
      <c r="F22" s="39"/>
      <c r="G22" s="38"/>
      <c r="H22" s="41"/>
    </row>
    <row r="23" spans="1:8" ht="24.75" x14ac:dyDescent="0.25">
      <c r="A23" s="42" t="s">
        <v>202</v>
      </c>
      <c r="B23" s="72" t="s">
        <v>159</v>
      </c>
      <c r="C23" s="44" t="s">
        <v>127</v>
      </c>
      <c r="D23" s="119"/>
      <c r="E23" s="46">
        <v>120</v>
      </c>
      <c r="F23" s="48">
        <f>D23*E23</f>
        <v>0</v>
      </c>
      <c r="G23" s="49">
        <v>21</v>
      </c>
      <c r="H23" s="50">
        <f t="shared" ref="H23" si="0">F23*(1+G23/100)</f>
        <v>0</v>
      </c>
    </row>
    <row r="24" spans="1:8" x14ac:dyDescent="0.25">
      <c r="A24" s="36"/>
      <c r="B24" s="37" t="s">
        <v>168</v>
      </c>
      <c r="C24" s="38"/>
      <c r="D24" s="122"/>
      <c r="E24" s="71"/>
      <c r="F24" s="39"/>
      <c r="G24" s="38"/>
      <c r="H24" s="41"/>
    </row>
    <row r="25" spans="1:8" x14ac:dyDescent="0.25">
      <c r="A25" s="42" t="s">
        <v>125</v>
      </c>
      <c r="B25" s="60" t="s">
        <v>123</v>
      </c>
      <c r="C25" s="44" t="s">
        <v>124</v>
      </c>
      <c r="D25" s="119"/>
      <c r="E25" s="46">
        <v>1345</v>
      </c>
      <c r="F25" s="48">
        <f>D25*E25</f>
        <v>0</v>
      </c>
      <c r="G25" s="49">
        <v>21</v>
      </c>
      <c r="H25" s="50">
        <f>F25*(1+G25/100)</f>
        <v>0</v>
      </c>
    </row>
    <row r="26" spans="1:8" x14ac:dyDescent="0.25">
      <c r="A26" s="36"/>
      <c r="B26" s="37" t="s">
        <v>160</v>
      </c>
      <c r="C26" s="38"/>
      <c r="D26" s="122"/>
      <c r="E26" s="71"/>
      <c r="F26" s="39"/>
      <c r="G26" s="38"/>
      <c r="H26" s="41"/>
    </row>
    <row r="27" spans="1:8" x14ac:dyDescent="0.25">
      <c r="A27" s="42" t="s">
        <v>203</v>
      </c>
      <c r="B27" s="60" t="s">
        <v>131</v>
      </c>
      <c r="C27" s="44" t="s">
        <v>101</v>
      </c>
      <c r="D27" s="119"/>
      <c r="E27" s="46">
        <v>5</v>
      </c>
      <c r="F27" s="48">
        <f>D27*E27</f>
        <v>0</v>
      </c>
      <c r="G27" s="49">
        <v>21</v>
      </c>
      <c r="H27" s="50">
        <f>F27*(1+G27/100)</f>
        <v>0</v>
      </c>
    </row>
    <row r="28" spans="1:8" x14ac:dyDescent="0.25">
      <c r="A28" s="61"/>
      <c r="B28" s="67" t="s">
        <v>132</v>
      </c>
      <c r="C28" s="63"/>
      <c r="D28" s="123"/>
      <c r="E28" s="65"/>
      <c r="F28" s="64"/>
      <c r="G28" s="63"/>
      <c r="H28" s="66"/>
    </row>
    <row r="29" spans="1:8" x14ac:dyDescent="0.25">
      <c r="A29" s="42" t="s">
        <v>128</v>
      </c>
      <c r="B29" s="60" t="s">
        <v>161</v>
      </c>
      <c r="C29" s="44" t="s">
        <v>122</v>
      </c>
      <c r="D29" s="119"/>
      <c r="E29" s="46">
        <v>497</v>
      </c>
      <c r="F29" s="48">
        <f>D29*E29</f>
        <v>0</v>
      </c>
      <c r="G29" s="49">
        <v>21</v>
      </c>
      <c r="H29" s="50">
        <f>F29*(1+G29/100)</f>
        <v>0</v>
      </c>
    </row>
    <row r="30" spans="1:8" x14ac:dyDescent="0.25">
      <c r="A30" s="42" t="s">
        <v>130</v>
      </c>
      <c r="B30" s="60" t="s">
        <v>135</v>
      </c>
      <c r="C30" s="44" t="s">
        <v>122</v>
      </c>
      <c r="D30" s="119"/>
      <c r="E30" s="46">
        <v>1575</v>
      </c>
      <c r="F30" s="48">
        <f>D30*E30</f>
        <v>0</v>
      </c>
      <c r="G30" s="49">
        <v>21</v>
      </c>
      <c r="H30" s="50">
        <f>F30*(1+G30/100)</f>
        <v>0</v>
      </c>
    </row>
    <row r="31" spans="1:8" x14ac:dyDescent="0.25">
      <c r="A31" s="36"/>
      <c r="B31" s="37" t="s">
        <v>137</v>
      </c>
      <c r="C31" s="74"/>
      <c r="D31" s="125"/>
      <c r="E31" s="74"/>
      <c r="F31" s="74"/>
      <c r="G31" s="74"/>
      <c r="H31" s="76"/>
    </row>
    <row r="32" spans="1:8" x14ac:dyDescent="0.25">
      <c r="A32" s="77" t="s">
        <v>133</v>
      </c>
      <c r="B32" s="78" t="s">
        <v>217</v>
      </c>
      <c r="C32" s="79" t="s">
        <v>101</v>
      </c>
      <c r="D32" s="119"/>
      <c r="E32" s="46">
        <v>698</v>
      </c>
      <c r="F32" s="48">
        <f>D32*E32</f>
        <v>0</v>
      </c>
      <c r="G32" s="49">
        <v>21</v>
      </c>
      <c r="H32" s="50">
        <f>F32*(1+G32/100)</f>
        <v>0</v>
      </c>
    </row>
    <row r="33" spans="1:10" x14ac:dyDescent="0.25">
      <c r="A33" s="77" t="s">
        <v>134</v>
      </c>
      <c r="B33" s="78" t="s">
        <v>153</v>
      </c>
      <c r="C33" s="79" t="s">
        <v>101</v>
      </c>
      <c r="D33" s="119"/>
      <c r="E33" s="46">
        <v>1295</v>
      </c>
      <c r="F33" s="48">
        <f>D33*E33</f>
        <v>0</v>
      </c>
      <c r="G33" s="49">
        <v>21</v>
      </c>
      <c r="H33" s="50">
        <f>F33*(1+G33/100)</f>
        <v>0</v>
      </c>
    </row>
    <row r="34" spans="1:10" x14ac:dyDescent="0.25">
      <c r="A34" s="77" t="s">
        <v>136</v>
      </c>
      <c r="B34" s="78" t="s">
        <v>226</v>
      </c>
      <c r="C34" s="81" t="s">
        <v>101</v>
      </c>
      <c r="D34" s="119"/>
      <c r="E34" s="46">
        <v>621</v>
      </c>
      <c r="F34" s="48">
        <f>D34*E34</f>
        <v>0</v>
      </c>
      <c r="G34" s="49">
        <v>21</v>
      </c>
      <c r="H34" s="50">
        <f t="shared" ref="H34:H39" si="1">F34*(1+G34/100)</f>
        <v>0</v>
      </c>
    </row>
    <row r="35" spans="1:10" x14ac:dyDescent="0.25">
      <c r="A35" s="77" t="s">
        <v>139</v>
      </c>
      <c r="B35" s="78" t="s">
        <v>227</v>
      </c>
      <c r="C35" s="81" t="s">
        <v>101</v>
      </c>
      <c r="D35" s="119"/>
      <c r="E35" s="46">
        <v>316</v>
      </c>
      <c r="F35" s="48">
        <f t="shared" ref="F35:F36" si="2">D35*E35</f>
        <v>0</v>
      </c>
      <c r="G35" s="49">
        <v>21</v>
      </c>
      <c r="H35" s="50">
        <f t="shared" si="1"/>
        <v>0</v>
      </c>
      <c r="J35" s="117"/>
    </row>
    <row r="36" spans="1:10" x14ac:dyDescent="0.25">
      <c r="A36" s="77" t="s">
        <v>140</v>
      </c>
      <c r="B36" s="78" t="s">
        <v>228</v>
      </c>
      <c r="C36" s="81" t="s">
        <v>101</v>
      </c>
      <c r="D36" s="119"/>
      <c r="E36" s="46">
        <v>930</v>
      </c>
      <c r="F36" s="48">
        <f t="shared" si="2"/>
        <v>0</v>
      </c>
      <c r="G36" s="49">
        <v>21</v>
      </c>
      <c r="H36" s="50">
        <f t="shared" si="1"/>
        <v>0</v>
      </c>
    </row>
    <row r="37" spans="1:10" x14ac:dyDescent="0.25">
      <c r="A37" s="77" t="s">
        <v>141</v>
      </c>
      <c r="B37" s="78" t="s">
        <v>229</v>
      </c>
      <c r="C37" s="81" t="s">
        <v>101</v>
      </c>
      <c r="D37" s="119"/>
      <c r="E37" s="46">
        <v>188</v>
      </c>
      <c r="F37" s="48">
        <f>D37*E37</f>
        <v>0</v>
      </c>
      <c r="G37" s="49">
        <v>21</v>
      </c>
      <c r="H37" s="50">
        <f t="shared" si="1"/>
        <v>0</v>
      </c>
    </row>
    <row r="38" spans="1:10" x14ac:dyDescent="0.25">
      <c r="A38" s="77" t="s">
        <v>142</v>
      </c>
      <c r="B38" s="78" t="s">
        <v>230</v>
      </c>
      <c r="C38" s="81" t="s">
        <v>101</v>
      </c>
      <c r="D38" s="119"/>
      <c r="E38" s="46">
        <v>26</v>
      </c>
      <c r="F38" s="48">
        <f t="shared" ref="F38:F39" si="3">D38*E38</f>
        <v>0</v>
      </c>
      <c r="G38" s="49">
        <v>21</v>
      </c>
      <c r="H38" s="50">
        <f t="shared" si="1"/>
        <v>0</v>
      </c>
    </row>
    <row r="39" spans="1:10" x14ac:dyDescent="0.25">
      <c r="A39" s="77" t="s">
        <v>143</v>
      </c>
      <c r="B39" s="78" t="s">
        <v>216</v>
      </c>
      <c r="C39" s="81" t="s">
        <v>199</v>
      </c>
      <c r="D39" s="119"/>
      <c r="E39" s="46">
        <v>4</v>
      </c>
      <c r="F39" s="48">
        <f t="shared" si="3"/>
        <v>0</v>
      </c>
      <c r="G39" s="49">
        <v>21</v>
      </c>
      <c r="H39" s="50">
        <f t="shared" si="1"/>
        <v>0</v>
      </c>
    </row>
    <row r="40" spans="1:10" x14ac:dyDescent="0.25">
      <c r="A40" s="36"/>
      <c r="B40" s="37" t="s">
        <v>192</v>
      </c>
      <c r="C40" s="74"/>
      <c r="D40" s="125"/>
      <c r="E40" s="74"/>
      <c r="F40" s="74"/>
      <c r="G40" s="74"/>
      <c r="H40" s="76"/>
    </row>
    <row r="41" spans="1:10" x14ac:dyDescent="0.25">
      <c r="A41" s="77" t="s">
        <v>144</v>
      </c>
      <c r="B41" s="78" t="s">
        <v>214</v>
      </c>
      <c r="C41" s="79" t="s">
        <v>101</v>
      </c>
      <c r="D41" s="119"/>
      <c r="E41" s="46">
        <v>31</v>
      </c>
      <c r="F41" s="48">
        <f>D41*E41</f>
        <v>0</v>
      </c>
      <c r="G41" s="49">
        <v>21</v>
      </c>
      <c r="H41" s="50">
        <f>F41*(1+G41/100)</f>
        <v>0</v>
      </c>
    </row>
    <row r="42" spans="1:10" x14ac:dyDescent="0.25">
      <c r="A42" s="77" t="s">
        <v>145</v>
      </c>
      <c r="B42" s="110" t="s">
        <v>215</v>
      </c>
      <c r="C42" s="81" t="s">
        <v>101</v>
      </c>
      <c r="D42" s="119"/>
      <c r="E42" s="46">
        <v>136</v>
      </c>
      <c r="F42" s="48">
        <f>D42*E42</f>
        <v>0</v>
      </c>
      <c r="G42" s="49">
        <v>21</v>
      </c>
      <c r="H42" s="50">
        <f>F42*(1+G42/100)</f>
        <v>0</v>
      </c>
    </row>
    <row r="43" spans="1:10" x14ac:dyDescent="0.25">
      <c r="A43" s="36"/>
      <c r="B43" s="37" t="s">
        <v>181</v>
      </c>
      <c r="C43" s="74"/>
      <c r="D43" s="125"/>
      <c r="E43" s="74"/>
      <c r="F43" s="74"/>
      <c r="G43" s="74"/>
      <c r="H43" s="76"/>
    </row>
    <row r="44" spans="1:10" x14ac:dyDescent="0.25">
      <c r="A44" s="77" t="s">
        <v>183</v>
      </c>
      <c r="B44" s="78" t="s">
        <v>46</v>
      </c>
      <c r="C44" s="79" t="s">
        <v>119</v>
      </c>
      <c r="D44" s="119"/>
      <c r="E44" s="46">
        <v>951</v>
      </c>
      <c r="F44" s="48">
        <f>D44*E44</f>
        <v>0</v>
      </c>
      <c r="G44" s="49">
        <v>21</v>
      </c>
      <c r="H44" s="50">
        <f>F44*(1+G44/100)</f>
        <v>0</v>
      </c>
    </row>
    <row r="45" spans="1:10" x14ac:dyDescent="0.25">
      <c r="A45" s="77" t="s">
        <v>184</v>
      </c>
      <c r="B45" s="78" t="s">
        <v>47</v>
      </c>
      <c r="C45" s="79" t="s">
        <v>119</v>
      </c>
      <c r="D45" s="119"/>
      <c r="E45" s="46">
        <v>1776</v>
      </c>
      <c r="F45" s="48">
        <f>D45*E45</f>
        <v>0</v>
      </c>
      <c r="G45" s="49">
        <v>21</v>
      </c>
      <c r="H45" s="50">
        <f>F45*(1+G45/100)</f>
        <v>0</v>
      </c>
    </row>
    <row r="46" spans="1:10" x14ac:dyDescent="0.25">
      <c r="A46" s="77" t="s">
        <v>186</v>
      </c>
      <c r="B46" s="78" t="s">
        <v>182</v>
      </c>
      <c r="C46" s="79" t="s">
        <v>122</v>
      </c>
      <c r="D46" s="119"/>
      <c r="E46" s="46">
        <v>435</v>
      </c>
      <c r="F46" s="48">
        <f>D46*E46</f>
        <v>0</v>
      </c>
      <c r="G46" s="49">
        <v>21</v>
      </c>
      <c r="H46" s="50">
        <f>F46*(1+G46/100)</f>
        <v>0</v>
      </c>
    </row>
    <row r="47" spans="1:10" x14ac:dyDescent="0.25">
      <c r="A47" s="36"/>
      <c r="B47" s="37" t="s">
        <v>185</v>
      </c>
      <c r="C47" s="74"/>
      <c r="D47" s="125"/>
      <c r="E47" s="74"/>
      <c r="F47" s="74"/>
      <c r="G47" s="74"/>
      <c r="H47" s="76"/>
    </row>
    <row r="48" spans="1:10" x14ac:dyDescent="0.25">
      <c r="A48" s="77" t="s">
        <v>158</v>
      </c>
      <c r="B48" s="78" t="s">
        <v>189</v>
      </c>
      <c r="C48" s="79" t="s">
        <v>119</v>
      </c>
      <c r="D48" s="119"/>
      <c r="E48" s="46">
        <v>4196</v>
      </c>
      <c r="F48" s="48">
        <f>D48*E48</f>
        <v>0</v>
      </c>
      <c r="G48" s="49">
        <v>21</v>
      </c>
      <c r="H48" s="50">
        <f>F48*(1+G48/100)</f>
        <v>0</v>
      </c>
    </row>
    <row r="49" spans="1:8" x14ac:dyDescent="0.25">
      <c r="A49" s="77" t="s">
        <v>187</v>
      </c>
      <c r="B49" s="78" t="s">
        <v>188</v>
      </c>
      <c r="C49" s="79" t="s">
        <v>119</v>
      </c>
      <c r="D49" s="119"/>
      <c r="E49" s="46">
        <v>1230</v>
      </c>
      <c r="F49" s="48">
        <f>D49*E49</f>
        <v>0</v>
      </c>
      <c r="G49" s="49">
        <v>21</v>
      </c>
      <c r="H49" s="50">
        <f>F49*(1+G49/100)</f>
        <v>0</v>
      </c>
    </row>
    <row r="50" spans="1:8" x14ac:dyDescent="0.25">
      <c r="A50" s="77" t="s">
        <v>191</v>
      </c>
      <c r="B50" s="78" t="s">
        <v>190</v>
      </c>
      <c r="C50" s="81" t="s">
        <v>122</v>
      </c>
      <c r="D50" s="119"/>
      <c r="E50" s="46">
        <v>590</v>
      </c>
      <c r="F50" s="48">
        <f>D50*E50</f>
        <v>0</v>
      </c>
      <c r="G50" s="49">
        <v>21</v>
      </c>
      <c r="H50" s="50">
        <f>F50*(1+G50/100)</f>
        <v>0</v>
      </c>
    </row>
    <row r="51" spans="1:8" x14ac:dyDescent="0.25">
      <c r="A51" s="82"/>
      <c r="B51" s="83" t="s">
        <v>146</v>
      </c>
      <c r="C51" s="54"/>
      <c r="D51" s="58"/>
      <c r="E51" s="84"/>
      <c r="F51" s="56">
        <f>SUM(F7:F50)</f>
        <v>0</v>
      </c>
      <c r="G51" s="54"/>
      <c r="H51" s="57"/>
    </row>
    <row r="52" spans="1:8" ht="15.75" thickBot="1" x14ac:dyDescent="0.3">
      <c r="A52" s="82"/>
      <c r="B52" s="83" t="s">
        <v>147</v>
      </c>
      <c r="C52" s="54"/>
      <c r="D52" s="58"/>
      <c r="E52" s="54"/>
      <c r="F52" s="58"/>
      <c r="G52" s="54"/>
      <c r="H52" s="59">
        <f>SUM(H7:H50)</f>
        <v>0</v>
      </c>
    </row>
    <row r="53" spans="1:8" x14ac:dyDescent="0.25">
      <c r="A53" s="140"/>
      <c r="B53" s="142" t="s">
        <v>89</v>
      </c>
      <c r="C53" s="144"/>
      <c r="D53" s="120"/>
      <c r="E53" s="31" t="s">
        <v>219</v>
      </c>
      <c r="F53" s="29" t="s">
        <v>93</v>
      </c>
      <c r="G53" s="29" t="s">
        <v>94</v>
      </c>
      <c r="H53" s="32" t="s">
        <v>95</v>
      </c>
    </row>
    <row r="54" spans="1:8" x14ac:dyDescent="0.25">
      <c r="A54" s="141"/>
      <c r="B54" s="143"/>
      <c r="C54" s="145"/>
      <c r="D54" s="121"/>
      <c r="E54" s="34" t="s">
        <v>220</v>
      </c>
      <c r="F54" s="34" t="s">
        <v>224</v>
      </c>
      <c r="G54" s="34" t="s">
        <v>97</v>
      </c>
      <c r="H54" s="35" t="s">
        <v>224</v>
      </c>
    </row>
    <row r="55" spans="1:8" x14ac:dyDescent="0.25">
      <c r="A55" s="85"/>
      <c r="B55" s="86" t="s">
        <v>221</v>
      </c>
      <c r="C55" s="87"/>
      <c r="D55" s="126"/>
      <c r="E55" s="87">
        <v>36</v>
      </c>
      <c r="F55" s="89">
        <f>F51*E55</f>
        <v>0</v>
      </c>
      <c r="G55" s="87"/>
      <c r="H55" s="90"/>
    </row>
    <row r="56" spans="1:8" x14ac:dyDescent="0.25">
      <c r="A56" s="85"/>
      <c r="B56" s="86" t="s">
        <v>222</v>
      </c>
      <c r="C56" s="87"/>
      <c r="D56" s="126"/>
      <c r="E56" s="87">
        <v>36</v>
      </c>
      <c r="F56" s="87"/>
      <c r="G56" s="87"/>
      <c r="H56" s="91">
        <f>H52*E56</f>
        <v>0</v>
      </c>
    </row>
    <row r="57" spans="1:8" x14ac:dyDescent="0.25">
      <c r="A57" s="92" t="s">
        <v>148</v>
      </c>
      <c r="B57" s="93"/>
      <c r="C57" s="94"/>
      <c r="D57" s="127"/>
      <c r="E57" s="94"/>
      <c r="F57" s="94"/>
      <c r="G57" s="94"/>
      <c r="H57" s="96"/>
    </row>
    <row r="58" spans="1:8" x14ac:dyDescent="0.25">
      <c r="A58" s="97" t="s">
        <v>218</v>
      </c>
      <c r="B58" s="98"/>
      <c r="C58" s="99"/>
      <c r="D58" s="101"/>
      <c r="E58" s="99"/>
      <c r="F58" s="101"/>
      <c r="G58" s="99"/>
      <c r="H58" s="102"/>
    </row>
    <row r="59" spans="1:8" x14ac:dyDescent="0.25">
      <c r="A59" s="97" t="s">
        <v>150</v>
      </c>
      <c r="B59" s="98"/>
      <c r="C59" s="99"/>
      <c r="D59" s="101"/>
      <c r="E59" s="99"/>
      <c r="F59" s="101"/>
      <c r="G59" s="99"/>
      <c r="H59" s="102"/>
    </row>
    <row r="60" spans="1:8" x14ac:dyDescent="0.25">
      <c r="A60" s="97" t="s">
        <v>151</v>
      </c>
      <c r="B60" s="98"/>
      <c r="C60" s="99"/>
      <c r="D60" s="101"/>
      <c r="E60" s="99"/>
      <c r="F60" s="101"/>
      <c r="G60" s="99"/>
      <c r="H60" s="102"/>
    </row>
    <row r="61" spans="1:8" ht="15.75" thickBot="1" x14ac:dyDescent="0.3">
      <c r="A61" s="103" t="s">
        <v>152</v>
      </c>
      <c r="B61" s="113"/>
      <c r="C61" s="114"/>
      <c r="D61" s="115"/>
      <c r="E61" s="114"/>
      <c r="F61" s="115"/>
      <c r="G61" s="114"/>
      <c r="H61" s="116"/>
    </row>
    <row r="62" spans="1:8" ht="15.75" thickTop="1" x14ac:dyDescent="0.25"/>
  </sheetData>
  <protectedRanges>
    <protectedRange algorithmName="SHA-512" hashValue="BR1lW2zgvwUQNRPkrGURQT45s3k1Up+BF1bAmSU9ETDYH9s3ERUvQNZDBI7EyevXhdedCkGvhyG/e0JtMURv6Q==" saltValue="b9KhHPy5z98cybUSOuOVkQ==" spinCount="100000" sqref="E7" name="Range1_1"/>
  </protectedRanges>
  <mergeCells count="7">
    <mergeCell ref="A2:H2"/>
    <mergeCell ref="A4:A5"/>
    <mergeCell ref="B4:B5"/>
    <mergeCell ref="C4:C5"/>
    <mergeCell ref="A53:A54"/>
    <mergeCell ref="B53:B54"/>
    <mergeCell ref="C53:C54"/>
  </mergeCells>
  <phoneticPr fontId="13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4" ma:contentTypeDescription="Vytvoří nový dokument" ma:contentTypeScope="" ma:versionID="daa59fcfdcebe8fff9bf3027fc850d0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52f020af83fe949d45b992c8ae17fe3b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473B8C99-956B-48CC-B675-42C24914A0FA}"/>
</file>

<file path=customXml/itemProps2.xml><?xml version="1.0" encoding="utf-8"?>
<ds:datastoreItem xmlns:ds="http://schemas.openxmlformats.org/officeDocument/2006/customXml" ds:itemID="{5ACB9372-85A5-49B4-ADE7-722F62D1F4EF}"/>
</file>

<file path=customXml/itemProps3.xml><?xml version="1.0" encoding="utf-8"?>
<ds:datastoreItem xmlns:ds="http://schemas.openxmlformats.org/officeDocument/2006/customXml" ds:itemID="{CA0805D2-2A3C-4569-82E9-C27761316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Cena plnění</vt:lpstr>
      <vt:lpstr>návrh tarifů</vt:lpstr>
      <vt:lpstr>Priloha c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2020-05-14T09:34:01Z</dcterms:created>
  <dcterms:modified xsi:type="dcterms:W3CDTF">2023-06-08T13:57:48Z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</Properties>
</file>