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/>
  <bookViews>
    <workbookView xWindow="65416" yWindow="65416" windowWidth="29040" windowHeight="15840" tabRatio="429" activeTab="2"/>
  </bookViews>
  <sheets>
    <sheet name="rekapitulace" sheetId="1" r:id="rId1"/>
    <sheet name="sadove_upravy" sheetId="3" r:id="rId2"/>
    <sheet name="nasledna_pece" sheetId="4" r:id="rId3"/>
  </sheets>
  <definedNames>
    <definedName name="__xlnm.Print_Area_1" localSheetId="2">'nasledna_pece'!$A$21:$G$47</definedName>
    <definedName name="__xlnm.Print_Area_1" localSheetId="1">'sadove_upravy'!$A$25:$G$141</definedName>
    <definedName name="__xlnm.Print_Area_1">'rekapitulace'!#REF!</definedName>
    <definedName name="Excel_BuiltIn_Print_Area_1_1" localSheetId="2">'nasledna_pece'!$A$21:$G$47</definedName>
    <definedName name="Excel_BuiltIn_Print_Area_1_1" localSheetId="1">'sadove_upravy'!$A$25:$G$141</definedName>
    <definedName name="Excel_BuiltIn_Print_Area_1_1">'rekapitulace'!#REF!</definedName>
    <definedName name="Excel_BuiltIn_Print_Area_1_1_1" localSheetId="2">'nasledna_pece'!$A$21:$G$47</definedName>
    <definedName name="Excel_BuiltIn_Print_Area_1_1_1" localSheetId="1">'sadove_upravy'!$A$25:$G$141</definedName>
    <definedName name="Excel_BuiltIn_Print_Area_1_1_1">'rekapitulace'!#REF!</definedName>
    <definedName name="Excel_BuiltIn_Print_Area_1_1_1_1" localSheetId="2">'nasledna_pece'!$A$21:$G$47</definedName>
    <definedName name="Excel_BuiltIn_Print_Area_1_1_1_1" localSheetId="1">'sadove_upravy'!$A$70:$G$141</definedName>
    <definedName name="Excel_BuiltIn_Print_Area_1_1_1_1">'rekapitulace'!#REF!</definedName>
    <definedName name="Excel_BuiltIn_Print_Area_2">"#REF!"</definedName>
    <definedName name="Excel_BuiltIn_Print_Area_2_1">"#REF!"</definedName>
    <definedName name="_xlnm.Print_Area" localSheetId="2">'nasledna_pece'!$A$1:$G$47</definedName>
    <definedName name="_xlnm.Print_Area" localSheetId="0">'rekapitulace'!$A$1:$G$20</definedName>
    <definedName name="_xlnm.Print_Area" localSheetId="1">'sadove_upravy'!$A$1:$G$141</definedName>
  </definedNames>
  <calcPr calcId="191029"/>
  <extLst/>
</workbook>
</file>

<file path=xl/sharedStrings.xml><?xml version="1.0" encoding="utf-8"?>
<sst xmlns="http://schemas.openxmlformats.org/spreadsheetml/2006/main" count="425" uniqueCount="246">
  <si>
    <t>Náklady za rostlinný materiál</t>
  </si>
  <si>
    <t>latinský název</t>
  </si>
  <si>
    <t>český název</t>
  </si>
  <si>
    <t>výsadbová velikost</t>
  </si>
  <si>
    <t>cena za kus</t>
  </si>
  <si>
    <t xml:space="preserve">Stromy alejového typu s balem </t>
  </si>
  <si>
    <t xml:space="preserve">Stromy alejového typu s balem – celkem </t>
  </si>
  <si>
    <t>levandule lékařská</t>
  </si>
  <si>
    <t xml:space="preserve">název </t>
  </si>
  <si>
    <t>ks</t>
  </si>
  <si>
    <t>m2</t>
  </si>
  <si>
    <t>m3</t>
  </si>
  <si>
    <t>kg</t>
  </si>
  <si>
    <t>Výsadba alejového stromu s balem</t>
  </si>
  <si>
    <t xml:space="preserve">Založení trávníku zahradnickým způsobem včetně ceny osiva a první seče </t>
  </si>
  <si>
    <t xml:space="preserve">Založení trávníku zahradnickým způsobem včetně ceny osiva – celkem </t>
  </si>
  <si>
    <t>Hnojení půdy nebo trávníku v rovině nebo ve svahu 1:5 umělým hnojivem na široko</t>
  </si>
  <si>
    <t>t</t>
  </si>
  <si>
    <t>Mulčování vysazených rostlin mulčovací kůrou, tloušťky do 100 mm na rovině nebo svahu do 1:5</t>
  </si>
  <si>
    <t>R</t>
  </si>
  <si>
    <t>specifikace</t>
  </si>
  <si>
    <t>184 91-1421</t>
  </si>
  <si>
    <t>185 80-2113</t>
  </si>
  <si>
    <t>183 40-3153</t>
  </si>
  <si>
    <t>l</t>
  </si>
  <si>
    <t>184 21-5132</t>
  </si>
  <si>
    <t>Ukotvení dřeviny třemi kůly, délky přes 1 do 2 m průměru do 100 mm</t>
  </si>
  <si>
    <t>184 80-2111</t>
  </si>
  <si>
    <t xml:space="preserve">Výsadba kontejnerového keře </t>
  </si>
  <si>
    <t>184 21-5412</t>
  </si>
  <si>
    <t>Zhotovení závlahové mísy u soliterních dřevin v rovině nebo na svahu do 1:5, o průměru mísy přes 0,5 do 1 m</t>
  </si>
  <si>
    <t xml:space="preserve">Výsadba dřeviny s balem do předem vyhloubené jamky se zalitím v rovině nebo na svahu do 1:5, při průměru balu přes 200 do 300 mm </t>
  </si>
  <si>
    <t>184 10-2112</t>
  </si>
  <si>
    <t xml:space="preserve">Obdělávání půdy hrabáním v rovině  nebo na svahu do 1:5 </t>
  </si>
  <si>
    <t>181 11-4711</t>
  </si>
  <si>
    <t>183 40-3114</t>
  </si>
  <si>
    <t>Obdělání půdy kultivátorováním, v rovině nebo na svahu do 1:5</t>
  </si>
  <si>
    <t xml:space="preserve">Dovoz materiálu do 20 km na místo </t>
  </si>
  <si>
    <t>Dodávka mulčovací kůry tl. vrstvy 0,1 m, vč. ceny dopravy materiálu</t>
  </si>
  <si>
    <t xml:space="preserve">Dodání travního osiva (Parková směs) při výsevku 250 kg/ha </t>
  </si>
  <si>
    <t>Trávníkové hnojivo 30 g/m2, vč. ceny dopravy materiálu</t>
  </si>
  <si>
    <t>počet kusů</t>
  </si>
  <si>
    <t>cena celkem bez DPH</t>
  </si>
  <si>
    <t>185 80-4514</t>
  </si>
  <si>
    <t>m</t>
  </si>
  <si>
    <t>185 80-4311</t>
  </si>
  <si>
    <t>185 80-4312</t>
  </si>
  <si>
    <t>111 15-1221</t>
  </si>
  <si>
    <t>Znovuuvázání dřeviny jedním úvazkem ke stávajícímu kůlu, vč. ceny úvazku (počítáno pro 50% dřevin)</t>
  </si>
  <si>
    <t>Dodávka totální herbicid v dávce  0,0008 l/m2 , vč. ceny dopravy materiálu</t>
  </si>
  <si>
    <t>Dodávka mulčovací kůry vrstva mulče 0,10 m, vč. ceny dopravy materiálu (1x / rok)</t>
  </si>
  <si>
    <t>Dodávka mulčovací kůry (vrstva mulče 0,10 m), vč. ceny dopravy materiálu</t>
  </si>
  <si>
    <t>Vytyčení výsadeb stromů</t>
  </si>
  <si>
    <t>m.j.</t>
  </si>
  <si>
    <t>Náklady za práce - sadové úpravy</t>
  </si>
  <si>
    <t>184 91-1111</t>
  </si>
  <si>
    <t>185 80-4513</t>
  </si>
  <si>
    <t>Odplevelení výsadeb v rovině nebo na svahu do 1:5 dřevin solitérních včetně likvidace odpadu, naložení, odvezení a se složením (2x / rok)</t>
  </si>
  <si>
    <t>Výsadba květin</t>
  </si>
  <si>
    <t>Výsadba květin - celkem</t>
  </si>
  <si>
    <t>Dodávka mulčovací kůry tl. vrstvy 0,1 m, vč. dopravy</t>
  </si>
  <si>
    <t>185 80-4511</t>
  </si>
  <si>
    <t>185 80-4252</t>
  </si>
  <si>
    <t>185 85-1121</t>
  </si>
  <si>
    <t>Dovoz vody pro zálivku rostlin na vzdálenost do 1000 m</t>
  </si>
  <si>
    <t>Vyšší keře</t>
  </si>
  <si>
    <t>Vyšší keře - celkem</t>
  </si>
  <si>
    <t>Trvalky a traviny</t>
  </si>
  <si>
    <t>Trvalky a traviny - celkem</t>
  </si>
  <si>
    <t>183 10-1221</t>
  </si>
  <si>
    <t>Hloubení jamek pro vysazování rostlin v zemině 1 až 4 s výměnou půdy na 50 % v rovině nebo na svahu do 1:5, objemu přes 0,40 m3 do 1,00 m3</t>
  </si>
  <si>
    <t>Výsadba dřeviny s balem do předem vyhloubené jamky se zalitím v rovině nebo ve svahu 1:5 při průměru balu přes 400 do 500 mm</t>
  </si>
  <si>
    <t>184 10-2114</t>
  </si>
  <si>
    <t>Uložení biologického materiálu na skládku a skládkovné</t>
  </si>
  <si>
    <t>Doprava rostlinného materiálu</t>
  </si>
  <si>
    <t>kpl</t>
  </si>
  <si>
    <t>Výsadba kontejnerového keře – celkem</t>
  </si>
  <si>
    <t>Stavba:</t>
  </si>
  <si>
    <t>Cena s DPH 21 %</t>
  </si>
  <si>
    <t>REKAPITULACE ROZPOČTU</t>
  </si>
  <si>
    <t>Cena celkem bez DPH</t>
  </si>
  <si>
    <t>Sazba DPH - 21 %</t>
  </si>
  <si>
    <t xml:space="preserve">Cena s DPH </t>
  </si>
  <si>
    <t>Náklady za práce - sadové úpravy - celkem</t>
  </si>
  <si>
    <t>Náklady za rostlinný materiál -  celkem</t>
  </si>
  <si>
    <t>Odstranění kamene sebráním a naložením na dopravní prostředek hmotnosti jednotlivě do 15 kg</t>
  </si>
  <si>
    <t>181 35-1113</t>
  </si>
  <si>
    <t>181 45-1131</t>
  </si>
  <si>
    <t>Pokosení parkového trávníku plochy do 10 000 m2 s odvozem do 20 km v rovině a svahu do 1:5, 3x</t>
  </si>
  <si>
    <t>Založení parkového trávníku na půdě předem připravené plochy přes 1000 m2 výsevem včetně utažení v rovině a ve svahu do 1:5</t>
  </si>
  <si>
    <t>Chemické odplevelení půdy před založením kultury, trávníku nebo zpevněných ploch o výměře přes 20 m2 v rovině nebo na svahu do 1:5 postřikem na široko</t>
  </si>
  <si>
    <t xml:space="preserve"> Rozprostření a urovnání ornice v rovině nebo ve svahu sklonu do 1:5 strojně při souvislé ploše přes 500 m2, tl. vrstvy do 200 mm</t>
  </si>
  <si>
    <t>Zhotovení závlahové mísy u soliterních dřevin v rovině nebo na svahu do 1:5 o průměru mísy přes 0,5 do 1,0 m (1x / rok) vč. naložení odvoz odpadu na vzdálenost do 20 km</t>
  </si>
  <si>
    <t>Mulčování vysazených rostlin mulčovací kůrou, tloušťky do 100 mm v rovině nebo svahu do 1:5 včetně likvidace odpadu, naložení, odvezení a se složením do 20 km (1x / rok)</t>
  </si>
  <si>
    <t>Odplevelení výsadeb v rovině nebo na svahu do 1:5 souvislých keřových skupin včetně likvidace odpadu, naložení, odvezení a se složením do 20 km (2x / rok)</t>
  </si>
  <si>
    <t>Odstranění odkvetlých a odumřelých částí rostlin ze záhonů trvalek, včetně vynesení a naložení odpadu a odvozu do 20 km se složením (1x / rok)</t>
  </si>
  <si>
    <t>Absorbční prostředek - práškový koncentrát  v dávce 100 g ke každému stromu, včetně dopravy a aplikace</t>
  </si>
  <si>
    <t>Hnojení tabletovým hnojivem s obsahem ureaformu hořčíku a stopových prvků  (5 ks tablet / strom), vč. ceny dopravy materiálu a aplikace</t>
  </si>
  <si>
    <t>Zalití rostlin vodou plochy záhonů jednotlivě do 20 m2 (8x / rok, 80 l / m2)</t>
  </si>
  <si>
    <t>Zalití rostlin vodou plochy záhonů jednotlivě přes 20 m2 (8x / rok, 20 l / m2)</t>
  </si>
  <si>
    <t>Zalití rostlin vodou plochy záhonů jednotlivě do 20 m2 (8x / rok, 20 l / m2)</t>
  </si>
  <si>
    <t>Rozmístění rostlin na záhony</t>
  </si>
  <si>
    <t>Ochranný nátěr kmene - očistění od nečistot před aplikací</t>
  </si>
  <si>
    <t>Ochranný nátěr kmene - aplikace základového nátěru</t>
  </si>
  <si>
    <t>Ochranný nátěr kmene - základový nátěr určený výrobcem pro použití pod bílý ochranný nátěr ( spotřeba dle obvodu kmene, průměrně 230 ml/strom)</t>
  </si>
  <si>
    <t>Ochranný nátěr kmene - aplikace bílého ochranného nátěru</t>
  </si>
  <si>
    <t>Ochranný nátěr kmene - bílý ochranný nátěr pro ochranu kmene proti korní spále a mrazovým prasklinám  ( spotřeba dle obvodu kmene, průměrně 300 g/strom)</t>
  </si>
  <si>
    <t>Ukotvení dřeviny třemi kůly - dodání kůlů délky 2500 mm, průměru 60 mm (3 ks k jedné dřevině), vč. ceny dopravy materiálu</t>
  </si>
  <si>
    <t>Ukotvení dřeviny třemi kůly - dodání příčníků délky 500 mm, průměru 60 mm (3 ks k jedné dřevině), vč. ceny dopravy materiálu</t>
  </si>
  <si>
    <t>Ukotvení dřeviny třemi kůly - dodání úvazku (3 ks k jedné dřevině) , vč. ceny dopravy materiálu</t>
  </si>
  <si>
    <t>Komparativní řez vysazených stromů vč. Likvidace odpadu</t>
  </si>
  <si>
    <t>Tilia cordata</t>
  </si>
  <si>
    <t>5.</t>
  </si>
  <si>
    <t>Aesculus x carnea</t>
  </si>
  <si>
    <t>6.</t>
  </si>
  <si>
    <t>Fagus sylvatica</t>
  </si>
  <si>
    <t>7.</t>
  </si>
  <si>
    <t>Liriodendron tulipifera</t>
  </si>
  <si>
    <t>8.</t>
  </si>
  <si>
    <t>Ulmus x hollandica</t>
  </si>
  <si>
    <t>9.</t>
  </si>
  <si>
    <t>10.</t>
  </si>
  <si>
    <t>11.</t>
  </si>
  <si>
    <t>12.</t>
  </si>
  <si>
    <t>č. ve výkresu</t>
  </si>
  <si>
    <t>Acer platanoides</t>
  </si>
  <si>
    <t>Cedrus deodara ´Aurea´</t>
  </si>
  <si>
    <t>Tsuga canadensis</t>
  </si>
  <si>
    <t>lípa srdčitá</t>
  </si>
  <si>
    <t>jírovec červený</t>
  </si>
  <si>
    <t>buk lesní</t>
  </si>
  <si>
    <t>liliovník tulipánokvětý</t>
  </si>
  <si>
    <t>jilm holandský</t>
  </si>
  <si>
    <t>javor mléč</t>
  </si>
  <si>
    <t>cedr vonný</t>
  </si>
  <si>
    <t>jedlovec kanadský</t>
  </si>
  <si>
    <t>12/14</t>
  </si>
  <si>
    <t>150 / 200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</si>
  <si>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</si>
  <si>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</si>
  <si>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</si>
  <si>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</si>
  <si>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</si>
  <si>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</si>
  <si>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</si>
  <si>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</si>
  <si>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</si>
  <si>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</si>
  <si>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Cornus mas</t>
  </si>
  <si>
    <t>Hydrangea paniculata Lime Light</t>
  </si>
  <si>
    <t>Buddleia davidii</t>
  </si>
  <si>
    <t>Prunus laurocerasus ´Etna ´</t>
  </si>
  <si>
    <t>Euonymus alatus</t>
  </si>
  <si>
    <t>Corylus avellana</t>
  </si>
  <si>
    <t>Cornus stolonifera Midwinter Fire</t>
  </si>
  <si>
    <t>Cornus cousa</t>
  </si>
  <si>
    <t>Buddleia davidii White Ball</t>
  </si>
  <si>
    <t xml:space="preserve">Prunus subhirtella Accolade </t>
  </si>
  <si>
    <t>vícekmen 100/150</t>
  </si>
  <si>
    <t>60/80</t>
  </si>
  <si>
    <t>80/100</t>
  </si>
  <si>
    <t>dřín obecný</t>
  </si>
  <si>
    <t>hortenzie latnatá</t>
  </si>
  <si>
    <t>komule Davidova</t>
  </si>
  <si>
    <t>bobkovišeň lékařská</t>
  </si>
  <si>
    <t>brslen křídlatý</t>
  </si>
  <si>
    <t>líska obecná</t>
  </si>
  <si>
    <t>višeň chloupkatá</t>
  </si>
  <si>
    <t>svída výběžkatá</t>
  </si>
  <si>
    <t>dřín japonský</t>
  </si>
  <si>
    <t>Anemone sylvestris</t>
  </si>
  <si>
    <t>Anemone hupehensis September Charm</t>
  </si>
  <si>
    <t>Anemone hybrida Andrea Adkinson</t>
  </si>
  <si>
    <t>Geranium macrorrhizum Album</t>
  </si>
  <si>
    <t>Geranium hybridum Rozanne</t>
  </si>
  <si>
    <t>Hemerocalis hybrida Sammy Russel</t>
  </si>
  <si>
    <t>Hosta hybrida Diamont Tiara</t>
  </si>
  <si>
    <t>Hosta hybrida Royal Standard</t>
  </si>
  <si>
    <t>Molinia arundinacea</t>
  </si>
  <si>
    <t>Polystichum polyblepharum</t>
  </si>
  <si>
    <t>Salvia officinalis Purpurascens</t>
  </si>
  <si>
    <t>Narcissus poeticus</t>
  </si>
  <si>
    <t>Crocus hybridus Yellow Mammoth</t>
  </si>
  <si>
    <t>Cibuloviny</t>
  </si>
  <si>
    <t>Cibuloviny- celkem</t>
  </si>
  <si>
    <t>k9</t>
  </si>
  <si>
    <t>k11</t>
  </si>
  <si>
    <t>cibule</t>
  </si>
  <si>
    <t>sasanka hajní</t>
  </si>
  <si>
    <t>sasanka hupejská</t>
  </si>
  <si>
    <t>kakost oddénkatý</t>
  </si>
  <si>
    <t>kakost</t>
  </si>
  <si>
    <t xml:space="preserve">sasanka </t>
  </si>
  <si>
    <t>denivka</t>
  </si>
  <si>
    <t>bohyška</t>
  </si>
  <si>
    <t>bezkolenec rákosovitý</t>
  </si>
  <si>
    <t>kapradina japonská</t>
  </si>
  <si>
    <t>šalvěj lékařská</t>
  </si>
  <si>
    <t>narcis</t>
  </si>
  <si>
    <t>krokus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</si>
  <si>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</si>
  <si>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</si>
  <si>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</si>
  <si>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</si>
  <si>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</si>
  <si>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</si>
  <si>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</si>
  <si>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</si>
  <si>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</si>
  <si>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</si>
  <si>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</si>
  <si>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</si>
  <si>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Chemické odplevelení před založením kultury nad 20 m2 postřikem na široko v rovině a svahu do 1:5 (2 x aplikace)</t>
  </si>
  <si>
    <t>Hloubení jamek bez výměny půdy zeminy tř 1 až 4 obj přes 0,02 do 0,05 m3 v rovině a svahu do 1:5</t>
  </si>
  <si>
    <t>Hnojení tabletovým hnojivem s obsahem ureaformu hořčíku a stopových prvků  vč. Dodávky (1 ks tablet / keř ), vč. ceny dopravy materiálu a aplikace</t>
  </si>
  <si>
    <t>Hloubení jamek bez výměny půdy zeminy tř 1 až 4 obj přes 0,01 do 0,02 m3 v rovině a svahu do 1:5</t>
  </si>
  <si>
    <t>Výsadba cibulí nebo hlíz, se zalitím</t>
  </si>
  <si>
    <t>Výsadba květin krytokořenných průměru kontejneru přes 80 do 120 mm, se zalitím</t>
  </si>
  <si>
    <t>Dovoz vody pro zálivku rostlin na vzdálenost do 1000 m (2l/kus)</t>
  </si>
  <si>
    <t>Pěstební substrát 0,37 m3 / 1 ks, včetně ceny dopravy materiálu</t>
  </si>
  <si>
    <t>Ochrana stromu protikořenovou clonou v rovině nebo na svahu do 1:5 hl přes 1000 do 1400 mm</t>
  </si>
  <si>
    <t>Protikořenová bariéra, vysokohustotní HDPE, tl.2 mm, šíře 1,5 m, včetně dopravy</t>
  </si>
  <si>
    <t>Trávníkový pěstební substrát tl. vrstvy 0,05 m (násobeno koeficientem slehnutí zeminy 1,2), vč. dopravy materiálu</t>
  </si>
  <si>
    <t>Uložení bioodpadu vzniklého následnou péčí o výsadby na skládku  (100 kg bioodpadu na jednu seč a pletí)</t>
  </si>
  <si>
    <t xml:space="preserve">Náklady na dopravu </t>
  </si>
  <si>
    <t xml:space="preserve">Následná péče o výsadby po dobu 2 let - stromy </t>
  </si>
  <si>
    <t>Následná péče o výsadby po dobu 2 let - stromy  - celkem</t>
  </si>
  <si>
    <t xml:space="preserve">Následná péče o výsadby po dobu 2 let -  keřové výsadby </t>
  </si>
  <si>
    <t>Následná péče o výsadby po dobu 2 let -  keřové výsadby  - celkem</t>
  </si>
  <si>
    <t>Následná péče o výsadby po dobu 2 let - trvalkové záhony - celkem</t>
  </si>
  <si>
    <t>Následná péče o výsadby po dobu 2 let - trvalkové záhony (390m2)</t>
  </si>
  <si>
    <t>Odplevelení výsadeb květin v rovině nebo na svahu do 1:5 včetně likvidace odpadu, naložení, odvezení a se složením do 20 km (3x / rok)</t>
  </si>
  <si>
    <t>PŘÍSTAVBA K BUDOVĚ „A“ SŠ Brno Charbulova, p.o.</t>
  </si>
  <si>
    <t>Následná péče o výsadby po dobu dvou let - celkem</t>
  </si>
  <si>
    <t>Následná péče o výsadbu po dobu dvou let</t>
  </si>
  <si>
    <t xml:space="preserve">Následná péče o výsadby po dobu dvou let </t>
  </si>
  <si>
    <t>etapa II</t>
  </si>
  <si>
    <t>Rýhy pro protikořenové textilie zemina tř 1 až 4 hl přes 1,1 do 1,6 m š do 0,6 m v rovině a svahu do 1:5 (3 m/ strom)</t>
  </si>
  <si>
    <t xml:space="preserve">Výsadba alej. stromu s balem  – celkem </t>
  </si>
  <si>
    <t>VRN (zařízení staveniště, přesuny hmot po staveništi, meziskládky materiálu, likvidace odpadu)</t>
  </si>
  <si>
    <t xml:space="preserve"> </t>
  </si>
  <si>
    <t>Sadové úpravy</t>
  </si>
  <si>
    <t>Plošná úprava terénu do 500 m2 zemina skupiny 1 až 4 nerovnosti přes 100 do 150 mm v rovinně a svahu do 1:5 včetně manipulace se zeminou z deponie zeminy do vzdálenosti 100 m tl. do 150 mm</t>
  </si>
  <si>
    <t>štěrkový obsyp lemující výsadbu květin, tloušťky do 100 mm na rovině nebo svahu do 1:5</t>
  </si>
  <si>
    <t>Dodávka štěrku tl. vrstvy 0,1 m, vč. ceny dopravy materiálu</t>
  </si>
  <si>
    <t>Dovoz vody pro zálivku rostlin na vzdálenost do 200 m, bez nákladu na dodávku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</si>
</sst>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Kč-405];[Red]\-#,##0.00\ [$Kč-405]"/>
    <numFmt numFmtId="165" formatCode="#,##0\ [$Kč-405];[Red]\-#,##0\ [$Kč-405]"/>
    <numFmt numFmtId="166" formatCode="#,##0.00&quot; Kč&quot;"/>
    <numFmt numFmtId="167" formatCode="0.000"/>
    <numFmt numFmtId="168" formatCode="0.0"/>
    <numFmt numFmtId="169" formatCode="#,##0.00\ &quot;Kč&quot;"/>
    <numFmt numFmtId="170" formatCode="0.00%;\-0.00%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55"/>
      <name val="Arial"/>
      <family val="2"/>
    </font>
    <font>
      <b/>
      <sz val="13"/>
      <color rgb="FFFF0000"/>
      <name val="Arial"/>
      <family val="2"/>
    </font>
    <font>
      <sz val="8"/>
      <color indexed="55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86">
    <xf numFmtId="0" fontId="0" fillId="0" borderId="0" xfId="0"/>
    <xf numFmtId="0" fontId="2" fillId="0" borderId="0" xfId="20" applyFont="1" applyAlignment="1">
      <alignment vertical="center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 vertical="center"/>
      <protection/>
    </xf>
    <xf numFmtId="164" fontId="2" fillId="0" borderId="0" xfId="20" applyNumberFormat="1" applyFont="1" applyAlignment="1">
      <alignment horizontal="center" vertical="center"/>
      <protection/>
    </xf>
    <xf numFmtId="0" fontId="4" fillId="0" borderId="0" xfId="20" applyFont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2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0" fillId="0" borderId="0" xfId="20" applyFont="1" applyAlignment="1">
      <alignment horizontal="center" vertical="center"/>
      <protection/>
    </xf>
    <xf numFmtId="0" fontId="2" fillId="2" borderId="0" xfId="20" applyFont="1" applyFill="1">
      <alignment/>
      <protection/>
    </xf>
    <xf numFmtId="0" fontId="2" fillId="0" borderId="1" xfId="20" applyFont="1" applyBorder="1" applyAlignment="1">
      <alignment horizontal="center" vertical="center"/>
      <protection/>
    </xf>
    <xf numFmtId="0" fontId="2" fillId="3" borderId="0" xfId="20" applyFont="1" applyFill="1">
      <alignment/>
      <protection/>
    </xf>
    <xf numFmtId="0" fontId="3" fillId="3" borderId="0" xfId="20" applyFont="1" applyFill="1">
      <alignment/>
      <protection/>
    </xf>
    <xf numFmtId="0" fontId="4" fillId="4" borderId="1" xfId="20" applyFont="1" applyFill="1" applyBorder="1" applyAlignment="1">
      <alignment vertical="center"/>
      <protection/>
    </xf>
    <xf numFmtId="0" fontId="9" fillId="0" borderId="0" xfId="20" applyFont="1">
      <alignment/>
      <protection/>
    </xf>
    <xf numFmtId="0" fontId="2" fillId="5" borderId="1" xfId="20" applyFont="1" applyFill="1" applyBorder="1" applyAlignment="1">
      <alignment horizontal="center" vertical="center"/>
      <protection/>
    </xf>
    <xf numFmtId="0" fontId="2" fillId="5" borderId="0" xfId="20" applyFont="1" applyFill="1">
      <alignment/>
      <protection/>
    </xf>
    <xf numFmtId="0" fontId="2" fillId="6" borderId="1" xfId="20" applyFont="1" applyFill="1" applyBorder="1" applyAlignment="1">
      <alignment horizontal="center" vertical="center"/>
      <protection/>
    </xf>
    <xf numFmtId="0" fontId="0" fillId="7" borderId="0" xfId="20" applyFont="1" applyFill="1">
      <alignment/>
      <protection/>
    </xf>
    <xf numFmtId="0" fontId="5" fillId="4" borderId="1" xfId="20" applyFont="1" applyFill="1" applyBorder="1" applyAlignment="1">
      <alignment vertical="center"/>
      <protection/>
    </xf>
    <xf numFmtId="0" fontId="3" fillId="0" borderId="0" xfId="20" applyFont="1">
      <alignment/>
      <protection/>
    </xf>
    <xf numFmtId="0" fontId="2" fillId="8" borderId="1" xfId="20" applyFont="1" applyFill="1" applyBorder="1">
      <alignment/>
      <protection/>
    </xf>
    <xf numFmtId="0" fontId="2" fillId="0" borderId="0" xfId="20" applyFont="1" applyBorder="1" applyAlignment="1">
      <alignment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169" fontId="2" fillId="0" borderId="0" xfId="20" applyNumberFormat="1" applyFont="1" applyAlignment="1">
      <alignment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0" fontId="2" fillId="9" borderId="0" xfId="20" applyFont="1" applyFill="1">
      <alignment/>
      <protection/>
    </xf>
    <xf numFmtId="0" fontId="2" fillId="0" borderId="0" xfId="20" applyFont="1" applyBorder="1">
      <alignment/>
      <protection/>
    </xf>
    <xf numFmtId="0" fontId="2" fillId="5" borderId="0" xfId="20" applyFont="1" applyFill="1" applyBorder="1" applyAlignment="1">
      <alignment vertical="center"/>
      <protection/>
    </xf>
    <xf numFmtId="0" fontId="2" fillId="5" borderId="0" xfId="20" applyFont="1" applyFill="1" applyBorder="1">
      <alignment/>
      <protection/>
    </xf>
    <xf numFmtId="0" fontId="2" fillId="3" borderId="0" xfId="20" applyFont="1" applyFill="1" applyBorder="1" applyAlignment="1">
      <alignment vertical="center"/>
      <protection/>
    </xf>
    <xf numFmtId="0" fontId="2" fillId="3" borderId="0" xfId="20" applyFont="1" applyFill="1" applyBorder="1">
      <alignment/>
      <protection/>
    </xf>
    <xf numFmtId="0" fontId="3" fillId="3" borderId="0" xfId="20" applyFont="1" applyFill="1" applyBorder="1" applyAlignment="1">
      <alignment vertical="center"/>
      <protection/>
    </xf>
    <xf numFmtId="0" fontId="3" fillId="3" borderId="0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2" fillId="0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2" fillId="2" borderId="0" xfId="20" applyFont="1" applyFill="1" applyBorder="1" applyAlignment="1">
      <alignment vertical="center"/>
      <protection/>
    </xf>
    <xf numFmtId="0" fontId="2" fillId="9" borderId="0" xfId="20" applyFont="1" applyFill="1" applyBorder="1" applyAlignment="1">
      <alignment vertical="center"/>
      <protection/>
    </xf>
    <xf numFmtId="0" fontId="2" fillId="9" borderId="0" xfId="20" applyFont="1" applyFill="1" applyBorder="1">
      <alignment/>
      <protection/>
    </xf>
    <xf numFmtId="0" fontId="4" fillId="0" borderId="0" xfId="20" applyFont="1" applyBorder="1" applyAlignment="1">
      <alignment vertical="center"/>
      <protection/>
    </xf>
    <xf numFmtId="0" fontId="4" fillId="0" borderId="0" xfId="20" applyFont="1" applyBorder="1">
      <alignment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>
      <alignment/>
      <protection/>
    </xf>
    <xf numFmtId="0" fontId="0" fillId="7" borderId="0" xfId="20" applyFont="1" applyFill="1" applyBorder="1" applyAlignment="1">
      <alignment vertical="center"/>
      <protection/>
    </xf>
    <xf numFmtId="0" fontId="0" fillId="7" borderId="0" xfId="20" applyFont="1" applyFill="1" applyBorder="1">
      <alignment/>
      <protection/>
    </xf>
    <xf numFmtId="169" fontId="3" fillId="6" borderId="1" xfId="20" applyNumberFormat="1" applyFont="1" applyFill="1" applyBorder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7" fillId="9" borderId="0" xfId="20" applyFont="1" applyFill="1" applyAlignment="1">
      <alignment horizontal="center" vertical="center"/>
      <protection/>
    </xf>
    <xf numFmtId="0" fontId="11" fillId="0" borderId="0" xfId="23" applyFont="1">
      <alignment/>
      <protection/>
    </xf>
    <xf numFmtId="0" fontId="10" fillId="0" borderId="0" xfId="23" applyFont="1">
      <alignment/>
      <protection/>
    </xf>
    <xf numFmtId="0" fontId="10" fillId="9" borderId="0" xfId="23" applyFont="1" applyFill="1">
      <alignment/>
      <protection/>
    </xf>
    <xf numFmtId="0" fontId="3" fillId="0" borderId="0" xfId="20" applyFont="1" applyAlignment="1">
      <alignment horizontal="center" vertical="center"/>
      <protection/>
    </xf>
    <xf numFmtId="0" fontId="12" fillId="0" borderId="0" xfId="23" applyFont="1" applyAlignment="1" applyProtection="1">
      <alignment horizontal="left" vertical="center"/>
      <protection locked="0"/>
    </xf>
    <xf numFmtId="0" fontId="10" fillId="0" borderId="0" xfId="23" applyFont="1" applyAlignment="1" applyProtection="1">
      <alignment horizontal="left" vertical="center"/>
      <protection locked="0"/>
    </xf>
    <xf numFmtId="170" fontId="12" fillId="0" borderId="0" xfId="23" applyNumberFormat="1" applyFont="1" applyAlignment="1" applyProtection="1">
      <alignment vertical="center"/>
      <protection locked="0"/>
    </xf>
    <xf numFmtId="0" fontId="10" fillId="9" borderId="0" xfId="23" applyFont="1" applyFill="1" applyAlignment="1" applyProtection="1">
      <alignment horizontal="left" vertical="center"/>
      <protection locked="0"/>
    </xf>
    <xf numFmtId="0" fontId="4" fillId="10" borderId="0" xfId="20" applyFont="1" applyFill="1" applyAlignment="1">
      <alignment vertical="center"/>
      <protection/>
    </xf>
    <xf numFmtId="169" fontId="11" fillId="8" borderId="1" xfId="23" applyNumberFormat="1" applyFont="1" applyFill="1" applyBorder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6" fillId="0" borderId="0" xfId="20" applyFont="1" applyAlignment="1">
      <alignment horizontal="left" vertical="center"/>
      <protection/>
    </xf>
    <xf numFmtId="0" fontId="6" fillId="9" borderId="0" xfId="20" applyFont="1" applyFill="1" applyAlignment="1">
      <alignment horizontal="left" vertical="center"/>
      <protection/>
    </xf>
    <xf numFmtId="0" fontId="0" fillId="0" borderId="0" xfId="20" applyAlignment="1">
      <alignment horizontal="center" vertical="center"/>
      <protection/>
    </xf>
    <xf numFmtId="0" fontId="2" fillId="9" borderId="0" xfId="23" applyFont="1" applyFill="1">
      <alignment/>
      <protection/>
    </xf>
    <xf numFmtId="0" fontId="2" fillId="0" borderId="0" xfId="23" applyFont="1">
      <alignment/>
      <protection/>
    </xf>
    <xf numFmtId="0" fontId="13" fillId="0" borderId="0" xfId="20" applyFont="1" applyAlignment="1">
      <alignment horizontal="center" vertical="center"/>
      <protection/>
    </xf>
    <xf numFmtId="0" fontId="9" fillId="0" borderId="0" xfId="23" applyFont="1">
      <alignment/>
      <protection/>
    </xf>
    <xf numFmtId="0" fontId="9" fillId="0" borderId="0" xfId="0" applyFont="1"/>
    <xf numFmtId="0" fontId="9" fillId="9" borderId="0" xfId="23" applyFont="1" applyFill="1">
      <alignment/>
      <protection/>
    </xf>
    <xf numFmtId="0" fontId="9" fillId="0" borderId="0" xfId="20" applyFont="1" applyAlignment="1">
      <alignment vertical="center"/>
      <protection/>
    </xf>
    <xf numFmtId="0" fontId="13" fillId="9" borderId="0" xfId="20" applyFont="1" applyFill="1" applyAlignment="1">
      <alignment horizontal="center" vertical="center"/>
      <protection/>
    </xf>
    <xf numFmtId="0" fontId="14" fillId="0" borderId="0" xfId="23" applyFont="1" applyAlignment="1" applyProtection="1">
      <alignment horizontal="left" vertical="center"/>
      <protection locked="0"/>
    </xf>
    <xf numFmtId="170" fontId="14" fillId="0" borderId="0" xfId="23" applyNumberFormat="1" applyFont="1" applyAlignment="1" applyProtection="1">
      <alignment vertical="center"/>
      <protection locked="0"/>
    </xf>
    <xf numFmtId="164" fontId="3" fillId="11" borderId="1" xfId="23" applyNumberFormat="1" applyFont="1" applyFill="1" applyBorder="1" applyAlignment="1">
      <alignment vertical="center"/>
      <protection/>
    </xf>
    <xf numFmtId="164" fontId="3" fillId="12" borderId="1" xfId="23" applyNumberFormat="1" applyFont="1" applyFill="1" applyBorder="1" applyAlignment="1">
      <alignment vertical="center"/>
      <protection/>
    </xf>
    <xf numFmtId="0" fontId="5" fillId="13" borderId="1" xfId="20" applyFont="1" applyFill="1" applyBorder="1" applyAlignment="1">
      <alignment vertical="center"/>
      <protection/>
    </xf>
    <xf numFmtId="164" fontId="3" fillId="7" borderId="1" xfId="23" applyNumberFormat="1" applyFont="1" applyFill="1" applyBorder="1" applyAlignment="1">
      <alignment vertical="center"/>
      <protection/>
    </xf>
    <xf numFmtId="0" fontId="10" fillId="9" borderId="0" xfId="23" applyFont="1" applyFill="1" applyAlignment="1">
      <alignment vertical="center"/>
      <protection/>
    </xf>
    <xf numFmtId="0" fontId="10" fillId="0" borderId="0" xfId="23" applyFont="1" applyAlignment="1">
      <alignment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4" fontId="2" fillId="14" borderId="1" xfId="20" applyNumberFormat="1" applyFont="1" applyFill="1" applyBorder="1" applyAlignment="1">
      <alignment horizontal="center" vertical="center"/>
      <protection/>
    </xf>
    <xf numFmtId="1" fontId="3" fillId="14" borderId="1" xfId="20" applyNumberFormat="1" applyFont="1" applyFill="1" applyBorder="1" applyAlignment="1">
      <alignment horizontal="center" vertical="center"/>
      <protection/>
    </xf>
    <xf numFmtId="164" fontId="2" fillId="14" borderId="1" xfId="20" applyNumberFormat="1" applyFont="1" applyFill="1" applyBorder="1" applyAlignment="1">
      <alignment horizontal="center" vertical="center"/>
      <protection/>
    </xf>
    <xf numFmtId="169" fontId="3" fillId="14" borderId="1" xfId="20" applyNumberFormat="1" applyFont="1" applyFill="1" applyBorder="1" applyAlignment="1">
      <alignment vertical="center"/>
      <protection/>
    </xf>
    <xf numFmtId="169" fontId="2" fillId="0" borderId="1" xfId="20" applyNumberFormat="1" applyFont="1" applyFill="1" applyBorder="1" applyAlignment="1">
      <alignment vertical="center"/>
      <protection/>
    </xf>
    <xf numFmtId="14" fontId="2" fillId="15" borderId="1" xfId="20" applyNumberFormat="1" applyFont="1" applyFill="1" applyBorder="1" applyAlignment="1">
      <alignment horizontal="center" vertical="center"/>
      <protection/>
    </xf>
    <xf numFmtId="1" fontId="3" fillId="15" borderId="1" xfId="20" applyNumberFormat="1" applyFont="1" applyFill="1" applyBorder="1" applyAlignment="1">
      <alignment horizontal="center" vertical="center"/>
      <protection/>
    </xf>
    <xf numFmtId="169" fontId="3" fillId="15" borderId="1" xfId="20" applyNumberFormat="1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167" fontId="2" fillId="0" borderId="1" xfId="20" applyNumberFormat="1" applyFont="1" applyFill="1" applyBorder="1" applyAlignment="1">
      <alignment horizontal="center" vertical="center"/>
      <protection/>
    </xf>
    <xf numFmtId="2" fontId="2" fillId="3" borderId="1" xfId="20" applyNumberFormat="1" applyFont="1" applyFill="1" applyBorder="1" applyAlignment="1">
      <alignment horizontal="center" vertical="center"/>
      <protection/>
    </xf>
    <xf numFmtId="169" fontId="2" fillId="3" borderId="1" xfId="20" applyNumberFormat="1" applyFont="1" applyFill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center" vertical="center"/>
      <protection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167" fontId="2" fillId="3" borderId="1" xfId="20" applyNumberFormat="1" applyFont="1" applyFill="1" applyBorder="1" applyAlignment="1">
      <alignment horizontal="center" vertical="center"/>
      <protection/>
    </xf>
    <xf numFmtId="0" fontId="2" fillId="9" borderId="1" xfId="20" applyFont="1" applyFill="1" applyBorder="1" applyAlignment="1">
      <alignment horizontal="center" vertical="center"/>
      <protection/>
    </xf>
    <xf numFmtId="9" fontId="2" fillId="16" borderId="1" xfId="20" applyNumberFormat="1" applyFont="1" applyFill="1" applyBorder="1" applyAlignment="1">
      <alignment horizontal="center" vertical="center"/>
      <protection/>
    </xf>
    <xf numFmtId="164" fontId="2" fillId="16" borderId="1" xfId="20" applyNumberFormat="1" applyFont="1" applyFill="1" applyBorder="1" applyAlignment="1">
      <alignment horizontal="center" vertical="center"/>
      <protection/>
    </xf>
    <xf numFmtId="169" fontId="3" fillId="16" borderId="1" xfId="20" applyNumberFormat="1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3" borderId="1" xfId="0" applyFont="1" applyFill="1" applyBorder="1" applyAlignment="1">
      <alignment horizontal="center" vertical="center"/>
    </xf>
    <xf numFmtId="9" fontId="2" fillId="0" borderId="1" xfId="20" applyNumberFormat="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2" fillId="9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 wrapText="1"/>
      <protection/>
    </xf>
    <xf numFmtId="9" fontId="2" fillId="0" borderId="1" xfId="20" applyNumberFormat="1" applyFont="1" applyBorder="1" applyAlignment="1">
      <alignment horizontal="center" vertical="center"/>
      <protection/>
    </xf>
    <xf numFmtId="1" fontId="2" fillId="3" borderId="1" xfId="20" applyNumberFormat="1" applyFont="1" applyFill="1" applyBorder="1" applyAlignment="1">
      <alignment horizontal="center" vertical="center"/>
      <protection/>
    </xf>
    <xf numFmtId="2" fontId="2" fillId="9" borderId="1" xfId="0" applyNumberFormat="1" applyFont="1" applyFill="1" applyBorder="1" applyAlignment="1">
      <alignment horizontal="center" vertical="center"/>
    </xf>
    <xf numFmtId="0" fontId="2" fillId="17" borderId="1" xfId="20" applyFont="1" applyFill="1" applyBorder="1" applyAlignment="1">
      <alignment horizontal="center" vertical="center"/>
      <protection/>
    </xf>
    <xf numFmtId="164" fontId="2" fillId="17" borderId="1" xfId="20" applyNumberFormat="1" applyFont="1" applyFill="1" applyBorder="1" applyAlignment="1">
      <alignment horizontal="center" vertical="center"/>
      <protection/>
    </xf>
    <xf numFmtId="169" fontId="3" fillId="17" borderId="1" xfId="20" applyNumberFormat="1" applyFont="1" applyFill="1" applyBorder="1" applyAlignment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20" applyNumberFormat="1" applyFont="1" applyFill="1" applyBorder="1" applyAlignment="1">
      <alignment horizontal="center" vertical="center" wrapText="1"/>
      <protection/>
    </xf>
    <xf numFmtId="168" fontId="2" fillId="9" borderId="1" xfId="20" applyNumberFormat="1" applyFont="1" applyFill="1" applyBorder="1" applyAlignment="1">
      <alignment horizontal="center" vertical="center"/>
      <protection/>
    </xf>
    <xf numFmtId="169" fontId="3" fillId="4" borderId="1" xfId="20" applyNumberFormat="1" applyFont="1" applyFill="1" applyBorder="1" applyAlignment="1">
      <alignment vertical="center"/>
      <protection/>
    </xf>
    <xf numFmtId="0" fontId="2" fillId="15" borderId="1" xfId="20" applyFont="1" applyFill="1" applyBorder="1" applyAlignment="1">
      <alignment horizontal="center" vertical="center"/>
      <protection/>
    </xf>
    <xf numFmtId="164" fontId="2" fillId="15" borderId="1" xfId="20" applyNumberFormat="1" applyFont="1" applyFill="1" applyBorder="1" applyAlignment="1">
      <alignment horizontal="right" vertical="center"/>
      <protection/>
    </xf>
    <xf numFmtId="0" fontId="2" fillId="9" borderId="1" xfId="20" applyFont="1" applyFill="1" applyBorder="1" applyAlignment="1">
      <alignment horizontal="center" vertical="center" wrapText="1"/>
      <protection/>
    </xf>
    <xf numFmtId="169" fontId="2" fillId="9" borderId="1" xfId="20" applyNumberFormat="1" applyFont="1" applyFill="1" applyBorder="1" applyAlignment="1">
      <alignment horizontal="right" vertical="center" wrapText="1"/>
      <protection/>
    </xf>
    <xf numFmtId="0" fontId="2" fillId="7" borderId="1" xfId="0" applyFont="1" applyFill="1" applyBorder="1" applyAlignment="1">
      <alignment horizontal="center" vertical="center"/>
    </xf>
    <xf numFmtId="169" fontId="3" fillId="13" borderId="1" xfId="20" applyNumberFormat="1" applyFont="1" applyFill="1" applyBorder="1" applyAlignment="1">
      <alignment vertical="center"/>
      <protection/>
    </xf>
    <xf numFmtId="0" fontId="0" fillId="9" borderId="0" xfId="20" applyFill="1">
      <alignment/>
      <protection/>
    </xf>
    <xf numFmtId="0" fontId="0" fillId="9" borderId="0" xfId="20" applyFill="1" applyAlignment="1">
      <alignment vertical="center"/>
      <protection/>
    </xf>
    <xf numFmtId="169" fontId="2" fillId="0" borderId="1" xfId="20" applyNumberFormat="1" applyFont="1" applyBorder="1" applyAlignment="1">
      <alignment horizontal="right" vertical="center" wrapText="1"/>
      <protection/>
    </xf>
    <xf numFmtId="169" fontId="4" fillId="0" borderId="0" xfId="20" applyNumberFormat="1" applyFont="1" applyBorder="1" applyAlignment="1">
      <alignment vertical="center"/>
      <protection/>
    </xf>
    <xf numFmtId="0" fontId="3" fillId="3" borderId="0" xfId="20" applyFont="1" applyFill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0" fillId="0" borderId="0" xfId="20">
      <alignment/>
      <protection/>
    </xf>
    <xf numFmtId="0" fontId="4" fillId="0" borderId="2" xfId="20" applyFont="1" applyFill="1" applyBorder="1" applyAlignment="1">
      <alignment horizontal="left"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168" fontId="2" fillId="3" borderId="1" xfId="20" applyNumberFormat="1" applyFont="1" applyFill="1" applyBorder="1" applyAlignment="1">
      <alignment horizontal="center" vertical="center"/>
      <protection/>
    </xf>
    <xf numFmtId="1" fontId="2" fillId="9" borderId="1" xfId="20" applyNumberFormat="1" applyFont="1" applyFill="1" applyBorder="1" applyAlignment="1">
      <alignment horizontal="center" vertical="center"/>
      <protection/>
    </xf>
    <xf numFmtId="0" fontId="9" fillId="0" borderId="0" xfId="20" applyFont="1" applyAlignment="1">
      <alignment vertical="center"/>
      <protection/>
    </xf>
    <xf numFmtId="0" fontId="9" fillId="0" borderId="0" xfId="20" applyFont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20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9" fontId="2" fillId="0" borderId="1" xfId="20" applyNumberFormat="1" applyFont="1" applyBorder="1" applyAlignment="1">
      <alignment horizontal="right" vertical="center" wrapText="1"/>
      <protection/>
    </xf>
    <xf numFmtId="0" fontId="0" fillId="0" borderId="0" xfId="20" applyAlignment="1">
      <alignment vertical="center"/>
      <protection/>
    </xf>
    <xf numFmtId="164" fontId="4" fillId="0" borderId="1" xfId="20" applyNumberFormat="1" applyFont="1" applyFill="1" applyBorder="1" applyAlignment="1">
      <alignment horizontal="right" vertical="center" wrapText="1"/>
      <protection/>
    </xf>
    <xf numFmtId="0" fontId="3" fillId="0" borderId="0" xfId="23" applyFont="1">
      <alignment/>
      <protection/>
    </xf>
    <xf numFmtId="164" fontId="7" fillId="9" borderId="0" xfId="20" applyNumberFormat="1" applyFont="1" applyFill="1" applyAlignment="1">
      <alignment horizontal="center" vertical="center"/>
      <protection/>
    </xf>
    <xf numFmtId="0" fontId="7" fillId="0" borderId="0" xfId="20" applyFont="1" applyAlignment="1">
      <alignment horizontal="left" vertical="center"/>
      <protection/>
    </xf>
    <xf numFmtId="0" fontId="2" fillId="0" borderId="1" xfId="20" applyFont="1" applyFill="1" applyBorder="1" applyAlignment="1">
      <alignment vertical="center"/>
      <protection/>
    </xf>
    <xf numFmtId="0" fontId="2" fillId="3" borderId="1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2" fillId="3" borderId="1" xfId="20" applyFont="1" applyFill="1" applyBorder="1" applyAlignment="1">
      <alignment horizontal="center" vertical="center"/>
      <protection/>
    </xf>
    <xf numFmtId="0" fontId="2" fillId="3" borderId="1" xfId="0" applyFont="1" applyFill="1" applyBorder="1" applyAlignment="1">
      <alignment horizontal="left" vertical="center"/>
    </xf>
    <xf numFmtId="0" fontId="4" fillId="0" borderId="2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164" fontId="4" fillId="0" borderId="1" xfId="20" applyNumberFormat="1" applyFont="1" applyBorder="1" applyAlignment="1">
      <alignment horizontal="right" vertical="center" wrapText="1"/>
      <protection/>
    </xf>
    <xf numFmtId="169" fontId="2" fillId="0" borderId="1" xfId="20" applyNumberFormat="1" applyFont="1" applyBorder="1" applyAlignment="1">
      <alignment vertical="center"/>
      <protection/>
    </xf>
    <xf numFmtId="1" fontId="4" fillId="0" borderId="1" xfId="20" applyNumberFormat="1" applyFont="1" applyBorder="1" applyAlignment="1">
      <alignment horizontal="center" vertical="center"/>
      <protection/>
    </xf>
    <xf numFmtId="2" fontId="4" fillId="0" borderId="1" xfId="20" applyNumberFormat="1" applyFont="1" applyBorder="1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164" fontId="0" fillId="0" borderId="0" xfId="20" applyNumberFormat="1" applyAlignment="1">
      <alignment horizontal="right" vertical="center"/>
      <protection/>
    </xf>
    <xf numFmtId="165" fontId="0" fillId="0" borderId="0" xfId="20" applyNumberFormat="1" applyAlignment="1">
      <alignment vertical="center"/>
      <protection/>
    </xf>
    <xf numFmtId="164" fontId="0" fillId="9" borderId="0" xfId="20" applyNumberFormat="1" applyFill="1" applyAlignment="1">
      <alignment horizontal="right" vertical="center"/>
      <protection/>
    </xf>
    <xf numFmtId="165" fontId="0" fillId="9" borderId="0" xfId="20" applyNumberFormat="1" applyFill="1" applyAlignment="1">
      <alignment vertical="center"/>
      <protection/>
    </xf>
    <xf numFmtId="164" fontId="0" fillId="16" borderId="0" xfId="20" applyNumberFormat="1" applyFill="1" applyAlignment="1">
      <alignment horizontal="center" vertical="center"/>
      <protection/>
    </xf>
    <xf numFmtId="165" fontId="6" fillId="16" borderId="0" xfId="20" applyNumberFormat="1" applyFont="1" applyFill="1" applyAlignment="1">
      <alignment vertical="center"/>
      <protection/>
    </xf>
    <xf numFmtId="0" fontId="2" fillId="3" borderId="0" xfId="20" applyFont="1" applyFill="1" applyAlignment="1">
      <alignment vertical="center"/>
      <protection/>
    </xf>
    <xf numFmtId="0" fontId="3" fillId="7" borderId="2" xfId="23" applyFont="1" applyFill="1" applyBorder="1" applyAlignment="1">
      <alignment horizontal="left" vertical="center"/>
      <protection/>
    </xf>
    <xf numFmtId="0" fontId="3" fillId="7" borderId="3" xfId="23" applyFont="1" applyFill="1" applyBorder="1" applyAlignment="1">
      <alignment horizontal="left" vertical="center"/>
      <protection/>
    </xf>
    <xf numFmtId="0" fontId="11" fillId="0" borderId="1" xfId="23" applyFont="1" applyBorder="1" applyAlignment="1">
      <alignment horizontal="left" vertical="center"/>
      <protection/>
    </xf>
    <xf numFmtId="0" fontId="11" fillId="8" borderId="1" xfId="23" applyFont="1" applyFill="1" applyBorder="1" applyAlignment="1">
      <alignment horizontal="left" vertical="center"/>
      <protection/>
    </xf>
    <xf numFmtId="0" fontId="3" fillId="12" borderId="2" xfId="23" applyFont="1" applyFill="1" applyBorder="1" applyAlignment="1">
      <alignment horizontal="left" vertical="center"/>
      <protection/>
    </xf>
    <xf numFmtId="0" fontId="3" fillId="12" borderId="3" xfId="23" applyFont="1" applyFill="1" applyBorder="1" applyAlignment="1">
      <alignment horizontal="left" vertical="center"/>
      <protection/>
    </xf>
    <xf numFmtId="0" fontId="2" fillId="3" borderId="1" xfId="20" applyFont="1" applyFill="1" applyBorder="1" applyAlignment="1">
      <alignment horizontal="left" vertical="center" wrapText="1"/>
      <protection/>
    </xf>
    <xf numFmtId="0" fontId="2" fillId="9" borderId="1" xfId="20" applyFont="1" applyFill="1" applyBorder="1" applyAlignment="1">
      <alignment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18" borderId="4" xfId="20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164" fontId="5" fillId="0" borderId="1" xfId="20" applyNumberFormat="1" applyFont="1" applyFill="1" applyBorder="1" applyAlignment="1">
      <alignment horizontal="center" vertical="center" wrapText="1"/>
      <protection/>
    </xf>
    <xf numFmtId="169" fontId="5" fillId="0" borderId="1" xfId="20" applyNumberFormat="1" applyFont="1" applyFill="1" applyBorder="1" applyAlignment="1">
      <alignment horizontal="center" vertical="center" wrapText="1"/>
      <protection/>
    </xf>
    <xf numFmtId="0" fontId="3" fillId="0" borderId="2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3" fillId="0" borderId="6" xfId="20" applyFont="1" applyBorder="1" applyAlignment="1">
      <alignment vertical="center"/>
      <protection/>
    </xf>
    <xf numFmtId="0" fontId="5" fillId="0" borderId="2" xfId="20" applyFont="1" applyBorder="1" applyAlignment="1">
      <alignment horizontal="left" vertical="center"/>
      <protection/>
    </xf>
    <xf numFmtId="0" fontId="5" fillId="0" borderId="3" xfId="20" applyFont="1" applyBorder="1" applyAlignment="1">
      <alignment horizontal="left" vertical="center"/>
      <protection/>
    </xf>
    <xf numFmtId="0" fontId="5" fillId="0" borderId="6" xfId="20" applyFont="1" applyBorder="1" applyAlignment="1">
      <alignment horizontal="left" vertical="center"/>
      <protection/>
    </xf>
    <xf numFmtId="0" fontId="3" fillId="14" borderId="1" xfId="20" applyFont="1" applyFill="1" applyBorder="1" applyAlignment="1">
      <alignment vertical="center"/>
      <protection/>
    </xf>
    <xf numFmtId="0" fontId="3" fillId="11" borderId="2" xfId="23" applyFont="1" applyFill="1" applyBorder="1" applyAlignment="1">
      <alignment horizontal="left" vertical="center"/>
      <protection/>
    </xf>
    <xf numFmtId="0" fontId="3" fillId="11" borderId="3" xfId="23" applyFont="1" applyFill="1" applyBorder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5" fillId="6" borderId="2" xfId="20" applyFont="1" applyFill="1" applyBorder="1" applyAlignment="1">
      <alignment horizontal="left" vertical="center"/>
      <protection/>
    </xf>
    <xf numFmtId="0" fontId="5" fillId="6" borderId="3" xfId="20" applyFont="1" applyFill="1" applyBorder="1" applyAlignment="1">
      <alignment horizontal="left" vertical="center"/>
      <protection/>
    </xf>
    <xf numFmtId="0" fontId="5" fillId="6" borderId="6" xfId="20" applyFont="1" applyFill="1" applyBorder="1" applyAlignment="1">
      <alignment horizontal="left" vertical="center"/>
      <protection/>
    </xf>
    <xf numFmtId="0" fontId="2" fillId="3" borderId="1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3" xfId="20" applyFont="1" applyFill="1" applyBorder="1" applyAlignment="1">
      <alignment horizontal="left" vertical="center" wrapText="1"/>
      <protection/>
    </xf>
    <xf numFmtId="0" fontId="5" fillId="0" borderId="6" xfId="20" applyFont="1" applyFill="1" applyBorder="1" applyAlignment="1">
      <alignment horizontal="left" vertical="center" wrapText="1"/>
      <protection/>
    </xf>
    <xf numFmtId="0" fontId="3" fillId="6" borderId="2" xfId="20" applyFont="1" applyFill="1" applyBorder="1" applyAlignment="1">
      <alignment vertical="center"/>
      <protection/>
    </xf>
    <xf numFmtId="0" fontId="3" fillId="6" borderId="3" xfId="20" applyFont="1" applyFill="1" applyBorder="1" applyAlignment="1">
      <alignment vertical="center"/>
      <protection/>
    </xf>
    <xf numFmtId="0" fontId="3" fillId="6" borderId="6" xfId="20" applyFont="1" applyFill="1" applyBorder="1" applyAlignment="1">
      <alignment vertical="center"/>
      <protection/>
    </xf>
    <xf numFmtId="0" fontId="5" fillId="4" borderId="2" xfId="20" applyFont="1" applyFill="1" applyBorder="1" applyAlignment="1">
      <alignment horizontal="left" vertical="center"/>
      <protection/>
    </xf>
    <xf numFmtId="0" fontId="5" fillId="4" borderId="3" xfId="20" applyFont="1" applyFill="1" applyBorder="1" applyAlignment="1">
      <alignment horizontal="left" vertical="center"/>
      <protection/>
    </xf>
    <xf numFmtId="0" fontId="5" fillId="4" borderId="6" xfId="20" applyFont="1" applyFill="1" applyBorder="1" applyAlignment="1">
      <alignment horizontal="left" vertical="center"/>
      <protection/>
    </xf>
    <xf numFmtId="0" fontId="2" fillId="18" borderId="1" xfId="20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vertical="center" wrapText="1"/>
      <protection/>
    </xf>
    <xf numFmtId="0" fontId="2" fillId="0" borderId="6" xfId="20" applyFont="1" applyFill="1" applyBorder="1" applyAlignment="1">
      <alignment vertical="center" wrapText="1"/>
      <protection/>
    </xf>
    <xf numFmtId="0" fontId="3" fillId="0" borderId="7" xfId="20" applyFont="1" applyFill="1" applyBorder="1" applyAlignment="1">
      <alignment vertical="center"/>
      <protection/>
    </xf>
    <xf numFmtId="0" fontId="3" fillId="0" borderId="8" xfId="20" applyFont="1" applyFill="1" applyBorder="1" applyAlignment="1">
      <alignment vertical="center"/>
      <protection/>
    </xf>
    <xf numFmtId="0" fontId="3" fillId="0" borderId="9" xfId="20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vertical="center" wrapText="1"/>
      <protection/>
    </xf>
    <xf numFmtId="0" fontId="2" fillId="9" borderId="1" xfId="20" applyFont="1" applyFill="1" applyBorder="1" applyAlignment="1">
      <alignment vertical="center" wrapText="1"/>
      <protection/>
    </xf>
    <xf numFmtId="0" fontId="2" fillId="0" borderId="1" xfId="20" applyFont="1" applyFill="1" applyBorder="1" applyAlignment="1">
      <alignment horizontal="left" vertical="center"/>
      <protection/>
    </xf>
    <xf numFmtId="4" fontId="2" fillId="9" borderId="1" xfId="0" applyNumberFormat="1" applyFont="1" applyFill="1" applyBorder="1" applyAlignment="1">
      <alignment vertical="center"/>
    </xf>
    <xf numFmtId="0" fontId="2" fillId="0" borderId="1" xfId="20" applyFont="1" applyFill="1" applyBorder="1" applyAlignment="1">
      <alignment vertical="center"/>
      <protection/>
    </xf>
    <xf numFmtId="0" fontId="2" fillId="3" borderId="1" xfId="20" applyFont="1" applyFill="1" applyBorder="1" applyAlignment="1">
      <alignment vertical="center" wrapText="1"/>
      <protection/>
    </xf>
    <xf numFmtId="0" fontId="2" fillId="0" borderId="1" xfId="20" applyFont="1" applyFill="1" applyBorder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left" vertical="center"/>
    </xf>
    <xf numFmtId="0" fontId="4" fillId="0" borderId="1" xfId="20" applyFont="1" applyBorder="1" applyAlignment="1">
      <alignment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2" fillId="0" borderId="2" xfId="20" applyFont="1" applyBorder="1" applyAlignment="1">
      <alignment horizontal="left" vertical="center"/>
      <protection/>
    </xf>
    <xf numFmtId="0" fontId="2" fillId="0" borderId="6" xfId="20" applyFont="1" applyBorder="1" applyAlignment="1">
      <alignment horizontal="left" vertical="center"/>
      <protection/>
    </xf>
    <xf numFmtId="0" fontId="4" fillId="0" borderId="1" xfId="20" applyFont="1" applyBorder="1" applyAlignment="1">
      <alignment vertical="center"/>
      <protection/>
    </xf>
    <xf numFmtId="0" fontId="2" fillId="0" borderId="1" xfId="0" applyFont="1" applyBorder="1" applyAlignment="1">
      <alignment vertical="center"/>
    </xf>
    <xf numFmtId="0" fontId="2" fillId="0" borderId="2" xfId="20" applyFont="1" applyBorder="1" applyAlignment="1">
      <alignment horizontal="left" vertical="center"/>
      <protection/>
    </xf>
    <xf numFmtId="0" fontId="2" fillId="0" borderId="6" xfId="20" applyFont="1" applyBorder="1" applyAlignment="1">
      <alignment horizontal="left" vertical="center"/>
      <protection/>
    </xf>
    <xf numFmtId="0" fontId="3" fillId="17" borderId="1" xfId="20" applyFont="1" applyFill="1" applyBorder="1" applyAlignment="1">
      <alignment vertical="center"/>
      <protection/>
    </xf>
    <xf numFmtId="0" fontId="3" fillId="16" borderId="1" xfId="20" applyFont="1" applyFill="1" applyBorder="1" applyAlignment="1">
      <alignment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6" xfId="20" applyFont="1" applyBorder="1" applyAlignment="1">
      <alignment horizontal="left" vertical="center"/>
      <protection/>
    </xf>
    <xf numFmtId="0" fontId="2" fillId="3" borderId="2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3" fillId="16" borderId="1" xfId="20" applyFont="1" applyFill="1" applyBorder="1" applyAlignment="1">
      <alignment horizontal="left" vertical="center"/>
      <protection/>
    </xf>
    <xf numFmtId="0" fontId="2" fillId="3" borderId="2" xfId="20" applyFont="1" applyFill="1" applyBorder="1" applyAlignment="1">
      <alignment horizontal="left" vertical="center" wrapText="1"/>
      <protection/>
    </xf>
    <xf numFmtId="0" fontId="2" fillId="3" borderId="6" xfId="20" applyFont="1" applyFill="1" applyBorder="1" applyAlignment="1">
      <alignment horizontal="left" vertical="center" wrapText="1"/>
      <protection/>
    </xf>
    <xf numFmtId="0" fontId="3" fillId="0" borderId="2" xfId="20" applyFont="1" applyFill="1" applyBorder="1" applyAlignment="1">
      <alignment vertical="center"/>
      <protection/>
    </xf>
    <xf numFmtId="0" fontId="3" fillId="0" borderId="3" xfId="20" applyFont="1" applyFill="1" applyBorder="1" applyAlignment="1">
      <alignment vertical="center"/>
      <protection/>
    </xf>
    <xf numFmtId="0" fontId="3" fillId="0" borderId="6" xfId="20" applyFont="1" applyFill="1" applyBorder="1" applyAlignment="1">
      <alignment vertical="center"/>
      <protection/>
    </xf>
    <xf numFmtId="0" fontId="2" fillId="0" borderId="2" xfId="20" applyFont="1" applyFill="1" applyBorder="1" applyAlignment="1">
      <alignment horizontal="left" vertical="center" wrapText="1"/>
      <protection/>
    </xf>
    <xf numFmtId="0" fontId="2" fillId="0" borderId="6" xfId="20" applyFont="1" applyFill="1" applyBorder="1" applyAlignment="1">
      <alignment horizontal="left" vertical="center" wrapText="1"/>
      <protection/>
    </xf>
    <xf numFmtId="4" fontId="2" fillId="3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9" borderId="1" xfId="20" applyFont="1" applyFill="1" applyBorder="1" applyAlignment="1">
      <alignment horizontal="left" vertical="center"/>
      <protection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2" fillId="0" borderId="1" xfId="20" applyFont="1" applyBorder="1" applyAlignment="1">
      <alignment vertical="center"/>
      <protection/>
    </xf>
    <xf numFmtId="0" fontId="2" fillId="0" borderId="1" xfId="20" applyFont="1" applyBorder="1" applyAlignment="1">
      <alignment horizontal="left" vertical="center"/>
      <protection/>
    </xf>
    <xf numFmtId="0" fontId="2" fillId="0" borderId="1" xfId="20" applyFont="1" applyBorder="1" applyAlignment="1">
      <alignment vertical="center" wrapText="1"/>
      <protection/>
    </xf>
    <xf numFmtId="0" fontId="3" fillId="15" borderId="1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vertical="center"/>
    </xf>
    <xf numFmtId="0" fontId="2" fillId="9" borderId="1" xfId="20" applyFont="1" applyFill="1" applyBorder="1" applyAlignment="1">
      <alignment horizontal="left" vertical="center" wrapText="1"/>
      <protection/>
    </xf>
    <xf numFmtId="0" fontId="3" fillId="19" borderId="2" xfId="0" applyFont="1" applyFill="1" applyBorder="1" applyAlignment="1">
      <alignment horizontal="left" vertical="center"/>
    </xf>
    <xf numFmtId="0" fontId="3" fillId="19" borderId="3" xfId="0" applyFont="1" applyFill="1" applyBorder="1" applyAlignment="1">
      <alignment horizontal="left" vertical="center"/>
    </xf>
    <xf numFmtId="0" fontId="3" fillId="19" borderId="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13" borderId="2" xfId="20" applyFont="1" applyFill="1" applyBorder="1" applyAlignment="1">
      <alignment horizontal="left" vertical="center"/>
      <protection/>
    </xf>
    <xf numFmtId="0" fontId="5" fillId="13" borderId="3" xfId="20" applyFont="1" applyFill="1" applyBorder="1" applyAlignment="1">
      <alignment horizontal="left" vertical="center"/>
      <protection/>
    </xf>
    <xf numFmtId="0" fontId="5" fillId="13" borderId="6" xfId="20" applyFont="1" applyFill="1" applyBorder="1" applyAlignment="1">
      <alignment horizontal="left" vertical="center"/>
      <protection/>
    </xf>
    <xf numFmtId="0" fontId="3" fillId="0" borderId="1" xfId="20" applyFont="1" applyBorder="1" applyAlignment="1">
      <alignment horizontal="center" vertical="center"/>
      <protection/>
    </xf>
    <xf numFmtId="164" fontId="5" fillId="0" borderId="1" xfId="20" applyNumberFormat="1" applyFont="1" applyBorder="1" applyAlignment="1">
      <alignment horizontal="center" vertical="center" wrapText="1"/>
      <protection/>
    </xf>
    <xf numFmtId="169" fontId="5" fillId="0" borderId="1" xfId="20" applyNumberFormat="1" applyFont="1" applyBorder="1" applyAlignment="1">
      <alignment horizontal="center" vertical="center" wrapText="1"/>
      <protection/>
    </xf>
    <xf numFmtId="164" fontId="2" fillId="20" borderId="1" xfId="20" applyNumberFormat="1" applyFont="1" applyFill="1" applyBorder="1" applyAlignment="1">
      <alignment horizontal="right" vertical="center"/>
      <protection/>
    </xf>
    <xf numFmtId="164" fontId="3" fillId="0" borderId="1" xfId="20" applyNumberFormat="1" applyFont="1" applyBorder="1" applyAlignment="1">
      <alignment horizontal="right" vertical="center"/>
      <protection/>
    </xf>
    <xf numFmtId="0" fontId="7" fillId="0" borderId="0" xfId="20" applyFont="1" applyAlignment="1">
      <alignment horizontal="right" vertical="center"/>
      <protection/>
    </xf>
    <xf numFmtId="0" fontId="3" fillId="0" borderId="1" xfId="20" applyFont="1" applyFill="1" applyBorder="1" applyAlignment="1">
      <alignment horizontal="left" vertical="center"/>
      <protection/>
    </xf>
    <xf numFmtId="14" fontId="2" fillId="0" borderId="1" xfId="20" applyNumberFormat="1" applyFont="1" applyFill="1" applyBorder="1" applyAlignment="1">
      <alignment horizontal="center" vertical="center"/>
      <protection/>
    </xf>
    <xf numFmtId="169" fontId="3" fillId="0" borderId="1" xfId="20" applyNumberFormat="1" applyFont="1" applyFill="1" applyBorder="1" applyAlignment="1">
      <alignment vertical="center"/>
      <protection/>
    </xf>
    <xf numFmtId="164" fontId="2" fillId="20" borderId="1" xfId="0" applyNumberFormat="1" applyFont="1" applyFill="1" applyBorder="1" applyAlignment="1">
      <alignment horizontal="right" vertical="center" wrapText="1"/>
    </xf>
    <xf numFmtId="164" fontId="2" fillId="20" borderId="1" xfId="20" applyNumberFormat="1" applyFont="1" applyFill="1" applyBorder="1" applyAlignment="1">
      <alignment horizontal="right" vertical="center"/>
      <protection/>
    </xf>
    <xf numFmtId="164" fontId="4" fillId="20" borderId="1" xfId="20" applyNumberFormat="1" applyFont="1" applyFill="1" applyBorder="1" applyAlignment="1">
      <alignment horizontal="right" vertical="center"/>
      <protection/>
    </xf>
    <xf numFmtId="169" fontId="2" fillId="20" borderId="1" xfId="20" applyNumberFormat="1" applyFont="1" applyFill="1" applyBorder="1" applyAlignment="1">
      <alignment horizontal="right" vertical="center"/>
      <protection/>
    </xf>
    <xf numFmtId="166" fontId="2" fillId="20" borderId="1" xfId="0" applyNumberFormat="1" applyFont="1" applyFill="1" applyBorder="1" applyAlignment="1">
      <alignment horizontal="right" vertical="center" wrapText="1"/>
    </xf>
    <xf numFmtId="164" fontId="2" fillId="20" borderId="1" xfId="20" applyNumberFormat="1" applyFont="1" applyFill="1" applyBorder="1" applyAlignment="1">
      <alignment horizontal="right" vertical="center" wrapText="1"/>
      <protection/>
    </xf>
    <xf numFmtId="166" fontId="2" fillId="20" borderId="1" xfId="20" applyNumberFormat="1" applyFont="1" applyFill="1" applyBorder="1" applyAlignment="1">
      <alignment horizontal="right" vertical="center"/>
      <protection/>
    </xf>
    <xf numFmtId="164" fontId="2" fillId="0" borderId="0" xfId="20" applyNumberFormat="1" applyFont="1" applyAlignment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10" xfId="21"/>
    <cellStyle name="Normální 2" xfId="22"/>
    <cellStyle name="Normal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20"/>
  <sheetViews>
    <sheetView view="pageBreakPreview" zoomScale="60" workbookViewId="0" topLeftCell="A1">
      <selection activeCell="M13" sqref="M13"/>
    </sheetView>
  </sheetViews>
  <sheetFormatPr defaultColWidth="9.140625" defaultRowHeight="12.75"/>
  <cols>
    <col min="1" max="1" width="16.00390625" style="3" customWidth="1"/>
    <col min="2" max="2" width="47.140625" style="1" customWidth="1"/>
    <col min="3" max="3" width="119.140625" style="1" customWidth="1"/>
    <col min="4" max="4" width="12.8515625" style="9" customWidth="1"/>
    <col min="5" max="5" width="13.140625" style="3" customWidth="1"/>
    <col min="6" max="6" width="18.7109375" style="4" customWidth="1"/>
    <col min="7" max="7" width="21.28125" style="25" customWidth="1"/>
    <col min="8" max="8" width="42.140625" style="23" customWidth="1"/>
    <col min="9" max="11" width="9.140625" style="23" customWidth="1"/>
    <col min="12" max="104" width="9.140625" style="28" customWidth="1"/>
    <col min="105" max="16384" width="9.140625" style="2" customWidth="1"/>
  </cols>
  <sheetData>
    <row r="1" spans="1:104" ht="24.95" customHeight="1">
      <c r="A1" s="49"/>
      <c r="B1" s="49"/>
      <c r="C1" s="49"/>
      <c r="D1" s="49"/>
      <c r="E1" s="49"/>
      <c r="F1" s="49"/>
      <c r="G1" s="50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ht="24.95" customHeight="1">
      <c r="A2" s="49"/>
      <c r="B2" s="52" t="s">
        <v>77</v>
      </c>
      <c r="C2" s="145" t="s">
        <v>232</v>
      </c>
      <c r="D2" s="52"/>
      <c r="E2" s="52"/>
      <c r="F2" s="52"/>
      <c r="G2" s="53"/>
      <c r="H2" s="52"/>
      <c r="I2" s="52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ht="24.95" customHeight="1">
      <c r="A3" s="49"/>
      <c r="B3" s="49"/>
      <c r="C3" s="147" t="s">
        <v>236</v>
      </c>
      <c r="D3" s="49"/>
      <c r="E3" s="49"/>
      <c r="F3" s="49"/>
      <c r="G3" s="50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4" ht="24.95" customHeight="1">
      <c r="A4" s="49"/>
      <c r="B4" s="21" t="s">
        <v>79</v>
      </c>
      <c r="C4" s="52"/>
      <c r="D4" s="52"/>
      <c r="E4" s="52"/>
      <c r="F4" s="52"/>
      <c r="G4" s="53"/>
      <c r="H4" s="52"/>
      <c r="I4" s="52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4" ht="24.95" customHeight="1">
      <c r="A5" s="49"/>
      <c r="B5" s="49"/>
      <c r="C5" s="49"/>
      <c r="D5" s="49"/>
      <c r="E5" s="49"/>
      <c r="F5" s="49"/>
      <c r="G5" s="50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1" s="15" customFormat="1" ht="24.95" customHeight="1">
      <c r="A6" s="67"/>
      <c r="B6" s="68"/>
      <c r="C6" s="69"/>
      <c r="D6" s="68"/>
      <c r="E6" s="68"/>
      <c r="F6" s="68"/>
      <c r="G6" s="70"/>
      <c r="H6" s="68"/>
      <c r="I6" s="68"/>
      <c r="J6" s="71"/>
      <c r="K6" s="71"/>
    </row>
    <row r="7" spans="1:104" ht="24.95" customHeight="1">
      <c r="A7" s="49"/>
      <c r="B7" s="173" t="s">
        <v>241</v>
      </c>
      <c r="C7" s="174"/>
      <c r="D7" s="174"/>
      <c r="E7" s="174"/>
      <c r="F7" s="76">
        <f>sadove_upravy!$F$16</f>
        <v>0</v>
      </c>
      <c r="G7" s="65"/>
      <c r="H7" s="66"/>
      <c r="I7" s="66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11" s="15" customFormat="1" ht="24.95" customHeight="1">
      <c r="A8" s="67"/>
      <c r="B8" s="68"/>
      <c r="C8" s="68"/>
      <c r="D8" s="68"/>
      <c r="E8" s="68"/>
      <c r="F8" s="68"/>
      <c r="G8" s="70"/>
      <c r="H8" s="68"/>
      <c r="I8" s="68"/>
      <c r="J8" s="71"/>
      <c r="K8" s="71"/>
    </row>
    <row r="9" spans="1:104" ht="24.95" customHeight="1">
      <c r="A9" s="49"/>
      <c r="B9" s="169" t="s">
        <v>235</v>
      </c>
      <c r="C9" s="170"/>
      <c r="D9" s="170"/>
      <c r="E9" s="170"/>
      <c r="F9" s="78">
        <f>nasledna_pece!$F$10</f>
        <v>0</v>
      </c>
      <c r="G9" s="146"/>
      <c r="H9" s="1"/>
      <c r="I9" s="1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</row>
    <row r="10" spans="1:11" s="15" customFormat="1" ht="24.95" customHeight="1">
      <c r="A10" s="67"/>
      <c r="B10" s="68"/>
      <c r="C10" s="68"/>
      <c r="D10" s="68"/>
      <c r="E10" s="68"/>
      <c r="F10" s="68"/>
      <c r="G10" s="70"/>
      <c r="H10" s="68"/>
      <c r="I10" s="68"/>
      <c r="J10" s="71"/>
      <c r="K10" s="71"/>
    </row>
    <row r="11" spans="1:104" ht="24.95" customHeight="1">
      <c r="A11" s="49"/>
      <c r="D11" s="64"/>
      <c r="G11" s="50"/>
      <c r="H11" s="1"/>
      <c r="I11" s="1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7" s="1" customFormat="1" ht="24.95" customHeight="1">
      <c r="A12" s="49"/>
      <c r="B12" s="171" t="s">
        <v>80</v>
      </c>
      <c r="C12" s="171"/>
      <c r="D12" s="171"/>
      <c r="E12" s="171"/>
      <c r="F12" s="273">
        <f>F9+F7</f>
        <v>0</v>
      </c>
      <c r="G12" s="50"/>
    </row>
    <row r="13" spans="1:104" ht="24.95" customHeight="1">
      <c r="A13" s="49"/>
      <c r="B13" s="49"/>
      <c r="C13" s="49"/>
      <c r="D13" s="49"/>
      <c r="E13" s="49"/>
      <c r="F13" s="274"/>
      <c r="G13" s="53"/>
      <c r="H13" s="52"/>
      <c r="I13" s="52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</row>
    <row r="14" spans="1:9" s="1" customFormat="1" ht="24.95" customHeight="1">
      <c r="A14" s="49"/>
      <c r="B14" s="171" t="s">
        <v>81</v>
      </c>
      <c r="C14" s="171"/>
      <c r="D14" s="171"/>
      <c r="E14" s="171"/>
      <c r="F14" s="273">
        <f>F12*1.21-F12</f>
        <v>0</v>
      </c>
      <c r="G14" s="79"/>
      <c r="H14" s="80" t="s">
        <v>240</v>
      </c>
      <c r="I14" s="80"/>
    </row>
    <row r="15" spans="1:104" ht="24.95" customHeight="1">
      <c r="A15" s="49"/>
      <c r="B15" s="49"/>
      <c r="C15" s="49"/>
      <c r="D15" s="49"/>
      <c r="E15" s="49"/>
      <c r="F15" s="49"/>
      <c r="G15" s="53"/>
      <c r="H15" s="52"/>
      <c r="I15" s="52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ht="24.95" customHeight="1">
      <c r="A16" s="49"/>
      <c r="B16" s="172" t="s">
        <v>82</v>
      </c>
      <c r="C16" s="172"/>
      <c r="D16" s="172"/>
      <c r="E16" s="172"/>
      <c r="F16" s="60">
        <f>F12*1.21</f>
        <v>0</v>
      </c>
      <c r="G16" s="53"/>
      <c r="H16" s="52"/>
      <c r="I16" s="52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</row>
    <row r="17" spans="1:104" ht="24.95" customHeight="1">
      <c r="A17" s="49"/>
      <c r="B17" s="52"/>
      <c r="C17" s="52"/>
      <c r="D17" s="52"/>
      <c r="E17" s="52"/>
      <c r="F17" s="52"/>
      <c r="G17" s="53"/>
      <c r="H17" s="52"/>
      <c r="I17" s="52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</row>
    <row r="18" spans="1:104" ht="24.95" customHeight="1">
      <c r="A18" s="49"/>
      <c r="B18" s="73"/>
      <c r="C18" s="56"/>
      <c r="D18" s="73"/>
      <c r="E18" s="74"/>
      <c r="F18" s="56"/>
      <c r="G18" s="58"/>
      <c r="H18" s="56"/>
      <c r="I18" s="52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</row>
    <row r="19" spans="1:104" ht="35.1" customHeight="1">
      <c r="A19" s="59"/>
      <c r="B19" s="2"/>
      <c r="C19" s="2"/>
      <c r="D19" s="2"/>
      <c r="E19" s="2"/>
      <c r="F19" s="2"/>
      <c r="G19" s="58"/>
      <c r="H19" s="56"/>
      <c r="I19" s="52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</row>
    <row r="20" spans="1:104" ht="26.25" customHeight="1">
      <c r="A20" s="61"/>
      <c r="B20" s="62"/>
      <c r="C20" s="62"/>
      <c r="D20" s="62"/>
      <c r="E20" s="62"/>
      <c r="F20" s="62"/>
      <c r="G20" s="63"/>
      <c r="H20" s="1"/>
      <c r="I20" s="1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</sheetData>
  <sheetProtection selectLockedCells="1" selectUnlockedCells="1"/>
  <mergeCells count="5">
    <mergeCell ref="B9:E9"/>
    <mergeCell ref="B12:E12"/>
    <mergeCell ref="B14:E14"/>
    <mergeCell ref="B16:E16"/>
    <mergeCell ref="B7:E7"/>
  </mergeCells>
  <printOptions/>
  <pageMargins left="0.3937007874015748" right="0.31496062992125984" top="0.3937007874015748" bottom="0.3937007874015748" header="0.5118110236220472" footer="0.5118110236220472"/>
  <pageSetup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019B6-49D4-4354-965D-04263945E8F0}">
  <dimension ref="A1:CZ141"/>
  <sheetViews>
    <sheetView view="pageBreakPreview" zoomScale="60" workbookViewId="0" topLeftCell="A1">
      <selection activeCell="N16" sqref="N16"/>
    </sheetView>
  </sheetViews>
  <sheetFormatPr defaultColWidth="9.140625" defaultRowHeight="12.75"/>
  <cols>
    <col min="1" max="1" width="16.00390625" style="3" customWidth="1"/>
    <col min="2" max="2" width="47.140625" style="1" customWidth="1"/>
    <col min="3" max="3" width="119.140625" style="1" customWidth="1"/>
    <col min="4" max="4" width="12.8515625" style="9" customWidth="1"/>
    <col min="5" max="5" width="13.140625" style="3" customWidth="1"/>
    <col min="6" max="6" width="18.7109375" style="4" customWidth="1"/>
    <col min="7" max="7" width="21.28125" style="25" customWidth="1"/>
    <col min="8" max="8" width="14.140625" style="23" customWidth="1"/>
    <col min="9" max="9" width="15.57421875" style="23" customWidth="1"/>
    <col min="10" max="11" width="9.140625" style="23" customWidth="1"/>
    <col min="12" max="104" width="9.140625" style="28" customWidth="1"/>
    <col min="105" max="16384" width="9.140625" style="2" customWidth="1"/>
  </cols>
  <sheetData>
    <row r="1" spans="1:104" ht="24.95" customHeight="1">
      <c r="A1" s="49"/>
      <c r="B1" s="49"/>
      <c r="C1" s="49"/>
      <c r="D1" s="49"/>
      <c r="E1" s="49"/>
      <c r="F1" s="49"/>
      <c r="G1" s="50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ht="24.95" customHeight="1">
      <c r="A2" s="49"/>
      <c r="B2" s="49"/>
      <c r="C2" s="49"/>
      <c r="D2" s="49"/>
      <c r="E2" s="49"/>
      <c r="F2" s="49"/>
      <c r="G2" s="50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ht="24.95" customHeight="1">
      <c r="A3" s="49"/>
      <c r="B3" s="51" t="s">
        <v>77</v>
      </c>
      <c r="C3" s="145" t="s">
        <v>232</v>
      </c>
      <c r="D3" s="52"/>
      <c r="E3" s="52"/>
      <c r="F3" s="52"/>
      <c r="G3" s="53"/>
      <c r="H3" s="52"/>
      <c r="I3" s="52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4" ht="24.95" customHeight="1">
      <c r="A4" s="49"/>
      <c r="B4" s="54"/>
      <c r="C4" s="147" t="s">
        <v>241</v>
      </c>
      <c r="D4" s="54"/>
      <c r="E4" s="54"/>
      <c r="F4" s="54"/>
      <c r="G4" s="50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4" ht="24.95" customHeight="1">
      <c r="A5" s="49"/>
      <c r="B5" s="55"/>
      <c r="C5" s="56"/>
      <c r="D5" s="55"/>
      <c r="E5" s="57"/>
      <c r="F5" s="56"/>
      <c r="G5" s="58"/>
      <c r="H5" s="56"/>
      <c r="I5" s="52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 ht="35.1" customHeight="1">
      <c r="A6" s="59"/>
      <c r="B6" s="172" t="s">
        <v>78</v>
      </c>
      <c r="C6" s="172"/>
      <c r="D6" s="172"/>
      <c r="E6" s="172"/>
      <c r="F6" s="60">
        <f>SUM(F20)</f>
        <v>0</v>
      </c>
      <c r="G6" s="58"/>
      <c r="H6" s="56"/>
      <c r="I6" s="52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ht="26.25" customHeight="1">
      <c r="A7" s="61"/>
      <c r="B7" s="62"/>
      <c r="C7" s="62"/>
      <c r="D7" s="62"/>
      <c r="E7" s="62"/>
      <c r="F7" s="62"/>
      <c r="G7" s="63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104" ht="24.95" customHeight="1">
      <c r="A8" s="49"/>
      <c r="B8" s="21" t="s">
        <v>79</v>
      </c>
      <c r="C8" s="52"/>
      <c r="D8" s="52"/>
      <c r="E8" s="52"/>
      <c r="F8" s="52"/>
      <c r="G8" s="53"/>
      <c r="H8" s="52"/>
      <c r="I8" s="52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</row>
    <row r="9" spans="1:104" ht="24.95" customHeight="1">
      <c r="A9" s="49"/>
      <c r="B9" s="49"/>
      <c r="C9" s="49"/>
      <c r="D9" s="49"/>
      <c r="E9" s="49"/>
      <c r="F9" s="49"/>
      <c r="G9" s="50"/>
      <c r="H9" s="1"/>
      <c r="I9" s="1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</row>
    <row r="10" spans="1:104" ht="24.95" customHeight="1">
      <c r="A10" s="49"/>
      <c r="B10" s="189" t="s">
        <v>0</v>
      </c>
      <c r="C10" s="190"/>
      <c r="D10" s="190"/>
      <c r="E10" s="190"/>
      <c r="F10" s="75">
        <f>SUM(G70)</f>
        <v>0</v>
      </c>
      <c r="G10" s="65"/>
      <c r="H10" s="66"/>
      <c r="I10" s="66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1" s="15" customFormat="1" ht="24.95" customHeight="1">
      <c r="A11" s="67"/>
      <c r="B11" s="68"/>
      <c r="C11" s="69"/>
      <c r="D11" s="68"/>
      <c r="E11" s="68"/>
      <c r="F11" s="68"/>
      <c r="G11" s="70"/>
      <c r="H11" s="68"/>
      <c r="I11" s="68"/>
      <c r="J11" s="71"/>
      <c r="K11" s="71"/>
    </row>
    <row r="12" spans="1:104" ht="24.95" customHeight="1">
      <c r="A12" s="49"/>
      <c r="B12" s="173" t="s">
        <v>54</v>
      </c>
      <c r="C12" s="174"/>
      <c r="D12" s="174"/>
      <c r="E12" s="174"/>
      <c r="F12" s="76">
        <f>SUM(G141)</f>
        <v>0</v>
      </c>
      <c r="G12" s="65"/>
      <c r="H12" s="66"/>
      <c r="I12" s="66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</row>
    <row r="13" spans="1:11" s="15" customFormat="1" ht="24.95" customHeight="1">
      <c r="A13" s="67"/>
      <c r="B13" s="68"/>
      <c r="C13" s="68"/>
      <c r="D13" s="68"/>
      <c r="E13" s="68"/>
      <c r="F13" s="68"/>
      <c r="G13" s="70"/>
      <c r="H13" s="68"/>
      <c r="I13" s="68"/>
      <c r="J13" s="71"/>
      <c r="K13" s="71"/>
    </row>
    <row r="14" spans="1:11" s="15" customFormat="1" ht="24.95" customHeight="1">
      <c r="A14" s="67"/>
      <c r="B14" s="191" t="s">
        <v>239</v>
      </c>
      <c r="C14" s="191"/>
      <c r="D14" s="191"/>
      <c r="E14" s="191"/>
      <c r="F14" s="272">
        <v>0</v>
      </c>
      <c r="G14" s="72"/>
      <c r="H14" s="71"/>
      <c r="I14" s="71"/>
      <c r="J14" s="71"/>
      <c r="K14" s="71"/>
    </row>
    <row r="15" spans="1:104" ht="24.95" customHeight="1">
      <c r="A15" s="49"/>
      <c r="D15" s="64"/>
      <c r="F15" s="285"/>
      <c r="G15" s="50"/>
      <c r="H15" s="1"/>
      <c r="I15" s="1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7" s="1" customFormat="1" ht="24.95" customHeight="1">
      <c r="A16" s="49"/>
      <c r="B16" s="171" t="s">
        <v>80</v>
      </c>
      <c r="C16" s="171"/>
      <c r="D16" s="171"/>
      <c r="E16" s="171"/>
      <c r="F16" s="273">
        <f>SUM(F14,F12,F10)</f>
        <v>0</v>
      </c>
      <c r="G16" s="50"/>
    </row>
    <row r="17" spans="1:104" ht="24.95" customHeight="1">
      <c r="A17" s="49"/>
      <c r="B17" s="49"/>
      <c r="C17" s="49"/>
      <c r="D17" s="49"/>
      <c r="E17" s="49"/>
      <c r="F17" s="49"/>
      <c r="G17" s="53"/>
      <c r="H17" s="52"/>
      <c r="I17" s="52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</row>
    <row r="18" spans="1:9" s="1" customFormat="1" ht="24.95" customHeight="1">
      <c r="A18" s="49"/>
      <c r="B18" s="171" t="s">
        <v>81</v>
      </c>
      <c r="C18" s="171"/>
      <c r="D18" s="171"/>
      <c r="E18" s="171"/>
      <c r="F18" s="273">
        <f>F16*1.21-F16</f>
        <v>0</v>
      </c>
      <c r="G18" s="79"/>
      <c r="H18" s="80"/>
      <c r="I18" s="80"/>
    </row>
    <row r="19" spans="1:104" ht="24.95" customHeight="1">
      <c r="A19" s="49"/>
      <c r="B19" s="49"/>
      <c r="C19" s="49"/>
      <c r="D19" s="49"/>
      <c r="E19" s="49"/>
      <c r="F19" s="49"/>
      <c r="G19" s="53"/>
      <c r="H19" s="52"/>
      <c r="I19" s="52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</row>
    <row r="20" spans="1:104" ht="24.95" customHeight="1">
      <c r="A20" s="49"/>
      <c r="B20" s="172" t="s">
        <v>82</v>
      </c>
      <c r="C20" s="172"/>
      <c r="D20" s="172"/>
      <c r="E20" s="172"/>
      <c r="F20" s="60">
        <f>F16*1.21</f>
        <v>0</v>
      </c>
      <c r="G20" s="53"/>
      <c r="H20" s="52"/>
      <c r="I20" s="52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ht="24.95" customHeight="1">
      <c r="A21" s="49"/>
      <c r="B21" s="52"/>
      <c r="C21" s="52"/>
      <c r="D21" s="52"/>
      <c r="E21" s="52"/>
      <c r="F21" s="52"/>
      <c r="G21" s="53"/>
      <c r="H21" s="52"/>
      <c r="I21" s="52"/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</row>
    <row r="22" spans="1:104" ht="24.95" customHeight="1">
      <c r="A22" s="49"/>
      <c r="B22" s="73"/>
      <c r="C22" s="56"/>
      <c r="D22" s="73"/>
      <c r="E22" s="74"/>
      <c r="F22" s="56"/>
      <c r="G22" s="58"/>
      <c r="H22" s="56"/>
      <c r="I22" s="52"/>
      <c r="J22" s="1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</row>
    <row r="23" spans="1:104" ht="35.1" customHeight="1">
      <c r="A23" s="59"/>
      <c r="B23" s="2"/>
      <c r="C23" s="2"/>
      <c r="D23" s="2"/>
      <c r="E23" s="2"/>
      <c r="F23" s="2"/>
      <c r="G23" s="58"/>
      <c r="H23" s="56"/>
      <c r="I23" s="52"/>
      <c r="J23" s="1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</row>
    <row r="24" spans="1:104" ht="26.25" customHeight="1">
      <c r="A24" s="61"/>
      <c r="B24" s="62"/>
      <c r="C24" s="62"/>
      <c r="D24" s="62"/>
      <c r="E24" s="62"/>
      <c r="F24" s="62"/>
      <c r="G24" s="63"/>
      <c r="H24" s="1"/>
      <c r="I24" s="1"/>
      <c r="J24" s="1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</row>
    <row r="25" spans="1:104" s="17" customFormat="1" ht="35.1" customHeight="1">
      <c r="A25" s="16"/>
      <c r="B25" s="192" t="s">
        <v>0</v>
      </c>
      <c r="C25" s="193"/>
      <c r="D25" s="193"/>
      <c r="E25" s="193"/>
      <c r="F25" s="193"/>
      <c r="G25" s="194"/>
      <c r="H25" s="29"/>
      <c r="I25" s="29"/>
      <c r="J25" s="29"/>
      <c r="K25" s="29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</row>
    <row r="26" spans="1:104" s="12" customFormat="1" ht="24.95" customHeight="1">
      <c r="A26" s="195" t="s">
        <v>124</v>
      </c>
      <c r="B26" s="196" t="s">
        <v>1</v>
      </c>
      <c r="C26" s="196" t="s">
        <v>2</v>
      </c>
      <c r="D26" s="197" t="s">
        <v>3</v>
      </c>
      <c r="E26" s="198" t="s">
        <v>41</v>
      </c>
      <c r="F26" s="180" t="s">
        <v>4</v>
      </c>
      <c r="G26" s="181" t="s">
        <v>42</v>
      </c>
      <c r="H26" s="31"/>
      <c r="I26" s="31"/>
      <c r="J26" s="31"/>
      <c r="K26" s="31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</row>
    <row r="27" spans="1:7" ht="24.95" customHeight="1">
      <c r="A27" s="195"/>
      <c r="B27" s="196"/>
      <c r="C27" s="196"/>
      <c r="D27" s="197"/>
      <c r="E27" s="199"/>
      <c r="F27" s="180"/>
      <c r="G27" s="181"/>
    </row>
    <row r="28" spans="1:7" ht="24.95" customHeight="1">
      <c r="A28" s="11"/>
      <c r="B28" s="200" t="s">
        <v>5</v>
      </c>
      <c r="C28" s="201"/>
      <c r="D28" s="201"/>
      <c r="E28" s="201"/>
      <c r="F28" s="201"/>
      <c r="G28" s="202"/>
    </row>
    <row r="29" spans="1:7" ht="24.95" customHeight="1">
      <c r="A29" s="11" t="s">
        <v>112</v>
      </c>
      <c r="B29" s="133" t="s">
        <v>111</v>
      </c>
      <c r="C29" s="150" t="s">
        <v>128</v>
      </c>
      <c r="D29" s="134" t="s">
        <v>136</v>
      </c>
      <c r="E29" s="91">
        <v>2</v>
      </c>
      <c r="F29" s="272"/>
      <c r="G29" s="144">
        <f>E29*F29</f>
        <v>0</v>
      </c>
    </row>
    <row r="30" spans="1:7" ht="24.95" customHeight="1">
      <c r="A30" s="11" t="s">
        <v>114</v>
      </c>
      <c r="B30" s="133" t="s">
        <v>113</v>
      </c>
      <c r="C30" s="150" t="s">
        <v>129</v>
      </c>
      <c r="D30" s="134" t="s">
        <v>136</v>
      </c>
      <c r="E30" s="91">
        <v>2</v>
      </c>
      <c r="F30" s="272"/>
      <c r="G30" s="144">
        <f aca="true" t="shared" si="0" ref="G30:G36">E30*F30</f>
        <v>0</v>
      </c>
    </row>
    <row r="31" spans="1:7" ht="24.95" customHeight="1">
      <c r="A31" s="11" t="s">
        <v>116</v>
      </c>
      <c r="B31" s="133" t="s">
        <v>115</v>
      </c>
      <c r="C31" s="150" t="s">
        <v>130</v>
      </c>
      <c r="D31" s="134" t="s">
        <v>136</v>
      </c>
      <c r="E31" s="91">
        <v>1</v>
      </c>
      <c r="F31" s="272"/>
      <c r="G31" s="144">
        <f t="shared" si="0"/>
        <v>0</v>
      </c>
    </row>
    <row r="32" spans="1:7" ht="24.95" customHeight="1">
      <c r="A32" s="11" t="s">
        <v>118</v>
      </c>
      <c r="B32" s="133" t="s">
        <v>117</v>
      </c>
      <c r="C32" s="150" t="s">
        <v>131</v>
      </c>
      <c r="D32" s="134" t="s">
        <v>136</v>
      </c>
      <c r="E32" s="91">
        <v>8</v>
      </c>
      <c r="F32" s="272"/>
      <c r="G32" s="144">
        <f t="shared" si="0"/>
        <v>0</v>
      </c>
    </row>
    <row r="33" spans="1:7" ht="24.95" customHeight="1">
      <c r="A33" s="11" t="s">
        <v>120</v>
      </c>
      <c r="B33" s="133" t="s">
        <v>119</v>
      </c>
      <c r="C33" s="150" t="s">
        <v>132</v>
      </c>
      <c r="D33" s="134" t="s">
        <v>136</v>
      </c>
      <c r="E33" s="91">
        <v>5</v>
      </c>
      <c r="F33" s="272"/>
      <c r="G33" s="144">
        <f t="shared" si="0"/>
        <v>0</v>
      </c>
    </row>
    <row r="34" spans="1:7" ht="24.95" customHeight="1">
      <c r="A34" s="11" t="s">
        <v>121</v>
      </c>
      <c r="B34" s="133" t="s">
        <v>125</v>
      </c>
      <c r="C34" s="150" t="s">
        <v>133</v>
      </c>
      <c r="D34" s="134" t="s">
        <v>136</v>
      </c>
      <c r="E34" s="91">
        <v>2</v>
      </c>
      <c r="F34" s="272"/>
      <c r="G34" s="144">
        <f t="shared" si="0"/>
        <v>0</v>
      </c>
    </row>
    <row r="35" spans="1:7" ht="24.95" customHeight="1">
      <c r="A35" s="11" t="s">
        <v>122</v>
      </c>
      <c r="B35" s="133" t="s">
        <v>126</v>
      </c>
      <c r="C35" s="150" t="s">
        <v>134</v>
      </c>
      <c r="D35" s="134" t="s">
        <v>137</v>
      </c>
      <c r="E35" s="91">
        <v>3</v>
      </c>
      <c r="F35" s="272"/>
      <c r="G35" s="144">
        <f t="shared" si="0"/>
        <v>0</v>
      </c>
    </row>
    <row r="36" spans="1:7" ht="24.95" customHeight="1">
      <c r="A36" s="11" t="s">
        <v>123</v>
      </c>
      <c r="B36" s="133" t="s">
        <v>127</v>
      </c>
      <c r="C36" s="150" t="s">
        <v>135</v>
      </c>
      <c r="D36" s="134" t="s">
        <v>137</v>
      </c>
      <c r="E36" s="91">
        <v>1</v>
      </c>
      <c r="F36" s="272"/>
      <c r="G36" s="144">
        <f t="shared" si="0"/>
        <v>0</v>
      </c>
    </row>
    <row r="37" spans="1:11" ht="24.95" customHeight="1">
      <c r="A37" s="11"/>
      <c r="B37" s="188" t="s">
        <v>6</v>
      </c>
      <c r="C37" s="188"/>
      <c r="D37" s="82"/>
      <c r="E37" s="83">
        <f>SUM(E29:E36)</f>
        <v>24</v>
      </c>
      <c r="F37" s="84"/>
      <c r="G37" s="85">
        <f>SUM(G29:G36)</f>
        <v>0</v>
      </c>
      <c r="I37" s="28"/>
      <c r="J37" s="28"/>
      <c r="K37" s="28"/>
    </row>
    <row r="38" spans="1:104" ht="24.95" customHeight="1">
      <c r="A38" s="11"/>
      <c r="B38" s="185" t="s">
        <v>65</v>
      </c>
      <c r="C38" s="186"/>
      <c r="D38" s="186"/>
      <c r="E38" s="186"/>
      <c r="F38" s="186"/>
      <c r="G38" s="187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</row>
    <row r="39" spans="1:104" ht="24.95" customHeight="1">
      <c r="A39" s="11" t="s">
        <v>138</v>
      </c>
      <c r="B39" s="153" t="s">
        <v>148</v>
      </c>
      <c r="C39" s="154" t="s">
        <v>161</v>
      </c>
      <c r="D39" s="155" t="s">
        <v>160</v>
      </c>
      <c r="E39" s="156">
        <v>10</v>
      </c>
      <c r="F39" s="272"/>
      <c r="G39" s="157">
        <f aca="true" t="shared" si="1" ref="G39:G48">E39*F39</f>
        <v>0</v>
      </c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</row>
    <row r="40" spans="1:104" ht="24.95" customHeight="1">
      <c r="A40" s="11" t="s">
        <v>139</v>
      </c>
      <c r="B40" s="153" t="s">
        <v>149</v>
      </c>
      <c r="C40" s="154" t="s">
        <v>162</v>
      </c>
      <c r="D40" s="155" t="s">
        <v>159</v>
      </c>
      <c r="E40" s="156">
        <v>20</v>
      </c>
      <c r="F40" s="272"/>
      <c r="G40" s="157">
        <f t="shared" si="1"/>
        <v>0</v>
      </c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4" ht="24.95" customHeight="1">
      <c r="A41" s="11" t="s">
        <v>140</v>
      </c>
      <c r="B41" s="153" t="s">
        <v>150</v>
      </c>
      <c r="C41" s="154" t="s">
        <v>163</v>
      </c>
      <c r="D41" s="155" t="s">
        <v>160</v>
      </c>
      <c r="E41" s="156">
        <v>10</v>
      </c>
      <c r="F41" s="272"/>
      <c r="G41" s="157">
        <f t="shared" si="1"/>
        <v>0</v>
      </c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4" ht="24.95" customHeight="1">
      <c r="A42" s="11" t="s">
        <v>141</v>
      </c>
      <c r="B42" s="153" t="s">
        <v>151</v>
      </c>
      <c r="C42" s="154" t="s">
        <v>164</v>
      </c>
      <c r="D42" s="155" t="s">
        <v>160</v>
      </c>
      <c r="E42" s="156">
        <v>10</v>
      </c>
      <c r="F42" s="272"/>
      <c r="G42" s="157">
        <f t="shared" si="1"/>
        <v>0</v>
      </c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</row>
    <row r="43" spans="1:104" ht="24.95" customHeight="1">
      <c r="A43" s="11" t="s">
        <v>142</v>
      </c>
      <c r="B43" s="153" t="s">
        <v>152</v>
      </c>
      <c r="C43" s="154" t="s">
        <v>165</v>
      </c>
      <c r="D43" s="155" t="s">
        <v>160</v>
      </c>
      <c r="E43" s="156">
        <v>10</v>
      </c>
      <c r="F43" s="272"/>
      <c r="G43" s="157">
        <f t="shared" si="1"/>
        <v>0</v>
      </c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</row>
    <row r="44" spans="1:104" ht="24.95" customHeight="1">
      <c r="A44" s="11" t="s">
        <v>143</v>
      </c>
      <c r="B44" s="153" t="s">
        <v>153</v>
      </c>
      <c r="C44" s="154" t="s">
        <v>166</v>
      </c>
      <c r="D44" s="155" t="s">
        <v>160</v>
      </c>
      <c r="E44" s="156">
        <v>5</v>
      </c>
      <c r="F44" s="272"/>
      <c r="G44" s="157">
        <f t="shared" si="1"/>
        <v>0</v>
      </c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5" spans="1:104" ht="30" customHeight="1">
      <c r="A45" s="11" t="s">
        <v>144</v>
      </c>
      <c r="B45" s="153" t="s">
        <v>157</v>
      </c>
      <c r="C45" s="154" t="s">
        <v>167</v>
      </c>
      <c r="D45" s="155" t="s">
        <v>158</v>
      </c>
      <c r="E45" s="156">
        <v>7</v>
      </c>
      <c r="F45" s="272"/>
      <c r="G45" s="157">
        <f t="shared" si="1"/>
        <v>0</v>
      </c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4" ht="24.95" customHeight="1">
      <c r="A46" s="11" t="s">
        <v>145</v>
      </c>
      <c r="B46" s="153" t="s">
        <v>154</v>
      </c>
      <c r="C46" s="154" t="s">
        <v>168</v>
      </c>
      <c r="D46" s="155" t="s">
        <v>159</v>
      </c>
      <c r="E46" s="156">
        <v>9</v>
      </c>
      <c r="F46" s="272"/>
      <c r="G46" s="157">
        <f t="shared" si="1"/>
        <v>0</v>
      </c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4" ht="24.95" customHeight="1">
      <c r="A47" s="11" t="s">
        <v>146</v>
      </c>
      <c r="B47" s="153" t="s">
        <v>155</v>
      </c>
      <c r="C47" s="154" t="s">
        <v>169</v>
      </c>
      <c r="D47" s="155" t="s">
        <v>160</v>
      </c>
      <c r="E47" s="156">
        <v>7</v>
      </c>
      <c r="F47" s="272"/>
      <c r="G47" s="157">
        <f t="shared" si="1"/>
        <v>0</v>
      </c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7" s="1" customFormat="1" ht="24.95" customHeight="1">
      <c r="A48" s="11" t="s">
        <v>147</v>
      </c>
      <c r="B48" s="153" t="s">
        <v>156</v>
      </c>
      <c r="C48" s="154" t="s">
        <v>163</v>
      </c>
      <c r="D48" s="155" t="s">
        <v>160</v>
      </c>
      <c r="E48" s="156">
        <v>10</v>
      </c>
      <c r="F48" s="272"/>
      <c r="G48" s="157">
        <f t="shared" si="1"/>
        <v>0</v>
      </c>
    </row>
    <row r="49" spans="1:104" ht="24.95" customHeight="1">
      <c r="A49" s="11"/>
      <c r="B49" s="188" t="s">
        <v>66</v>
      </c>
      <c r="C49" s="188"/>
      <c r="D49" s="87"/>
      <c r="E49" s="88">
        <f>SUM(E39:E48)</f>
        <v>98</v>
      </c>
      <c r="F49" s="87"/>
      <c r="G49" s="85">
        <f>SUM(G39:G48)</f>
        <v>0</v>
      </c>
      <c r="H49" s="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104" s="13" customFormat="1" ht="24.95" customHeight="1">
      <c r="A50" s="209"/>
      <c r="B50" s="177" t="s">
        <v>8</v>
      </c>
      <c r="C50" s="177"/>
      <c r="D50" s="177" t="s">
        <v>53</v>
      </c>
      <c r="E50" s="178" t="s">
        <v>41</v>
      </c>
      <c r="F50" s="180" t="s">
        <v>4</v>
      </c>
      <c r="G50" s="181" t="s">
        <v>42</v>
      </c>
      <c r="H50" s="33"/>
      <c r="I50" s="33"/>
      <c r="J50" s="33"/>
      <c r="K50" s="33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</row>
    <row r="51" spans="1:104" s="8" customFormat="1" ht="24.95" customHeight="1">
      <c r="A51" s="209"/>
      <c r="B51" s="177"/>
      <c r="C51" s="177"/>
      <c r="D51" s="177"/>
      <c r="E51" s="179"/>
      <c r="F51" s="180"/>
      <c r="G51" s="181"/>
      <c r="H51" s="6"/>
      <c r="I51" s="6"/>
      <c r="J51" s="6"/>
      <c r="K51" s="6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</row>
    <row r="52" spans="1:104" ht="24.95" customHeight="1">
      <c r="A52" s="11"/>
      <c r="B52" s="185" t="s">
        <v>67</v>
      </c>
      <c r="C52" s="186"/>
      <c r="D52" s="186"/>
      <c r="E52" s="186"/>
      <c r="F52" s="186"/>
      <c r="G52" s="187"/>
      <c r="H52" s="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1:104" ht="24.95" customHeight="1">
      <c r="A53" s="11" t="s">
        <v>200</v>
      </c>
      <c r="B53" s="154" t="s">
        <v>170</v>
      </c>
      <c r="C53" s="154" t="s">
        <v>188</v>
      </c>
      <c r="D53" s="156" t="s">
        <v>185</v>
      </c>
      <c r="E53" s="156">
        <v>60</v>
      </c>
      <c r="F53" s="272"/>
      <c r="G53" s="157">
        <f aca="true" t="shared" si="2" ref="G53:G63">E53*F53</f>
        <v>0</v>
      </c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  <row r="54" spans="1:104" ht="24.95" customHeight="1">
      <c r="A54" s="11" t="s">
        <v>201</v>
      </c>
      <c r="B54" s="154" t="s">
        <v>171</v>
      </c>
      <c r="C54" s="154" t="s">
        <v>189</v>
      </c>
      <c r="D54" s="156" t="s">
        <v>186</v>
      </c>
      <c r="E54" s="156">
        <v>40</v>
      </c>
      <c r="F54" s="272"/>
      <c r="G54" s="157">
        <f t="shared" si="2"/>
        <v>0</v>
      </c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</row>
    <row r="55" spans="1:104" ht="24.95" customHeight="1">
      <c r="A55" s="11" t="s">
        <v>202</v>
      </c>
      <c r="B55" s="154" t="s">
        <v>172</v>
      </c>
      <c r="C55" s="154" t="s">
        <v>192</v>
      </c>
      <c r="D55" s="156" t="s">
        <v>186</v>
      </c>
      <c r="E55" s="156">
        <v>60</v>
      </c>
      <c r="F55" s="272"/>
      <c r="G55" s="157">
        <f t="shared" si="2"/>
        <v>0</v>
      </c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104" ht="24.95" customHeight="1">
      <c r="A56" s="11" t="s">
        <v>203</v>
      </c>
      <c r="B56" s="154" t="s">
        <v>173</v>
      </c>
      <c r="C56" s="154" t="s">
        <v>190</v>
      </c>
      <c r="D56" s="156" t="s">
        <v>185</v>
      </c>
      <c r="E56" s="156">
        <v>250</v>
      </c>
      <c r="F56" s="272"/>
      <c r="G56" s="157">
        <f t="shared" si="2"/>
        <v>0</v>
      </c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1:104" ht="24.95" customHeight="1">
      <c r="A57" s="11" t="s">
        <v>204</v>
      </c>
      <c r="B57" s="154" t="s">
        <v>174</v>
      </c>
      <c r="C57" s="154" t="s">
        <v>191</v>
      </c>
      <c r="D57" s="156" t="s">
        <v>185</v>
      </c>
      <c r="E57" s="156">
        <v>100</v>
      </c>
      <c r="F57" s="272"/>
      <c r="G57" s="157">
        <f t="shared" si="2"/>
        <v>0</v>
      </c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</row>
    <row r="58" spans="1:104" ht="24.95" customHeight="1">
      <c r="A58" s="11" t="s">
        <v>205</v>
      </c>
      <c r="B58" s="154" t="s">
        <v>175</v>
      </c>
      <c r="C58" s="154" t="s">
        <v>193</v>
      </c>
      <c r="D58" s="156" t="s">
        <v>186</v>
      </c>
      <c r="E58" s="156">
        <v>20</v>
      </c>
      <c r="F58" s="272"/>
      <c r="G58" s="157">
        <f t="shared" si="2"/>
        <v>0</v>
      </c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</row>
    <row r="59" spans="1:104" ht="24.95" customHeight="1">
      <c r="A59" s="11" t="s">
        <v>206</v>
      </c>
      <c r="B59" s="154" t="s">
        <v>176</v>
      </c>
      <c r="C59" s="154" t="s">
        <v>194</v>
      </c>
      <c r="D59" s="156" t="s">
        <v>185</v>
      </c>
      <c r="E59" s="156">
        <v>30</v>
      </c>
      <c r="F59" s="272"/>
      <c r="G59" s="157">
        <f t="shared" si="2"/>
        <v>0</v>
      </c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</row>
    <row r="60" spans="1:104" ht="24.95" customHeight="1">
      <c r="A60" s="11" t="s">
        <v>207</v>
      </c>
      <c r="B60" s="154" t="s">
        <v>177</v>
      </c>
      <c r="C60" s="154" t="s">
        <v>194</v>
      </c>
      <c r="D60" s="156" t="s">
        <v>185</v>
      </c>
      <c r="E60" s="156">
        <v>30</v>
      </c>
      <c r="F60" s="272"/>
      <c r="G60" s="157">
        <f t="shared" si="2"/>
        <v>0</v>
      </c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</row>
    <row r="61" spans="1:104" ht="24.95" customHeight="1">
      <c r="A61" s="11" t="s">
        <v>208</v>
      </c>
      <c r="B61" s="154" t="s">
        <v>178</v>
      </c>
      <c r="C61" s="154" t="s">
        <v>195</v>
      </c>
      <c r="D61" s="156" t="s">
        <v>186</v>
      </c>
      <c r="E61" s="156">
        <v>50</v>
      </c>
      <c r="F61" s="272"/>
      <c r="G61" s="157">
        <f t="shared" si="2"/>
        <v>0</v>
      </c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</row>
    <row r="62" spans="1:104" ht="24.95" customHeight="1">
      <c r="A62" s="11" t="s">
        <v>209</v>
      </c>
      <c r="B62" s="154" t="s">
        <v>179</v>
      </c>
      <c r="C62" s="154" t="s">
        <v>196</v>
      </c>
      <c r="D62" s="156" t="s">
        <v>185</v>
      </c>
      <c r="E62" s="156">
        <v>25</v>
      </c>
      <c r="F62" s="272"/>
      <c r="G62" s="157">
        <f t="shared" si="2"/>
        <v>0</v>
      </c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</row>
    <row r="63" spans="1:104" ht="24.95" customHeight="1">
      <c r="A63" s="11" t="s">
        <v>210</v>
      </c>
      <c r="B63" s="154" t="s">
        <v>180</v>
      </c>
      <c r="C63" s="154" t="s">
        <v>197</v>
      </c>
      <c r="D63" s="156" t="s">
        <v>185</v>
      </c>
      <c r="E63" s="156">
        <v>50</v>
      </c>
      <c r="F63" s="272"/>
      <c r="G63" s="157">
        <f t="shared" si="2"/>
        <v>0</v>
      </c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</row>
    <row r="64" spans="1:104" ht="24.95" customHeight="1">
      <c r="A64" s="11"/>
      <c r="B64" s="188" t="s">
        <v>68</v>
      </c>
      <c r="C64" s="188"/>
      <c r="D64" s="87"/>
      <c r="E64" s="88">
        <f>SUM(E53:E63)</f>
        <v>715</v>
      </c>
      <c r="F64" s="87"/>
      <c r="G64" s="85">
        <f>SUM(G53:G63)</f>
        <v>0</v>
      </c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</row>
    <row r="65" spans="1:104" ht="24.95" customHeight="1">
      <c r="A65" s="11"/>
      <c r="B65" s="185" t="s">
        <v>183</v>
      </c>
      <c r="C65" s="186"/>
      <c r="D65" s="186"/>
      <c r="E65" s="186"/>
      <c r="F65" s="186"/>
      <c r="G65" s="187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</row>
    <row r="66" spans="1:104" ht="24.95" customHeight="1">
      <c r="A66" s="11" t="s">
        <v>210</v>
      </c>
      <c r="B66" s="154" t="s">
        <v>181</v>
      </c>
      <c r="C66" s="154" t="s">
        <v>198</v>
      </c>
      <c r="D66" s="156" t="s">
        <v>187</v>
      </c>
      <c r="E66" s="156">
        <v>100</v>
      </c>
      <c r="F66" s="272"/>
      <c r="G66" s="157">
        <f aca="true" t="shared" si="3" ref="G66:G67">E66*F66</f>
        <v>0</v>
      </c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</row>
    <row r="67" spans="1:104" ht="24.95" customHeight="1">
      <c r="A67" s="11" t="s">
        <v>211</v>
      </c>
      <c r="B67" s="154" t="s">
        <v>182</v>
      </c>
      <c r="C67" s="154" t="s">
        <v>199</v>
      </c>
      <c r="D67" s="156" t="s">
        <v>187</v>
      </c>
      <c r="E67" s="156">
        <v>300</v>
      </c>
      <c r="F67" s="272"/>
      <c r="G67" s="157">
        <f t="shared" si="3"/>
        <v>0</v>
      </c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</row>
    <row r="68" spans="1:104" ht="24.95" customHeight="1">
      <c r="A68" s="11"/>
      <c r="B68" s="188" t="s">
        <v>184</v>
      </c>
      <c r="C68" s="188"/>
      <c r="D68" s="87"/>
      <c r="E68" s="88">
        <f>SUM(E66:E67)</f>
        <v>400</v>
      </c>
      <c r="F68" s="87"/>
      <c r="G68" s="85">
        <f>SUM(G66:G67)</f>
        <v>0</v>
      </c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</row>
    <row r="69" spans="1:11" ht="24.95" customHeight="1">
      <c r="A69" s="11"/>
      <c r="B69" s="275" t="s">
        <v>74</v>
      </c>
      <c r="C69" s="275"/>
      <c r="D69" s="276" t="s">
        <v>75</v>
      </c>
      <c r="E69" s="96">
        <v>1</v>
      </c>
      <c r="F69" s="272"/>
      <c r="G69" s="277">
        <f aca="true" t="shared" si="4" ref="G69">E69*F69</f>
        <v>0</v>
      </c>
      <c r="I69" s="28"/>
      <c r="J69" s="28"/>
      <c r="K69" s="28"/>
    </row>
    <row r="70" spans="1:104" s="17" customFormat="1" ht="35.1" customHeight="1">
      <c r="A70" s="18"/>
      <c r="B70" s="203" t="s">
        <v>84</v>
      </c>
      <c r="C70" s="204" t="s">
        <v>7</v>
      </c>
      <c r="D70" s="204"/>
      <c r="E70" s="204"/>
      <c r="F70" s="205"/>
      <c r="G70" s="48">
        <f>G69+G68+G64+G49+G37</f>
        <v>0</v>
      </c>
      <c r="H70" s="29"/>
      <c r="I70" s="29"/>
      <c r="J70" s="29"/>
      <c r="K70" s="29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</row>
    <row r="71" spans="1:7" ht="35.1" customHeight="1">
      <c r="A71" s="14"/>
      <c r="B71" s="206" t="s">
        <v>54</v>
      </c>
      <c r="C71" s="207"/>
      <c r="D71" s="207"/>
      <c r="E71" s="207"/>
      <c r="F71" s="207"/>
      <c r="G71" s="208"/>
    </row>
    <row r="72" spans="1:104" s="13" customFormat="1" ht="24.95" customHeight="1">
      <c r="A72" s="209"/>
      <c r="B72" s="177" t="s">
        <v>8</v>
      </c>
      <c r="C72" s="177"/>
      <c r="D72" s="177" t="s">
        <v>53</v>
      </c>
      <c r="E72" s="178" t="s">
        <v>41</v>
      </c>
      <c r="F72" s="180" t="s">
        <v>4</v>
      </c>
      <c r="G72" s="181" t="s">
        <v>42</v>
      </c>
      <c r="H72" s="33"/>
      <c r="I72" s="33"/>
      <c r="J72" s="33"/>
      <c r="K72" s="33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</row>
    <row r="73" spans="1:104" s="8" customFormat="1" ht="24.95" customHeight="1">
      <c r="A73" s="209"/>
      <c r="B73" s="177"/>
      <c r="C73" s="177"/>
      <c r="D73" s="177"/>
      <c r="E73" s="179"/>
      <c r="F73" s="180"/>
      <c r="G73" s="181"/>
      <c r="H73" s="6"/>
      <c r="I73" s="6"/>
      <c r="J73" s="6"/>
      <c r="K73" s="6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</row>
    <row r="74" spans="1:7" ht="24.95" customHeight="1">
      <c r="A74" s="90"/>
      <c r="B74" s="212" t="s">
        <v>13</v>
      </c>
      <c r="C74" s="213"/>
      <c r="D74" s="213"/>
      <c r="E74" s="213"/>
      <c r="F74" s="213"/>
      <c r="G74" s="214"/>
    </row>
    <row r="75" spans="1:104" s="10" customFormat="1" ht="24.95" customHeight="1">
      <c r="A75" s="11" t="s">
        <v>19</v>
      </c>
      <c r="B75" s="215" t="s">
        <v>52</v>
      </c>
      <c r="C75" s="215"/>
      <c r="D75" s="24" t="s">
        <v>9</v>
      </c>
      <c r="E75" s="111">
        <f>SUM(E37)</f>
        <v>24</v>
      </c>
      <c r="F75" s="272"/>
      <c r="G75" s="86">
        <f aca="true" t="shared" si="5" ref="G75:G96">E75*F75</f>
        <v>0</v>
      </c>
      <c r="H75" s="39"/>
      <c r="I75" s="39"/>
      <c r="J75" s="39"/>
      <c r="K75" s="39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</row>
    <row r="76" spans="1:104" s="27" customFormat="1" ht="24.95" customHeight="1">
      <c r="A76" s="99" t="s">
        <v>69</v>
      </c>
      <c r="B76" s="216" t="s">
        <v>70</v>
      </c>
      <c r="C76" s="216"/>
      <c r="D76" s="99" t="s">
        <v>9</v>
      </c>
      <c r="E76" s="136">
        <f>E75</f>
        <v>24</v>
      </c>
      <c r="F76" s="272"/>
      <c r="G76" s="86">
        <f t="shared" si="5"/>
        <v>0</v>
      </c>
      <c r="H76" s="40"/>
      <c r="I76" s="40"/>
      <c r="J76" s="40"/>
      <c r="K76" s="40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</row>
    <row r="77" spans="1:104" s="27" customFormat="1" ht="24.95" customHeight="1">
      <c r="A77" s="99" t="s">
        <v>72</v>
      </c>
      <c r="B77" s="216" t="s">
        <v>71</v>
      </c>
      <c r="C77" s="216"/>
      <c r="D77" s="99" t="s">
        <v>9</v>
      </c>
      <c r="E77" s="99">
        <f>SUM(E76)</f>
        <v>24</v>
      </c>
      <c r="F77" s="272"/>
      <c r="G77" s="86">
        <f t="shared" si="5"/>
        <v>0</v>
      </c>
      <c r="H77" s="40"/>
      <c r="I77" s="40"/>
      <c r="J77" s="40"/>
      <c r="K77" s="40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</row>
    <row r="78" spans="1:7" ht="24.95" customHeight="1">
      <c r="A78" s="24" t="s">
        <v>63</v>
      </c>
      <c r="B78" s="217" t="s">
        <v>64</v>
      </c>
      <c r="C78" s="217"/>
      <c r="D78" s="105" t="s">
        <v>11</v>
      </c>
      <c r="E78" s="96">
        <v>1.9</v>
      </c>
      <c r="F78" s="272"/>
      <c r="G78" s="86">
        <f t="shared" si="5"/>
        <v>0</v>
      </c>
    </row>
    <row r="79" spans="1:104" s="27" customFormat="1" ht="24.95" customHeight="1">
      <c r="A79" s="99" t="s">
        <v>20</v>
      </c>
      <c r="B79" s="218" t="s">
        <v>219</v>
      </c>
      <c r="C79" s="218"/>
      <c r="D79" s="107" t="s">
        <v>11</v>
      </c>
      <c r="E79" s="112">
        <v>9</v>
      </c>
      <c r="F79" s="278"/>
      <c r="G79" s="86">
        <f t="shared" si="5"/>
        <v>0</v>
      </c>
      <c r="H79" s="40"/>
      <c r="I79" s="40"/>
      <c r="J79" s="40"/>
      <c r="K79" s="40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</row>
    <row r="80" spans="1:104" s="7" customFormat="1" ht="24.95" customHeight="1">
      <c r="A80" s="24" t="s">
        <v>29</v>
      </c>
      <c r="B80" s="148" t="s">
        <v>30</v>
      </c>
      <c r="C80" s="148"/>
      <c r="D80" s="24" t="s">
        <v>9</v>
      </c>
      <c r="E80" s="24">
        <f>SUM(E76)</f>
        <v>24</v>
      </c>
      <c r="F80" s="272"/>
      <c r="G80" s="86">
        <f>E80*F80</f>
        <v>0</v>
      </c>
      <c r="H80" s="36"/>
      <c r="I80" s="36"/>
      <c r="J80" s="36"/>
      <c r="K80" s="36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</row>
    <row r="81" spans="1:7" ht="24.95" customHeight="1">
      <c r="A81" s="24" t="s">
        <v>20</v>
      </c>
      <c r="B81" s="219" t="s">
        <v>60</v>
      </c>
      <c r="C81" s="219"/>
      <c r="D81" s="24" t="s">
        <v>11</v>
      </c>
      <c r="E81" s="96">
        <f>ROUND(SUM(E80*0.1),2)</f>
        <v>2.4</v>
      </c>
      <c r="F81" s="272"/>
      <c r="G81" s="86">
        <f>E81*F81</f>
        <v>0</v>
      </c>
    </row>
    <row r="82" spans="1:104" s="7" customFormat="1" ht="24.95" customHeight="1">
      <c r="A82" s="24" t="s">
        <v>25</v>
      </c>
      <c r="B82" s="220" t="s">
        <v>26</v>
      </c>
      <c r="C82" s="220"/>
      <c r="D82" s="149" t="s">
        <v>9</v>
      </c>
      <c r="E82" s="111">
        <f>E75</f>
        <v>24</v>
      </c>
      <c r="F82" s="272"/>
      <c r="G82" s="86">
        <f aca="true" t="shared" si="6" ref="G82:G85">E82*F82</f>
        <v>0</v>
      </c>
      <c r="H82" s="36"/>
      <c r="I82" s="36"/>
      <c r="J82" s="36"/>
      <c r="K82" s="36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</row>
    <row r="83" spans="1:7" ht="24.95" customHeight="1">
      <c r="A83" s="24" t="s">
        <v>20</v>
      </c>
      <c r="B83" s="220" t="s">
        <v>107</v>
      </c>
      <c r="C83" s="220"/>
      <c r="D83" s="149" t="s">
        <v>9</v>
      </c>
      <c r="E83" s="149">
        <f>E75*3</f>
        <v>72</v>
      </c>
      <c r="F83" s="272"/>
      <c r="G83" s="86">
        <f t="shared" si="6"/>
        <v>0</v>
      </c>
    </row>
    <row r="84" spans="1:104" s="5" customFormat="1" ht="24.95" customHeight="1">
      <c r="A84" s="24" t="s">
        <v>20</v>
      </c>
      <c r="B84" s="215" t="s">
        <v>108</v>
      </c>
      <c r="C84" s="215"/>
      <c r="D84" s="24" t="s">
        <v>9</v>
      </c>
      <c r="E84" s="149">
        <f>E75*3</f>
        <v>72</v>
      </c>
      <c r="F84" s="272"/>
      <c r="G84" s="86">
        <f t="shared" si="6"/>
        <v>0</v>
      </c>
      <c r="H84" s="42"/>
      <c r="I84" s="42"/>
      <c r="J84" s="42"/>
      <c r="K84" s="42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</row>
    <row r="85" spans="1:104" s="5" customFormat="1" ht="24.95" customHeight="1">
      <c r="A85" s="24" t="s">
        <v>20</v>
      </c>
      <c r="B85" s="215" t="s">
        <v>109</v>
      </c>
      <c r="C85" s="215"/>
      <c r="D85" s="24" t="s">
        <v>9</v>
      </c>
      <c r="E85" s="149">
        <f>E75*3</f>
        <v>72</v>
      </c>
      <c r="F85" s="272"/>
      <c r="G85" s="86">
        <f t="shared" si="6"/>
        <v>0</v>
      </c>
      <c r="H85" s="42"/>
      <c r="I85" s="42"/>
      <c r="J85" s="42"/>
      <c r="K85" s="42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</row>
    <row r="86" spans="1:104" s="5" customFormat="1" ht="24.95" customHeight="1">
      <c r="A86" s="24" t="s">
        <v>19</v>
      </c>
      <c r="B86" s="210" t="s">
        <v>102</v>
      </c>
      <c r="C86" s="211"/>
      <c r="D86" s="24" t="s">
        <v>9</v>
      </c>
      <c r="E86" s="111">
        <f>E75</f>
        <v>24</v>
      </c>
      <c r="F86" s="272"/>
      <c r="G86" s="86">
        <f>E86*F86</f>
        <v>0</v>
      </c>
      <c r="H86" s="129"/>
      <c r="I86" s="42"/>
      <c r="J86" s="42"/>
      <c r="K86" s="42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</row>
    <row r="87" spans="1:104" s="5" customFormat="1" ht="24.95" customHeight="1">
      <c r="A87" s="24" t="s">
        <v>19</v>
      </c>
      <c r="B87" s="210" t="s">
        <v>103</v>
      </c>
      <c r="C87" s="211"/>
      <c r="D87" s="24" t="s">
        <v>9</v>
      </c>
      <c r="E87" s="111">
        <f>E75</f>
        <v>24</v>
      </c>
      <c r="F87" s="272"/>
      <c r="G87" s="86">
        <f>E87*F87</f>
        <v>0</v>
      </c>
      <c r="H87" s="42"/>
      <c r="I87" s="42"/>
      <c r="J87" s="42"/>
      <c r="K87" s="42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</row>
    <row r="88" spans="1:104" s="5" customFormat="1" ht="24.95" customHeight="1">
      <c r="A88" s="24" t="s">
        <v>20</v>
      </c>
      <c r="B88" s="210" t="s">
        <v>104</v>
      </c>
      <c r="C88" s="211"/>
      <c r="D88" s="24" t="s">
        <v>9</v>
      </c>
      <c r="E88" s="111">
        <f>E75</f>
        <v>24</v>
      </c>
      <c r="F88" s="272"/>
      <c r="G88" s="86">
        <f>E88*F88</f>
        <v>0</v>
      </c>
      <c r="H88" s="42"/>
      <c r="I88" s="42"/>
      <c r="J88" s="42"/>
      <c r="K88" s="42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</row>
    <row r="89" spans="1:104" s="5" customFormat="1" ht="24.95" customHeight="1">
      <c r="A89" s="24" t="s">
        <v>19</v>
      </c>
      <c r="B89" s="210" t="s">
        <v>105</v>
      </c>
      <c r="C89" s="211"/>
      <c r="D89" s="24" t="s">
        <v>9</v>
      </c>
      <c r="E89" s="111">
        <f>E75</f>
        <v>24</v>
      </c>
      <c r="F89" s="272"/>
      <c r="G89" s="86">
        <f>E89*F89</f>
        <v>0</v>
      </c>
      <c r="H89" s="42"/>
      <c r="I89" s="42"/>
      <c r="J89" s="42"/>
      <c r="K89" s="42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</row>
    <row r="90" spans="1:104" s="7" customFormat="1" ht="24.95" customHeight="1">
      <c r="A90" s="24" t="s">
        <v>19</v>
      </c>
      <c r="B90" s="210" t="s">
        <v>106</v>
      </c>
      <c r="C90" s="211"/>
      <c r="D90" s="24" t="s">
        <v>9</v>
      </c>
      <c r="E90" s="95">
        <f>E75</f>
        <v>24</v>
      </c>
      <c r="F90" s="272"/>
      <c r="G90" s="86">
        <f>E90*F90</f>
        <v>0</v>
      </c>
      <c r="H90" s="36"/>
      <c r="I90" s="36"/>
      <c r="J90" s="36"/>
      <c r="K90" s="36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</row>
    <row r="91" spans="1:7" ht="24.95" customHeight="1">
      <c r="A91" s="24" t="s">
        <v>20</v>
      </c>
      <c r="B91" s="221" t="s">
        <v>97</v>
      </c>
      <c r="C91" s="221"/>
      <c r="D91" s="24" t="s">
        <v>9</v>
      </c>
      <c r="E91" s="24">
        <f>E75*5</f>
        <v>120</v>
      </c>
      <c r="F91" s="272"/>
      <c r="G91" s="86">
        <f aca="true" t="shared" si="7" ref="G91:G92">E91*F91</f>
        <v>0</v>
      </c>
    </row>
    <row r="92" spans="1:104" s="7" customFormat="1" ht="24.95" customHeight="1">
      <c r="A92" s="24" t="s">
        <v>20</v>
      </c>
      <c r="B92" s="217" t="s">
        <v>96</v>
      </c>
      <c r="C92" s="217"/>
      <c r="D92" s="24" t="s">
        <v>12</v>
      </c>
      <c r="E92" s="96">
        <f>ROUND(SUM(E75*0.1),2)</f>
        <v>2.4</v>
      </c>
      <c r="F92" s="272"/>
      <c r="G92" s="86">
        <f t="shared" si="7"/>
        <v>0</v>
      </c>
      <c r="H92" s="36"/>
      <c r="I92" s="36"/>
      <c r="J92" s="36"/>
      <c r="K92" s="36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</row>
    <row r="93" spans="1:104" s="10" customFormat="1" ht="24.95" customHeight="1">
      <c r="A93" s="97" t="s">
        <v>19</v>
      </c>
      <c r="B93" s="219" t="s">
        <v>110</v>
      </c>
      <c r="C93" s="219"/>
      <c r="D93" s="24" t="s">
        <v>9</v>
      </c>
      <c r="E93" s="149">
        <f>SUM(E75)</f>
        <v>24</v>
      </c>
      <c r="F93" s="272"/>
      <c r="G93" s="86">
        <f t="shared" si="5"/>
        <v>0</v>
      </c>
      <c r="H93" s="39"/>
      <c r="I93" s="39"/>
      <c r="J93" s="39"/>
      <c r="K93" s="39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</row>
    <row r="94" spans="1:10" s="138" customFormat="1" ht="24.95" customHeight="1">
      <c r="A94" s="139">
        <v>183117114</v>
      </c>
      <c r="B94" s="229" t="s">
        <v>237</v>
      </c>
      <c r="C94" s="230"/>
      <c r="D94" s="140" t="s">
        <v>44</v>
      </c>
      <c r="E94" s="141">
        <v>21</v>
      </c>
      <c r="F94" s="279"/>
      <c r="G94" s="142">
        <f t="shared" si="5"/>
        <v>0</v>
      </c>
      <c r="H94" s="137"/>
      <c r="I94" s="137"/>
      <c r="J94" s="137"/>
    </row>
    <row r="95" spans="1:10" s="138" customFormat="1" ht="24.95" customHeight="1">
      <c r="A95" s="139">
        <v>183106614</v>
      </c>
      <c r="B95" s="229" t="s">
        <v>220</v>
      </c>
      <c r="C95" s="230"/>
      <c r="D95" s="140" t="s">
        <v>44</v>
      </c>
      <c r="E95" s="141">
        <v>21</v>
      </c>
      <c r="F95" s="279"/>
      <c r="G95" s="142">
        <f t="shared" si="5"/>
        <v>0</v>
      </c>
      <c r="H95" s="137"/>
      <c r="I95" s="137"/>
      <c r="J95" s="137"/>
    </row>
    <row r="96" spans="1:10" s="138" customFormat="1" ht="24.95" customHeight="1">
      <c r="A96" s="140" t="s">
        <v>20</v>
      </c>
      <c r="B96" s="229" t="s">
        <v>221</v>
      </c>
      <c r="C96" s="230"/>
      <c r="D96" s="140" t="s">
        <v>44</v>
      </c>
      <c r="E96" s="141">
        <v>21</v>
      </c>
      <c r="F96" s="279"/>
      <c r="G96" s="142">
        <f t="shared" si="5"/>
        <v>0</v>
      </c>
      <c r="H96" s="137"/>
      <c r="I96" s="137"/>
      <c r="J96" s="137"/>
    </row>
    <row r="97" spans="1:7" ht="24.95" customHeight="1">
      <c r="A97" s="90"/>
      <c r="B97" s="231" t="s">
        <v>238</v>
      </c>
      <c r="C97" s="231"/>
      <c r="D97" s="113"/>
      <c r="E97" s="113"/>
      <c r="F97" s="114"/>
      <c r="G97" s="115">
        <f>SUM(G75:G96)</f>
        <v>0</v>
      </c>
    </row>
    <row r="98" spans="1:104" s="13" customFormat="1" ht="24.95" customHeight="1">
      <c r="A98" s="209"/>
      <c r="B98" s="177" t="s">
        <v>8</v>
      </c>
      <c r="C98" s="177"/>
      <c r="D98" s="177" t="s">
        <v>53</v>
      </c>
      <c r="E98" s="178" t="s">
        <v>41</v>
      </c>
      <c r="F98" s="180" t="s">
        <v>4</v>
      </c>
      <c r="G98" s="181" t="s">
        <v>42</v>
      </c>
      <c r="H98" s="33"/>
      <c r="I98" s="33"/>
      <c r="J98" s="33"/>
      <c r="K98" s="33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</row>
    <row r="99" spans="1:104" s="8" customFormat="1" ht="24.95" customHeight="1">
      <c r="A99" s="209"/>
      <c r="B99" s="177"/>
      <c r="C99" s="177"/>
      <c r="D99" s="177"/>
      <c r="E99" s="179"/>
      <c r="F99" s="180"/>
      <c r="G99" s="181"/>
      <c r="H99" s="6"/>
      <c r="I99" s="6"/>
      <c r="J99" s="6"/>
      <c r="K99" s="6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</row>
    <row r="100" spans="1:104" ht="24.95" customHeight="1">
      <c r="A100" s="156"/>
      <c r="B100" s="182" t="s">
        <v>28</v>
      </c>
      <c r="C100" s="183"/>
      <c r="D100" s="183"/>
      <c r="E100" s="183"/>
      <c r="F100" s="183"/>
      <c r="G100" s="184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</row>
    <row r="101" spans="1:104" ht="24.95" customHeight="1">
      <c r="A101" s="109" t="s">
        <v>19</v>
      </c>
      <c r="B101" s="222" t="s">
        <v>101</v>
      </c>
      <c r="C101" s="222"/>
      <c r="D101" s="104" t="s">
        <v>9</v>
      </c>
      <c r="E101" s="26">
        <f>$E$49</f>
        <v>98</v>
      </c>
      <c r="F101" s="272"/>
      <c r="G101" s="158">
        <f aca="true" t="shared" si="8" ref="G101:G107">F101*E101</f>
        <v>0</v>
      </c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</row>
    <row r="102" spans="1:104" ht="24.95" customHeight="1">
      <c r="A102" s="109">
        <v>183101113</v>
      </c>
      <c r="B102" s="152" t="s">
        <v>213</v>
      </c>
      <c r="C102" s="152"/>
      <c r="D102" s="104" t="s">
        <v>9</v>
      </c>
      <c r="E102" s="26">
        <f>E101</f>
        <v>98</v>
      </c>
      <c r="F102" s="272"/>
      <c r="G102" s="158">
        <f t="shared" si="8"/>
        <v>0</v>
      </c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</row>
    <row r="103" spans="1:104" ht="24.95" customHeight="1">
      <c r="A103" s="156" t="s">
        <v>32</v>
      </c>
      <c r="B103" s="223" t="s">
        <v>31</v>
      </c>
      <c r="C103" s="223"/>
      <c r="D103" s="156" t="s">
        <v>9</v>
      </c>
      <c r="E103" s="156">
        <f>SUM(E102)</f>
        <v>98</v>
      </c>
      <c r="F103" s="280"/>
      <c r="G103" s="158">
        <f t="shared" si="8"/>
        <v>0</v>
      </c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</row>
    <row r="104" spans="1:104" ht="24.95" customHeight="1">
      <c r="A104" s="11" t="s">
        <v>20</v>
      </c>
      <c r="B104" s="224" t="s">
        <v>214</v>
      </c>
      <c r="C104" s="224"/>
      <c r="D104" s="156" t="s">
        <v>9</v>
      </c>
      <c r="E104" s="159">
        <f>E101</f>
        <v>98</v>
      </c>
      <c r="F104" s="280"/>
      <c r="G104" s="158">
        <f t="shared" si="8"/>
        <v>0</v>
      </c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</row>
    <row r="105" spans="1:104" ht="24.95" customHeight="1">
      <c r="A105" s="11" t="s">
        <v>63</v>
      </c>
      <c r="B105" s="225" t="s">
        <v>64</v>
      </c>
      <c r="C105" s="226"/>
      <c r="D105" s="110" t="s">
        <v>11</v>
      </c>
      <c r="E105" s="81">
        <v>0.5</v>
      </c>
      <c r="F105" s="272"/>
      <c r="G105" s="158">
        <f t="shared" si="8"/>
        <v>0</v>
      </c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</row>
    <row r="106" spans="1:104" ht="24.95" customHeight="1">
      <c r="A106" s="11" t="s">
        <v>21</v>
      </c>
      <c r="B106" s="227" t="s">
        <v>18</v>
      </c>
      <c r="C106" s="227"/>
      <c r="D106" s="156" t="s">
        <v>10</v>
      </c>
      <c r="E106" s="81">
        <v>49</v>
      </c>
      <c r="F106" s="280"/>
      <c r="G106" s="158">
        <f t="shared" si="8"/>
        <v>0</v>
      </c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</row>
    <row r="107" spans="1:104" ht="24.95" customHeight="1">
      <c r="A107" s="11" t="s">
        <v>20</v>
      </c>
      <c r="B107" s="227" t="s">
        <v>38</v>
      </c>
      <c r="C107" s="227"/>
      <c r="D107" s="156" t="s">
        <v>11</v>
      </c>
      <c r="E107" s="160">
        <f>SUM(E106*0.1)</f>
        <v>4.9</v>
      </c>
      <c r="F107" s="280"/>
      <c r="G107" s="158">
        <f t="shared" si="8"/>
        <v>0</v>
      </c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</row>
    <row r="108" spans="1:104" ht="24.95" customHeight="1">
      <c r="A108" s="156"/>
      <c r="B108" s="232" t="s">
        <v>76</v>
      </c>
      <c r="C108" s="232"/>
      <c r="D108" s="100"/>
      <c r="E108" s="100"/>
      <c r="F108" s="101"/>
      <c r="G108" s="102">
        <f>SUM(G101:G107)</f>
        <v>0</v>
      </c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</row>
    <row r="109" spans="1:104" ht="24.95" customHeight="1">
      <c r="A109" s="11"/>
      <c r="B109" s="233" t="s">
        <v>58</v>
      </c>
      <c r="C109" s="234"/>
      <c r="D109" s="234"/>
      <c r="E109" s="234"/>
      <c r="F109" s="234"/>
      <c r="G109" s="235"/>
      <c r="H109" s="161"/>
      <c r="I109" s="16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</row>
    <row r="110" spans="1:11" s="12" customFormat="1" ht="24.95" customHeight="1">
      <c r="A110" s="151">
        <v>184802111</v>
      </c>
      <c r="B110" s="239" t="s">
        <v>212</v>
      </c>
      <c r="C110" s="240"/>
      <c r="D110" s="151" t="s">
        <v>10</v>
      </c>
      <c r="E110" s="93">
        <v>700</v>
      </c>
      <c r="F110" s="272"/>
      <c r="G110" s="94">
        <f aca="true" t="shared" si="9" ref="G110:G111">F110*E110</f>
        <v>0</v>
      </c>
      <c r="H110" s="168"/>
      <c r="I110" s="168"/>
      <c r="J110" s="168"/>
      <c r="K110" s="168"/>
    </row>
    <row r="111" spans="1:11" s="12" customFormat="1" ht="24.95" customHeight="1">
      <c r="A111" s="151" t="s">
        <v>20</v>
      </c>
      <c r="B111" s="175" t="s">
        <v>49</v>
      </c>
      <c r="C111" s="175"/>
      <c r="D111" s="151" t="s">
        <v>24</v>
      </c>
      <c r="E111" s="98">
        <f>ROUND((SUM(E110*0.0008)),3)</f>
        <v>0.56</v>
      </c>
      <c r="F111" s="272"/>
      <c r="G111" s="94">
        <f t="shared" si="9"/>
        <v>0</v>
      </c>
      <c r="H111" s="168"/>
      <c r="I111" s="168"/>
      <c r="J111" s="168"/>
      <c r="K111" s="168"/>
    </row>
    <row r="112" spans="1:104" ht="24.95" customHeight="1">
      <c r="A112" s="109" t="s">
        <v>19</v>
      </c>
      <c r="B112" s="222" t="s">
        <v>101</v>
      </c>
      <c r="C112" s="222"/>
      <c r="D112" s="104" t="s">
        <v>9</v>
      </c>
      <c r="E112" s="26">
        <f>$E$64+E68</f>
        <v>1115</v>
      </c>
      <c r="F112" s="280"/>
      <c r="G112" s="158">
        <f aca="true" t="shared" si="10" ref="G112:G118">F112*E112</f>
        <v>0</v>
      </c>
      <c r="H112" s="161"/>
      <c r="I112" s="16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</row>
    <row r="113" spans="1:104" ht="24.95" customHeight="1">
      <c r="A113" s="109">
        <v>183111114</v>
      </c>
      <c r="B113" s="152" t="s">
        <v>215</v>
      </c>
      <c r="C113" s="152"/>
      <c r="D113" s="104" t="s">
        <v>9</v>
      </c>
      <c r="E113" s="26">
        <f>E112</f>
        <v>1115</v>
      </c>
      <c r="F113" s="280"/>
      <c r="G113" s="158">
        <f t="shared" si="10"/>
        <v>0</v>
      </c>
      <c r="H113" s="161"/>
      <c r="I113" s="16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</row>
    <row r="114" spans="1:104" ht="24.95" customHeight="1">
      <c r="A114" s="109">
        <v>183211322</v>
      </c>
      <c r="B114" s="236" t="s">
        <v>217</v>
      </c>
      <c r="C114" s="237"/>
      <c r="D114" s="104" t="s">
        <v>9</v>
      </c>
      <c r="E114" s="26">
        <f>E64</f>
        <v>715</v>
      </c>
      <c r="F114" s="280"/>
      <c r="G114" s="158">
        <f t="shared" si="10"/>
        <v>0</v>
      </c>
      <c r="H114" s="161"/>
      <c r="I114" s="16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</row>
    <row r="115" spans="1:104" ht="24.95" customHeight="1">
      <c r="A115" s="109">
        <v>183211313</v>
      </c>
      <c r="B115" s="236" t="s">
        <v>216</v>
      </c>
      <c r="C115" s="237"/>
      <c r="D115" s="104" t="s">
        <v>9</v>
      </c>
      <c r="E115" s="26">
        <f>E68</f>
        <v>400</v>
      </c>
      <c r="F115" s="280"/>
      <c r="G115" s="158">
        <f t="shared" si="10"/>
        <v>0</v>
      </c>
      <c r="H115" s="161"/>
      <c r="I115" s="16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</row>
    <row r="116" spans="1:104" ht="24.95" customHeight="1">
      <c r="A116" s="11" t="s">
        <v>63</v>
      </c>
      <c r="B116" s="225" t="s">
        <v>218</v>
      </c>
      <c r="C116" s="226"/>
      <c r="D116" s="110" t="s">
        <v>11</v>
      </c>
      <c r="E116" s="81">
        <v>2.2</v>
      </c>
      <c r="F116" s="272"/>
      <c r="G116" s="158">
        <f t="shared" si="10"/>
        <v>0</v>
      </c>
      <c r="H116" s="162"/>
      <c r="I116" s="163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</row>
    <row r="117" spans="1:104" ht="24.95" customHeight="1">
      <c r="A117" s="99" t="s">
        <v>21</v>
      </c>
      <c r="B117" s="176" t="s">
        <v>18</v>
      </c>
      <c r="C117" s="176"/>
      <c r="D117" s="99" t="s">
        <v>10</v>
      </c>
      <c r="E117" s="108">
        <v>600</v>
      </c>
      <c r="F117" s="281"/>
      <c r="G117" s="158">
        <f t="shared" si="10"/>
        <v>0</v>
      </c>
      <c r="H117" s="164"/>
      <c r="I117" s="165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</row>
    <row r="118" spans="1:104" ht="24.95" customHeight="1">
      <c r="A118" s="99" t="s">
        <v>20</v>
      </c>
      <c r="B118" s="176" t="s">
        <v>38</v>
      </c>
      <c r="C118" s="176"/>
      <c r="D118" s="99" t="s">
        <v>11</v>
      </c>
      <c r="E118" s="108">
        <f>E117/10</f>
        <v>60</v>
      </c>
      <c r="F118" s="281"/>
      <c r="G118" s="158">
        <f t="shared" si="10"/>
        <v>0</v>
      </c>
      <c r="H118" s="164"/>
      <c r="I118" s="165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</row>
    <row r="119" spans="1:104" ht="24.95" customHeight="1">
      <c r="A119" s="99" t="s">
        <v>19</v>
      </c>
      <c r="B119" s="176" t="s">
        <v>243</v>
      </c>
      <c r="C119" s="176"/>
      <c r="D119" s="99" t="s">
        <v>10</v>
      </c>
      <c r="E119" s="108">
        <v>100</v>
      </c>
      <c r="F119" s="281"/>
      <c r="G119" s="158">
        <f aca="true" t="shared" si="11" ref="G119:G120">F119*E119</f>
        <v>0</v>
      </c>
      <c r="H119" s="164"/>
      <c r="I119" s="165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</row>
    <row r="120" spans="1:104" ht="24.95" customHeight="1">
      <c r="A120" s="99" t="s">
        <v>20</v>
      </c>
      <c r="B120" s="176" t="s">
        <v>244</v>
      </c>
      <c r="C120" s="176"/>
      <c r="D120" s="99" t="s">
        <v>11</v>
      </c>
      <c r="E120" s="108">
        <f>E119/10</f>
        <v>10</v>
      </c>
      <c r="F120" s="281"/>
      <c r="G120" s="158">
        <f t="shared" si="11"/>
        <v>0</v>
      </c>
      <c r="H120" s="164"/>
      <c r="I120" s="165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</row>
    <row r="121" spans="1:104" ht="24.95" customHeight="1">
      <c r="A121" s="11"/>
      <c r="B121" s="238" t="s">
        <v>59</v>
      </c>
      <c r="C121" s="238"/>
      <c r="D121" s="100"/>
      <c r="E121" s="100"/>
      <c r="F121" s="22"/>
      <c r="G121" s="102">
        <f>SUM(G110:G120)</f>
        <v>0</v>
      </c>
      <c r="H121" s="166"/>
      <c r="I121" s="167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</row>
    <row r="122" spans="1:104" s="13" customFormat="1" ht="24.95" customHeight="1">
      <c r="A122" s="209"/>
      <c r="B122" s="177" t="s">
        <v>8</v>
      </c>
      <c r="C122" s="177"/>
      <c r="D122" s="177" t="s">
        <v>53</v>
      </c>
      <c r="E122" s="178" t="s">
        <v>41</v>
      </c>
      <c r="F122" s="180" t="s">
        <v>4</v>
      </c>
      <c r="G122" s="181" t="s">
        <v>42</v>
      </c>
      <c r="H122" s="33"/>
      <c r="I122" s="33"/>
      <c r="J122" s="33"/>
      <c r="K122" s="33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</row>
    <row r="123" spans="1:104" s="8" customFormat="1" ht="24.95" customHeight="1">
      <c r="A123" s="209"/>
      <c r="B123" s="177"/>
      <c r="C123" s="177"/>
      <c r="D123" s="177"/>
      <c r="E123" s="179"/>
      <c r="F123" s="180"/>
      <c r="G123" s="181"/>
      <c r="H123" s="6"/>
      <c r="I123" s="6"/>
      <c r="J123" s="6"/>
      <c r="K123" s="6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</row>
    <row r="124" spans="1:7" ht="24.95" customHeight="1">
      <c r="A124" s="90"/>
      <c r="B124" s="241" t="s">
        <v>14</v>
      </c>
      <c r="C124" s="242"/>
      <c r="D124" s="242"/>
      <c r="E124" s="242"/>
      <c r="F124" s="242"/>
      <c r="G124" s="243"/>
    </row>
    <row r="125" spans="1:7" ht="24.95" customHeight="1">
      <c r="A125" s="24" t="s">
        <v>27</v>
      </c>
      <c r="B125" s="221" t="s">
        <v>90</v>
      </c>
      <c r="C125" s="228"/>
      <c r="D125" s="24" t="s">
        <v>10</v>
      </c>
      <c r="E125" s="96">
        <v>1800</v>
      </c>
      <c r="F125" s="272"/>
      <c r="G125" s="86">
        <f aca="true" t="shared" si="12" ref="G125:G139">F125*E125</f>
        <v>0</v>
      </c>
    </row>
    <row r="126" spans="1:7" ht="24.95" customHeight="1">
      <c r="A126" s="24" t="s">
        <v>20</v>
      </c>
      <c r="B126" s="221" t="s">
        <v>49</v>
      </c>
      <c r="C126" s="221"/>
      <c r="D126" s="24" t="s">
        <v>24</v>
      </c>
      <c r="E126" s="92">
        <f>ROUND(SUM(E125*0.0008),3)</f>
        <v>1.44</v>
      </c>
      <c r="F126" s="272"/>
      <c r="G126" s="86">
        <f t="shared" si="12"/>
        <v>0</v>
      </c>
    </row>
    <row r="127" spans="1:11" s="12" customFormat="1" ht="37.5" customHeight="1">
      <c r="A127" s="151">
        <v>181111121</v>
      </c>
      <c r="B127" s="239" t="s">
        <v>242</v>
      </c>
      <c r="C127" s="240"/>
      <c r="D127" s="151" t="s">
        <v>10</v>
      </c>
      <c r="E127" s="135">
        <v>1800</v>
      </c>
      <c r="F127" s="272"/>
      <c r="G127" s="94">
        <f t="shared" si="12"/>
        <v>0</v>
      </c>
      <c r="H127" s="168"/>
      <c r="I127" s="168"/>
      <c r="J127" s="168"/>
      <c r="K127" s="168"/>
    </row>
    <row r="128" spans="1:7" ht="24.95" customHeight="1">
      <c r="A128" s="24" t="s">
        <v>35</v>
      </c>
      <c r="B128" s="217" t="s">
        <v>36</v>
      </c>
      <c r="C128" s="217"/>
      <c r="D128" s="24" t="s">
        <v>10</v>
      </c>
      <c r="E128" s="96">
        <f>SUM(E125)</f>
        <v>1800</v>
      </c>
      <c r="F128" s="272"/>
      <c r="G128" s="86">
        <f t="shared" si="12"/>
        <v>0</v>
      </c>
    </row>
    <row r="129" spans="1:7" ht="24.95" customHeight="1">
      <c r="A129" s="24" t="s">
        <v>23</v>
      </c>
      <c r="B129" s="217" t="s">
        <v>33</v>
      </c>
      <c r="C129" s="217"/>
      <c r="D129" s="24" t="s">
        <v>10</v>
      </c>
      <c r="E129" s="96">
        <f>SUM(E125)</f>
        <v>1800</v>
      </c>
      <c r="F129" s="272"/>
      <c r="G129" s="86">
        <f t="shared" si="12"/>
        <v>0</v>
      </c>
    </row>
    <row r="130" spans="1:7" ht="24.95" customHeight="1">
      <c r="A130" s="24" t="s">
        <v>34</v>
      </c>
      <c r="B130" s="221" t="s">
        <v>85</v>
      </c>
      <c r="C130" s="221"/>
      <c r="D130" s="24" t="s">
        <v>11</v>
      </c>
      <c r="E130" s="96">
        <f>ROUND((0.01*E125),2)</f>
        <v>18</v>
      </c>
      <c r="F130" s="272"/>
      <c r="G130" s="86">
        <f t="shared" si="12"/>
        <v>0</v>
      </c>
    </row>
    <row r="131" spans="1:7" ht="24.95" customHeight="1">
      <c r="A131" s="24" t="s">
        <v>20</v>
      </c>
      <c r="B131" s="246" t="s">
        <v>222</v>
      </c>
      <c r="C131" s="246"/>
      <c r="D131" s="104" t="s">
        <v>11</v>
      </c>
      <c r="E131" s="96">
        <f>ROUND(SUM(E125*0.05*1.2),2)</f>
        <v>108</v>
      </c>
      <c r="F131" s="278"/>
      <c r="G131" s="86">
        <f t="shared" si="12"/>
        <v>0</v>
      </c>
    </row>
    <row r="132" spans="1:7" ht="24.95" customHeight="1">
      <c r="A132" s="24" t="s">
        <v>19</v>
      </c>
      <c r="B132" s="247" t="s">
        <v>37</v>
      </c>
      <c r="C132" s="247"/>
      <c r="D132" s="116" t="s">
        <v>11</v>
      </c>
      <c r="E132" s="96">
        <f>SUM(E131)</f>
        <v>108</v>
      </c>
      <c r="F132" s="282"/>
      <c r="G132" s="86">
        <f t="shared" si="12"/>
        <v>0</v>
      </c>
    </row>
    <row r="133" spans="1:7" ht="24.95" customHeight="1">
      <c r="A133" s="97" t="s">
        <v>86</v>
      </c>
      <c r="B133" s="248" t="s">
        <v>91</v>
      </c>
      <c r="C133" s="249"/>
      <c r="D133" s="106" t="s">
        <v>10</v>
      </c>
      <c r="E133" s="96">
        <f>E125</f>
        <v>1800</v>
      </c>
      <c r="F133" s="278"/>
      <c r="G133" s="86">
        <f t="shared" si="12"/>
        <v>0</v>
      </c>
    </row>
    <row r="134" spans="1:7" ht="24.95" customHeight="1">
      <c r="A134" s="122" t="s">
        <v>87</v>
      </c>
      <c r="B134" s="244" t="s">
        <v>89</v>
      </c>
      <c r="C134" s="245"/>
      <c r="D134" s="103" t="s">
        <v>10</v>
      </c>
      <c r="E134" s="117">
        <f>E125</f>
        <v>1800</v>
      </c>
      <c r="F134" s="283"/>
      <c r="G134" s="86">
        <f t="shared" si="12"/>
        <v>0</v>
      </c>
    </row>
    <row r="135" spans="1:7" ht="24.95" customHeight="1">
      <c r="A135" s="24" t="s">
        <v>20</v>
      </c>
      <c r="B135" s="215" t="s">
        <v>39</v>
      </c>
      <c r="C135" s="215"/>
      <c r="D135" s="24" t="s">
        <v>12</v>
      </c>
      <c r="E135" s="96">
        <f>ROUND(SUM(E125*250/10000),2)</f>
        <v>45</v>
      </c>
      <c r="F135" s="272"/>
      <c r="G135" s="86">
        <f t="shared" si="12"/>
        <v>0</v>
      </c>
    </row>
    <row r="136" spans="1:7" ht="24.95" customHeight="1">
      <c r="A136" s="24" t="s">
        <v>22</v>
      </c>
      <c r="B136" s="219" t="s">
        <v>16</v>
      </c>
      <c r="C136" s="219"/>
      <c r="D136" s="24" t="s">
        <v>17</v>
      </c>
      <c r="E136" s="92">
        <f>ROUND(SUM(E125*0.001),3)</f>
        <v>1.8</v>
      </c>
      <c r="F136" s="284"/>
      <c r="G136" s="86">
        <f t="shared" si="12"/>
        <v>0</v>
      </c>
    </row>
    <row r="137" spans="1:7" ht="24.95" customHeight="1">
      <c r="A137" s="103" t="s">
        <v>20</v>
      </c>
      <c r="B137" s="215" t="s">
        <v>40</v>
      </c>
      <c r="C137" s="215"/>
      <c r="D137" s="103" t="s">
        <v>12</v>
      </c>
      <c r="E137" s="117">
        <f>ROUND(SUM(E125*0.03),2)</f>
        <v>54</v>
      </c>
      <c r="F137" s="283"/>
      <c r="G137" s="86">
        <f t="shared" si="12"/>
        <v>0</v>
      </c>
    </row>
    <row r="138" spans="1:7" ht="24.95" customHeight="1">
      <c r="A138" s="103" t="s">
        <v>47</v>
      </c>
      <c r="B138" s="244" t="s">
        <v>88</v>
      </c>
      <c r="C138" s="245"/>
      <c r="D138" s="103" t="s">
        <v>10</v>
      </c>
      <c r="E138" s="117">
        <f>SUM(E134*3)</f>
        <v>5400</v>
      </c>
      <c r="F138" s="283"/>
      <c r="G138" s="86">
        <f t="shared" si="12"/>
        <v>0</v>
      </c>
    </row>
    <row r="139" spans="1:104" s="27" customFormat="1" ht="24.95" customHeight="1">
      <c r="A139" s="99" t="s">
        <v>19</v>
      </c>
      <c r="B139" s="250" t="s">
        <v>73</v>
      </c>
      <c r="C139" s="250"/>
      <c r="D139" s="99" t="s">
        <v>17</v>
      </c>
      <c r="E139" s="118">
        <f>E125*0.01</f>
        <v>18</v>
      </c>
      <c r="F139" s="272"/>
      <c r="G139" s="86">
        <f t="shared" si="12"/>
        <v>0</v>
      </c>
      <c r="H139" s="40"/>
      <c r="I139" s="40"/>
      <c r="J139" s="40"/>
      <c r="K139" s="40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</row>
    <row r="140" spans="1:104" s="7" customFormat="1" ht="24.95" customHeight="1">
      <c r="A140" s="91"/>
      <c r="B140" s="231" t="s">
        <v>15</v>
      </c>
      <c r="C140" s="231"/>
      <c r="D140" s="113"/>
      <c r="E140" s="113"/>
      <c r="F140" s="114"/>
      <c r="G140" s="115">
        <f>SUM(G125:G139)</f>
        <v>0</v>
      </c>
      <c r="H140" s="36"/>
      <c r="I140" s="36"/>
      <c r="J140" s="36"/>
      <c r="K140" s="36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</row>
    <row r="141" spans="1:104" s="21" customFormat="1" ht="35.1" customHeight="1">
      <c r="A141" s="20"/>
      <c r="B141" s="206" t="s">
        <v>83</v>
      </c>
      <c r="C141" s="207"/>
      <c r="D141" s="207"/>
      <c r="E141" s="207"/>
      <c r="F141" s="208"/>
      <c r="G141" s="119">
        <f>G140+G121+G108+G97</f>
        <v>0</v>
      </c>
      <c r="H141" s="44"/>
      <c r="I141" s="44"/>
      <c r="J141" s="44"/>
      <c r="K141" s="44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</row>
  </sheetData>
  <sheetProtection selectLockedCells="1" selectUnlockedCells="1"/>
  <mergeCells count="111">
    <mergeCell ref="B139:C139"/>
    <mergeCell ref="B140:C140"/>
    <mergeCell ref="B141:F141"/>
    <mergeCell ref="B138:C138"/>
    <mergeCell ref="B126:C126"/>
    <mergeCell ref="B128:C128"/>
    <mergeCell ref="B129:C129"/>
    <mergeCell ref="B130:C130"/>
    <mergeCell ref="B131:C131"/>
    <mergeCell ref="B132:C132"/>
    <mergeCell ref="B127:C127"/>
    <mergeCell ref="B133:C133"/>
    <mergeCell ref="B134:C134"/>
    <mergeCell ref="B135:C135"/>
    <mergeCell ref="B136:C136"/>
    <mergeCell ref="B137:C137"/>
    <mergeCell ref="B125:C125"/>
    <mergeCell ref="B93:C93"/>
    <mergeCell ref="B94:C94"/>
    <mergeCell ref="B95:C95"/>
    <mergeCell ref="B96:C96"/>
    <mergeCell ref="B97:C97"/>
    <mergeCell ref="B108:C108"/>
    <mergeCell ref="B109:G109"/>
    <mergeCell ref="B112:C112"/>
    <mergeCell ref="B114:C114"/>
    <mergeCell ref="B115:C115"/>
    <mergeCell ref="B116:C116"/>
    <mergeCell ref="B117:C117"/>
    <mergeCell ref="B118:C118"/>
    <mergeCell ref="B121:C121"/>
    <mergeCell ref="B110:C110"/>
    <mergeCell ref="D122:D123"/>
    <mergeCell ref="E122:E123"/>
    <mergeCell ref="F122:F123"/>
    <mergeCell ref="G122:G123"/>
    <mergeCell ref="B124:G124"/>
    <mergeCell ref="A122:A123"/>
    <mergeCell ref="B122:C123"/>
    <mergeCell ref="B87:C87"/>
    <mergeCell ref="B88:C88"/>
    <mergeCell ref="B89:C89"/>
    <mergeCell ref="B90:C90"/>
    <mergeCell ref="B91:C91"/>
    <mergeCell ref="B92:C92"/>
    <mergeCell ref="A98:A99"/>
    <mergeCell ref="B98:C99"/>
    <mergeCell ref="B101:C101"/>
    <mergeCell ref="B103:C103"/>
    <mergeCell ref="B104:C104"/>
    <mergeCell ref="B105:C105"/>
    <mergeCell ref="B106:C106"/>
    <mergeCell ref="B107:C107"/>
    <mergeCell ref="B76:C76"/>
    <mergeCell ref="B77:C77"/>
    <mergeCell ref="B78:C78"/>
    <mergeCell ref="B79:C79"/>
    <mergeCell ref="B81:C81"/>
    <mergeCell ref="B82:C82"/>
    <mergeCell ref="B83:C83"/>
    <mergeCell ref="B84:C84"/>
    <mergeCell ref="B85:C85"/>
    <mergeCell ref="A72:A73"/>
    <mergeCell ref="B72:C73"/>
    <mergeCell ref="D72:D73"/>
    <mergeCell ref="E72:E73"/>
    <mergeCell ref="F72:F73"/>
    <mergeCell ref="G72:G73"/>
    <mergeCell ref="A50:A51"/>
    <mergeCell ref="B50:C51"/>
    <mergeCell ref="D50:D51"/>
    <mergeCell ref="E50:E51"/>
    <mergeCell ref="F50:F51"/>
    <mergeCell ref="B6:E6"/>
    <mergeCell ref="B10:E10"/>
    <mergeCell ref="B12:E12"/>
    <mergeCell ref="B14:E14"/>
    <mergeCell ref="B18:E18"/>
    <mergeCell ref="B20:E20"/>
    <mergeCell ref="B25:G25"/>
    <mergeCell ref="A26:A27"/>
    <mergeCell ref="B26:B27"/>
    <mergeCell ref="C26:C27"/>
    <mergeCell ref="D26:D27"/>
    <mergeCell ref="E26:E27"/>
    <mergeCell ref="F26:F27"/>
    <mergeCell ref="G26:G27"/>
    <mergeCell ref="B111:C111"/>
    <mergeCell ref="B119:C119"/>
    <mergeCell ref="B120:C120"/>
    <mergeCell ref="D98:D99"/>
    <mergeCell ref="E98:E99"/>
    <mergeCell ref="F98:F99"/>
    <mergeCell ref="G98:G99"/>
    <mergeCell ref="B100:G100"/>
    <mergeCell ref="B16:E16"/>
    <mergeCell ref="B38:G38"/>
    <mergeCell ref="B49:C49"/>
    <mergeCell ref="B52:G52"/>
    <mergeCell ref="B64:C64"/>
    <mergeCell ref="B28:G28"/>
    <mergeCell ref="B37:C37"/>
    <mergeCell ref="B69:C69"/>
    <mergeCell ref="B70:F70"/>
    <mergeCell ref="B71:G71"/>
    <mergeCell ref="B65:G65"/>
    <mergeCell ref="B68:C68"/>
    <mergeCell ref="G50:G51"/>
    <mergeCell ref="B86:C86"/>
    <mergeCell ref="B74:G74"/>
    <mergeCell ref="B75:C75"/>
  </mergeCells>
  <printOptions/>
  <pageMargins left="0.3937007874015748" right="0.31496062992125984" top="0.3937007874015748" bottom="0.3937007874015748" header="0.5118110236220472" footer="0.5118110236220472"/>
  <pageSetup horizontalDpi="300" verticalDpi="300" orientation="landscape" paperSize="9" scale="56" r:id="rId1"/>
  <rowBreaks count="5" manualBreakCount="5">
    <brk id="24" max="16383" man="1"/>
    <brk id="49" max="16383" man="1"/>
    <brk id="70" max="16383" man="1"/>
    <brk id="97" max="16383" man="1"/>
    <brk id="1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A90D4-117F-49E1-81F9-CB1E26C75E05}">
  <dimension ref="A1:CZ47"/>
  <sheetViews>
    <sheetView tabSelected="1" view="pageBreakPreview" zoomScale="60" workbookViewId="0" topLeftCell="A1">
      <selection activeCell="R15" sqref="R15"/>
    </sheetView>
  </sheetViews>
  <sheetFormatPr defaultColWidth="9.140625" defaultRowHeight="12.75"/>
  <cols>
    <col min="1" max="1" width="16.00390625" style="3" customWidth="1"/>
    <col min="2" max="2" width="47.140625" style="1" customWidth="1"/>
    <col min="3" max="3" width="119.140625" style="1" customWidth="1"/>
    <col min="4" max="4" width="12.8515625" style="9" customWidth="1"/>
    <col min="5" max="5" width="13.140625" style="3" customWidth="1"/>
    <col min="6" max="6" width="16.8515625" style="4" customWidth="1"/>
    <col min="7" max="7" width="21.28125" style="25" customWidth="1"/>
    <col min="8" max="8" width="42.140625" style="23" customWidth="1"/>
    <col min="9" max="11" width="9.140625" style="23" customWidth="1"/>
    <col min="12" max="104" width="9.140625" style="28" customWidth="1"/>
    <col min="105" max="16384" width="9.140625" style="2" customWidth="1"/>
  </cols>
  <sheetData>
    <row r="1" spans="1:104" ht="24.95" customHeight="1">
      <c r="A1" s="49"/>
      <c r="B1" s="49"/>
      <c r="C1" s="49"/>
      <c r="D1" s="49"/>
      <c r="E1" s="49"/>
      <c r="F1" s="49"/>
      <c r="G1" s="50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ht="24.95" customHeight="1">
      <c r="A2" s="49"/>
      <c r="B2" s="49"/>
      <c r="C2" s="49"/>
      <c r="D2" s="49"/>
      <c r="E2" s="49"/>
      <c r="F2" s="49"/>
      <c r="G2" s="50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ht="24.95" customHeight="1">
      <c r="A3" s="49"/>
      <c r="B3" s="51" t="s">
        <v>77</v>
      </c>
      <c r="C3" s="145" t="s">
        <v>232</v>
      </c>
      <c r="D3" s="52"/>
      <c r="E3" s="52"/>
      <c r="F3" s="52"/>
      <c r="G3" s="53"/>
      <c r="H3" s="52"/>
      <c r="I3" s="52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4" ht="24.95" customHeight="1">
      <c r="A4" s="49"/>
      <c r="B4" s="54"/>
      <c r="C4" s="147" t="s">
        <v>241</v>
      </c>
      <c r="D4" s="54"/>
      <c r="E4" s="54"/>
      <c r="F4" s="54"/>
      <c r="G4" s="50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4" ht="24.95" customHeight="1">
      <c r="A5" s="49"/>
      <c r="B5" s="55"/>
      <c r="C5" s="56"/>
      <c r="D5" s="55"/>
      <c r="E5" s="57"/>
      <c r="F5" s="56"/>
      <c r="G5" s="58"/>
      <c r="H5" s="56"/>
      <c r="I5" s="52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 ht="35.1" customHeight="1">
      <c r="A6" s="59"/>
      <c r="B6" s="172" t="s">
        <v>78</v>
      </c>
      <c r="C6" s="172"/>
      <c r="D6" s="172"/>
      <c r="E6" s="172"/>
      <c r="F6" s="60">
        <f>SUM(F16)</f>
        <v>0</v>
      </c>
      <c r="G6" s="58"/>
      <c r="H6" s="56"/>
      <c r="I6" s="52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ht="26.25" customHeight="1">
      <c r="A7" s="61"/>
      <c r="B7" s="62"/>
      <c r="C7" s="62"/>
      <c r="D7" s="62"/>
      <c r="E7" s="62"/>
      <c r="F7" s="62"/>
      <c r="G7" s="63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104" ht="24.95" customHeight="1">
      <c r="A8" s="49"/>
      <c r="B8" s="21" t="s">
        <v>79</v>
      </c>
      <c r="C8" s="52"/>
      <c r="D8" s="52"/>
      <c r="E8" s="52"/>
      <c r="F8" s="52"/>
      <c r="G8" s="53"/>
      <c r="H8" s="52"/>
      <c r="I8" s="52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</row>
    <row r="9" spans="1:11" s="15" customFormat="1" ht="24.95" customHeight="1">
      <c r="A9" s="67"/>
      <c r="B9" s="68"/>
      <c r="C9" s="68"/>
      <c r="D9" s="68"/>
      <c r="E9" s="68"/>
      <c r="F9" s="68"/>
      <c r="G9" s="70"/>
      <c r="H9" s="68"/>
      <c r="I9" s="68"/>
      <c r="J9" s="71"/>
      <c r="K9" s="71"/>
    </row>
    <row r="10" spans="1:104" ht="24.95" customHeight="1">
      <c r="A10" s="49"/>
      <c r="B10" s="169" t="s">
        <v>235</v>
      </c>
      <c r="C10" s="170"/>
      <c r="D10" s="170"/>
      <c r="E10" s="170"/>
      <c r="F10" s="78">
        <f>SUM(G47)</f>
        <v>0</v>
      </c>
      <c r="G10" s="146"/>
      <c r="H10" s="1"/>
      <c r="I10" s="1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1" s="15" customFormat="1" ht="24.95" customHeight="1">
      <c r="A11" s="67"/>
      <c r="B11" s="68"/>
      <c r="C11" s="68"/>
      <c r="D11" s="68"/>
      <c r="E11" s="68"/>
      <c r="F11" s="68"/>
      <c r="G11" s="70"/>
      <c r="H11" s="68"/>
      <c r="I11" s="68"/>
      <c r="J11" s="71"/>
      <c r="K11" s="71"/>
    </row>
    <row r="12" spans="1:7" s="1" customFormat="1" ht="24.95" customHeight="1">
      <c r="A12" s="49"/>
      <c r="B12" s="171" t="s">
        <v>80</v>
      </c>
      <c r="C12" s="171"/>
      <c r="D12" s="171"/>
      <c r="E12" s="171"/>
      <c r="F12" s="273">
        <f>SUM(F10)</f>
        <v>0</v>
      </c>
      <c r="G12" s="50"/>
    </row>
    <row r="13" spans="1:104" ht="24.95" customHeight="1">
      <c r="A13" s="49"/>
      <c r="B13" s="49"/>
      <c r="C13" s="49"/>
      <c r="D13" s="49"/>
      <c r="E13" s="49"/>
      <c r="F13" s="274"/>
      <c r="G13" s="53"/>
      <c r="H13" s="52"/>
      <c r="I13" s="52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</row>
    <row r="14" spans="1:9" s="1" customFormat="1" ht="24.95" customHeight="1">
      <c r="A14" s="49"/>
      <c r="B14" s="171" t="s">
        <v>81</v>
      </c>
      <c r="C14" s="171"/>
      <c r="D14" s="171"/>
      <c r="E14" s="171"/>
      <c r="F14" s="273">
        <f>F12*1.21-F12</f>
        <v>0</v>
      </c>
      <c r="G14" s="79"/>
      <c r="H14" s="80"/>
      <c r="I14" s="80"/>
    </row>
    <row r="15" spans="1:104" ht="24.95" customHeight="1">
      <c r="A15" s="49"/>
      <c r="B15" s="49"/>
      <c r="C15" s="49"/>
      <c r="D15" s="49"/>
      <c r="E15" s="49"/>
      <c r="F15" s="49"/>
      <c r="G15" s="53"/>
      <c r="H15" s="52"/>
      <c r="I15" s="52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ht="24.95" customHeight="1">
      <c r="A16" s="49"/>
      <c r="B16" s="172" t="s">
        <v>82</v>
      </c>
      <c r="C16" s="172"/>
      <c r="D16" s="172"/>
      <c r="E16" s="172"/>
      <c r="F16" s="60">
        <f>F12*1.21</f>
        <v>0</v>
      </c>
      <c r="G16" s="53"/>
      <c r="H16" s="52"/>
      <c r="I16" s="52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</row>
    <row r="17" spans="1:104" ht="24.95" customHeight="1">
      <c r="A17" s="49"/>
      <c r="B17" s="52"/>
      <c r="C17" s="52"/>
      <c r="D17" s="52"/>
      <c r="E17" s="52"/>
      <c r="F17" s="52"/>
      <c r="G17" s="53"/>
      <c r="H17" s="52"/>
      <c r="I17" s="52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</row>
    <row r="18" spans="1:104" ht="24.95" customHeight="1">
      <c r="A18" s="49"/>
      <c r="B18" s="73"/>
      <c r="C18" s="56"/>
      <c r="D18" s="73"/>
      <c r="E18" s="74"/>
      <c r="F18" s="56"/>
      <c r="G18" s="58"/>
      <c r="H18" s="56"/>
      <c r="I18" s="52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</row>
    <row r="19" spans="1:104" ht="35.1" customHeight="1">
      <c r="A19" s="59"/>
      <c r="B19" s="2"/>
      <c r="C19" s="2"/>
      <c r="D19" s="2"/>
      <c r="E19" s="2"/>
      <c r="F19" s="2"/>
      <c r="G19" s="58"/>
      <c r="H19" s="56"/>
      <c r="I19" s="52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</row>
    <row r="20" spans="1:104" ht="26.25" customHeight="1">
      <c r="A20" s="61"/>
      <c r="B20" s="62"/>
      <c r="C20" s="62"/>
      <c r="D20" s="62"/>
      <c r="E20" s="62"/>
      <c r="F20" s="62"/>
      <c r="G20" s="63"/>
      <c r="H20" s="1"/>
      <c r="I20" s="1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s="21" customFormat="1" ht="35.1" customHeight="1">
      <c r="A21" s="77"/>
      <c r="B21" s="266" t="s">
        <v>234</v>
      </c>
      <c r="C21" s="267"/>
      <c r="D21" s="267"/>
      <c r="E21" s="267"/>
      <c r="F21" s="267"/>
      <c r="G21" s="268"/>
      <c r="H21" s="44"/>
      <c r="I21" s="44"/>
      <c r="J21" s="44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</row>
    <row r="22" spans="1:11" s="13" customFormat="1" ht="24.95" customHeight="1">
      <c r="A22" s="209"/>
      <c r="B22" s="269" t="s">
        <v>8</v>
      </c>
      <c r="C22" s="269"/>
      <c r="D22" s="269" t="s">
        <v>53</v>
      </c>
      <c r="E22" s="178" t="s">
        <v>41</v>
      </c>
      <c r="F22" s="270" t="s">
        <v>4</v>
      </c>
      <c r="G22" s="271" t="s">
        <v>42</v>
      </c>
      <c r="H22" s="130"/>
      <c r="I22" s="130"/>
      <c r="J22" s="130"/>
      <c r="K22" s="130"/>
    </row>
    <row r="23" spans="1:11" s="21" customFormat="1" ht="24.95" customHeight="1">
      <c r="A23" s="209"/>
      <c r="B23" s="269"/>
      <c r="C23" s="269"/>
      <c r="D23" s="269"/>
      <c r="E23" s="179"/>
      <c r="F23" s="270"/>
      <c r="G23" s="271"/>
      <c r="H23" s="131"/>
      <c r="I23" s="131"/>
      <c r="J23" s="131"/>
      <c r="K23" s="131"/>
    </row>
    <row r="24" spans="1:8" s="132" customFormat="1" ht="24.95" customHeight="1">
      <c r="A24" s="109"/>
      <c r="B24" s="263" t="s">
        <v>225</v>
      </c>
      <c r="C24" s="264"/>
      <c r="D24" s="264"/>
      <c r="E24" s="264"/>
      <c r="F24" s="264"/>
      <c r="G24" s="265"/>
      <c r="H24" s="143"/>
    </row>
    <row r="25" spans="1:8" s="132" customFormat="1" ht="24.95" customHeight="1">
      <c r="A25" s="109" t="s">
        <v>45</v>
      </c>
      <c r="B25" s="254" t="s">
        <v>98</v>
      </c>
      <c r="C25" s="254"/>
      <c r="D25" s="11" t="s">
        <v>11</v>
      </c>
      <c r="E25" s="81">
        <f>ROUND((8*0.08*24*2),2)</f>
        <v>30.72</v>
      </c>
      <c r="F25" s="272"/>
      <c r="G25" s="128">
        <f aca="true" t="shared" si="0" ref="G25:G30">F25*E25</f>
        <v>0</v>
      </c>
      <c r="H25" s="143"/>
    </row>
    <row r="26" spans="1:8" s="132" customFormat="1" ht="24.95" customHeight="1">
      <c r="A26" s="11" t="s">
        <v>63</v>
      </c>
      <c r="B26" s="255" t="s">
        <v>245</v>
      </c>
      <c r="C26" s="255"/>
      <c r="D26" s="110" t="s">
        <v>11</v>
      </c>
      <c r="E26" s="81">
        <f>ROUND(E25,2)</f>
        <v>30.72</v>
      </c>
      <c r="F26" s="272"/>
      <c r="G26" s="128">
        <f t="shared" si="0"/>
        <v>0</v>
      </c>
      <c r="H26" s="143"/>
    </row>
    <row r="27" spans="1:8" s="132" customFormat="1" ht="24.95" customHeight="1">
      <c r="A27" s="109" t="s">
        <v>55</v>
      </c>
      <c r="B27" s="254" t="s">
        <v>48</v>
      </c>
      <c r="C27" s="254"/>
      <c r="D27" s="11" t="s">
        <v>9</v>
      </c>
      <c r="E27" s="26">
        <f>ROUND((24/2)*2,0)</f>
        <v>24</v>
      </c>
      <c r="F27" s="272"/>
      <c r="G27" s="128">
        <f t="shared" si="0"/>
        <v>0</v>
      </c>
      <c r="H27" s="143"/>
    </row>
    <row r="28" spans="1:8" s="132" customFormat="1" ht="24.95" customHeight="1">
      <c r="A28" s="11" t="s">
        <v>29</v>
      </c>
      <c r="B28" s="256" t="s">
        <v>92</v>
      </c>
      <c r="C28" s="256"/>
      <c r="D28" s="11" t="s">
        <v>10</v>
      </c>
      <c r="E28" s="81">
        <f>24*2</f>
        <v>48</v>
      </c>
      <c r="F28" s="272"/>
      <c r="G28" s="128">
        <f t="shared" si="0"/>
        <v>0</v>
      </c>
      <c r="H28" s="143"/>
    </row>
    <row r="29" spans="1:8" s="132" customFormat="1" ht="24.95" customHeight="1">
      <c r="A29" s="11" t="s">
        <v>20</v>
      </c>
      <c r="B29" s="254" t="s">
        <v>50</v>
      </c>
      <c r="C29" s="254"/>
      <c r="D29" s="11" t="s">
        <v>11</v>
      </c>
      <c r="E29" s="81">
        <f>ROUND((E28*0.1),2)</f>
        <v>4.8</v>
      </c>
      <c r="F29" s="272"/>
      <c r="G29" s="128">
        <f t="shared" si="0"/>
        <v>0</v>
      </c>
      <c r="H29" s="143"/>
    </row>
    <row r="30" spans="1:8" s="132" customFormat="1" ht="24.95" customHeight="1">
      <c r="A30" s="109" t="s">
        <v>56</v>
      </c>
      <c r="B30" s="256" t="s">
        <v>57</v>
      </c>
      <c r="C30" s="256"/>
      <c r="D30" s="11" t="s">
        <v>10</v>
      </c>
      <c r="E30" s="81">
        <f>E28</f>
        <v>48</v>
      </c>
      <c r="F30" s="272"/>
      <c r="G30" s="128">
        <f t="shared" si="0"/>
        <v>0</v>
      </c>
      <c r="H30" s="143"/>
    </row>
    <row r="31" spans="1:8" s="132" customFormat="1" ht="24.95" customHeight="1">
      <c r="A31" s="106"/>
      <c r="B31" s="258" t="s">
        <v>226</v>
      </c>
      <c r="C31" s="258"/>
      <c r="D31" s="120"/>
      <c r="E31" s="120"/>
      <c r="F31" s="121"/>
      <c r="G31" s="89">
        <f>SUM(G25:G30)</f>
        <v>0</v>
      </c>
      <c r="H31" s="143"/>
    </row>
    <row r="32" spans="1:8" s="132" customFormat="1" ht="24.95" customHeight="1">
      <c r="A32" s="106"/>
      <c r="B32" s="251" t="s">
        <v>227</v>
      </c>
      <c r="C32" s="252"/>
      <c r="D32" s="252"/>
      <c r="E32" s="252"/>
      <c r="F32" s="252"/>
      <c r="G32" s="253"/>
      <c r="H32" s="143"/>
    </row>
    <row r="33" spans="1:8" s="132" customFormat="1" ht="24.95" customHeight="1">
      <c r="A33" s="109" t="s">
        <v>46</v>
      </c>
      <c r="B33" s="254" t="s">
        <v>99</v>
      </c>
      <c r="C33" s="254"/>
      <c r="D33" s="11" t="s">
        <v>11</v>
      </c>
      <c r="E33" s="81">
        <f>ROUND((49*8*0.02)*2,2)</f>
        <v>15.68</v>
      </c>
      <c r="F33" s="272"/>
      <c r="G33" s="128">
        <f>F33*E33</f>
        <v>0</v>
      </c>
      <c r="H33" s="143"/>
    </row>
    <row r="34" spans="1:8" s="132" customFormat="1" ht="24.95" customHeight="1">
      <c r="A34" s="11" t="s">
        <v>63</v>
      </c>
      <c r="B34" s="255" t="s">
        <v>245</v>
      </c>
      <c r="C34" s="255"/>
      <c r="D34" s="110" t="s">
        <v>11</v>
      </c>
      <c r="E34" s="81">
        <f>E33</f>
        <v>15.68</v>
      </c>
      <c r="F34" s="272"/>
      <c r="G34" s="128">
        <f>F34*E34</f>
        <v>0</v>
      </c>
      <c r="H34" s="143"/>
    </row>
    <row r="35" spans="1:8" s="132" customFormat="1" ht="24.95" customHeight="1">
      <c r="A35" s="109" t="s">
        <v>43</v>
      </c>
      <c r="B35" s="256" t="s">
        <v>94</v>
      </c>
      <c r="C35" s="256"/>
      <c r="D35" s="11" t="s">
        <v>10</v>
      </c>
      <c r="E35" s="81">
        <f>ROUND((49*2)*2,2)</f>
        <v>196</v>
      </c>
      <c r="F35" s="272"/>
      <c r="G35" s="128">
        <f>F35*E35</f>
        <v>0</v>
      </c>
      <c r="H35" s="143"/>
    </row>
    <row r="36" spans="1:8" s="132" customFormat="1" ht="24.95" customHeight="1">
      <c r="A36" s="11" t="s">
        <v>21</v>
      </c>
      <c r="B36" s="256" t="s">
        <v>93</v>
      </c>
      <c r="C36" s="256"/>
      <c r="D36" s="11" t="s">
        <v>10</v>
      </c>
      <c r="E36" s="81">
        <f>ROUND((49*2),2)</f>
        <v>98</v>
      </c>
      <c r="F36" s="272"/>
      <c r="G36" s="128">
        <f>F36*E36</f>
        <v>0</v>
      </c>
      <c r="H36" s="143"/>
    </row>
    <row r="37" spans="1:8" s="132" customFormat="1" ht="24.95" customHeight="1">
      <c r="A37" s="11" t="s">
        <v>20</v>
      </c>
      <c r="B37" s="256" t="s">
        <v>51</v>
      </c>
      <c r="C37" s="256"/>
      <c r="D37" s="11" t="s">
        <v>11</v>
      </c>
      <c r="E37" s="81">
        <f>(49*2)*0.1</f>
        <v>9.8</v>
      </c>
      <c r="F37" s="272"/>
      <c r="G37" s="128">
        <f>F37*E37</f>
        <v>0</v>
      </c>
      <c r="H37" s="143"/>
    </row>
    <row r="38" spans="1:8" s="132" customFormat="1" ht="24.95" customHeight="1">
      <c r="A38" s="109"/>
      <c r="B38" s="257" t="s">
        <v>228</v>
      </c>
      <c r="C38" s="257"/>
      <c r="D38" s="120"/>
      <c r="E38" s="120"/>
      <c r="F38" s="121"/>
      <c r="G38" s="89">
        <f>SUM(G33:G37)</f>
        <v>0</v>
      </c>
      <c r="H38" s="143"/>
    </row>
    <row r="39" spans="1:8" s="132" customFormat="1" ht="24.95" customHeight="1">
      <c r="A39" s="106"/>
      <c r="B39" s="251" t="s">
        <v>230</v>
      </c>
      <c r="C39" s="252"/>
      <c r="D39" s="252"/>
      <c r="E39" s="252"/>
      <c r="F39" s="252"/>
      <c r="G39" s="253"/>
      <c r="H39" s="143"/>
    </row>
    <row r="40" spans="1:8" s="132" customFormat="1" ht="24.95" customHeight="1">
      <c r="A40" s="109" t="s">
        <v>45</v>
      </c>
      <c r="B40" s="254" t="s">
        <v>100</v>
      </c>
      <c r="C40" s="254"/>
      <c r="D40" s="11" t="s">
        <v>11</v>
      </c>
      <c r="E40" s="81">
        <f>390*8*0.02*2</f>
        <v>124.8</v>
      </c>
      <c r="F40" s="272"/>
      <c r="G40" s="128">
        <f aca="true" t="shared" si="1" ref="G40:G43">F40*E40</f>
        <v>0</v>
      </c>
      <c r="H40" s="143"/>
    </row>
    <row r="41" spans="1:8" s="132" customFormat="1" ht="24.95" customHeight="1">
      <c r="A41" s="11" t="s">
        <v>63</v>
      </c>
      <c r="B41" s="255" t="s">
        <v>245</v>
      </c>
      <c r="C41" s="255"/>
      <c r="D41" s="110" t="s">
        <v>11</v>
      </c>
      <c r="E41" s="81">
        <f>E40</f>
        <v>124.8</v>
      </c>
      <c r="F41" s="272"/>
      <c r="G41" s="128">
        <f t="shared" si="1"/>
        <v>0</v>
      </c>
      <c r="H41" s="143"/>
    </row>
    <row r="42" spans="1:8" s="132" customFormat="1" ht="24.95" customHeight="1">
      <c r="A42" s="109" t="s">
        <v>61</v>
      </c>
      <c r="B42" s="256" t="s">
        <v>231</v>
      </c>
      <c r="C42" s="256"/>
      <c r="D42" s="11" t="s">
        <v>10</v>
      </c>
      <c r="E42" s="81">
        <f>390*3*2</f>
        <v>2340</v>
      </c>
      <c r="F42" s="272"/>
      <c r="G42" s="128">
        <f t="shared" si="1"/>
        <v>0</v>
      </c>
      <c r="H42" s="143"/>
    </row>
    <row r="43" spans="1:8" s="132" customFormat="1" ht="24.95" customHeight="1">
      <c r="A43" s="11" t="s">
        <v>62</v>
      </c>
      <c r="B43" s="256" t="s">
        <v>95</v>
      </c>
      <c r="C43" s="256"/>
      <c r="D43" s="11" t="s">
        <v>10</v>
      </c>
      <c r="E43" s="81">
        <f>390*2</f>
        <v>780</v>
      </c>
      <c r="F43" s="272"/>
      <c r="G43" s="128">
        <f t="shared" si="1"/>
        <v>0</v>
      </c>
      <c r="H43" s="143"/>
    </row>
    <row r="44" spans="1:8" s="132" customFormat="1" ht="24.95" customHeight="1">
      <c r="A44" s="109"/>
      <c r="B44" s="257" t="s">
        <v>229</v>
      </c>
      <c r="C44" s="257"/>
      <c r="D44" s="120"/>
      <c r="E44" s="120"/>
      <c r="F44" s="121"/>
      <c r="G44" s="89">
        <f>SUM(G40:G43)</f>
        <v>0</v>
      </c>
      <c r="H44" s="143"/>
    </row>
    <row r="45" spans="1:8" s="126" customFormat="1" ht="24.95" customHeight="1">
      <c r="A45" s="122" t="s">
        <v>19</v>
      </c>
      <c r="B45" s="259" t="s">
        <v>223</v>
      </c>
      <c r="C45" s="259"/>
      <c r="D45" s="99" t="s">
        <v>17</v>
      </c>
      <c r="E45" s="118">
        <v>10</v>
      </c>
      <c r="F45" s="272"/>
      <c r="G45" s="123">
        <f>E45*F45</f>
        <v>0</v>
      </c>
      <c r="H45" s="127"/>
    </row>
    <row r="46" spans="1:8" s="126" customFormat="1" ht="24.95" customHeight="1">
      <c r="A46" s="122" t="s">
        <v>19</v>
      </c>
      <c r="B46" s="259" t="s">
        <v>224</v>
      </c>
      <c r="C46" s="259"/>
      <c r="D46" s="99" t="s">
        <v>75</v>
      </c>
      <c r="E46" s="118">
        <v>1</v>
      </c>
      <c r="F46" s="272"/>
      <c r="G46" s="123">
        <f>E46*F46</f>
        <v>0</v>
      </c>
      <c r="H46" s="127"/>
    </row>
    <row r="47" spans="1:104" s="19" customFormat="1" ht="35.1" customHeight="1">
      <c r="A47" s="124"/>
      <c r="B47" s="260" t="s">
        <v>233</v>
      </c>
      <c r="C47" s="261"/>
      <c r="D47" s="261"/>
      <c r="E47" s="261"/>
      <c r="F47" s="262"/>
      <c r="G47" s="125">
        <f>SUM(G31:G46)</f>
        <v>0</v>
      </c>
      <c r="H47" s="46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</row>
  </sheetData>
  <sheetProtection selectLockedCells="1" selectUnlockedCells="1"/>
  <mergeCells count="36">
    <mergeCell ref="B14:E14"/>
    <mergeCell ref="B16:E16"/>
    <mergeCell ref="B6:E6"/>
    <mergeCell ref="B10:E10"/>
    <mergeCell ref="B12:E12"/>
    <mergeCell ref="B29:C29"/>
    <mergeCell ref="B21:G21"/>
    <mergeCell ref="A22:A23"/>
    <mergeCell ref="B22:C23"/>
    <mergeCell ref="D22:D23"/>
    <mergeCell ref="E22:E23"/>
    <mergeCell ref="F22:F23"/>
    <mergeCell ref="G22:G23"/>
    <mergeCell ref="B24:G24"/>
    <mergeCell ref="B25:C25"/>
    <mergeCell ref="B26:C26"/>
    <mergeCell ref="B27:C27"/>
    <mergeCell ref="B28:C28"/>
    <mergeCell ref="B47:F47"/>
    <mergeCell ref="B32:G32"/>
    <mergeCell ref="B33:C33"/>
    <mergeCell ref="B34:C34"/>
    <mergeCell ref="B35:C35"/>
    <mergeCell ref="B36:C36"/>
    <mergeCell ref="B37:C37"/>
    <mergeCell ref="B38:C38"/>
    <mergeCell ref="B44:C44"/>
    <mergeCell ref="B30:C30"/>
    <mergeCell ref="B31:C31"/>
    <mergeCell ref="B45:C45"/>
    <mergeCell ref="B46:C46"/>
    <mergeCell ref="B39:G39"/>
    <mergeCell ref="B40:C40"/>
    <mergeCell ref="B41:C41"/>
    <mergeCell ref="B42:C42"/>
    <mergeCell ref="B43:C43"/>
  </mergeCells>
  <printOptions/>
  <pageMargins left="0.3937007874015748" right="0.31496062992125984" top="0.3937007874015748" bottom="0.3937007874015748" header="0.5118110236220472" footer="0.5118110236220472"/>
  <pageSetup horizontalDpi="300" verticalDpi="300" orientation="landscape" paperSize="9" scale="56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smradoch</dc:creator>
  <cp:keywords/>
  <dc:description/>
  <cp:lastModifiedBy>Vokál Jaroslav</cp:lastModifiedBy>
  <cp:lastPrinted>2022-11-23T09:14:08Z</cp:lastPrinted>
  <dcterms:created xsi:type="dcterms:W3CDTF">2014-02-15T18:10:23Z</dcterms:created>
  <dcterms:modified xsi:type="dcterms:W3CDTF">2023-08-02T07:10:04Z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2022-11-23T09:55:48Z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3554be09-8dae-4faa-9fec-0000694fd8b8</vt:lpwstr>
  </property>
  <property fmtid="{D5CDD505-2E9C-101B-9397-08002B2CF9AE}" pid="8" name="MSIP_Label_690ebb53-23a2-471a-9c6e-17bd0d11311e_ContentBits">
    <vt:lpwstr>0</vt:lpwstr>
  </property>
</Properties>
</file>