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8" yWindow="65428" windowWidth="41496" windowHeight="16896" activeTab="0"/>
  </bookViews>
  <sheets>
    <sheet name="Rekapitulace stavby" sheetId="1" r:id="rId1"/>
    <sheet name="01 - Trhliny,spárování" sheetId="2" r:id="rId2"/>
    <sheet name="02 - Kotvy" sheetId="3" r:id="rId3"/>
    <sheet name="03 - Vedlejší rozpočtové ..." sheetId="4" r:id="rId4"/>
  </sheets>
  <definedNames>
    <definedName name="_xlnm._FilterDatabase" localSheetId="1" hidden="1">'01 - Trhliny,spárování'!$C$121:$K$175</definedName>
    <definedName name="_xlnm._FilterDatabase" localSheetId="2" hidden="1">'02 - Kotvy'!$C$120:$K$167</definedName>
    <definedName name="_xlnm._FilterDatabase" localSheetId="3" hidden="1">'03 - Vedlejší rozpočtové ...'!$C$120:$K$133</definedName>
    <definedName name="_xlnm.Print_Area" localSheetId="1">'01 - Trhliny,spárování'!$C$4:$J$76,'01 - Trhliny,spárování'!$C$82:$J$103,'01 - Trhliny,spárování'!$C$109:$J$175</definedName>
    <definedName name="_xlnm.Print_Area" localSheetId="2">'02 - Kotvy'!$C$4:$J$76,'02 - Kotvy'!$C$82:$J$102,'02 - Kotvy'!$C$108:$J$167</definedName>
    <definedName name="_xlnm.Print_Area" localSheetId="3">'03 - Vedlejší rozpočtové ...'!$C$4:$J$76,'03 - Vedlejší rozpočtové ...'!$C$82:$J$102,'03 - Vedlejší rozpočtové ...'!$C$108:$J$133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2">'02 - Kotvy'!$120:$120</definedName>
    <definedName name="_xlnm.Print_Titles" localSheetId="3">'03 - Vedlejší rozpočtové ...'!$120:$120</definedName>
  </definedNames>
  <calcPr calcId="191029"/>
  <extLst/>
</workbook>
</file>

<file path=xl/sharedStrings.xml><?xml version="1.0" encoding="utf-8"?>
<sst xmlns="http://schemas.openxmlformats.org/spreadsheetml/2006/main" count="1688" uniqueCount="362">
  <si>
    <t>Export Komplet</t>
  </si>
  <si>
    <t/>
  </si>
  <si>
    <t>2.0</t>
  </si>
  <si>
    <t>ZAMOK</t>
  </si>
  <si>
    <t>False</t>
  </si>
  <si>
    <t>{40b470c6-5389-4bc7-be6d-401ae6460068}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</si>
  <si>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</si>
  <si>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</si>
  <si>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</si>
  <si>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</si>
  <si>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</si>
  <si>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</si>
  <si>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</si>
  <si>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</si>
  <si>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N_2021_510_B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</si>
  <si>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</si>
  <si>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</si>
  <si>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Mikulov - oprava a stat.zajištění hradebních zdí</t>
  </si>
  <si>
    <t>KSO:</t>
  </si>
  <si>
    <t>CC-CZ:</t>
  </si>
  <si>
    <t>Místo:</t>
  </si>
  <si>
    <t>Mikulov</t>
  </si>
  <si>
    <t>Datum:</t>
  </si>
  <si>
    <t>Zadavatel:</t>
  </si>
  <si>
    <t>IČ:</t>
  </si>
  <si>
    <t>Regionální muzeum v Mikulově, Mikulov</t>
  </si>
  <si>
    <t>DIČ:</t>
  </si>
  <si>
    <t>Uchazeč:</t>
  </si>
  <si>
    <t>Projektant:</t>
  </si>
  <si>
    <t>OK Atelier, s.r.o., Břeclav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</si>
  <si>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</si>
  <si>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</si>
  <si>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</si>
  <si>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</si>
  <si>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</si>
  <si>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</si>
  <si>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</si>
  <si>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</si>
  <si>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</si>
  <si>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</si>
  <si>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</si>
  <si>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</si>
  <si>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</si>
  <si>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</si>
  <si>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</si>
  <si>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</si>
  <si>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</si>
  <si>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</si>
  <si>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</si>
  <si>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</si>
  <si>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</si>
  <si>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</si>
  <si>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</si>
  <si>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</si>
  <si>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</si>
  <si>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</si>
  <si>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</si>
  <si>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</si>
  <si>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</si>
  <si>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</si>
  <si>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</si>
  <si>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</si>
  <si>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</si>
  <si>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</si>
  <si>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</si>
  <si>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</si>
  <si>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</si>
  <si>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</si>
  <si>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</si>
  <si>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</si>
  <si>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</si>
  <si>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</si>
  <si>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</si>
  <si>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</si>
  <si>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</si>
  <si>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</si>
  <si>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</si>
  <si>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</si>
  <si>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</si>
  <si>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</si>
  <si>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Trhliny,spárování</t>
  </si>
  <si>
    <t>STA</t>
  </si>
  <si>
    <t>1</t>
  </si>
  <si>
    <t>{34c3e677-d0d2-4de5-9a3c-ab12c1718cbb}</t>
  </si>
  <si>
    <t>2</t>
  </si>
  <si>
    <t>02</t>
  </si>
  <si>
    <t>Kotvy</t>
  </si>
  <si>
    <t>{495bf7bc-54e3-4d09-a5af-2077ddd10aa0}</t>
  </si>
  <si>
    <t>03</t>
  </si>
  <si>
    <t>Vedlejší rozpočtové náklady</t>
  </si>
  <si>
    <t>{75c4bff0-a7a0-4f33-9624-6318c608b2ab}</t>
  </si>
  <si>
    <t>KRYCÍ LIST SOUPISU PRACÍ</t>
  </si>
  <si>
    <t>Objekt:</t>
  </si>
  <si>
    <t>01 - Trhliny,spárování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</si>
  <si>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</si>
  <si>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</si>
  <si>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</si>
  <si>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</si>
  <si>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</si>
  <si>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</si>
  <si>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</si>
  <si>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</si>
  <si>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</si>
  <si>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</si>
  <si>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</si>
  <si>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</si>
  <si>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</si>
  <si>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</si>
  <si>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</si>
  <si>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</si>
  <si>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</si>
  <si>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</si>
  <si>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</si>
  <si>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</si>
  <si>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</si>
  <si>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</si>
  <si>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</si>
  <si>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</si>
  <si>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</si>
  <si>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</si>
  <si>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</si>
  <si>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</si>
  <si>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</si>
  <si>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</si>
  <si>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</si>
  <si>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</si>
  <si>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</si>
  <si>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2009073836</t>
  </si>
  <si>
    <t>VV</t>
  </si>
  <si>
    <t>(79,16+108,37+138,34)*0,25</t>
  </si>
  <si>
    <t>8</t>
  </si>
  <si>
    <t>Trubní vedení</t>
  </si>
  <si>
    <t>871 R1</t>
  </si>
  <si>
    <t>Vystrojení odvodňovacích vrtů do 100mm</t>
  </si>
  <si>
    <t>m</t>
  </si>
  <si>
    <t>-1638512502</t>
  </si>
  <si>
    <t>9</t>
  </si>
  <si>
    <t>Ostatní konstrukce a práce, bourání</t>
  </si>
  <si>
    <t>3</t>
  </si>
  <si>
    <t>941121111</t>
  </si>
  <si>
    <t>Montáž lešení řadového trubkového těžkého s podlahami zatížení do 300 kg/m2 š přes 1,5 do 1,8 m v do 10 m</t>
  </si>
  <si>
    <t>-700543567</t>
  </si>
  <si>
    <t>46,22+80,75+138,34</t>
  </si>
  <si>
    <t>265,31*1,05</t>
  </si>
  <si>
    <t>941121211</t>
  </si>
  <si>
    <t>Příplatek k lešení řadovému trubkovému těžkému s podlahami š 1,5 m v 10 m za první a ZKD den použití</t>
  </si>
  <si>
    <t>1665400882</t>
  </si>
  <si>
    <t>278,576*(6*30)</t>
  </si>
  <si>
    <t>5</t>
  </si>
  <si>
    <t>941121811</t>
  </si>
  <si>
    <t>Demontáž lešení řadového trubkového těžkého s podlahami zatížení do 300 kg/m2 š přes 1,2 do 1,5 m v do 10 m</t>
  </si>
  <si>
    <t>-1863672522</t>
  </si>
  <si>
    <t>6</t>
  </si>
  <si>
    <t>962023390</t>
  </si>
  <si>
    <t>Bourání zdiva nadzákladového smíšeného na MV nebo MVC do 1 m3</t>
  </si>
  <si>
    <t>m3</t>
  </si>
  <si>
    <t>-82363883</t>
  </si>
  <si>
    <t xml:space="preserve">"zdivo koruny" </t>
  </si>
  <si>
    <t>(10,02+8,40+9,92)*0,5*0,30   "50%"</t>
  </si>
  <si>
    <t>"kapsy kotev"</t>
  </si>
  <si>
    <t>35*(0,50*0,50*0,3)</t>
  </si>
  <si>
    <t>"úprava kaveren"</t>
  </si>
  <si>
    <t>((46,22+80,75+138,34)*1,05)*0,01*1,0 "1%"</t>
  </si>
  <si>
    <t>Součet</t>
  </si>
  <si>
    <t>7</t>
  </si>
  <si>
    <t>977151118</t>
  </si>
  <si>
    <t>Jádrové vrty diamantovými korunkami do stavebních materiálů D přes 90 do 100 mm</t>
  </si>
  <si>
    <t>1439797002</t>
  </si>
  <si>
    <t>19*2,5</t>
  </si>
  <si>
    <t>985131111</t>
  </si>
  <si>
    <t>Očištění ploch stěn, rubu kleneb a podlah tlakovou vodou</t>
  </si>
  <si>
    <t>758857525</t>
  </si>
  <si>
    <t>985131221</t>
  </si>
  <si>
    <t>Očištění ploch stěn, rubu kleneb a podlah nesušeným křemičitým pískem (metodou torbo)</t>
  </si>
  <si>
    <t>-353382384</t>
  </si>
  <si>
    <t>10</t>
  </si>
  <si>
    <t>985131411</t>
  </si>
  <si>
    <t>Vysušení ploch stěn, rubu kleneb a podlah stlačeným vzduchem</t>
  </si>
  <si>
    <t>1733764063</t>
  </si>
  <si>
    <t>79,16+108,37+138,34</t>
  </si>
  <si>
    <t>11</t>
  </si>
  <si>
    <t>985141213</t>
  </si>
  <si>
    <t>Vyčištění trhlin a dutin ve zdivu š do 50 mm hl přes 300 do 500 mm</t>
  </si>
  <si>
    <t>1984215776</t>
  </si>
  <si>
    <t>5,0+15,0</t>
  </si>
  <si>
    <t>12</t>
  </si>
  <si>
    <t>985142112</t>
  </si>
  <si>
    <t>Vysekání spojovací hmoty ze spár zdiva hl do 40 mm dl přes 6 do 12 m/m2</t>
  </si>
  <si>
    <t>-765089108</t>
  </si>
  <si>
    <t>13</t>
  </si>
  <si>
    <t>985223110</t>
  </si>
  <si>
    <t>Přezdívání cihelného zdiva do aktivované malty do 1 m3</t>
  </si>
  <si>
    <t>728982769</t>
  </si>
  <si>
    <t>"viz.bourání"</t>
  </si>
  <si>
    <t>9,662</t>
  </si>
  <si>
    <t>14</t>
  </si>
  <si>
    <t>985231112</t>
  </si>
  <si>
    <t>Spárování zdiva aktivovanou maltou spára hl do 40 mm dl přes 6 do 12 m/m2</t>
  </si>
  <si>
    <t>189425808</t>
  </si>
  <si>
    <t>985233121</t>
  </si>
  <si>
    <t>Úprava spár po spárování zdiva uhlazením spára dl přes 6 do 12 m/m2</t>
  </si>
  <si>
    <t>1181314416</t>
  </si>
  <si>
    <t>16</t>
  </si>
  <si>
    <t>985421152</t>
  </si>
  <si>
    <t>Injektáž trhlin š 20 mm v cihelném zdivu tl přes 300 do 450 mm aktivovanou cementovou maltou včetně vrtů</t>
  </si>
  <si>
    <t>422929104</t>
  </si>
  <si>
    <t>17</t>
  </si>
  <si>
    <t>985442112</t>
  </si>
  <si>
    <t>Přídavná šroubovitá nerezová výztuž 1 kotva D 6 mm ve vrtu vyvrtaném příklepem</t>
  </si>
  <si>
    <t>-1633929817</t>
  </si>
  <si>
    <t>20/0,3</t>
  </si>
  <si>
    <t>"zaokr." 67</t>
  </si>
  <si>
    <t>997</t>
  </si>
  <si>
    <t>Přesun sutě</t>
  </si>
  <si>
    <t>18</t>
  </si>
  <si>
    <t>997013212</t>
  </si>
  <si>
    <t>Vnitrostaveništní doprava suti a vybouraných hmot pro budovy v přes 6 do 9 m ručně</t>
  </si>
  <si>
    <t>t</t>
  </si>
  <si>
    <t>-1338187300</t>
  </si>
  <si>
    <t>19</t>
  </si>
  <si>
    <t>997013509</t>
  </si>
  <si>
    <t>Příplatek k odvozu suti a vybouraných hmot na skládku ZKD 1 km přes 1 km</t>
  </si>
  <si>
    <t>-1473818683</t>
  </si>
  <si>
    <t>23,909*10</t>
  </si>
  <si>
    <t>20</t>
  </si>
  <si>
    <t>997013511</t>
  </si>
  <si>
    <t>Odvoz suti a vybouraných hmot z meziskládky na skládku do 1 km s naložením a se složením</t>
  </si>
  <si>
    <t>1432630474</t>
  </si>
  <si>
    <t>997013631</t>
  </si>
  <si>
    <t>Poplatek za uložení na skládce (skládkovné) stavebního odpadu směsného kód odpadu 17 09 04</t>
  </si>
  <si>
    <t>-1029867783</t>
  </si>
  <si>
    <t>22</t>
  </si>
  <si>
    <t>997211211</t>
  </si>
  <si>
    <t>Svislá doprava vybouraných hmot na v 3,5 m</t>
  </si>
  <si>
    <t>1265756622</t>
  </si>
  <si>
    <t>325,87*0,02</t>
  </si>
  <si>
    <t>9,662*1,8</t>
  </si>
  <si>
    <t>998</t>
  </si>
  <si>
    <t>Přesun hmot</t>
  </si>
  <si>
    <t>23</t>
  </si>
  <si>
    <t>998017002</t>
  </si>
  <si>
    <t>Přesun hmot s omezením mechanizace pro budovy v přes 6 do 12 m</t>
  </si>
  <si>
    <t>-1404004383</t>
  </si>
  <si>
    <t>02 - Kotvy</t>
  </si>
  <si>
    <t xml:space="preserve">    2 - Zakládání</t>
  </si>
  <si>
    <t>153811112</t>
  </si>
  <si>
    <t>Osazení kotvy tyčové dl přes 5 m D přes 28 do 32 mm</t>
  </si>
  <si>
    <t>1588565870</t>
  </si>
  <si>
    <t>35*8,5</t>
  </si>
  <si>
    <t>153811211</t>
  </si>
  <si>
    <t>Napnutí kotev tyčových únosnost kotvy do 0,45 MN</t>
  </si>
  <si>
    <t>kus</t>
  </si>
  <si>
    <t>-513007095</t>
  </si>
  <si>
    <t>153891311</t>
  </si>
  <si>
    <t>Opěrné desky do 30x30 cm tl do 30 mm</t>
  </si>
  <si>
    <t>-373475067</t>
  </si>
  <si>
    <t>Zakládání</t>
  </si>
  <si>
    <t>224311114</t>
  </si>
  <si>
    <t>Vrty maloprofilové D přes 93 do 156 mm úklon do 45° hl 0 až 25 m hornina III a IV</t>
  </si>
  <si>
    <t>1122566600</t>
  </si>
  <si>
    <t>"kotvy" (35*8,5)-(35*1)</t>
  </si>
  <si>
    <t>225311216</t>
  </si>
  <si>
    <t>Vrty maloprofilové jádrové D přes 93 do 156 mm úklon do 45° hl 0 až 50 m hornina V a VI</t>
  </si>
  <si>
    <t>-1326649320</t>
  </si>
  <si>
    <t>"kotvy" 19+10+6</t>
  </si>
  <si>
    <t>281601111</t>
  </si>
  <si>
    <t>Injektování vrtů nízkotlaké vzestupné s jednoduchým obturátorem tlakem do 0,6 MPa</t>
  </si>
  <si>
    <t>hod</t>
  </si>
  <si>
    <t>1525462572</t>
  </si>
  <si>
    <t>35*1"hod."</t>
  </si>
  <si>
    <t>282 R1</t>
  </si>
  <si>
    <t>Injektážní trubka z PVC 1/2"</t>
  </si>
  <si>
    <t>-259691168</t>
  </si>
  <si>
    <t>(35*8,5)+35</t>
  </si>
  <si>
    <t>282602113</t>
  </si>
  <si>
    <t>Injektování povrchové vysokotlaké s dvojitým obturátorem mikropilot a kotev tlakem přes 2 do 4,5 MPa</t>
  </si>
  <si>
    <t>-1281513403</t>
  </si>
  <si>
    <t>140/0,5</t>
  </si>
  <si>
    <t>280*5/60</t>
  </si>
  <si>
    <t>M</t>
  </si>
  <si>
    <t>58522150</t>
  </si>
  <si>
    <t>cement portlandský směsný CEM II 32,5MPa</t>
  </si>
  <si>
    <t>999423193</t>
  </si>
  <si>
    <t>(35*8,5)*0,0153+(280*0,02)</t>
  </si>
  <si>
    <t>10,152*1,38</t>
  </si>
  <si>
    <t>24552549</t>
  </si>
  <si>
    <t>plastifikátor do malt tekutý</t>
  </si>
  <si>
    <t>litr</t>
  </si>
  <si>
    <t>1454376099</t>
  </si>
  <si>
    <t>10,152*6</t>
  </si>
  <si>
    <t>28615143</t>
  </si>
  <si>
    <t>trubka tlaková D 50mm ochrana hl.části</t>
  </si>
  <si>
    <t>-1763078921</t>
  </si>
  <si>
    <t>35*4,50</t>
  </si>
  <si>
    <t>13021434</t>
  </si>
  <si>
    <t>tyč kotevní celozávitová CKT D 30mm S 670 H</t>
  </si>
  <si>
    <t>267801012</t>
  </si>
  <si>
    <t>35*9,0</t>
  </si>
  <si>
    <t>13021453</t>
  </si>
  <si>
    <t>spojník pro CKT celozávitovou kotevní tyč D 30mm S 670 H</t>
  </si>
  <si>
    <t>531188067</t>
  </si>
  <si>
    <t>35*2</t>
  </si>
  <si>
    <t>13021444</t>
  </si>
  <si>
    <t>matice pro CKT celozávitovou kotevní tyč D 30mm S 670 H</t>
  </si>
  <si>
    <t>677739379</t>
  </si>
  <si>
    <t>35+2</t>
  </si>
  <si>
    <t>282791111</t>
  </si>
  <si>
    <t>Injektážní trubky z PVC hladké vnitřní D 25 až 50 mm hladké bez kohoutku</t>
  </si>
  <si>
    <t>1007864891</t>
  </si>
  <si>
    <t>35*4,5</t>
  </si>
  <si>
    <t>282791121</t>
  </si>
  <si>
    <t>Injektážní trubky z PVC hladké vnitřní D 25 až 50 mm manžetové</t>
  </si>
  <si>
    <t>-1971141987</t>
  </si>
  <si>
    <t>35*4,0</t>
  </si>
  <si>
    <t>985511113</t>
  </si>
  <si>
    <t>Stříkaný beton stěn ze suché směsi pevnosti min. 25 MPa tl 50 mm</t>
  </si>
  <si>
    <t>2046781084</t>
  </si>
  <si>
    <t>"hlavy kotev"</t>
  </si>
  <si>
    <t>0,50*0,50*35</t>
  </si>
  <si>
    <t>985562313</t>
  </si>
  <si>
    <t>Výztuž stříkaného betonu stěn ze svařovaných sítí jednovrstvých D drátu 8 mm velikost ok přes 100 mm</t>
  </si>
  <si>
    <t>736533799</t>
  </si>
  <si>
    <t>2*6,0</t>
  </si>
  <si>
    <t>985676112</t>
  </si>
  <si>
    <t>Výztuž ztužujících věnců z oceli 10 505</t>
  </si>
  <si>
    <t>2031168487</t>
  </si>
  <si>
    <t>(2*35)*0,5</t>
  </si>
  <si>
    <t>35,0*1,208*0,001</t>
  </si>
  <si>
    <t>998004011</t>
  </si>
  <si>
    <t>Přesun hmot pro injektování, kotvy a mikropiloty</t>
  </si>
  <si>
    <t>1784264138</t>
  </si>
  <si>
    <t>03 -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</si>
  <si>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</si>
  <si>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</si>
  <si>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</si>
  <si>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</si>
  <si>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</si>
  <si>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</si>
  <si>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VRN3</t>
  </si>
  <si>
    <t>Zařízení staveniště</t>
  </si>
  <si>
    <t>030001000</t>
  </si>
  <si>
    <t>%</t>
  </si>
  <si>
    <t>1024</t>
  </si>
  <si>
    <t>331491481</t>
  </si>
  <si>
    <t>VRN4</t>
  </si>
  <si>
    <t>Inženýrská činnost</t>
  </si>
  <si>
    <t>041403000</t>
  </si>
  <si>
    <t>Koordinátor BOZP na staveništi</t>
  </si>
  <si>
    <t>kpl</t>
  </si>
  <si>
    <t>41457928</t>
  </si>
  <si>
    <t>VRN7</t>
  </si>
  <si>
    <t>Provozní vlivy</t>
  </si>
  <si>
    <t>071001000</t>
  </si>
  <si>
    <t>964040007</t>
  </si>
  <si>
    <t>VRN9</t>
  </si>
  <si>
    <t>Ostatní náklady</t>
  </si>
  <si>
    <t>090001000</t>
  </si>
  <si>
    <t>-1695715197</t>
  </si>
  <si>
    <t>"dopravní značení, zábory, zábrany, přemisťování,..."</t>
  </si>
  <si>
    <t>SASTA CZ, a.s., Votroubkova 546/11, 620 00 Brno</t>
  </si>
  <si>
    <t>26240980</t>
  </si>
  <si>
    <t>CZ26240980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</si>
</sst>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7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R5" s="19"/>
      <c r="BE5" s="214" t="s">
        <v>15</v>
      </c>
      <c r="BS5" s="16" t="s">
        <v>6</v>
      </c>
    </row>
    <row r="6" spans="2:71" ht="36.9" customHeight="1">
      <c r="B6" s="19"/>
      <c r="D6" s="25" t="s">
        <v>16</v>
      </c>
      <c r="K6" s="21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R6" s="19"/>
      <c r="BE6" s="215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5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29">
        <v>45145</v>
      </c>
      <c r="AR8" s="19"/>
      <c r="BE8" s="215"/>
      <c r="BS8" s="16" t="s">
        <v>6</v>
      </c>
    </row>
    <row r="9" spans="2:71" ht="14.4" customHeight="1">
      <c r="B9" s="19"/>
      <c r="AR9" s="19"/>
      <c r="BE9" s="215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15"/>
      <c r="BS10" s="16" t="s">
        <v>6</v>
      </c>
    </row>
    <row r="11" spans="2:7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215"/>
      <c r="BS11" s="16" t="s">
        <v>6</v>
      </c>
    </row>
    <row r="12" spans="2:71" ht="6.9" customHeight="1">
      <c r="B12" s="19"/>
      <c r="AR12" s="19"/>
      <c r="BE12" s="215"/>
      <c r="BS12" s="16" t="s">
        <v>6</v>
      </c>
    </row>
    <row r="13" spans="2:71" ht="12" customHeight="1">
      <c r="B13" s="19"/>
      <c r="D13" s="26" t="s">
        <v>27</v>
      </c>
      <c r="AK13" s="26" t="s">
        <v>24</v>
      </c>
      <c r="AN13" s="28" t="s">
        <v>360</v>
      </c>
      <c r="AR13" s="19"/>
      <c r="BE13" s="215"/>
      <c r="BS13" s="16" t="s">
        <v>6</v>
      </c>
    </row>
    <row r="14" spans="2:71" ht="13.2">
      <c r="B14" s="19"/>
      <c r="E14" s="219" t="s">
        <v>359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6" t="s">
        <v>26</v>
      </c>
      <c r="AN14" s="28" t="s">
        <v>361</v>
      </c>
      <c r="AR14" s="19"/>
      <c r="BE14" s="215"/>
      <c r="BS14" s="16" t="s">
        <v>6</v>
      </c>
    </row>
    <row r="15" spans="2:71" ht="6.9" customHeight="1">
      <c r="B15" s="19"/>
      <c r="AR15" s="19"/>
      <c r="BE15" s="215"/>
      <c r="BS15" s="16" t="s">
        <v>4</v>
      </c>
    </row>
    <row r="16" spans="2:71" ht="12" customHeight="1">
      <c r="B16" s="19"/>
      <c r="D16" s="26" t="s">
        <v>28</v>
      </c>
      <c r="AK16" s="26" t="s">
        <v>24</v>
      </c>
      <c r="AN16" s="24" t="s">
        <v>1</v>
      </c>
      <c r="AR16" s="19"/>
      <c r="BE16" s="215"/>
      <c r="BS16" s="16" t="s">
        <v>4</v>
      </c>
    </row>
    <row r="17" spans="2:71" ht="18.45" customHeight="1">
      <c r="B17" s="19"/>
      <c r="E17" s="24" t="s">
        <v>29</v>
      </c>
      <c r="AK17" s="26" t="s">
        <v>26</v>
      </c>
      <c r="AN17" s="24" t="s">
        <v>1</v>
      </c>
      <c r="AR17" s="19"/>
      <c r="BE17" s="215"/>
      <c r="BS17" s="16" t="s">
        <v>30</v>
      </c>
    </row>
    <row r="18" spans="2:71" ht="6.9" customHeight="1">
      <c r="B18" s="19"/>
      <c r="AR18" s="19"/>
      <c r="BE18" s="215"/>
      <c r="BS18" s="16" t="s">
        <v>6</v>
      </c>
    </row>
    <row r="19" spans="2:71" ht="12" customHeight="1">
      <c r="B19" s="19"/>
      <c r="D19" s="26" t="s">
        <v>31</v>
      </c>
      <c r="AK19" s="26" t="s">
        <v>24</v>
      </c>
      <c r="AN19" s="24" t="s">
        <v>1</v>
      </c>
      <c r="AR19" s="19"/>
      <c r="BE19" s="215"/>
      <c r="BS19" s="16" t="s">
        <v>6</v>
      </c>
    </row>
    <row r="20" spans="2:71" ht="18.45" customHeight="1">
      <c r="B20" s="19"/>
      <c r="E20" s="24" t="s">
        <v>32</v>
      </c>
      <c r="AK20" s="26" t="s">
        <v>26</v>
      </c>
      <c r="AN20" s="24" t="s">
        <v>1</v>
      </c>
      <c r="AR20" s="19"/>
      <c r="BE20" s="215"/>
      <c r="BS20" s="16" t="s">
        <v>30</v>
      </c>
    </row>
    <row r="21" spans="2:57" ht="6.9" customHeight="1">
      <c r="B21" s="19"/>
      <c r="AR21" s="19"/>
      <c r="BE21" s="215"/>
    </row>
    <row r="22" spans="2:57" ht="12" customHeight="1">
      <c r="B22" s="19"/>
      <c r="D22" s="26" t="s">
        <v>33</v>
      </c>
      <c r="AR22" s="19"/>
      <c r="BE22" s="215"/>
    </row>
    <row r="23" spans="2:57" ht="16.5" customHeight="1">
      <c r="B23" s="19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  <c r="BE23" s="215"/>
    </row>
    <row r="24" spans="2:57" ht="6.9" customHeight="1">
      <c r="B24" s="19"/>
      <c r="AR24" s="19"/>
      <c r="BE24" s="215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5"/>
    </row>
    <row r="26" spans="2:57" s="1" customFormat="1" ht="25.95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2849453.38</v>
      </c>
      <c r="AL26" s="223"/>
      <c r="AM26" s="223"/>
      <c r="AN26" s="223"/>
      <c r="AO26" s="223"/>
      <c r="AR26" s="31"/>
      <c r="BE26" s="215"/>
    </row>
    <row r="27" spans="2:57" s="1" customFormat="1" ht="6.9" customHeight="1">
      <c r="B27" s="31"/>
      <c r="AR27" s="31"/>
      <c r="BE27" s="215"/>
    </row>
    <row r="28" spans="2:57" s="1" customFormat="1" ht="13.2">
      <c r="B28" s="31"/>
      <c r="L28" s="224" t="s">
        <v>35</v>
      </c>
      <c r="M28" s="224"/>
      <c r="N28" s="224"/>
      <c r="O28" s="224"/>
      <c r="P28" s="224"/>
      <c r="W28" s="224" t="s">
        <v>36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37</v>
      </c>
      <c r="AL28" s="224"/>
      <c r="AM28" s="224"/>
      <c r="AN28" s="224"/>
      <c r="AO28" s="224"/>
      <c r="AR28" s="31"/>
      <c r="BE28" s="215"/>
    </row>
    <row r="29" spans="2:57" s="2" customFormat="1" ht="14.4" customHeight="1">
      <c r="B29" s="35"/>
      <c r="D29" s="26" t="s">
        <v>38</v>
      </c>
      <c r="F29" s="26" t="s">
        <v>39</v>
      </c>
      <c r="L29" s="202">
        <v>0.21</v>
      </c>
      <c r="M29" s="201"/>
      <c r="N29" s="201"/>
      <c r="O29" s="201"/>
      <c r="P29" s="201"/>
      <c r="W29" s="200">
        <f>ROUND(AZ94,2)</f>
        <v>2849453.38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598385.21</v>
      </c>
      <c r="AL29" s="201"/>
      <c r="AM29" s="201"/>
      <c r="AN29" s="201"/>
      <c r="AO29" s="201"/>
      <c r="AR29" s="35"/>
      <c r="BE29" s="216"/>
    </row>
    <row r="30" spans="2:57" s="2" customFormat="1" ht="14.4" customHeight="1">
      <c r="B30" s="35"/>
      <c r="F30" s="26" t="s">
        <v>40</v>
      </c>
      <c r="L30" s="202">
        <v>0.15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35"/>
      <c r="BE30" s="216"/>
    </row>
    <row r="31" spans="2:57" s="2" customFormat="1" ht="14.4" customHeight="1" hidden="1">
      <c r="B31" s="35"/>
      <c r="F31" s="26" t="s">
        <v>41</v>
      </c>
      <c r="L31" s="202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5"/>
      <c r="BE31" s="216"/>
    </row>
    <row r="32" spans="2:57" s="2" customFormat="1" ht="14.4" customHeight="1" hidden="1">
      <c r="B32" s="35"/>
      <c r="F32" s="26" t="s">
        <v>42</v>
      </c>
      <c r="L32" s="202">
        <v>0.15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5"/>
      <c r="BE32" s="216"/>
    </row>
    <row r="33" spans="2:57" s="2" customFormat="1" ht="14.4" customHeight="1" hidden="1">
      <c r="B33" s="35"/>
      <c r="F33" s="26" t="s">
        <v>43</v>
      </c>
      <c r="L33" s="202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5"/>
      <c r="BE33" s="216"/>
    </row>
    <row r="34" spans="2:57" s="1" customFormat="1" ht="6.9" customHeight="1">
      <c r="B34" s="31"/>
      <c r="AR34" s="31"/>
      <c r="BE34" s="215"/>
    </row>
    <row r="35" spans="2:44" s="1" customFormat="1" ht="25.95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03" t="s">
        <v>46</v>
      </c>
      <c r="Y35" s="204"/>
      <c r="Z35" s="204"/>
      <c r="AA35" s="204"/>
      <c r="AB35" s="204"/>
      <c r="AC35" s="38"/>
      <c r="AD35" s="38"/>
      <c r="AE35" s="38"/>
      <c r="AF35" s="38"/>
      <c r="AG35" s="38"/>
      <c r="AH35" s="38"/>
      <c r="AI35" s="38"/>
      <c r="AJ35" s="38"/>
      <c r="AK35" s="205">
        <f>SUM(AK26:AK33)</f>
        <v>3447838.59</v>
      </c>
      <c r="AL35" s="204"/>
      <c r="AM35" s="204"/>
      <c r="AN35" s="204"/>
      <c r="AO35" s="206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53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N_2021_510_B</v>
      </c>
      <c r="AR84" s="47"/>
    </row>
    <row r="85" spans="2:44" s="4" customFormat="1" ht="36.9" customHeight="1">
      <c r="B85" s="48"/>
      <c r="C85" s="49" t="s">
        <v>16</v>
      </c>
      <c r="L85" s="191" t="str">
        <f>K6</f>
        <v>Mikulov - oprava a stat.zajištění hradebních zdí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Mikulov</v>
      </c>
      <c r="AI87" s="26" t="s">
        <v>22</v>
      </c>
      <c r="AM87" s="193">
        <f>IF(AN8="","",AN8)</f>
        <v>45145</v>
      </c>
      <c r="AN87" s="193"/>
      <c r="AR87" s="31"/>
    </row>
    <row r="88" spans="2:44" s="1" customFormat="1" ht="6.9" customHeight="1">
      <c r="B88" s="31"/>
      <c r="AR88" s="31"/>
    </row>
    <row r="89" spans="2:56" s="1" customFormat="1" ht="15.15" customHeight="1">
      <c r="B89" s="31"/>
      <c r="C89" s="26" t="s">
        <v>23</v>
      </c>
      <c r="L89" s="3" t="str">
        <f>IF(E11="","",E11)</f>
        <v>Regionální muzeum v Mikulově, Mikulov</v>
      </c>
      <c r="AI89" s="26" t="s">
        <v>28</v>
      </c>
      <c r="AM89" s="194" t="str">
        <f>IF(E17="","",E17)</f>
        <v>OK Atelier, s.r.o., Břeclav</v>
      </c>
      <c r="AN89" s="195"/>
      <c r="AO89" s="195"/>
      <c r="AP89" s="195"/>
      <c r="AR89" s="31"/>
      <c r="AS89" s="196" t="s">
        <v>54</v>
      </c>
      <c r="AT89" s="19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27</v>
      </c>
      <c r="L90" s="3" t="str">
        <f>IF(E14="Vyplň údaj","",E14)</f>
        <v>SASTA CZ, a.s., Votroubkova 546/11, 620 00 Brno</v>
      </c>
      <c r="AI90" s="26" t="s">
        <v>31</v>
      </c>
      <c r="AM90" s="194" t="str">
        <f>IF(E20="","",E20)</f>
        <v xml:space="preserve"> </v>
      </c>
      <c r="AN90" s="195"/>
      <c r="AO90" s="195"/>
      <c r="AP90" s="195"/>
      <c r="AR90" s="31"/>
      <c r="AS90" s="198"/>
      <c r="AT90" s="199"/>
      <c r="BD90" s="55"/>
    </row>
    <row r="91" spans="2:56" s="1" customFormat="1" ht="10.95" customHeight="1">
      <c r="B91" s="31"/>
      <c r="AR91" s="31"/>
      <c r="AS91" s="198"/>
      <c r="AT91" s="199"/>
      <c r="BD91" s="55"/>
    </row>
    <row r="92" spans="2:56" s="1" customFormat="1" ht="29.25" customHeight="1">
      <c r="B92" s="31"/>
      <c r="C92" s="207" t="s">
        <v>55</v>
      </c>
      <c r="D92" s="208"/>
      <c r="E92" s="208"/>
      <c r="F92" s="208"/>
      <c r="G92" s="208"/>
      <c r="H92" s="56"/>
      <c r="I92" s="209" t="s">
        <v>56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57</v>
      </c>
      <c r="AH92" s="208"/>
      <c r="AI92" s="208"/>
      <c r="AJ92" s="208"/>
      <c r="AK92" s="208"/>
      <c r="AL92" s="208"/>
      <c r="AM92" s="208"/>
      <c r="AN92" s="209" t="s">
        <v>58</v>
      </c>
      <c r="AO92" s="208"/>
      <c r="AP92" s="211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2:56" s="1" customFormat="1" ht="10.9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2">
        <f>ROUND(SUM(AG95:AG97),2)</f>
        <v>2849453.38</v>
      </c>
      <c r="AH94" s="212"/>
      <c r="AI94" s="212"/>
      <c r="AJ94" s="212"/>
      <c r="AK94" s="212"/>
      <c r="AL94" s="212"/>
      <c r="AM94" s="212"/>
      <c r="AN94" s="213">
        <f>SUM(AG94,AT94)</f>
        <v>3447838.59</v>
      </c>
      <c r="AO94" s="213"/>
      <c r="AP94" s="213"/>
      <c r="AQ94" s="66" t="s">
        <v>1</v>
      </c>
      <c r="AR94" s="62"/>
      <c r="AS94" s="67">
        <f>ROUND(SUM(AS95:AS97),2)</f>
        <v>0</v>
      </c>
      <c r="AT94" s="68">
        <f>ROUND(SUM(AV94:AW94),2)</f>
        <v>598385.21</v>
      </c>
      <c r="AU94" s="69">
        <f>ROUND(SUM(AU95:AU97),5)</f>
        <v>0</v>
      </c>
      <c r="AV94" s="68">
        <f>ROUND(AZ94*L29,2)</f>
        <v>598385.21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2849453.38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5</v>
      </c>
      <c r="BX94" s="71" t="s">
        <v>77</v>
      </c>
      <c r="CL94" s="71" t="s">
        <v>1</v>
      </c>
    </row>
    <row r="95" spans="1:91" s="6" customFormat="1" ht="16.5" customHeight="1">
      <c r="A95" s="73" t="s">
        <v>78</v>
      </c>
      <c r="B95" s="74"/>
      <c r="C95" s="75"/>
      <c r="D95" s="190" t="s">
        <v>79</v>
      </c>
      <c r="E95" s="190"/>
      <c r="F95" s="190"/>
      <c r="G95" s="190"/>
      <c r="H95" s="190"/>
      <c r="I95" s="76"/>
      <c r="J95" s="190" t="s">
        <v>80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'01 - Trhliny,spárování'!J30</f>
        <v>1287468.82</v>
      </c>
      <c r="AH95" s="189"/>
      <c r="AI95" s="189"/>
      <c r="AJ95" s="189"/>
      <c r="AK95" s="189"/>
      <c r="AL95" s="189"/>
      <c r="AM95" s="189"/>
      <c r="AN95" s="188">
        <f>SUM(AG95,AT95)</f>
        <v>1557837.27</v>
      </c>
      <c r="AO95" s="189"/>
      <c r="AP95" s="189"/>
      <c r="AQ95" s="77" t="s">
        <v>81</v>
      </c>
      <c r="AR95" s="74"/>
      <c r="AS95" s="78">
        <v>0</v>
      </c>
      <c r="AT95" s="79">
        <f>ROUND(SUM(AV95:AW95),2)</f>
        <v>270368.45</v>
      </c>
      <c r="AU95" s="80">
        <f>'01 - Trhliny,spárování'!P122</f>
        <v>0</v>
      </c>
      <c r="AV95" s="79">
        <f>'01 - Trhliny,spárování'!J33</f>
        <v>270368.45</v>
      </c>
      <c r="AW95" s="79">
        <f>'01 - Trhliny,spárování'!J34</f>
        <v>0</v>
      </c>
      <c r="AX95" s="79">
        <f>'01 - Trhliny,spárování'!J35</f>
        <v>0</v>
      </c>
      <c r="AY95" s="79">
        <f>'01 - Trhliny,spárování'!J36</f>
        <v>0</v>
      </c>
      <c r="AZ95" s="79">
        <f>'01 - Trhliny,spárování'!F33</f>
        <v>1287468.82</v>
      </c>
      <c r="BA95" s="79">
        <f>'01 - Trhliny,spárování'!F34</f>
        <v>0</v>
      </c>
      <c r="BB95" s="79">
        <f>'01 - Trhliny,spárování'!F35</f>
        <v>0</v>
      </c>
      <c r="BC95" s="79">
        <f>'01 - Trhliny,spárování'!F36</f>
        <v>0</v>
      </c>
      <c r="BD95" s="81">
        <f>'01 - Trhliny,spárování'!F37</f>
        <v>0</v>
      </c>
      <c r="BT95" s="82" t="s">
        <v>82</v>
      </c>
      <c r="BV95" s="82" t="s">
        <v>76</v>
      </c>
      <c r="BW95" s="82" t="s">
        <v>83</v>
      </c>
      <c r="BX95" s="82" t="s">
        <v>5</v>
      </c>
      <c r="CL95" s="82" t="s">
        <v>1</v>
      </c>
      <c r="CM95" s="82" t="s">
        <v>84</v>
      </c>
    </row>
    <row r="96" spans="1:91" s="6" customFormat="1" ht="16.5" customHeight="1">
      <c r="A96" s="73" t="s">
        <v>78</v>
      </c>
      <c r="B96" s="74"/>
      <c r="C96" s="75"/>
      <c r="D96" s="190" t="s">
        <v>85</v>
      </c>
      <c r="E96" s="190"/>
      <c r="F96" s="190"/>
      <c r="G96" s="190"/>
      <c r="H96" s="190"/>
      <c r="I96" s="76"/>
      <c r="J96" s="190" t="s">
        <v>86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'02 - Kotvy'!J30</f>
        <v>1439280.81</v>
      </c>
      <c r="AH96" s="189"/>
      <c r="AI96" s="189"/>
      <c r="AJ96" s="189"/>
      <c r="AK96" s="189"/>
      <c r="AL96" s="189"/>
      <c r="AM96" s="189"/>
      <c r="AN96" s="188">
        <f>SUM(AG96,AT96)</f>
        <v>1741529.78</v>
      </c>
      <c r="AO96" s="189"/>
      <c r="AP96" s="189"/>
      <c r="AQ96" s="77" t="s">
        <v>81</v>
      </c>
      <c r="AR96" s="74"/>
      <c r="AS96" s="78">
        <v>0</v>
      </c>
      <c r="AT96" s="79">
        <f>ROUND(SUM(AV96:AW96),2)</f>
        <v>302248.97</v>
      </c>
      <c r="AU96" s="80">
        <f>'02 - Kotvy'!P121</f>
        <v>0</v>
      </c>
      <c r="AV96" s="79">
        <f>'02 - Kotvy'!J33</f>
        <v>302248.97</v>
      </c>
      <c r="AW96" s="79">
        <f>'02 - Kotvy'!J34</f>
        <v>0</v>
      </c>
      <c r="AX96" s="79">
        <f>'02 - Kotvy'!J35</f>
        <v>0</v>
      </c>
      <c r="AY96" s="79">
        <f>'02 - Kotvy'!J36</f>
        <v>0</v>
      </c>
      <c r="AZ96" s="79">
        <f>'02 - Kotvy'!F33</f>
        <v>1439280.81</v>
      </c>
      <c r="BA96" s="79">
        <f>'02 - Kotvy'!F34</f>
        <v>0</v>
      </c>
      <c r="BB96" s="79">
        <f>'02 - Kotvy'!F35</f>
        <v>0</v>
      </c>
      <c r="BC96" s="79">
        <f>'02 - Kotvy'!F36</f>
        <v>0</v>
      </c>
      <c r="BD96" s="81">
        <f>'02 - Kotvy'!F37</f>
        <v>0</v>
      </c>
      <c r="BT96" s="82" t="s">
        <v>82</v>
      </c>
      <c r="BV96" s="82" t="s">
        <v>76</v>
      </c>
      <c r="BW96" s="82" t="s">
        <v>87</v>
      </c>
      <c r="BX96" s="82" t="s">
        <v>5</v>
      </c>
      <c r="CL96" s="82" t="s">
        <v>1</v>
      </c>
      <c r="CM96" s="82" t="s">
        <v>84</v>
      </c>
    </row>
    <row r="97" spans="1:91" s="6" customFormat="1" ht="16.5" customHeight="1">
      <c r="A97" s="73" t="s">
        <v>78</v>
      </c>
      <c r="B97" s="74"/>
      <c r="C97" s="75"/>
      <c r="D97" s="190" t="s">
        <v>88</v>
      </c>
      <c r="E97" s="190"/>
      <c r="F97" s="190"/>
      <c r="G97" s="190"/>
      <c r="H97" s="190"/>
      <c r="I97" s="76"/>
      <c r="J97" s="190" t="s">
        <v>89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88">
        <f>'03 - Vedlejší rozpočtové ...'!J30</f>
        <v>122703.75</v>
      </c>
      <c r="AH97" s="189"/>
      <c r="AI97" s="189"/>
      <c r="AJ97" s="189"/>
      <c r="AK97" s="189"/>
      <c r="AL97" s="189"/>
      <c r="AM97" s="189"/>
      <c r="AN97" s="188">
        <f>SUM(AG97,AT97)</f>
        <v>148471.54</v>
      </c>
      <c r="AO97" s="189"/>
      <c r="AP97" s="189"/>
      <c r="AQ97" s="77" t="s">
        <v>81</v>
      </c>
      <c r="AR97" s="74"/>
      <c r="AS97" s="83">
        <v>0</v>
      </c>
      <c r="AT97" s="84">
        <f>ROUND(SUM(AV97:AW97),2)</f>
        <v>25767.79</v>
      </c>
      <c r="AU97" s="85">
        <f>'03 - Vedlejší rozpočtové ...'!P121</f>
        <v>0</v>
      </c>
      <c r="AV97" s="84">
        <f>'03 - Vedlejší rozpočtové ...'!J33</f>
        <v>25767.79</v>
      </c>
      <c r="AW97" s="84">
        <f>'03 - Vedlejší rozpočtové ...'!J34</f>
        <v>0</v>
      </c>
      <c r="AX97" s="84">
        <f>'03 - Vedlejší rozpočtové ...'!J35</f>
        <v>0</v>
      </c>
      <c r="AY97" s="84">
        <f>'03 - Vedlejší rozpočtové ...'!J36</f>
        <v>0</v>
      </c>
      <c r="AZ97" s="84">
        <f>'03 - Vedlejší rozpočtové ...'!F33</f>
        <v>122703.75</v>
      </c>
      <c r="BA97" s="84">
        <f>'03 - Vedlejší rozpočtové ...'!F34</f>
        <v>0</v>
      </c>
      <c r="BB97" s="84">
        <f>'03 - Vedlejší rozpočtové ...'!F35</f>
        <v>0</v>
      </c>
      <c r="BC97" s="84">
        <f>'03 - Vedlejší rozpočtové ...'!F36</f>
        <v>0</v>
      </c>
      <c r="BD97" s="86">
        <f>'03 - Vedlejší rozpočtové ...'!F37</f>
        <v>0</v>
      </c>
      <c r="BT97" s="82" t="s">
        <v>82</v>
      </c>
      <c r="BV97" s="82" t="s">
        <v>76</v>
      </c>
      <c r="BW97" s="82" t="s">
        <v>90</v>
      </c>
      <c r="BX97" s="82" t="s">
        <v>5</v>
      </c>
      <c r="CL97" s="82" t="s">
        <v>1</v>
      </c>
      <c r="CM97" s="82" t="s">
        <v>84</v>
      </c>
    </row>
    <row r="98" spans="2:44" s="1" customFormat="1" ht="30" customHeight="1">
      <c r="B98" s="31"/>
      <c r="AR98" s="31"/>
    </row>
    <row r="99" spans="2:44" s="1" customFormat="1" ht="6.9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1"/>
    </row>
  </sheetData>
  <sheetProtection algorithmName="SHA-512" hashValue="uxLTLBhxRNS/9W/olDUF4S65jeb+L9CrGwztPXo7JgvL3VSSWVm3FoWDhi+sumGoaIux7P23FDSEMSRM0jKhKQ==" saltValue="rSkz7YVo3YqP/65SBTWDe73SMb6C75Ma86nhHKiL+m+jiOOM3C+wXDNDGmN3vySS1/lcrbRSpSlDs7oblGTLGw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Trhliny,spárování'!C2" display="/"/>
    <hyperlink ref="A96" location="'02 - Kotvy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6"/>
  <sheetViews>
    <sheetView showGridLines="0" workbookViewId="0" topLeftCell="A130">
      <selection activeCell="AL44" sqref="AL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91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Mikulov - oprava a stat.zajištění hradebních zdí</v>
      </c>
      <c r="F7" s="227"/>
      <c r="G7" s="227"/>
      <c r="H7" s="227"/>
      <c r="L7" s="19"/>
    </row>
    <row r="8" spans="2:12" s="1" customFormat="1" ht="12" customHeight="1">
      <c r="B8" s="31"/>
      <c r="D8" s="26" t="s">
        <v>92</v>
      </c>
      <c r="L8" s="31"/>
    </row>
    <row r="9" spans="2:12" s="1" customFormat="1" ht="16.5" customHeight="1">
      <c r="B9" s="31"/>
      <c r="E9" s="191" t="s">
        <v>93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45145</v>
      </c>
      <c r="L12" s="31"/>
    </row>
    <row r="13" spans="2:12" s="1" customFormat="1" ht="10.95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7" t="str">
        <f>'Rekapitulace stavby'!AN13</f>
        <v>26240980</v>
      </c>
      <c r="L17" s="31"/>
    </row>
    <row r="18" spans="2:12" s="1" customFormat="1" ht="18" customHeight="1">
      <c r="B18" s="31"/>
      <c r="E18" s="228" t="str">
        <f>'Rekapitulace stavby'!E14</f>
        <v>SASTA CZ, a.s., Votroubkova 546/11, 620 00 Brno</v>
      </c>
      <c r="F18" s="217"/>
      <c r="G18" s="217"/>
      <c r="H18" s="217"/>
      <c r="I18" s="26" t="s">
        <v>26</v>
      </c>
      <c r="J18" s="27" t="str">
        <f>'Rekapitulace stavby'!AN14</f>
        <v>CZ26240980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ROUND(J122,2)</f>
        <v>1287468.82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ROUND((SUM(BE122:BE175)),2)</f>
        <v>1287468.82</v>
      </c>
      <c r="I33" s="91">
        <v>0.21</v>
      </c>
      <c r="J33" s="90">
        <f>ROUND(((SUM(BE122:BE175))*I33),2)</f>
        <v>270368.45</v>
      </c>
      <c r="L33" s="31"/>
    </row>
    <row r="34" spans="2:12" s="1" customFormat="1" ht="14.4" customHeight="1">
      <c r="B34" s="31"/>
      <c r="E34" s="26" t="s">
        <v>40</v>
      </c>
      <c r="F34" s="90">
        <f>ROUND((SUM(BF122:BF175)),2)</f>
        <v>0</v>
      </c>
      <c r="I34" s="91">
        <v>0.15</v>
      </c>
      <c r="J34" s="90">
        <f>ROUND(((SUM(BF122:BF175))*I34),2)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ROUND((SUM(BG122:BG175)),2)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ROUND((SUM(BH122:BH175)),2)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ROUND((SUM(BI122:BI175)),2)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1557837.27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94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Mikulov - oprava a stat.zajištění hradebních zdí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92</v>
      </c>
      <c r="L86" s="31"/>
    </row>
    <row r="87" spans="2:12" s="1" customFormat="1" ht="16.5" customHeight="1">
      <c r="B87" s="31"/>
      <c r="E87" s="191" t="str">
        <f>E9</f>
        <v>01 - Trhliny,spárování</v>
      </c>
      <c r="F87" s="225"/>
      <c r="G87" s="225"/>
      <c r="H87" s="225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Mikulov</v>
      </c>
      <c r="I89" s="26" t="s">
        <v>22</v>
      </c>
      <c r="J89" s="51">
        <f>IF(J12="","",J12)</f>
        <v>45145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23</v>
      </c>
      <c r="F91" s="24" t="str">
        <f>E15</f>
        <v>Regionální muzeum v Mikulově, Mikulov</v>
      </c>
      <c r="I91" s="26" t="s">
        <v>28</v>
      </c>
      <c r="J91" s="29" t="str">
        <f>E21</f>
        <v>OK Atelier, s.r.o., Břeclav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SASTA CZ, a.s., Votroubkova 546/11, 620 00 Brno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5" customHeight="1">
      <c r="B96" s="31"/>
      <c r="C96" s="102" t="s">
        <v>97</v>
      </c>
      <c r="J96" s="65">
        <f>J122</f>
        <v>1287468.8199999998</v>
      </c>
      <c r="L96" s="31"/>
      <c r="AU96" s="16" t="s">
        <v>98</v>
      </c>
    </row>
    <row r="97" spans="2:12" s="8" customFormat="1" ht="24.9" customHeight="1">
      <c r="B97" s="103"/>
      <c r="D97" s="104" t="s">
        <v>99</v>
      </c>
      <c r="E97" s="105"/>
      <c r="F97" s="105"/>
      <c r="G97" s="105"/>
      <c r="H97" s="105"/>
      <c r="I97" s="105"/>
      <c r="J97" s="106">
        <f>J123</f>
        <v>1287468.8199999998</v>
      </c>
      <c r="L97" s="103"/>
    </row>
    <row r="98" spans="2:12" s="9" customFormat="1" ht="19.95" customHeight="1">
      <c r="B98" s="107"/>
      <c r="D98" s="108" t="s">
        <v>100</v>
      </c>
      <c r="E98" s="109"/>
      <c r="F98" s="109"/>
      <c r="G98" s="109"/>
      <c r="H98" s="109"/>
      <c r="I98" s="109"/>
      <c r="J98" s="110">
        <f>J124</f>
        <v>7250.65</v>
      </c>
      <c r="L98" s="107"/>
    </row>
    <row r="99" spans="2:12" s="9" customFormat="1" ht="19.95" customHeight="1">
      <c r="B99" s="107"/>
      <c r="D99" s="108" t="s">
        <v>101</v>
      </c>
      <c r="E99" s="109"/>
      <c r="F99" s="109"/>
      <c r="G99" s="109"/>
      <c r="H99" s="109"/>
      <c r="I99" s="109"/>
      <c r="J99" s="110">
        <f>J127</f>
        <v>15912.5</v>
      </c>
      <c r="L99" s="107"/>
    </row>
    <row r="100" spans="2:12" s="9" customFormat="1" ht="19.95" customHeight="1">
      <c r="B100" s="107"/>
      <c r="D100" s="108" t="s">
        <v>102</v>
      </c>
      <c r="E100" s="109"/>
      <c r="F100" s="109"/>
      <c r="G100" s="109"/>
      <c r="H100" s="109"/>
      <c r="I100" s="109"/>
      <c r="J100" s="110">
        <f>J129</f>
        <v>1151158.3</v>
      </c>
      <c r="L100" s="107"/>
    </row>
    <row r="101" spans="2:12" s="9" customFormat="1" ht="19.95" customHeight="1">
      <c r="B101" s="107"/>
      <c r="D101" s="108" t="s">
        <v>103</v>
      </c>
      <c r="E101" s="109"/>
      <c r="F101" s="109"/>
      <c r="G101" s="109"/>
      <c r="H101" s="109"/>
      <c r="I101" s="109"/>
      <c r="J101" s="110">
        <f>J164</f>
        <v>96460.87</v>
      </c>
      <c r="L101" s="107"/>
    </row>
    <row r="102" spans="2:12" s="9" customFormat="1" ht="19.95" customHeight="1">
      <c r="B102" s="107"/>
      <c r="D102" s="108" t="s">
        <v>104</v>
      </c>
      <c r="E102" s="109"/>
      <c r="F102" s="109"/>
      <c r="G102" s="109"/>
      <c r="H102" s="109"/>
      <c r="I102" s="109"/>
      <c r="J102" s="110">
        <f>J174</f>
        <v>16686.5</v>
      </c>
      <c r="L102" s="107"/>
    </row>
    <row r="103" spans="2:12" s="1" customFormat="1" ht="21.75" customHeight="1">
      <c r="B103" s="31"/>
      <c r="L103" s="31"/>
    </row>
    <row r="104" spans="2:12" s="1" customFormat="1" ht="6.9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" customHeight="1">
      <c r="B109" s="31"/>
      <c r="C109" s="20" t="s">
        <v>105</v>
      </c>
      <c r="L109" s="31"/>
    </row>
    <row r="110" spans="2:12" s="1" customFormat="1" ht="6.9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6" t="str">
        <f>E7</f>
        <v>Mikulov - oprava a stat.zajištění hradebních zdí</v>
      </c>
      <c r="F112" s="227"/>
      <c r="G112" s="227"/>
      <c r="H112" s="227"/>
      <c r="L112" s="31"/>
    </row>
    <row r="113" spans="2:12" s="1" customFormat="1" ht="12" customHeight="1">
      <c r="B113" s="31"/>
      <c r="C113" s="26" t="s">
        <v>92</v>
      </c>
      <c r="L113" s="31"/>
    </row>
    <row r="114" spans="2:12" s="1" customFormat="1" ht="16.5" customHeight="1">
      <c r="B114" s="31"/>
      <c r="E114" s="191" t="str">
        <f>E9</f>
        <v>01 - Trhliny,spárování</v>
      </c>
      <c r="F114" s="225"/>
      <c r="G114" s="225"/>
      <c r="H114" s="225"/>
      <c r="L114" s="31"/>
    </row>
    <row r="115" spans="2:12" s="1" customFormat="1" ht="6.9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>Mikulov</v>
      </c>
      <c r="I116" s="26" t="s">
        <v>22</v>
      </c>
      <c r="J116" s="51">
        <f>IF(J12="","",J12)</f>
        <v>45145</v>
      </c>
      <c r="L116" s="31"/>
    </row>
    <row r="117" spans="2:12" s="1" customFormat="1" ht="6.9" customHeight="1">
      <c r="B117" s="31"/>
      <c r="L117" s="31"/>
    </row>
    <row r="118" spans="2:12" s="1" customFormat="1" ht="25.65" customHeight="1">
      <c r="B118" s="31"/>
      <c r="C118" s="26" t="s">
        <v>23</v>
      </c>
      <c r="F118" s="24" t="str">
        <f>E15</f>
        <v>Regionální muzeum v Mikulově, Mikulov</v>
      </c>
      <c r="I118" s="26" t="s">
        <v>28</v>
      </c>
      <c r="J118" s="29" t="str">
        <f>E21</f>
        <v>OK Atelier, s.r.o., Břeclav</v>
      </c>
      <c r="L118" s="31"/>
    </row>
    <row r="119" spans="2:12" s="1" customFormat="1" ht="15.15" customHeight="1">
      <c r="B119" s="31"/>
      <c r="C119" s="26" t="s">
        <v>27</v>
      </c>
      <c r="F119" s="24" t="str">
        <f>IF(E18="","",E18)</f>
        <v>SASTA CZ, a.s., Votroubkova 546/11, 620 00 Brno</v>
      </c>
      <c r="I119" s="26" t="s">
        <v>31</v>
      </c>
      <c r="J119" s="29" t="str">
        <f>E24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106</v>
      </c>
      <c r="D121" s="113" t="s">
        <v>59</v>
      </c>
      <c r="E121" s="113" t="s">
        <v>55</v>
      </c>
      <c r="F121" s="113" t="s">
        <v>56</v>
      </c>
      <c r="G121" s="113" t="s">
        <v>107</v>
      </c>
      <c r="H121" s="113" t="s">
        <v>108</v>
      </c>
      <c r="I121" s="113" t="s">
        <v>109</v>
      </c>
      <c r="J121" s="114" t="s">
        <v>96</v>
      </c>
      <c r="K121" s="115" t="s">
        <v>110</v>
      </c>
      <c r="L121" s="111"/>
      <c r="M121" s="58" t="s">
        <v>1</v>
      </c>
      <c r="N121" s="59" t="s">
        <v>38</v>
      </c>
      <c r="O121" s="59" t="s">
        <v>111</v>
      </c>
      <c r="P121" s="59" t="s">
        <v>112</v>
      </c>
      <c r="Q121" s="59" t="s">
        <v>113</v>
      </c>
      <c r="R121" s="59" t="s">
        <v>114</v>
      </c>
      <c r="S121" s="59" t="s">
        <v>115</v>
      </c>
      <c r="T121" s="60" t="s">
        <v>116</v>
      </c>
    </row>
    <row r="122" spans="2:63" s="1" customFormat="1" ht="22.95" customHeight="1">
      <c r="B122" s="31"/>
      <c r="C122" s="63" t="s">
        <v>117</v>
      </c>
      <c r="J122" s="116">
        <f>BK122</f>
        <v>1287468.8199999998</v>
      </c>
      <c r="L122" s="31"/>
      <c r="M122" s="61"/>
      <c r="N122" s="52"/>
      <c r="O122" s="52"/>
      <c r="P122" s="117">
        <f>P123</f>
        <v>0</v>
      </c>
      <c r="Q122" s="52"/>
      <c r="R122" s="117">
        <f>R123</f>
        <v>14.5103135</v>
      </c>
      <c r="S122" s="52"/>
      <c r="T122" s="118">
        <f>T123</f>
        <v>50.870261000000006</v>
      </c>
      <c r="AT122" s="16" t="s">
        <v>73</v>
      </c>
      <c r="AU122" s="16" t="s">
        <v>98</v>
      </c>
      <c r="BK122" s="119">
        <f>BK123</f>
        <v>1287468.8199999998</v>
      </c>
    </row>
    <row r="123" spans="2:63" s="11" customFormat="1" ht="25.95" customHeight="1">
      <c r="B123" s="120"/>
      <c r="D123" s="121" t="s">
        <v>73</v>
      </c>
      <c r="E123" s="122" t="s">
        <v>118</v>
      </c>
      <c r="F123" s="122" t="s">
        <v>119</v>
      </c>
      <c r="I123" s="123"/>
      <c r="J123" s="124">
        <f>BK123</f>
        <v>1287468.8199999998</v>
      </c>
      <c r="L123" s="120"/>
      <c r="M123" s="125"/>
      <c r="P123" s="126">
        <f>P124+P127+P129+P164+P174</f>
        <v>0</v>
      </c>
      <c r="R123" s="126">
        <f>R124+R127+R129+R164+R174</f>
        <v>14.5103135</v>
      </c>
      <c r="T123" s="127">
        <f>T124+T127+T129+T164+T174</f>
        <v>50.870261000000006</v>
      </c>
      <c r="AR123" s="121" t="s">
        <v>82</v>
      </c>
      <c r="AT123" s="128" t="s">
        <v>73</v>
      </c>
      <c r="AU123" s="128" t="s">
        <v>74</v>
      </c>
      <c r="AY123" s="121" t="s">
        <v>120</v>
      </c>
      <c r="BK123" s="129">
        <f>BK124+BK127+BK129+BK164+BK174</f>
        <v>1287468.8199999998</v>
      </c>
    </row>
    <row r="124" spans="2:63" s="11" customFormat="1" ht="22.95" customHeight="1">
      <c r="B124" s="120"/>
      <c r="D124" s="121" t="s">
        <v>73</v>
      </c>
      <c r="E124" s="130" t="s">
        <v>82</v>
      </c>
      <c r="F124" s="130" t="s">
        <v>121</v>
      </c>
      <c r="I124" s="123"/>
      <c r="J124" s="131">
        <f>BK124</f>
        <v>7250.65</v>
      </c>
      <c r="L124" s="120"/>
      <c r="M124" s="125"/>
      <c r="P124" s="126">
        <f>SUM(P125:P126)</f>
        <v>0</v>
      </c>
      <c r="R124" s="126">
        <f>SUM(R125:R126)</f>
        <v>0</v>
      </c>
      <c r="T124" s="127">
        <f>SUM(T125:T126)</f>
        <v>0</v>
      </c>
      <c r="AR124" s="121" t="s">
        <v>82</v>
      </c>
      <c r="AT124" s="128" t="s">
        <v>73</v>
      </c>
      <c r="AU124" s="128" t="s">
        <v>82</v>
      </c>
      <c r="AY124" s="121" t="s">
        <v>120</v>
      </c>
      <c r="BK124" s="129">
        <f>SUM(BK125:BK126)</f>
        <v>7250.65</v>
      </c>
    </row>
    <row r="125" spans="2:65" s="1" customFormat="1" ht="33" customHeight="1">
      <c r="B125" s="31"/>
      <c r="C125" s="132" t="s">
        <v>82</v>
      </c>
      <c r="D125" s="132" t="s">
        <v>122</v>
      </c>
      <c r="E125" s="133" t="s">
        <v>123</v>
      </c>
      <c r="F125" s="134" t="s">
        <v>124</v>
      </c>
      <c r="G125" s="135" t="s">
        <v>125</v>
      </c>
      <c r="H125" s="136">
        <v>81.468</v>
      </c>
      <c r="I125" s="137">
        <v>89</v>
      </c>
      <c r="J125" s="138">
        <f>ROUND(I125*H125,2)</f>
        <v>7250.65</v>
      </c>
      <c r="K125" s="139"/>
      <c r="L125" s="31"/>
      <c r="M125" s="140" t="s">
        <v>1</v>
      </c>
      <c r="N125" s="141" t="s">
        <v>39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126</v>
      </c>
      <c r="AT125" s="144" t="s">
        <v>122</v>
      </c>
      <c r="AU125" s="144" t="s">
        <v>84</v>
      </c>
      <c r="AY125" s="16" t="s">
        <v>120</v>
      </c>
      <c r="BE125" s="145">
        <f>IF(N125="základní",J125,0)</f>
        <v>7250.65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6" t="s">
        <v>82</v>
      </c>
      <c r="BK125" s="145">
        <f>ROUND(I125*H125,2)</f>
        <v>7250.65</v>
      </c>
      <c r="BL125" s="16" t="s">
        <v>126</v>
      </c>
      <c r="BM125" s="144" t="s">
        <v>127</v>
      </c>
    </row>
    <row r="126" spans="2:51" s="12" customFormat="1" ht="12">
      <c r="B126" s="146"/>
      <c r="D126" s="147" t="s">
        <v>128</v>
      </c>
      <c r="E126" s="148" t="s">
        <v>1</v>
      </c>
      <c r="F126" s="149" t="s">
        <v>129</v>
      </c>
      <c r="H126" s="150">
        <v>81.468</v>
      </c>
      <c r="I126" s="151"/>
      <c r="L126" s="146"/>
      <c r="M126" s="152"/>
      <c r="T126" s="153"/>
      <c r="AT126" s="148" t="s">
        <v>128</v>
      </c>
      <c r="AU126" s="148" t="s">
        <v>84</v>
      </c>
      <c r="AV126" s="12" t="s">
        <v>84</v>
      </c>
      <c r="AW126" s="12" t="s">
        <v>30</v>
      </c>
      <c r="AX126" s="12" t="s">
        <v>82</v>
      </c>
      <c r="AY126" s="148" t="s">
        <v>120</v>
      </c>
    </row>
    <row r="127" spans="2:63" s="11" customFormat="1" ht="22.95" customHeight="1">
      <c r="B127" s="120"/>
      <c r="D127" s="121" t="s">
        <v>73</v>
      </c>
      <c r="E127" s="130" t="s">
        <v>130</v>
      </c>
      <c r="F127" s="130" t="s">
        <v>131</v>
      </c>
      <c r="I127" s="123"/>
      <c r="J127" s="131">
        <f>BK127</f>
        <v>15912.5</v>
      </c>
      <c r="L127" s="120"/>
      <c r="M127" s="125"/>
      <c r="P127" s="126">
        <f>P128</f>
        <v>0</v>
      </c>
      <c r="R127" s="126">
        <f>R128</f>
        <v>0.0052250000000000005</v>
      </c>
      <c r="T127" s="127">
        <f>T128</f>
        <v>0</v>
      </c>
      <c r="AR127" s="121" t="s">
        <v>82</v>
      </c>
      <c r="AT127" s="128" t="s">
        <v>73</v>
      </c>
      <c r="AU127" s="128" t="s">
        <v>82</v>
      </c>
      <c r="AY127" s="121" t="s">
        <v>120</v>
      </c>
      <c r="BK127" s="129">
        <f>BK128</f>
        <v>15912.5</v>
      </c>
    </row>
    <row r="128" spans="2:65" s="1" customFormat="1" ht="16.5" customHeight="1">
      <c r="B128" s="31"/>
      <c r="C128" s="132" t="s">
        <v>84</v>
      </c>
      <c r="D128" s="132" t="s">
        <v>122</v>
      </c>
      <c r="E128" s="133" t="s">
        <v>132</v>
      </c>
      <c r="F128" s="134" t="s">
        <v>133</v>
      </c>
      <c r="G128" s="135" t="s">
        <v>134</v>
      </c>
      <c r="H128" s="136">
        <v>47.5</v>
      </c>
      <c r="I128" s="137">
        <v>335</v>
      </c>
      <c r="J128" s="138">
        <f>ROUND(I128*H128,2)</f>
        <v>15912.5</v>
      </c>
      <c r="K128" s="139"/>
      <c r="L128" s="31"/>
      <c r="M128" s="140" t="s">
        <v>1</v>
      </c>
      <c r="N128" s="141" t="s">
        <v>39</v>
      </c>
      <c r="P128" s="142">
        <f>O128*H128</f>
        <v>0</v>
      </c>
      <c r="Q128" s="142">
        <v>0.00011</v>
      </c>
      <c r="R128" s="142">
        <f>Q128*H128</f>
        <v>0.0052250000000000005</v>
      </c>
      <c r="S128" s="142">
        <v>0</v>
      </c>
      <c r="T128" s="143">
        <f>S128*H128</f>
        <v>0</v>
      </c>
      <c r="AR128" s="144" t="s">
        <v>126</v>
      </c>
      <c r="AT128" s="144" t="s">
        <v>122</v>
      </c>
      <c r="AU128" s="144" t="s">
        <v>84</v>
      </c>
      <c r="AY128" s="16" t="s">
        <v>120</v>
      </c>
      <c r="BE128" s="145">
        <f>IF(N128="základní",J128,0)</f>
        <v>15912.5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6" t="s">
        <v>82</v>
      </c>
      <c r="BK128" s="145">
        <f>ROUND(I128*H128,2)</f>
        <v>15912.5</v>
      </c>
      <c r="BL128" s="16" t="s">
        <v>126</v>
      </c>
      <c r="BM128" s="144" t="s">
        <v>135</v>
      </c>
    </row>
    <row r="129" spans="2:63" s="11" customFormat="1" ht="22.95" customHeight="1">
      <c r="B129" s="120"/>
      <c r="D129" s="121" t="s">
        <v>73</v>
      </c>
      <c r="E129" s="130" t="s">
        <v>136</v>
      </c>
      <c r="F129" s="130" t="s">
        <v>137</v>
      </c>
      <c r="I129" s="123"/>
      <c r="J129" s="131">
        <f>BK129</f>
        <v>1151158.3</v>
      </c>
      <c r="L129" s="120"/>
      <c r="M129" s="125"/>
      <c r="P129" s="126">
        <f>SUM(P130:P163)</f>
        <v>0</v>
      </c>
      <c r="R129" s="126">
        <f>SUM(R130:R163)</f>
        <v>14.505088500000001</v>
      </c>
      <c r="T129" s="127">
        <f>SUM(T130:T163)</f>
        <v>50.870261000000006</v>
      </c>
      <c r="AR129" s="121" t="s">
        <v>82</v>
      </c>
      <c r="AT129" s="128" t="s">
        <v>73</v>
      </c>
      <c r="AU129" s="128" t="s">
        <v>82</v>
      </c>
      <c r="AY129" s="121" t="s">
        <v>120</v>
      </c>
      <c r="BK129" s="129">
        <f>SUM(BK130:BK163)</f>
        <v>1151158.3</v>
      </c>
    </row>
    <row r="130" spans="2:65" s="1" customFormat="1" ht="37.95" customHeight="1">
      <c r="B130" s="31"/>
      <c r="C130" s="132" t="s">
        <v>138</v>
      </c>
      <c r="D130" s="132" t="s">
        <v>122</v>
      </c>
      <c r="E130" s="133" t="s">
        <v>139</v>
      </c>
      <c r="F130" s="134" t="s">
        <v>140</v>
      </c>
      <c r="G130" s="135" t="s">
        <v>125</v>
      </c>
      <c r="H130" s="136">
        <v>278.576</v>
      </c>
      <c r="I130" s="137">
        <v>156.5</v>
      </c>
      <c r="J130" s="138">
        <f>ROUND(I130*H130,2)</f>
        <v>43597.14</v>
      </c>
      <c r="K130" s="139"/>
      <c r="L130" s="31"/>
      <c r="M130" s="140" t="s">
        <v>1</v>
      </c>
      <c r="N130" s="141" t="s">
        <v>39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126</v>
      </c>
      <c r="AT130" s="144" t="s">
        <v>122</v>
      </c>
      <c r="AU130" s="144" t="s">
        <v>84</v>
      </c>
      <c r="AY130" s="16" t="s">
        <v>120</v>
      </c>
      <c r="BE130" s="145">
        <f>IF(N130="základní",J130,0)</f>
        <v>43597.14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82</v>
      </c>
      <c r="BK130" s="145">
        <f>ROUND(I130*H130,2)</f>
        <v>43597.14</v>
      </c>
      <c r="BL130" s="16" t="s">
        <v>126</v>
      </c>
      <c r="BM130" s="144" t="s">
        <v>141</v>
      </c>
    </row>
    <row r="131" spans="2:51" s="12" customFormat="1" ht="12">
      <c r="B131" s="146"/>
      <c r="D131" s="147" t="s">
        <v>128</v>
      </c>
      <c r="E131" s="148" t="s">
        <v>1</v>
      </c>
      <c r="F131" s="149" t="s">
        <v>142</v>
      </c>
      <c r="H131" s="150">
        <v>265.31</v>
      </c>
      <c r="I131" s="151"/>
      <c r="L131" s="146"/>
      <c r="M131" s="152"/>
      <c r="T131" s="153"/>
      <c r="AT131" s="148" t="s">
        <v>128</v>
      </c>
      <c r="AU131" s="148" t="s">
        <v>84</v>
      </c>
      <c r="AV131" s="12" t="s">
        <v>84</v>
      </c>
      <c r="AW131" s="12" t="s">
        <v>30</v>
      </c>
      <c r="AX131" s="12" t="s">
        <v>74</v>
      </c>
      <c r="AY131" s="148" t="s">
        <v>120</v>
      </c>
    </row>
    <row r="132" spans="2:51" s="12" customFormat="1" ht="12">
      <c r="B132" s="146"/>
      <c r="D132" s="147" t="s">
        <v>128</v>
      </c>
      <c r="E132" s="148" t="s">
        <v>1</v>
      </c>
      <c r="F132" s="149" t="s">
        <v>143</v>
      </c>
      <c r="H132" s="150">
        <v>278.576</v>
      </c>
      <c r="I132" s="151"/>
      <c r="L132" s="146"/>
      <c r="M132" s="152"/>
      <c r="T132" s="153"/>
      <c r="AT132" s="148" t="s">
        <v>128</v>
      </c>
      <c r="AU132" s="148" t="s">
        <v>84</v>
      </c>
      <c r="AV132" s="12" t="s">
        <v>84</v>
      </c>
      <c r="AW132" s="12" t="s">
        <v>30</v>
      </c>
      <c r="AX132" s="12" t="s">
        <v>82</v>
      </c>
      <c r="AY132" s="148" t="s">
        <v>120</v>
      </c>
    </row>
    <row r="133" spans="2:65" s="1" customFormat="1" ht="33" customHeight="1">
      <c r="B133" s="31"/>
      <c r="C133" s="132" t="s">
        <v>126</v>
      </c>
      <c r="D133" s="132" t="s">
        <v>122</v>
      </c>
      <c r="E133" s="133" t="s">
        <v>144</v>
      </c>
      <c r="F133" s="134" t="s">
        <v>145</v>
      </c>
      <c r="G133" s="135" t="s">
        <v>125</v>
      </c>
      <c r="H133" s="136">
        <v>50143.68</v>
      </c>
      <c r="I133" s="137">
        <v>1.55</v>
      </c>
      <c r="J133" s="138">
        <f>ROUND(I133*H133,2)</f>
        <v>77722.7</v>
      </c>
      <c r="K133" s="139"/>
      <c r="L133" s="31"/>
      <c r="M133" s="140" t="s">
        <v>1</v>
      </c>
      <c r="N133" s="141" t="s">
        <v>39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126</v>
      </c>
      <c r="AT133" s="144" t="s">
        <v>122</v>
      </c>
      <c r="AU133" s="144" t="s">
        <v>84</v>
      </c>
      <c r="AY133" s="16" t="s">
        <v>120</v>
      </c>
      <c r="BE133" s="145">
        <f>IF(N133="základní",J133,0)</f>
        <v>77722.7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82</v>
      </c>
      <c r="BK133" s="145">
        <f>ROUND(I133*H133,2)</f>
        <v>77722.7</v>
      </c>
      <c r="BL133" s="16" t="s">
        <v>126</v>
      </c>
      <c r="BM133" s="144" t="s">
        <v>146</v>
      </c>
    </row>
    <row r="134" spans="2:51" s="12" customFormat="1" ht="12">
      <c r="B134" s="146"/>
      <c r="D134" s="147" t="s">
        <v>128</v>
      </c>
      <c r="E134" s="148" t="s">
        <v>1</v>
      </c>
      <c r="F134" s="149" t="s">
        <v>147</v>
      </c>
      <c r="H134" s="150">
        <v>50143.68</v>
      </c>
      <c r="I134" s="151"/>
      <c r="L134" s="146"/>
      <c r="M134" s="152"/>
      <c r="T134" s="153"/>
      <c r="AT134" s="148" t="s">
        <v>128</v>
      </c>
      <c r="AU134" s="148" t="s">
        <v>84</v>
      </c>
      <c r="AV134" s="12" t="s">
        <v>84</v>
      </c>
      <c r="AW134" s="12" t="s">
        <v>30</v>
      </c>
      <c r="AX134" s="12" t="s">
        <v>82</v>
      </c>
      <c r="AY134" s="148" t="s">
        <v>120</v>
      </c>
    </row>
    <row r="135" spans="2:65" s="1" customFormat="1" ht="37.95" customHeight="1">
      <c r="B135" s="31"/>
      <c r="C135" s="132" t="s">
        <v>148</v>
      </c>
      <c r="D135" s="132" t="s">
        <v>122</v>
      </c>
      <c r="E135" s="133" t="s">
        <v>149</v>
      </c>
      <c r="F135" s="134" t="s">
        <v>150</v>
      </c>
      <c r="G135" s="135" t="s">
        <v>125</v>
      </c>
      <c r="H135" s="136">
        <v>278.576</v>
      </c>
      <c r="I135" s="137">
        <v>88.5</v>
      </c>
      <c r="J135" s="138">
        <f>ROUND(I135*H135,2)</f>
        <v>24653.98</v>
      </c>
      <c r="K135" s="139"/>
      <c r="L135" s="31"/>
      <c r="M135" s="140" t="s">
        <v>1</v>
      </c>
      <c r="N135" s="141" t="s">
        <v>39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126</v>
      </c>
      <c r="AT135" s="144" t="s">
        <v>122</v>
      </c>
      <c r="AU135" s="144" t="s">
        <v>84</v>
      </c>
      <c r="AY135" s="16" t="s">
        <v>120</v>
      </c>
      <c r="BE135" s="145">
        <f>IF(N135="základní",J135,0)</f>
        <v>24653.98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82</v>
      </c>
      <c r="BK135" s="145">
        <f>ROUND(I135*H135,2)</f>
        <v>24653.98</v>
      </c>
      <c r="BL135" s="16" t="s">
        <v>126</v>
      </c>
      <c r="BM135" s="144" t="s">
        <v>151</v>
      </c>
    </row>
    <row r="136" spans="2:65" s="1" customFormat="1" ht="24.15" customHeight="1">
      <c r="B136" s="31"/>
      <c r="C136" s="132" t="s">
        <v>152</v>
      </c>
      <c r="D136" s="132" t="s">
        <v>122</v>
      </c>
      <c r="E136" s="133" t="s">
        <v>153</v>
      </c>
      <c r="F136" s="134" t="s">
        <v>154</v>
      </c>
      <c r="G136" s="135" t="s">
        <v>155</v>
      </c>
      <c r="H136" s="136">
        <v>9.662</v>
      </c>
      <c r="I136" s="137">
        <v>1567.5</v>
      </c>
      <c r="J136" s="138">
        <f>ROUND(I136*H136,2)</f>
        <v>15145.19</v>
      </c>
      <c r="K136" s="139"/>
      <c r="L136" s="31"/>
      <c r="M136" s="140" t="s">
        <v>1</v>
      </c>
      <c r="N136" s="141" t="s">
        <v>39</v>
      </c>
      <c r="P136" s="142">
        <f>O136*H136</f>
        <v>0</v>
      </c>
      <c r="Q136" s="142">
        <v>0</v>
      </c>
      <c r="R136" s="142">
        <f>Q136*H136</f>
        <v>0</v>
      </c>
      <c r="S136" s="142">
        <v>2.27</v>
      </c>
      <c r="T136" s="143">
        <f>S136*H136</f>
        <v>21.932740000000003</v>
      </c>
      <c r="AR136" s="144" t="s">
        <v>126</v>
      </c>
      <c r="AT136" s="144" t="s">
        <v>122</v>
      </c>
      <c r="AU136" s="144" t="s">
        <v>84</v>
      </c>
      <c r="AY136" s="16" t="s">
        <v>120</v>
      </c>
      <c r="BE136" s="145">
        <f>IF(N136="základní",J136,0)</f>
        <v>15145.19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6" t="s">
        <v>82</v>
      </c>
      <c r="BK136" s="145">
        <f>ROUND(I136*H136,2)</f>
        <v>15145.19</v>
      </c>
      <c r="BL136" s="16" t="s">
        <v>126</v>
      </c>
      <c r="BM136" s="144" t="s">
        <v>156</v>
      </c>
    </row>
    <row r="137" spans="2:51" s="13" customFormat="1" ht="12">
      <c r="B137" s="154"/>
      <c r="D137" s="147" t="s">
        <v>128</v>
      </c>
      <c r="E137" s="155" t="s">
        <v>1</v>
      </c>
      <c r="F137" s="156" t="s">
        <v>157</v>
      </c>
      <c r="H137" s="155" t="s">
        <v>1</v>
      </c>
      <c r="I137" s="157"/>
      <c r="L137" s="154"/>
      <c r="M137" s="158"/>
      <c r="T137" s="159"/>
      <c r="AT137" s="155" t="s">
        <v>128</v>
      </c>
      <c r="AU137" s="155" t="s">
        <v>84</v>
      </c>
      <c r="AV137" s="13" t="s">
        <v>82</v>
      </c>
      <c r="AW137" s="13" t="s">
        <v>30</v>
      </c>
      <c r="AX137" s="13" t="s">
        <v>74</v>
      </c>
      <c r="AY137" s="155" t="s">
        <v>120</v>
      </c>
    </row>
    <row r="138" spans="2:51" s="12" customFormat="1" ht="12">
      <c r="B138" s="146"/>
      <c r="D138" s="147" t="s">
        <v>128</v>
      </c>
      <c r="E138" s="148" t="s">
        <v>1</v>
      </c>
      <c r="F138" s="149" t="s">
        <v>158</v>
      </c>
      <c r="H138" s="150">
        <v>4.251</v>
      </c>
      <c r="I138" s="151"/>
      <c r="L138" s="146"/>
      <c r="M138" s="152"/>
      <c r="T138" s="153"/>
      <c r="AT138" s="148" t="s">
        <v>128</v>
      </c>
      <c r="AU138" s="148" t="s">
        <v>84</v>
      </c>
      <c r="AV138" s="12" t="s">
        <v>84</v>
      </c>
      <c r="AW138" s="12" t="s">
        <v>30</v>
      </c>
      <c r="AX138" s="12" t="s">
        <v>74</v>
      </c>
      <c r="AY138" s="148" t="s">
        <v>120</v>
      </c>
    </row>
    <row r="139" spans="2:51" s="13" customFormat="1" ht="12">
      <c r="B139" s="154"/>
      <c r="D139" s="147" t="s">
        <v>128</v>
      </c>
      <c r="E139" s="155" t="s">
        <v>1</v>
      </c>
      <c r="F139" s="156" t="s">
        <v>159</v>
      </c>
      <c r="H139" s="155" t="s">
        <v>1</v>
      </c>
      <c r="I139" s="157"/>
      <c r="L139" s="154"/>
      <c r="M139" s="158"/>
      <c r="T139" s="159"/>
      <c r="AT139" s="155" t="s">
        <v>128</v>
      </c>
      <c r="AU139" s="155" t="s">
        <v>84</v>
      </c>
      <c r="AV139" s="13" t="s">
        <v>82</v>
      </c>
      <c r="AW139" s="13" t="s">
        <v>30</v>
      </c>
      <c r="AX139" s="13" t="s">
        <v>74</v>
      </c>
      <c r="AY139" s="155" t="s">
        <v>120</v>
      </c>
    </row>
    <row r="140" spans="2:51" s="12" customFormat="1" ht="12">
      <c r="B140" s="146"/>
      <c r="D140" s="147" t="s">
        <v>128</v>
      </c>
      <c r="E140" s="148" t="s">
        <v>1</v>
      </c>
      <c r="F140" s="149" t="s">
        <v>160</v>
      </c>
      <c r="H140" s="150">
        <v>2.625</v>
      </c>
      <c r="I140" s="151"/>
      <c r="L140" s="146"/>
      <c r="M140" s="152"/>
      <c r="T140" s="153"/>
      <c r="AT140" s="148" t="s">
        <v>128</v>
      </c>
      <c r="AU140" s="148" t="s">
        <v>84</v>
      </c>
      <c r="AV140" s="12" t="s">
        <v>84</v>
      </c>
      <c r="AW140" s="12" t="s">
        <v>30</v>
      </c>
      <c r="AX140" s="12" t="s">
        <v>74</v>
      </c>
      <c r="AY140" s="148" t="s">
        <v>120</v>
      </c>
    </row>
    <row r="141" spans="2:51" s="13" customFormat="1" ht="12">
      <c r="B141" s="154"/>
      <c r="D141" s="147" t="s">
        <v>128</v>
      </c>
      <c r="E141" s="155" t="s">
        <v>1</v>
      </c>
      <c r="F141" s="156" t="s">
        <v>161</v>
      </c>
      <c r="H141" s="155" t="s">
        <v>1</v>
      </c>
      <c r="I141" s="157"/>
      <c r="L141" s="154"/>
      <c r="M141" s="158"/>
      <c r="T141" s="159"/>
      <c r="AT141" s="155" t="s">
        <v>128</v>
      </c>
      <c r="AU141" s="155" t="s">
        <v>84</v>
      </c>
      <c r="AV141" s="13" t="s">
        <v>82</v>
      </c>
      <c r="AW141" s="13" t="s">
        <v>30</v>
      </c>
      <c r="AX141" s="13" t="s">
        <v>74</v>
      </c>
      <c r="AY141" s="155" t="s">
        <v>120</v>
      </c>
    </row>
    <row r="142" spans="2:51" s="12" customFormat="1" ht="12">
      <c r="B142" s="146"/>
      <c r="D142" s="147" t="s">
        <v>128</v>
      </c>
      <c r="E142" s="148" t="s">
        <v>1</v>
      </c>
      <c r="F142" s="149" t="s">
        <v>162</v>
      </c>
      <c r="H142" s="150">
        <v>2.786</v>
      </c>
      <c r="I142" s="151"/>
      <c r="L142" s="146"/>
      <c r="M142" s="152"/>
      <c r="T142" s="153"/>
      <c r="AT142" s="148" t="s">
        <v>128</v>
      </c>
      <c r="AU142" s="148" t="s">
        <v>84</v>
      </c>
      <c r="AV142" s="12" t="s">
        <v>84</v>
      </c>
      <c r="AW142" s="12" t="s">
        <v>30</v>
      </c>
      <c r="AX142" s="12" t="s">
        <v>74</v>
      </c>
      <c r="AY142" s="148" t="s">
        <v>120</v>
      </c>
    </row>
    <row r="143" spans="2:51" s="14" customFormat="1" ht="12">
      <c r="B143" s="160"/>
      <c r="D143" s="147" t="s">
        <v>128</v>
      </c>
      <c r="E143" s="161" t="s">
        <v>1</v>
      </c>
      <c r="F143" s="162" t="s">
        <v>163</v>
      </c>
      <c r="H143" s="163">
        <v>9.662</v>
      </c>
      <c r="I143" s="164"/>
      <c r="L143" s="160"/>
      <c r="M143" s="165"/>
      <c r="T143" s="166"/>
      <c r="AT143" s="161" t="s">
        <v>128</v>
      </c>
      <c r="AU143" s="161" t="s">
        <v>84</v>
      </c>
      <c r="AV143" s="14" t="s">
        <v>126</v>
      </c>
      <c r="AW143" s="14" t="s">
        <v>30</v>
      </c>
      <c r="AX143" s="14" t="s">
        <v>82</v>
      </c>
      <c r="AY143" s="161" t="s">
        <v>120</v>
      </c>
    </row>
    <row r="144" spans="2:65" s="1" customFormat="1" ht="24.15" customHeight="1">
      <c r="B144" s="31"/>
      <c r="C144" s="132" t="s">
        <v>164</v>
      </c>
      <c r="D144" s="132" t="s">
        <v>122</v>
      </c>
      <c r="E144" s="133" t="s">
        <v>165</v>
      </c>
      <c r="F144" s="134" t="s">
        <v>166</v>
      </c>
      <c r="G144" s="135" t="s">
        <v>134</v>
      </c>
      <c r="H144" s="136">
        <v>47.5</v>
      </c>
      <c r="I144" s="137">
        <v>2510</v>
      </c>
      <c r="J144" s="138">
        <f>ROUND(I144*H144,2)</f>
        <v>119225</v>
      </c>
      <c r="K144" s="139"/>
      <c r="L144" s="31"/>
      <c r="M144" s="140" t="s">
        <v>1</v>
      </c>
      <c r="N144" s="141" t="s">
        <v>39</v>
      </c>
      <c r="P144" s="142">
        <f>O144*H144</f>
        <v>0</v>
      </c>
      <c r="Q144" s="142">
        <v>0.00123</v>
      </c>
      <c r="R144" s="142">
        <f>Q144*H144</f>
        <v>0.058425</v>
      </c>
      <c r="S144" s="142">
        <v>0.017</v>
      </c>
      <c r="T144" s="143">
        <f>S144*H144</f>
        <v>0.8075000000000001</v>
      </c>
      <c r="AR144" s="144" t="s">
        <v>126</v>
      </c>
      <c r="AT144" s="144" t="s">
        <v>122</v>
      </c>
      <c r="AU144" s="144" t="s">
        <v>84</v>
      </c>
      <c r="AY144" s="16" t="s">
        <v>120</v>
      </c>
      <c r="BE144" s="145">
        <f>IF(N144="základní",J144,0)</f>
        <v>119225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82</v>
      </c>
      <c r="BK144" s="145">
        <f>ROUND(I144*H144,2)</f>
        <v>119225</v>
      </c>
      <c r="BL144" s="16" t="s">
        <v>126</v>
      </c>
      <c r="BM144" s="144" t="s">
        <v>167</v>
      </c>
    </row>
    <row r="145" spans="2:51" s="12" customFormat="1" ht="12">
      <c r="B145" s="146"/>
      <c r="D145" s="147" t="s">
        <v>128</v>
      </c>
      <c r="E145" s="148" t="s">
        <v>1</v>
      </c>
      <c r="F145" s="149" t="s">
        <v>168</v>
      </c>
      <c r="H145" s="150">
        <v>47.5</v>
      </c>
      <c r="I145" s="151"/>
      <c r="L145" s="146"/>
      <c r="M145" s="152"/>
      <c r="T145" s="153"/>
      <c r="AT145" s="148" t="s">
        <v>128</v>
      </c>
      <c r="AU145" s="148" t="s">
        <v>84</v>
      </c>
      <c r="AV145" s="12" t="s">
        <v>84</v>
      </c>
      <c r="AW145" s="12" t="s">
        <v>30</v>
      </c>
      <c r="AX145" s="12" t="s">
        <v>82</v>
      </c>
      <c r="AY145" s="148" t="s">
        <v>120</v>
      </c>
    </row>
    <row r="146" spans="2:65" s="1" customFormat="1" ht="24.15" customHeight="1">
      <c r="B146" s="31"/>
      <c r="C146" s="132" t="s">
        <v>130</v>
      </c>
      <c r="D146" s="132" t="s">
        <v>122</v>
      </c>
      <c r="E146" s="133" t="s">
        <v>169</v>
      </c>
      <c r="F146" s="134" t="s">
        <v>170</v>
      </c>
      <c r="G146" s="135" t="s">
        <v>125</v>
      </c>
      <c r="H146" s="136">
        <v>325.87</v>
      </c>
      <c r="I146" s="137">
        <v>125.5</v>
      </c>
      <c r="J146" s="138">
        <f>ROUND(I146*H146,2)</f>
        <v>40896.69</v>
      </c>
      <c r="K146" s="139"/>
      <c r="L146" s="31"/>
      <c r="M146" s="140" t="s">
        <v>1</v>
      </c>
      <c r="N146" s="141" t="s">
        <v>39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126</v>
      </c>
      <c r="AT146" s="144" t="s">
        <v>122</v>
      </c>
      <c r="AU146" s="144" t="s">
        <v>84</v>
      </c>
      <c r="AY146" s="16" t="s">
        <v>120</v>
      </c>
      <c r="BE146" s="145">
        <f>IF(N146="základní",J146,0)</f>
        <v>40896.69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82</v>
      </c>
      <c r="BK146" s="145">
        <f>ROUND(I146*H146,2)</f>
        <v>40896.69</v>
      </c>
      <c r="BL146" s="16" t="s">
        <v>126</v>
      </c>
      <c r="BM146" s="144" t="s">
        <v>171</v>
      </c>
    </row>
    <row r="147" spans="2:65" s="1" customFormat="1" ht="24.15" customHeight="1">
      <c r="B147" s="31"/>
      <c r="C147" s="132" t="s">
        <v>136</v>
      </c>
      <c r="D147" s="132" t="s">
        <v>122</v>
      </c>
      <c r="E147" s="133" t="s">
        <v>172</v>
      </c>
      <c r="F147" s="134" t="s">
        <v>173</v>
      </c>
      <c r="G147" s="135" t="s">
        <v>125</v>
      </c>
      <c r="H147" s="136">
        <v>325.87</v>
      </c>
      <c r="I147" s="137">
        <v>330</v>
      </c>
      <c r="J147" s="138">
        <f>ROUND(I147*H147,2)</f>
        <v>107537.1</v>
      </c>
      <c r="K147" s="139"/>
      <c r="L147" s="31"/>
      <c r="M147" s="140" t="s">
        <v>1</v>
      </c>
      <c r="N147" s="141" t="s">
        <v>39</v>
      </c>
      <c r="P147" s="142">
        <f>O147*H147</f>
        <v>0</v>
      </c>
      <c r="Q147" s="142">
        <v>0.00506</v>
      </c>
      <c r="R147" s="142">
        <f>Q147*H147</f>
        <v>1.6489022000000002</v>
      </c>
      <c r="S147" s="142">
        <v>0.005</v>
      </c>
      <c r="T147" s="143">
        <f>S147*H147</f>
        <v>1.62935</v>
      </c>
      <c r="AR147" s="144" t="s">
        <v>126</v>
      </c>
      <c r="AT147" s="144" t="s">
        <v>122</v>
      </c>
      <c r="AU147" s="144" t="s">
        <v>84</v>
      </c>
      <c r="AY147" s="16" t="s">
        <v>120</v>
      </c>
      <c r="BE147" s="145">
        <f>IF(N147="základní",J147,0)</f>
        <v>107537.1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82</v>
      </c>
      <c r="BK147" s="145">
        <f>ROUND(I147*H147,2)</f>
        <v>107537.1</v>
      </c>
      <c r="BL147" s="16" t="s">
        <v>126</v>
      </c>
      <c r="BM147" s="144" t="s">
        <v>174</v>
      </c>
    </row>
    <row r="148" spans="2:65" s="1" customFormat="1" ht="24.15" customHeight="1">
      <c r="B148" s="31"/>
      <c r="C148" s="132" t="s">
        <v>175</v>
      </c>
      <c r="D148" s="132" t="s">
        <v>122</v>
      </c>
      <c r="E148" s="133" t="s">
        <v>176</v>
      </c>
      <c r="F148" s="134" t="s">
        <v>177</v>
      </c>
      <c r="G148" s="135" t="s">
        <v>125</v>
      </c>
      <c r="H148" s="136">
        <v>325.87</v>
      </c>
      <c r="I148" s="137">
        <v>156.8</v>
      </c>
      <c r="J148" s="138">
        <f>ROUND(I148*H148,2)</f>
        <v>51096.42</v>
      </c>
      <c r="K148" s="139"/>
      <c r="L148" s="31"/>
      <c r="M148" s="140" t="s">
        <v>1</v>
      </c>
      <c r="N148" s="141" t="s">
        <v>39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126</v>
      </c>
      <c r="AT148" s="144" t="s">
        <v>122</v>
      </c>
      <c r="AU148" s="144" t="s">
        <v>84</v>
      </c>
      <c r="AY148" s="16" t="s">
        <v>120</v>
      </c>
      <c r="BE148" s="145">
        <f>IF(N148="základní",J148,0)</f>
        <v>51096.42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6" t="s">
        <v>82</v>
      </c>
      <c r="BK148" s="145">
        <f>ROUND(I148*H148,2)</f>
        <v>51096.42</v>
      </c>
      <c r="BL148" s="16" t="s">
        <v>126</v>
      </c>
      <c r="BM148" s="144" t="s">
        <v>178</v>
      </c>
    </row>
    <row r="149" spans="2:51" s="12" customFormat="1" ht="12">
      <c r="B149" s="146"/>
      <c r="D149" s="147" t="s">
        <v>128</v>
      </c>
      <c r="E149" s="148" t="s">
        <v>1</v>
      </c>
      <c r="F149" s="149" t="s">
        <v>179</v>
      </c>
      <c r="H149" s="150">
        <v>325.87</v>
      </c>
      <c r="I149" s="151"/>
      <c r="L149" s="146"/>
      <c r="M149" s="152"/>
      <c r="T149" s="153"/>
      <c r="AT149" s="148" t="s">
        <v>128</v>
      </c>
      <c r="AU149" s="148" t="s">
        <v>84</v>
      </c>
      <c r="AV149" s="12" t="s">
        <v>84</v>
      </c>
      <c r="AW149" s="12" t="s">
        <v>30</v>
      </c>
      <c r="AX149" s="12" t="s">
        <v>82</v>
      </c>
      <c r="AY149" s="148" t="s">
        <v>120</v>
      </c>
    </row>
    <row r="150" spans="2:65" s="1" customFormat="1" ht="24.15" customHeight="1">
      <c r="B150" s="31"/>
      <c r="C150" s="132" t="s">
        <v>180</v>
      </c>
      <c r="D150" s="132" t="s">
        <v>122</v>
      </c>
      <c r="E150" s="133" t="s">
        <v>181</v>
      </c>
      <c r="F150" s="134" t="s">
        <v>182</v>
      </c>
      <c r="G150" s="135" t="s">
        <v>134</v>
      </c>
      <c r="H150" s="136">
        <v>20</v>
      </c>
      <c r="I150" s="137">
        <v>99</v>
      </c>
      <c r="J150" s="138">
        <f>ROUND(I150*H150,2)</f>
        <v>1980</v>
      </c>
      <c r="K150" s="139"/>
      <c r="L150" s="31"/>
      <c r="M150" s="140" t="s">
        <v>1</v>
      </c>
      <c r="N150" s="141" t="s">
        <v>39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126</v>
      </c>
      <c r="AT150" s="144" t="s">
        <v>122</v>
      </c>
      <c r="AU150" s="144" t="s">
        <v>84</v>
      </c>
      <c r="AY150" s="16" t="s">
        <v>120</v>
      </c>
      <c r="BE150" s="145">
        <f>IF(N150="základní",J150,0)</f>
        <v>1980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82</v>
      </c>
      <c r="BK150" s="145">
        <f>ROUND(I150*H150,2)</f>
        <v>1980</v>
      </c>
      <c r="BL150" s="16" t="s">
        <v>126</v>
      </c>
      <c r="BM150" s="144" t="s">
        <v>183</v>
      </c>
    </row>
    <row r="151" spans="2:51" s="12" customFormat="1" ht="12">
      <c r="B151" s="146"/>
      <c r="D151" s="147" t="s">
        <v>128</v>
      </c>
      <c r="E151" s="148" t="s">
        <v>1</v>
      </c>
      <c r="F151" s="149" t="s">
        <v>184</v>
      </c>
      <c r="H151" s="150">
        <v>20</v>
      </c>
      <c r="I151" s="151"/>
      <c r="L151" s="146"/>
      <c r="M151" s="152"/>
      <c r="T151" s="153"/>
      <c r="AT151" s="148" t="s">
        <v>128</v>
      </c>
      <c r="AU151" s="148" t="s">
        <v>84</v>
      </c>
      <c r="AV151" s="12" t="s">
        <v>84</v>
      </c>
      <c r="AW151" s="12" t="s">
        <v>30</v>
      </c>
      <c r="AX151" s="12" t="s">
        <v>82</v>
      </c>
      <c r="AY151" s="148" t="s">
        <v>120</v>
      </c>
    </row>
    <row r="152" spans="2:65" s="1" customFormat="1" ht="24.15" customHeight="1">
      <c r="B152" s="31"/>
      <c r="C152" s="132" t="s">
        <v>185</v>
      </c>
      <c r="D152" s="132" t="s">
        <v>122</v>
      </c>
      <c r="E152" s="133" t="s">
        <v>186</v>
      </c>
      <c r="F152" s="134" t="s">
        <v>187</v>
      </c>
      <c r="G152" s="135" t="s">
        <v>125</v>
      </c>
      <c r="H152" s="136">
        <v>325.87</v>
      </c>
      <c r="I152" s="137">
        <v>565</v>
      </c>
      <c r="J152" s="138">
        <f>ROUND(I152*H152,2)</f>
        <v>184116.55</v>
      </c>
      <c r="K152" s="139"/>
      <c r="L152" s="31"/>
      <c r="M152" s="140" t="s">
        <v>1</v>
      </c>
      <c r="N152" s="141" t="s">
        <v>39</v>
      </c>
      <c r="P152" s="142">
        <f>O152*H152</f>
        <v>0</v>
      </c>
      <c r="Q152" s="142">
        <v>0</v>
      </c>
      <c r="R152" s="142">
        <f>Q152*H152</f>
        <v>0</v>
      </c>
      <c r="S152" s="142">
        <v>0.0233</v>
      </c>
      <c r="T152" s="143">
        <f>S152*H152</f>
        <v>7.592771000000001</v>
      </c>
      <c r="AR152" s="144" t="s">
        <v>126</v>
      </c>
      <c r="AT152" s="144" t="s">
        <v>122</v>
      </c>
      <c r="AU152" s="144" t="s">
        <v>84</v>
      </c>
      <c r="AY152" s="16" t="s">
        <v>120</v>
      </c>
      <c r="BE152" s="145">
        <f>IF(N152="základní",J152,0)</f>
        <v>184116.55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82</v>
      </c>
      <c r="BK152" s="145">
        <f>ROUND(I152*H152,2)</f>
        <v>184116.55</v>
      </c>
      <c r="BL152" s="16" t="s">
        <v>126</v>
      </c>
      <c r="BM152" s="144" t="s">
        <v>188</v>
      </c>
    </row>
    <row r="153" spans="2:51" s="12" customFormat="1" ht="12">
      <c r="B153" s="146"/>
      <c r="D153" s="147" t="s">
        <v>128</v>
      </c>
      <c r="E153" s="148" t="s">
        <v>1</v>
      </c>
      <c r="F153" s="149" t="s">
        <v>179</v>
      </c>
      <c r="H153" s="150">
        <v>325.87</v>
      </c>
      <c r="I153" s="151"/>
      <c r="L153" s="146"/>
      <c r="M153" s="152"/>
      <c r="T153" s="153"/>
      <c r="AT153" s="148" t="s">
        <v>128</v>
      </c>
      <c r="AU153" s="148" t="s">
        <v>84</v>
      </c>
      <c r="AV153" s="12" t="s">
        <v>84</v>
      </c>
      <c r="AW153" s="12" t="s">
        <v>30</v>
      </c>
      <c r="AX153" s="12" t="s">
        <v>82</v>
      </c>
      <c r="AY153" s="148" t="s">
        <v>120</v>
      </c>
    </row>
    <row r="154" spans="2:65" s="1" customFormat="1" ht="24.15" customHeight="1">
      <c r="B154" s="31"/>
      <c r="C154" s="132" t="s">
        <v>189</v>
      </c>
      <c r="D154" s="132" t="s">
        <v>122</v>
      </c>
      <c r="E154" s="133" t="s">
        <v>190</v>
      </c>
      <c r="F154" s="134" t="s">
        <v>191</v>
      </c>
      <c r="G154" s="135" t="s">
        <v>155</v>
      </c>
      <c r="H154" s="136">
        <v>9.662</v>
      </c>
      <c r="I154" s="137">
        <v>15675</v>
      </c>
      <c r="J154" s="138">
        <f>ROUND(I154*H154,2)</f>
        <v>151451.85</v>
      </c>
      <c r="K154" s="139"/>
      <c r="L154" s="31"/>
      <c r="M154" s="140" t="s">
        <v>1</v>
      </c>
      <c r="N154" s="141" t="s">
        <v>39</v>
      </c>
      <c r="P154" s="142">
        <f>O154*H154</f>
        <v>0</v>
      </c>
      <c r="Q154" s="142">
        <v>0.50375</v>
      </c>
      <c r="R154" s="142">
        <f>Q154*H154</f>
        <v>4.867232500000001</v>
      </c>
      <c r="S154" s="142">
        <v>1.95</v>
      </c>
      <c r="T154" s="143">
        <f>S154*H154</f>
        <v>18.8409</v>
      </c>
      <c r="AR154" s="144" t="s">
        <v>126</v>
      </c>
      <c r="AT154" s="144" t="s">
        <v>122</v>
      </c>
      <c r="AU154" s="144" t="s">
        <v>84</v>
      </c>
      <c r="AY154" s="16" t="s">
        <v>120</v>
      </c>
      <c r="BE154" s="145">
        <f>IF(N154="základní",J154,0)</f>
        <v>151451.85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6" t="s">
        <v>82</v>
      </c>
      <c r="BK154" s="145">
        <f>ROUND(I154*H154,2)</f>
        <v>151451.85</v>
      </c>
      <c r="BL154" s="16" t="s">
        <v>126</v>
      </c>
      <c r="BM154" s="144" t="s">
        <v>192</v>
      </c>
    </row>
    <row r="155" spans="2:51" s="13" customFormat="1" ht="12">
      <c r="B155" s="154"/>
      <c r="D155" s="147" t="s">
        <v>128</v>
      </c>
      <c r="E155" s="155" t="s">
        <v>1</v>
      </c>
      <c r="F155" s="156" t="s">
        <v>193</v>
      </c>
      <c r="H155" s="155" t="s">
        <v>1</v>
      </c>
      <c r="I155" s="157"/>
      <c r="L155" s="154"/>
      <c r="M155" s="158"/>
      <c r="T155" s="159"/>
      <c r="AT155" s="155" t="s">
        <v>128</v>
      </c>
      <c r="AU155" s="155" t="s">
        <v>84</v>
      </c>
      <c r="AV155" s="13" t="s">
        <v>82</v>
      </c>
      <c r="AW155" s="13" t="s">
        <v>30</v>
      </c>
      <c r="AX155" s="13" t="s">
        <v>74</v>
      </c>
      <c r="AY155" s="155" t="s">
        <v>120</v>
      </c>
    </row>
    <row r="156" spans="2:51" s="12" customFormat="1" ht="12">
      <c r="B156" s="146"/>
      <c r="D156" s="147" t="s">
        <v>128</v>
      </c>
      <c r="E156" s="148" t="s">
        <v>1</v>
      </c>
      <c r="F156" s="149" t="s">
        <v>194</v>
      </c>
      <c r="H156" s="150">
        <v>9.662</v>
      </c>
      <c r="I156" s="151"/>
      <c r="L156" s="146"/>
      <c r="M156" s="152"/>
      <c r="T156" s="153"/>
      <c r="AT156" s="148" t="s">
        <v>128</v>
      </c>
      <c r="AU156" s="148" t="s">
        <v>84</v>
      </c>
      <c r="AV156" s="12" t="s">
        <v>84</v>
      </c>
      <c r="AW156" s="12" t="s">
        <v>30</v>
      </c>
      <c r="AX156" s="12" t="s">
        <v>82</v>
      </c>
      <c r="AY156" s="148" t="s">
        <v>120</v>
      </c>
    </row>
    <row r="157" spans="2:65" s="1" customFormat="1" ht="24.15" customHeight="1">
      <c r="B157" s="31"/>
      <c r="C157" s="132" t="s">
        <v>195</v>
      </c>
      <c r="D157" s="132" t="s">
        <v>122</v>
      </c>
      <c r="E157" s="133" t="s">
        <v>196</v>
      </c>
      <c r="F157" s="134" t="s">
        <v>197</v>
      </c>
      <c r="G157" s="135" t="s">
        <v>125</v>
      </c>
      <c r="H157" s="136">
        <v>325.87</v>
      </c>
      <c r="I157" s="137">
        <v>455</v>
      </c>
      <c r="J157" s="138">
        <f>ROUND(I157*H157,2)</f>
        <v>148270.85</v>
      </c>
      <c r="K157" s="139"/>
      <c r="L157" s="31"/>
      <c r="M157" s="140" t="s">
        <v>1</v>
      </c>
      <c r="N157" s="141" t="s">
        <v>39</v>
      </c>
      <c r="P157" s="142">
        <f>O157*H157</f>
        <v>0</v>
      </c>
      <c r="Q157" s="142">
        <v>0.02324</v>
      </c>
      <c r="R157" s="142">
        <f>Q157*H157</f>
        <v>7.5732188</v>
      </c>
      <c r="S157" s="142">
        <v>0</v>
      </c>
      <c r="T157" s="143">
        <f>S157*H157</f>
        <v>0</v>
      </c>
      <c r="AR157" s="144" t="s">
        <v>126</v>
      </c>
      <c r="AT157" s="144" t="s">
        <v>122</v>
      </c>
      <c r="AU157" s="144" t="s">
        <v>84</v>
      </c>
      <c r="AY157" s="16" t="s">
        <v>120</v>
      </c>
      <c r="BE157" s="145">
        <f>IF(N157="základní",J157,0)</f>
        <v>148270.85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82</v>
      </c>
      <c r="BK157" s="145">
        <f>ROUND(I157*H157,2)</f>
        <v>148270.85</v>
      </c>
      <c r="BL157" s="16" t="s">
        <v>126</v>
      </c>
      <c r="BM157" s="144" t="s">
        <v>198</v>
      </c>
    </row>
    <row r="158" spans="2:51" s="12" customFormat="1" ht="12">
      <c r="B158" s="146"/>
      <c r="D158" s="147" t="s">
        <v>128</v>
      </c>
      <c r="E158" s="148" t="s">
        <v>1</v>
      </c>
      <c r="F158" s="149" t="s">
        <v>179</v>
      </c>
      <c r="H158" s="150">
        <v>325.87</v>
      </c>
      <c r="I158" s="151"/>
      <c r="L158" s="146"/>
      <c r="M158" s="152"/>
      <c r="T158" s="153"/>
      <c r="AT158" s="148" t="s">
        <v>128</v>
      </c>
      <c r="AU158" s="148" t="s">
        <v>84</v>
      </c>
      <c r="AV158" s="12" t="s">
        <v>84</v>
      </c>
      <c r="AW158" s="12" t="s">
        <v>30</v>
      </c>
      <c r="AX158" s="12" t="s">
        <v>82</v>
      </c>
      <c r="AY158" s="148" t="s">
        <v>120</v>
      </c>
    </row>
    <row r="159" spans="2:65" s="1" customFormat="1" ht="24.15" customHeight="1">
      <c r="B159" s="31"/>
      <c r="C159" s="132" t="s">
        <v>8</v>
      </c>
      <c r="D159" s="132" t="s">
        <v>122</v>
      </c>
      <c r="E159" s="133" t="s">
        <v>199</v>
      </c>
      <c r="F159" s="134" t="s">
        <v>200</v>
      </c>
      <c r="G159" s="135" t="s">
        <v>125</v>
      </c>
      <c r="H159" s="136">
        <v>325.87</v>
      </c>
      <c r="I159" s="137">
        <v>261.3</v>
      </c>
      <c r="J159" s="138">
        <f>ROUND(I159*H159,2)</f>
        <v>85149.83</v>
      </c>
      <c r="K159" s="139"/>
      <c r="L159" s="31"/>
      <c r="M159" s="140" t="s">
        <v>1</v>
      </c>
      <c r="N159" s="141" t="s">
        <v>39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126</v>
      </c>
      <c r="AT159" s="144" t="s">
        <v>122</v>
      </c>
      <c r="AU159" s="144" t="s">
        <v>84</v>
      </c>
      <c r="AY159" s="16" t="s">
        <v>120</v>
      </c>
      <c r="BE159" s="145">
        <f>IF(N159="základní",J159,0)</f>
        <v>85149.83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82</v>
      </c>
      <c r="BK159" s="145">
        <f>ROUND(I159*H159,2)</f>
        <v>85149.83</v>
      </c>
      <c r="BL159" s="16" t="s">
        <v>126</v>
      </c>
      <c r="BM159" s="144" t="s">
        <v>201</v>
      </c>
    </row>
    <row r="160" spans="2:65" s="1" customFormat="1" ht="33" customHeight="1">
      <c r="B160" s="31"/>
      <c r="C160" s="132" t="s">
        <v>202</v>
      </c>
      <c r="D160" s="132" t="s">
        <v>122</v>
      </c>
      <c r="E160" s="133" t="s">
        <v>203</v>
      </c>
      <c r="F160" s="134" t="s">
        <v>204</v>
      </c>
      <c r="G160" s="135" t="s">
        <v>134</v>
      </c>
      <c r="H160" s="136">
        <v>20</v>
      </c>
      <c r="I160" s="137">
        <v>1515</v>
      </c>
      <c r="J160" s="138">
        <f>ROUND(I160*H160,2)</f>
        <v>30300</v>
      </c>
      <c r="K160" s="139"/>
      <c r="L160" s="31"/>
      <c r="M160" s="140" t="s">
        <v>1</v>
      </c>
      <c r="N160" s="141" t="s">
        <v>39</v>
      </c>
      <c r="P160" s="142">
        <f>O160*H160</f>
        <v>0</v>
      </c>
      <c r="Q160" s="142">
        <v>0.01609</v>
      </c>
      <c r="R160" s="142">
        <f>Q160*H160</f>
        <v>0.3218</v>
      </c>
      <c r="S160" s="142">
        <v>0</v>
      </c>
      <c r="T160" s="143">
        <f>S160*H160</f>
        <v>0</v>
      </c>
      <c r="AR160" s="144" t="s">
        <v>126</v>
      </c>
      <c r="AT160" s="144" t="s">
        <v>122</v>
      </c>
      <c r="AU160" s="144" t="s">
        <v>84</v>
      </c>
      <c r="AY160" s="16" t="s">
        <v>120</v>
      </c>
      <c r="BE160" s="145">
        <f>IF(N160="základní",J160,0)</f>
        <v>30300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6" t="s">
        <v>82</v>
      </c>
      <c r="BK160" s="145">
        <f>ROUND(I160*H160,2)</f>
        <v>30300</v>
      </c>
      <c r="BL160" s="16" t="s">
        <v>126</v>
      </c>
      <c r="BM160" s="144" t="s">
        <v>205</v>
      </c>
    </row>
    <row r="161" spans="2:65" s="1" customFormat="1" ht="24.15" customHeight="1">
      <c r="B161" s="31"/>
      <c r="C161" s="132" t="s">
        <v>206</v>
      </c>
      <c r="D161" s="132" t="s">
        <v>122</v>
      </c>
      <c r="E161" s="133" t="s">
        <v>207</v>
      </c>
      <c r="F161" s="134" t="s">
        <v>208</v>
      </c>
      <c r="G161" s="135" t="s">
        <v>134</v>
      </c>
      <c r="H161" s="136">
        <v>67</v>
      </c>
      <c r="I161" s="137">
        <v>1045</v>
      </c>
      <c r="J161" s="138">
        <f>ROUND(I161*H161,2)</f>
        <v>70015</v>
      </c>
      <c r="K161" s="139"/>
      <c r="L161" s="31"/>
      <c r="M161" s="140" t="s">
        <v>1</v>
      </c>
      <c r="N161" s="141" t="s">
        <v>39</v>
      </c>
      <c r="P161" s="142">
        <f>O161*H161</f>
        <v>0</v>
      </c>
      <c r="Q161" s="142">
        <v>0.00053</v>
      </c>
      <c r="R161" s="142">
        <f>Q161*H161</f>
        <v>0.03551</v>
      </c>
      <c r="S161" s="142">
        <v>0.001</v>
      </c>
      <c r="T161" s="143">
        <f>S161*H161</f>
        <v>0.067</v>
      </c>
      <c r="AR161" s="144" t="s">
        <v>126</v>
      </c>
      <c r="AT161" s="144" t="s">
        <v>122</v>
      </c>
      <c r="AU161" s="144" t="s">
        <v>84</v>
      </c>
      <c r="AY161" s="16" t="s">
        <v>120</v>
      </c>
      <c r="BE161" s="145">
        <f>IF(N161="základní",J161,0)</f>
        <v>70015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82</v>
      </c>
      <c r="BK161" s="145">
        <f>ROUND(I161*H161,2)</f>
        <v>70015</v>
      </c>
      <c r="BL161" s="16" t="s">
        <v>126</v>
      </c>
      <c r="BM161" s="144" t="s">
        <v>209</v>
      </c>
    </row>
    <row r="162" spans="2:51" s="12" customFormat="1" ht="12">
      <c r="B162" s="146"/>
      <c r="D162" s="147" t="s">
        <v>128</v>
      </c>
      <c r="E162" s="148" t="s">
        <v>1</v>
      </c>
      <c r="F162" s="149" t="s">
        <v>210</v>
      </c>
      <c r="H162" s="150">
        <v>66.667</v>
      </c>
      <c r="I162" s="151"/>
      <c r="L162" s="146"/>
      <c r="M162" s="152"/>
      <c r="T162" s="153"/>
      <c r="AT162" s="148" t="s">
        <v>128</v>
      </c>
      <c r="AU162" s="148" t="s">
        <v>84</v>
      </c>
      <c r="AV162" s="12" t="s">
        <v>84</v>
      </c>
      <c r="AW162" s="12" t="s">
        <v>30</v>
      </c>
      <c r="AX162" s="12" t="s">
        <v>74</v>
      </c>
      <c r="AY162" s="148" t="s">
        <v>120</v>
      </c>
    </row>
    <row r="163" spans="2:51" s="12" customFormat="1" ht="12">
      <c r="B163" s="146"/>
      <c r="D163" s="147" t="s">
        <v>128</v>
      </c>
      <c r="E163" s="148" t="s">
        <v>1</v>
      </c>
      <c r="F163" s="149" t="s">
        <v>211</v>
      </c>
      <c r="H163" s="150">
        <v>67</v>
      </c>
      <c r="I163" s="151"/>
      <c r="L163" s="146"/>
      <c r="M163" s="152"/>
      <c r="T163" s="153"/>
      <c r="AT163" s="148" t="s">
        <v>128</v>
      </c>
      <c r="AU163" s="148" t="s">
        <v>84</v>
      </c>
      <c r="AV163" s="12" t="s">
        <v>84</v>
      </c>
      <c r="AW163" s="12" t="s">
        <v>30</v>
      </c>
      <c r="AX163" s="12" t="s">
        <v>82</v>
      </c>
      <c r="AY163" s="148" t="s">
        <v>120</v>
      </c>
    </row>
    <row r="164" spans="2:63" s="11" customFormat="1" ht="22.95" customHeight="1">
      <c r="B164" s="120"/>
      <c r="D164" s="121" t="s">
        <v>73</v>
      </c>
      <c r="E164" s="130" t="s">
        <v>212</v>
      </c>
      <c r="F164" s="130" t="s">
        <v>213</v>
      </c>
      <c r="I164" s="123"/>
      <c r="J164" s="131">
        <f>BK164</f>
        <v>96460.87</v>
      </c>
      <c r="L164" s="120"/>
      <c r="M164" s="125"/>
      <c r="P164" s="126">
        <f>SUM(P165:P173)</f>
        <v>0</v>
      </c>
      <c r="R164" s="126">
        <f>SUM(R165:R173)</f>
        <v>0</v>
      </c>
      <c r="T164" s="127">
        <f>SUM(T165:T173)</f>
        <v>0</v>
      </c>
      <c r="AR164" s="121" t="s">
        <v>82</v>
      </c>
      <c r="AT164" s="128" t="s">
        <v>73</v>
      </c>
      <c r="AU164" s="128" t="s">
        <v>82</v>
      </c>
      <c r="AY164" s="121" t="s">
        <v>120</v>
      </c>
      <c r="BK164" s="129">
        <f>SUM(BK165:BK173)</f>
        <v>96460.87</v>
      </c>
    </row>
    <row r="165" spans="2:65" s="1" customFormat="1" ht="24.15" customHeight="1">
      <c r="B165" s="31"/>
      <c r="C165" s="132" t="s">
        <v>214</v>
      </c>
      <c r="D165" s="132" t="s">
        <v>122</v>
      </c>
      <c r="E165" s="133" t="s">
        <v>215</v>
      </c>
      <c r="F165" s="134" t="s">
        <v>216</v>
      </c>
      <c r="G165" s="135" t="s">
        <v>217</v>
      </c>
      <c r="H165" s="136">
        <v>23.909</v>
      </c>
      <c r="I165" s="137">
        <v>1567.5</v>
      </c>
      <c r="J165" s="138">
        <f>ROUND(I165*H165,2)</f>
        <v>37477.36</v>
      </c>
      <c r="K165" s="139"/>
      <c r="L165" s="31"/>
      <c r="M165" s="140" t="s">
        <v>1</v>
      </c>
      <c r="N165" s="141" t="s">
        <v>39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126</v>
      </c>
      <c r="AT165" s="144" t="s">
        <v>122</v>
      </c>
      <c r="AU165" s="144" t="s">
        <v>84</v>
      </c>
      <c r="AY165" s="16" t="s">
        <v>120</v>
      </c>
      <c r="BE165" s="145">
        <f>IF(N165="základní",J165,0)</f>
        <v>37477.36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82</v>
      </c>
      <c r="BK165" s="145">
        <f>ROUND(I165*H165,2)</f>
        <v>37477.36</v>
      </c>
      <c r="BL165" s="16" t="s">
        <v>126</v>
      </c>
      <c r="BM165" s="144" t="s">
        <v>218</v>
      </c>
    </row>
    <row r="166" spans="2:65" s="1" customFormat="1" ht="24.15" customHeight="1">
      <c r="B166" s="31"/>
      <c r="C166" s="132" t="s">
        <v>219</v>
      </c>
      <c r="D166" s="132" t="s">
        <v>122</v>
      </c>
      <c r="E166" s="133" t="s">
        <v>220</v>
      </c>
      <c r="F166" s="134" t="s">
        <v>221</v>
      </c>
      <c r="G166" s="135" t="s">
        <v>217</v>
      </c>
      <c r="H166" s="136">
        <v>239.09</v>
      </c>
      <c r="I166" s="137">
        <v>15.7</v>
      </c>
      <c r="J166" s="138">
        <f>ROUND(I166*H166,2)</f>
        <v>3753.71</v>
      </c>
      <c r="K166" s="139"/>
      <c r="L166" s="31"/>
      <c r="M166" s="140" t="s">
        <v>1</v>
      </c>
      <c r="N166" s="141" t="s">
        <v>39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126</v>
      </c>
      <c r="AT166" s="144" t="s">
        <v>122</v>
      </c>
      <c r="AU166" s="144" t="s">
        <v>84</v>
      </c>
      <c r="AY166" s="16" t="s">
        <v>120</v>
      </c>
      <c r="BE166" s="145">
        <f>IF(N166="základní",J166,0)</f>
        <v>3753.71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6" t="s">
        <v>82</v>
      </c>
      <c r="BK166" s="145">
        <f>ROUND(I166*H166,2)</f>
        <v>3753.71</v>
      </c>
      <c r="BL166" s="16" t="s">
        <v>126</v>
      </c>
      <c r="BM166" s="144" t="s">
        <v>222</v>
      </c>
    </row>
    <row r="167" spans="2:51" s="12" customFormat="1" ht="12">
      <c r="B167" s="146"/>
      <c r="D167" s="147" t="s">
        <v>128</v>
      </c>
      <c r="E167" s="148" t="s">
        <v>1</v>
      </c>
      <c r="F167" s="149" t="s">
        <v>223</v>
      </c>
      <c r="H167" s="150">
        <v>239.09</v>
      </c>
      <c r="I167" s="151"/>
      <c r="L167" s="146"/>
      <c r="M167" s="152"/>
      <c r="T167" s="153"/>
      <c r="AT167" s="148" t="s">
        <v>128</v>
      </c>
      <c r="AU167" s="148" t="s">
        <v>84</v>
      </c>
      <c r="AV167" s="12" t="s">
        <v>84</v>
      </c>
      <c r="AW167" s="12" t="s">
        <v>30</v>
      </c>
      <c r="AX167" s="12" t="s">
        <v>82</v>
      </c>
      <c r="AY167" s="148" t="s">
        <v>120</v>
      </c>
    </row>
    <row r="168" spans="2:65" s="1" customFormat="1" ht="33" customHeight="1">
      <c r="B168" s="31"/>
      <c r="C168" s="132" t="s">
        <v>224</v>
      </c>
      <c r="D168" s="132" t="s">
        <v>122</v>
      </c>
      <c r="E168" s="133" t="s">
        <v>225</v>
      </c>
      <c r="F168" s="134" t="s">
        <v>226</v>
      </c>
      <c r="G168" s="135" t="s">
        <v>217</v>
      </c>
      <c r="H168" s="136">
        <v>23.909</v>
      </c>
      <c r="I168" s="137">
        <v>480</v>
      </c>
      <c r="J168" s="138">
        <f>ROUND(I168*H168,2)</f>
        <v>11476.32</v>
      </c>
      <c r="K168" s="139"/>
      <c r="L168" s="31"/>
      <c r="M168" s="140" t="s">
        <v>1</v>
      </c>
      <c r="N168" s="141" t="s">
        <v>39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126</v>
      </c>
      <c r="AT168" s="144" t="s">
        <v>122</v>
      </c>
      <c r="AU168" s="144" t="s">
        <v>84</v>
      </c>
      <c r="AY168" s="16" t="s">
        <v>120</v>
      </c>
      <c r="BE168" s="145">
        <f>IF(N168="základní",J168,0)</f>
        <v>11476.32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6" t="s">
        <v>82</v>
      </c>
      <c r="BK168" s="145">
        <f>ROUND(I168*H168,2)</f>
        <v>11476.32</v>
      </c>
      <c r="BL168" s="16" t="s">
        <v>126</v>
      </c>
      <c r="BM168" s="144" t="s">
        <v>227</v>
      </c>
    </row>
    <row r="169" spans="2:65" s="1" customFormat="1" ht="33" customHeight="1">
      <c r="B169" s="31"/>
      <c r="C169" s="132" t="s">
        <v>7</v>
      </c>
      <c r="D169" s="132" t="s">
        <v>122</v>
      </c>
      <c r="E169" s="133" t="s">
        <v>228</v>
      </c>
      <c r="F169" s="134" t="s">
        <v>229</v>
      </c>
      <c r="G169" s="135" t="s">
        <v>217</v>
      </c>
      <c r="H169" s="136">
        <v>23.909</v>
      </c>
      <c r="I169" s="137">
        <v>1465</v>
      </c>
      <c r="J169" s="138">
        <f>ROUND(I169*H169,2)</f>
        <v>35026.69</v>
      </c>
      <c r="K169" s="139"/>
      <c r="L169" s="31"/>
      <c r="M169" s="140" t="s">
        <v>1</v>
      </c>
      <c r="N169" s="141" t="s">
        <v>39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126</v>
      </c>
      <c r="AT169" s="144" t="s">
        <v>122</v>
      </c>
      <c r="AU169" s="144" t="s">
        <v>84</v>
      </c>
      <c r="AY169" s="16" t="s">
        <v>120</v>
      </c>
      <c r="BE169" s="145">
        <f>IF(N169="základní",J169,0)</f>
        <v>35026.69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6" t="s">
        <v>82</v>
      </c>
      <c r="BK169" s="145">
        <f>ROUND(I169*H169,2)</f>
        <v>35026.69</v>
      </c>
      <c r="BL169" s="16" t="s">
        <v>126</v>
      </c>
      <c r="BM169" s="144" t="s">
        <v>230</v>
      </c>
    </row>
    <row r="170" spans="2:65" s="1" customFormat="1" ht="16.5" customHeight="1">
      <c r="B170" s="31"/>
      <c r="C170" s="132" t="s">
        <v>231</v>
      </c>
      <c r="D170" s="132" t="s">
        <v>122</v>
      </c>
      <c r="E170" s="133" t="s">
        <v>232</v>
      </c>
      <c r="F170" s="134" t="s">
        <v>233</v>
      </c>
      <c r="G170" s="135" t="s">
        <v>217</v>
      </c>
      <c r="H170" s="136">
        <v>23.909</v>
      </c>
      <c r="I170" s="137">
        <v>365</v>
      </c>
      <c r="J170" s="138">
        <f>ROUND(I170*H170,2)</f>
        <v>8726.79</v>
      </c>
      <c r="K170" s="139"/>
      <c r="L170" s="31"/>
      <c r="M170" s="140" t="s">
        <v>1</v>
      </c>
      <c r="N170" s="141" t="s">
        <v>39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126</v>
      </c>
      <c r="AT170" s="144" t="s">
        <v>122</v>
      </c>
      <c r="AU170" s="144" t="s">
        <v>84</v>
      </c>
      <c r="AY170" s="16" t="s">
        <v>120</v>
      </c>
      <c r="BE170" s="145">
        <f>IF(N170="základní",J170,0)</f>
        <v>8726.79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6" t="s">
        <v>82</v>
      </c>
      <c r="BK170" s="145">
        <f>ROUND(I170*H170,2)</f>
        <v>8726.79</v>
      </c>
      <c r="BL170" s="16" t="s">
        <v>126</v>
      </c>
      <c r="BM170" s="144" t="s">
        <v>234</v>
      </c>
    </row>
    <row r="171" spans="2:51" s="12" customFormat="1" ht="12">
      <c r="B171" s="146"/>
      <c r="D171" s="147" t="s">
        <v>128</v>
      </c>
      <c r="E171" s="148" t="s">
        <v>1</v>
      </c>
      <c r="F171" s="149" t="s">
        <v>235</v>
      </c>
      <c r="H171" s="150">
        <v>6.517</v>
      </c>
      <c r="I171" s="151"/>
      <c r="L171" s="146"/>
      <c r="M171" s="152"/>
      <c r="T171" s="153"/>
      <c r="AT171" s="148" t="s">
        <v>128</v>
      </c>
      <c r="AU171" s="148" t="s">
        <v>84</v>
      </c>
      <c r="AV171" s="12" t="s">
        <v>84</v>
      </c>
      <c r="AW171" s="12" t="s">
        <v>30</v>
      </c>
      <c r="AX171" s="12" t="s">
        <v>74</v>
      </c>
      <c r="AY171" s="148" t="s">
        <v>120</v>
      </c>
    </row>
    <row r="172" spans="2:51" s="12" customFormat="1" ht="12">
      <c r="B172" s="146"/>
      <c r="D172" s="147" t="s">
        <v>128</v>
      </c>
      <c r="E172" s="148" t="s">
        <v>1</v>
      </c>
      <c r="F172" s="149" t="s">
        <v>236</v>
      </c>
      <c r="H172" s="150">
        <v>17.392</v>
      </c>
      <c r="I172" s="151"/>
      <c r="L172" s="146"/>
      <c r="M172" s="152"/>
      <c r="T172" s="153"/>
      <c r="AT172" s="148" t="s">
        <v>128</v>
      </c>
      <c r="AU172" s="148" t="s">
        <v>84</v>
      </c>
      <c r="AV172" s="12" t="s">
        <v>84</v>
      </c>
      <c r="AW172" s="12" t="s">
        <v>30</v>
      </c>
      <c r="AX172" s="12" t="s">
        <v>74</v>
      </c>
      <c r="AY172" s="148" t="s">
        <v>120</v>
      </c>
    </row>
    <row r="173" spans="2:51" s="14" customFormat="1" ht="12">
      <c r="B173" s="160"/>
      <c r="D173" s="147" t="s">
        <v>128</v>
      </c>
      <c r="E173" s="161" t="s">
        <v>1</v>
      </c>
      <c r="F173" s="162" t="s">
        <v>163</v>
      </c>
      <c r="H173" s="163">
        <v>23.909</v>
      </c>
      <c r="I173" s="164"/>
      <c r="L173" s="160"/>
      <c r="M173" s="165"/>
      <c r="T173" s="166"/>
      <c r="AT173" s="161" t="s">
        <v>128</v>
      </c>
      <c r="AU173" s="161" t="s">
        <v>84</v>
      </c>
      <c r="AV173" s="14" t="s">
        <v>126</v>
      </c>
      <c r="AW173" s="14" t="s">
        <v>30</v>
      </c>
      <c r="AX173" s="14" t="s">
        <v>82</v>
      </c>
      <c r="AY173" s="161" t="s">
        <v>120</v>
      </c>
    </row>
    <row r="174" spans="2:63" s="11" customFormat="1" ht="22.95" customHeight="1">
      <c r="B174" s="120"/>
      <c r="D174" s="121" t="s">
        <v>73</v>
      </c>
      <c r="E174" s="130" t="s">
        <v>237</v>
      </c>
      <c r="F174" s="130" t="s">
        <v>238</v>
      </c>
      <c r="I174" s="123"/>
      <c r="J174" s="131">
        <f>BK174</f>
        <v>16686.5</v>
      </c>
      <c r="L174" s="120"/>
      <c r="M174" s="125"/>
      <c r="P174" s="126">
        <f>P175</f>
        <v>0</v>
      </c>
      <c r="R174" s="126">
        <f>R175</f>
        <v>0</v>
      </c>
      <c r="T174" s="127">
        <f>T175</f>
        <v>0</v>
      </c>
      <c r="AR174" s="121" t="s">
        <v>82</v>
      </c>
      <c r="AT174" s="128" t="s">
        <v>73</v>
      </c>
      <c r="AU174" s="128" t="s">
        <v>82</v>
      </c>
      <c r="AY174" s="121" t="s">
        <v>120</v>
      </c>
      <c r="BK174" s="129">
        <f>BK175</f>
        <v>16686.5</v>
      </c>
    </row>
    <row r="175" spans="2:65" s="1" customFormat="1" ht="24.15" customHeight="1">
      <c r="B175" s="31"/>
      <c r="C175" s="132" t="s">
        <v>239</v>
      </c>
      <c r="D175" s="132" t="s">
        <v>122</v>
      </c>
      <c r="E175" s="133" t="s">
        <v>240</v>
      </c>
      <c r="F175" s="134" t="s">
        <v>241</v>
      </c>
      <c r="G175" s="135" t="s">
        <v>217</v>
      </c>
      <c r="H175" s="136">
        <v>14.51</v>
      </c>
      <c r="I175" s="137">
        <v>1150</v>
      </c>
      <c r="J175" s="138">
        <f>ROUND(I175*H175,2)</f>
        <v>16686.5</v>
      </c>
      <c r="K175" s="139"/>
      <c r="L175" s="31"/>
      <c r="M175" s="167" t="s">
        <v>1</v>
      </c>
      <c r="N175" s="168" t="s">
        <v>39</v>
      </c>
      <c r="O175" s="169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AR175" s="144" t="s">
        <v>126</v>
      </c>
      <c r="AT175" s="144" t="s">
        <v>122</v>
      </c>
      <c r="AU175" s="144" t="s">
        <v>84</v>
      </c>
      <c r="AY175" s="16" t="s">
        <v>120</v>
      </c>
      <c r="BE175" s="145">
        <f>IF(N175="základní",J175,0)</f>
        <v>16686.5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82</v>
      </c>
      <c r="BK175" s="145">
        <f>ROUND(I175*H175,2)</f>
        <v>16686.5</v>
      </c>
      <c r="BL175" s="16" t="s">
        <v>126</v>
      </c>
      <c r="BM175" s="144" t="s">
        <v>242</v>
      </c>
    </row>
    <row r="176" spans="2:12" s="1" customFormat="1" ht="6.9" customHeight="1">
      <c r="B176" s="43"/>
      <c r="C176" s="44"/>
      <c r="D176" s="44"/>
      <c r="E176" s="44"/>
      <c r="F176" s="44"/>
      <c r="G176" s="44"/>
      <c r="H176" s="44"/>
      <c r="I176" s="44"/>
      <c r="J176" s="44"/>
      <c r="K176" s="44"/>
      <c r="L176" s="31"/>
    </row>
  </sheetData>
  <sheetProtection algorithmName="SHA-512" hashValue="AXdg+uo5ku08uofOMqksraeCzeZ97MK/7b8KBXboyqL5kas++l1bILkxefmTdwz2ul6LntLnfsfqKmXuAe7M6w==" saltValue="xme3wPDsqjB6b8MiMJi2DtHVXv/N/Y9Kyq0Ua9phhISNywg3P9uVDd6omEghcXPxoRVesn2QHoxO6aMfFwsl2Q==" spinCount="100000" sheet="1" objects="1" scenarios="1" formatColumns="0" formatRows="0" autoFilter="0"/>
  <autoFilter ref="C121:K17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8"/>
  <sheetViews>
    <sheetView showGridLines="0" workbookViewId="0" topLeftCell="A115">
      <selection activeCell="AL44" sqref="AL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91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Mikulov - oprava a stat.zajištění hradebních zdí</v>
      </c>
      <c r="F7" s="227"/>
      <c r="G7" s="227"/>
      <c r="H7" s="227"/>
      <c r="L7" s="19"/>
    </row>
    <row r="8" spans="2:12" s="1" customFormat="1" ht="12" customHeight="1">
      <c r="B8" s="31"/>
      <c r="D8" s="26" t="s">
        <v>92</v>
      </c>
      <c r="L8" s="31"/>
    </row>
    <row r="9" spans="2:12" s="1" customFormat="1" ht="16.5" customHeight="1">
      <c r="B9" s="31"/>
      <c r="E9" s="191" t="s">
        <v>243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45145</v>
      </c>
      <c r="L12" s="31"/>
    </row>
    <row r="13" spans="2:12" s="1" customFormat="1" ht="10.95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7" t="str">
        <f>'Rekapitulace stavby'!AN13</f>
        <v>26240980</v>
      </c>
      <c r="L17" s="31"/>
    </row>
    <row r="18" spans="2:12" s="1" customFormat="1" ht="18" customHeight="1">
      <c r="B18" s="31"/>
      <c r="E18" s="228" t="str">
        <f>'Rekapitulace stavby'!E14</f>
        <v>SASTA CZ, a.s., Votroubkova 546/11, 620 00 Brno</v>
      </c>
      <c r="F18" s="217"/>
      <c r="G18" s="217"/>
      <c r="H18" s="217"/>
      <c r="I18" s="26" t="s">
        <v>26</v>
      </c>
      <c r="J18" s="27" t="str">
        <f>'Rekapitulace stavby'!AN14</f>
        <v>CZ26240980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ROUND(J121,2)</f>
        <v>1439280.81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ROUND((SUM(BE121:BE167)),2)</f>
        <v>1439280.81</v>
      </c>
      <c r="I33" s="91">
        <v>0.21</v>
      </c>
      <c r="J33" s="90">
        <f>ROUND(((SUM(BE121:BE167))*I33),2)</f>
        <v>302248.97</v>
      </c>
      <c r="L33" s="31"/>
    </row>
    <row r="34" spans="2:12" s="1" customFormat="1" ht="14.4" customHeight="1">
      <c r="B34" s="31"/>
      <c r="E34" s="26" t="s">
        <v>40</v>
      </c>
      <c r="F34" s="90">
        <f>ROUND((SUM(BF121:BF167)),2)</f>
        <v>0</v>
      </c>
      <c r="I34" s="91">
        <v>0.15</v>
      </c>
      <c r="J34" s="90">
        <f>ROUND(((SUM(BF121:BF167))*I34),2)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ROUND((SUM(BG121:BG167)),2)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ROUND((SUM(BH121:BH167)),2)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ROUND((SUM(BI121:BI167)),2)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1741529.78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94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Mikulov - oprava a stat.zajištění hradebních zdí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92</v>
      </c>
      <c r="L86" s="31"/>
    </row>
    <row r="87" spans="2:12" s="1" customFormat="1" ht="16.5" customHeight="1">
      <c r="B87" s="31"/>
      <c r="E87" s="191" t="str">
        <f>E9</f>
        <v>02 - Kotvy</v>
      </c>
      <c r="F87" s="225"/>
      <c r="G87" s="225"/>
      <c r="H87" s="225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Mikulov</v>
      </c>
      <c r="I89" s="26" t="s">
        <v>22</v>
      </c>
      <c r="J89" s="51">
        <f>IF(J12="","",J12)</f>
        <v>45145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23</v>
      </c>
      <c r="F91" s="24" t="str">
        <f>E15</f>
        <v>Regionální muzeum v Mikulově, Mikulov</v>
      </c>
      <c r="I91" s="26" t="s">
        <v>28</v>
      </c>
      <c r="J91" s="29" t="str">
        <f>E21</f>
        <v>OK Atelier, s.r.o., Břeclav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SASTA CZ, a.s., Votroubkova 546/11, 620 00 Brno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5" customHeight="1">
      <c r="B96" s="31"/>
      <c r="C96" s="102" t="s">
        <v>97</v>
      </c>
      <c r="J96" s="65">
        <f>J121</f>
        <v>1439280.8099999998</v>
      </c>
      <c r="L96" s="31"/>
      <c r="AU96" s="16" t="s">
        <v>98</v>
      </c>
    </row>
    <row r="97" spans="2:12" s="8" customFormat="1" ht="24.9" customHeight="1">
      <c r="B97" s="103"/>
      <c r="D97" s="104" t="s">
        <v>99</v>
      </c>
      <c r="E97" s="105"/>
      <c r="F97" s="105"/>
      <c r="G97" s="105"/>
      <c r="H97" s="105"/>
      <c r="I97" s="105"/>
      <c r="J97" s="106">
        <f>J122</f>
        <v>1439280.8099999998</v>
      </c>
      <c r="L97" s="103"/>
    </row>
    <row r="98" spans="2:12" s="9" customFormat="1" ht="19.95" customHeight="1">
      <c r="B98" s="107"/>
      <c r="D98" s="108" t="s">
        <v>100</v>
      </c>
      <c r="E98" s="109"/>
      <c r="F98" s="109"/>
      <c r="G98" s="109"/>
      <c r="H98" s="109"/>
      <c r="I98" s="109"/>
      <c r="J98" s="110">
        <f>J123</f>
        <v>326550</v>
      </c>
      <c r="L98" s="107"/>
    </row>
    <row r="99" spans="2:12" s="9" customFormat="1" ht="19.95" customHeight="1">
      <c r="B99" s="107"/>
      <c r="D99" s="108" t="s">
        <v>244</v>
      </c>
      <c r="E99" s="109"/>
      <c r="F99" s="109"/>
      <c r="G99" s="109"/>
      <c r="H99" s="109"/>
      <c r="I99" s="109"/>
      <c r="J99" s="110">
        <f>J128</f>
        <v>1081272.44</v>
      </c>
      <c r="L99" s="107"/>
    </row>
    <row r="100" spans="2:12" s="9" customFormat="1" ht="19.95" customHeight="1">
      <c r="B100" s="107"/>
      <c r="D100" s="108" t="s">
        <v>102</v>
      </c>
      <c r="E100" s="109"/>
      <c r="F100" s="109"/>
      <c r="G100" s="109"/>
      <c r="H100" s="109"/>
      <c r="I100" s="109"/>
      <c r="J100" s="110">
        <f>J157</f>
        <v>18457.7</v>
      </c>
      <c r="L100" s="107"/>
    </row>
    <row r="101" spans="2:12" s="9" customFormat="1" ht="19.95" customHeight="1">
      <c r="B101" s="107"/>
      <c r="D101" s="108" t="s">
        <v>104</v>
      </c>
      <c r="E101" s="109"/>
      <c r="F101" s="109"/>
      <c r="G101" s="109"/>
      <c r="H101" s="109"/>
      <c r="I101" s="109"/>
      <c r="J101" s="110">
        <f>J166</f>
        <v>13000.67</v>
      </c>
      <c r="L101" s="107"/>
    </row>
    <row r="102" spans="2:12" s="1" customFormat="1" ht="21.75" customHeight="1">
      <c r="B102" s="31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" customHeight="1">
      <c r="B108" s="31"/>
      <c r="C108" s="20" t="s">
        <v>105</v>
      </c>
      <c r="L108" s="31"/>
    </row>
    <row r="109" spans="2:12" s="1" customFormat="1" ht="6.9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6" t="str">
        <f>E7</f>
        <v>Mikulov - oprava a stat.zajištění hradebních zdí</v>
      </c>
      <c r="F111" s="227"/>
      <c r="G111" s="227"/>
      <c r="H111" s="227"/>
      <c r="L111" s="31"/>
    </row>
    <row r="112" spans="2:12" s="1" customFormat="1" ht="12" customHeight="1">
      <c r="B112" s="31"/>
      <c r="C112" s="26" t="s">
        <v>92</v>
      </c>
      <c r="L112" s="31"/>
    </row>
    <row r="113" spans="2:12" s="1" customFormat="1" ht="16.5" customHeight="1">
      <c r="B113" s="31"/>
      <c r="E113" s="191" t="str">
        <f>E9</f>
        <v>02 - Kotvy</v>
      </c>
      <c r="F113" s="225"/>
      <c r="G113" s="225"/>
      <c r="H113" s="225"/>
      <c r="L113" s="31"/>
    </row>
    <row r="114" spans="2:12" s="1" customFormat="1" ht="6.9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Mikulov</v>
      </c>
      <c r="I115" s="26" t="s">
        <v>22</v>
      </c>
      <c r="J115" s="51">
        <f>IF(J12="","",J12)</f>
        <v>45145</v>
      </c>
      <c r="L115" s="31"/>
    </row>
    <row r="116" spans="2:12" s="1" customFormat="1" ht="6.9" customHeight="1">
      <c r="B116" s="31"/>
      <c r="L116" s="31"/>
    </row>
    <row r="117" spans="2:12" s="1" customFormat="1" ht="25.65" customHeight="1">
      <c r="B117" s="31"/>
      <c r="C117" s="26" t="s">
        <v>23</v>
      </c>
      <c r="F117" s="24" t="str">
        <f>E15</f>
        <v>Regionální muzeum v Mikulově, Mikulov</v>
      </c>
      <c r="I117" s="26" t="s">
        <v>28</v>
      </c>
      <c r="J117" s="29" t="str">
        <f>E21</f>
        <v>OK Atelier, s.r.o., Břeclav</v>
      </c>
      <c r="L117" s="31"/>
    </row>
    <row r="118" spans="2:12" s="1" customFormat="1" ht="15.15" customHeight="1">
      <c r="B118" s="31"/>
      <c r="C118" s="26" t="s">
        <v>27</v>
      </c>
      <c r="F118" s="24" t="str">
        <f>IF(E18="","",E18)</f>
        <v>SASTA CZ, a.s., Votroubkova 546/11, 620 00 Brno</v>
      </c>
      <c r="I118" s="26" t="s">
        <v>31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106</v>
      </c>
      <c r="D120" s="113" t="s">
        <v>59</v>
      </c>
      <c r="E120" s="113" t="s">
        <v>55</v>
      </c>
      <c r="F120" s="113" t="s">
        <v>56</v>
      </c>
      <c r="G120" s="113" t="s">
        <v>107</v>
      </c>
      <c r="H120" s="113" t="s">
        <v>108</v>
      </c>
      <c r="I120" s="113" t="s">
        <v>109</v>
      </c>
      <c r="J120" s="114" t="s">
        <v>96</v>
      </c>
      <c r="K120" s="115" t="s">
        <v>110</v>
      </c>
      <c r="L120" s="111"/>
      <c r="M120" s="58" t="s">
        <v>1</v>
      </c>
      <c r="N120" s="59" t="s">
        <v>38</v>
      </c>
      <c r="O120" s="59" t="s">
        <v>111</v>
      </c>
      <c r="P120" s="59" t="s">
        <v>112</v>
      </c>
      <c r="Q120" s="59" t="s">
        <v>113</v>
      </c>
      <c r="R120" s="59" t="s">
        <v>114</v>
      </c>
      <c r="S120" s="59" t="s">
        <v>115</v>
      </c>
      <c r="T120" s="60" t="s">
        <v>116</v>
      </c>
    </row>
    <row r="121" spans="2:63" s="1" customFormat="1" ht="22.95" customHeight="1">
      <c r="B121" s="31"/>
      <c r="C121" s="63" t="s">
        <v>117</v>
      </c>
      <c r="J121" s="116">
        <f>BK121</f>
        <v>1439280.8099999998</v>
      </c>
      <c r="L121" s="31"/>
      <c r="M121" s="61"/>
      <c r="N121" s="52"/>
      <c r="O121" s="52"/>
      <c r="P121" s="117">
        <f>P122</f>
        <v>0</v>
      </c>
      <c r="Q121" s="52"/>
      <c r="R121" s="117">
        <f>R122</f>
        <v>27.661117469999994</v>
      </c>
      <c r="S121" s="52"/>
      <c r="T121" s="118">
        <f>T122</f>
        <v>0.196875</v>
      </c>
      <c r="AT121" s="16" t="s">
        <v>73</v>
      </c>
      <c r="AU121" s="16" t="s">
        <v>98</v>
      </c>
      <c r="BK121" s="119">
        <f>BK122</f>
        <v>1439280.8099999998</v>
      </c>
    </row>
    <row r="122" spans="2:63" s="11" customFormat="1" ht="25.95" customHeight="1">
      <c r="B122" s="120"/>
      <c r="D122" s="121" t="s">
        <v>73</v>
      </c>
      <c r="E122" s="122" t="s">
        <v>118</v>
      </c>
      <c r="F122" s="122" t="s">
        <v>119</v>
      </c>
      <c r="I122" s="123"/>
      <c r="J122" s="124">
        <f>BK122</f>
        <v>1439280.8099999998</v>
      </c>
      <c r="L122" s="120"/>
      <c r="M122" s="125"/>
      <c r="P122" s="126">
        <f>P123+P128+P157+P166</f>
        <v>0</v>
      </c>
      <c r="R122" s="126">
        <f>R123+R128+R157+R166</f>
        <v>27.661117469999994</v>
      </c>
      <c r="T122" s="127">
        <f>T123+T128+T157+T166</f>
        <v>0.196875</v>
      </c>
      <c r="AR122" s="121" t="s">
        <v>82</v>
      </c>
      <c r="AT122" s="128" t="s">
        <v>73</v>
      </c>
      <c r="AU122" s="128" t="s">
        <v>74</v>
      </c>
      <c r="AY122" s="121" t="s">
        <v>120</v>
      </c>
      <c r="BK122" s="129">
        <f>BK123+BK128+BK157+BK166</f>
        <v>1439280.8099999998</v>
      </c>
    </row>
    <row r="123" spans="2:63" s="11" customFormat="1" ht="22.95" customHeight="1">
      <c r="B123" s="120"/>
      <c r="D123" s="121" t="s">
        <v>73</v>
      </c>
      <c r="E123" s="130" t="s">
        <v>82</v>
      </c>
      <c r="F123" s="130" t="s">
        <v>121</v>
      </c>
      <c r="I123" s="123"/>
      <c r="J123" s="131">
        <f>BK123</f>
        <v>326550</v>
      </c>
      <c r="L123" s="120"/>
      <c r="M123" s="125"/>
      <c r="P123" s="126">
        <f>SUM(P124:P127)</f>
        <v>0</v>
      </c>
      <c r="R123" s="126">
        <f>SUM(R124:R127)</f>
        <v>10.890075</v>
      </c>
      <c r="T123" s="127">
        <f>SUM(T124:T127)</f>
        <v>0</v>
      </c>
      <c r="AR123" s="121" t="s">
        <v>82</v>
      </c>
      <c r="AT123" s="128" t="s">
        <v>73</v>
      </c>
      <c r="AU123" s="128" t="s">
        <v>82</v>
      </c>
      <c r="AY123" s="121" t="s">
        <v>120</v>
      </c>
      <c r="BK123" s="129">
        <f>SUM(BK124:BK127)</f>
        <v>326550</v>
      </c>
    </row>
    <row r="124" spans="2:65" s="1" customFormat="1" ht="21.75" customHeight="1">
      <c r="B124" s="31"/>
      <c r="C124" s="132" t="s">
        <v>82</v>
      </c>
      <c r="D124" s="132" t="s">
        <v>122</v>
      </c>
      <c r="E124" s="133" t="s">
        <v>245</v>
      </c>
      <c r="F124" s="134" t="s">
        <v>246</v>
      </c>
      <c r="G124" s="135" t="s">
        <v>134</v>
      </c>
      <c r="H124" s="136">
        <v>297.5</v>
      </c>
      <c r="I124" s="137">
        <v>790</v>
      </c>
      <c r="J124" s="138">
        <f>ROUND(I124*H124,2)</f>
        <v>235025</v>
      </c>
      <c r="K124" s="139"/>
      <c r="L124" s="31"/>
      <c r="M124" s="140" t="s">
        <v>1</v>
      </c>
      <c r="N124" s="141" t="s">
        <v>39</v>
      </c>
      <c r="P124" s="142">
        <f>O124*H124</f>
        <v>0</v>
      </c>
      <c r="Q124" s="142">
        <v>0.03363</v>
      </c>
      <c r="R124" s="142">
        <f>Q124*H124</f>
        <v>10.004925</v>
      </c>
      <c r="S124" s="142">
        <v>0</v>
      </c>
      <c r="T124" s="143">
        <f>S124*H124</f>
        <v>0</v>
      </c>
      <c r="AR124" s="144" t="s">
        <v>126</v>
      </c>
      <c r="AT124" s="144" t="s">
        <v>122</v>
      </c>
      <c r="AU124" s="144" t="s">
        <v>84</v>
      </c>
      <c r="AY124" s="16" t="s">
        <v>120</v>
      </c>
      <c r="BE124" s="145">
        <f>IF(N124="základní",J124,0)</f>
        <v>235025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82</v>
      </c>
      <c r="BK124" s="145">
        <f>ROUND(I124*H124,2)</f>
        <v>235025</v>
      </c>
      <c r="BL124" s="16" t="s">
        <v>126</v>
      </c>
      <c r="BM124" s="144" t="s">
        <v>247</v>
      </c>
    </row>
    <row r="125" spans="2:51" s="12" customFormat="1" ht="12">
      <c r="B125" s="146"/>
      <c r="D125" s="147" t="s">
        <v>128</v>
      </c>
      <c r="E125" s="148" t="s">
        <v>1</v>
      </c>
      <c r="F125" s="149" t="s">
        <v>248</v>
      </c>
      <c r="H125" s="150">
        <v>297.5</v>
      </c>
      <c r="I125" s="151"/>
      <c r="L125" s="146"/>
      <c r="M125" s="152"/>
      <c r="T125" s="153"/>
      <c r="AT125" s="148" t="s">
        <v>128</v>
      </c>
      <c r="AU125" s="148" t="s">
        <v>84</v>
      </c>
      <c r="AV125" s="12" t="s">
        <v>84</v>
      </c>
      <c r="AW125" s="12" t="s">
        <v>30</v>
      </c>
      <c r="AX125" s="12" t="s">
        <v>82</v>
      </c>
      <c r="AY125" s="148" t="s">
        <v>120</v>
      </c>
    </row>
    <row r="126" spans="2:65" s="1" customFormat="1" ht="21.75" customHeight="1">
      <c r="B126" s="31"/>
      <c r="C126" s="132" t="s">
        <v>84</v>
      </c>
      <c r="D126" s="132" t="s">
        <v>122</v>
      </c>
      <c r="E126" s="133" t="s">
        <v>249</v>
      </c>
      <c r="F126" s="134" t="s">
        <v>250</v>
      </c>
      <c r="G126" s="135" t="s">
        <v>251</v>
      </c>
      <c r="H126" s="136">
        <v>35</v>
      </c>
      <c r="I126" s="137">
        <v>1255</v>
      </c>
      <c r="J126" s="138">
        <f>ROUND(I126*H126,2)</f>
        <v>43925</v>
      </c>
      <c r="K126" s="139"/>
      <c r="L126" s="31"/>
      <c r="M126" s="140" t="s">
        <v>1</v>
      </c>
      <c r="N126" s="141" t="s">
        <v>39</v>
      </c>
      <c r="P126" s="142">
        <f>O126*H126</f>
        <v>0</v>
      </c>
      <c r="Q126" s="142">
        <v>0.00369</v>
      </c>
      <c r="R126" s="142">
        <f>Q126*H126</f>
        <v>0.12915000000000001</v>
      </c>
      <c r="S126" s="142">
        <v>0</v>
      </c>
      <c r="T126" s="143">
        <f>S126*H126</f>
        <v>0</v>
      </c>
      <c r="AR126" s="144" t="s">
        <v>126</v>
      </c>
      <c r="AT126" s="144" t="s">
        <v>122</v>
      </c>
      <c r="AU126" s="144" t="s">
        <v>84</v>
      </c>
      <c r="AY126" s="16" t="s">
        <v>120</v>
      </c>
      <c r="BE126" s="145">
        <f>IF(N126="základní",J126,0)</f>
        <v>43925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6" t="s">
        <v>82</v>
      </c>
      <c r="BK126" s="145">
        <f>ROUND(I126*H126,2)</f>
        <v>43925</v>
      </c>
      <c r="BL126" s="16" t="s">
        <v>126</v>
      </c>
      <c r="BM126" s="144" t="s">
        <v>252</v>
      </c>
    </row>
    <row r="127" spans="2:65" s="1" customFormat="1" ht="16.5" customHeight="1">
      <c r="B127" s="31"/>
      <c r="C127" s="132" t="s">
        <v>138</v>
      </c>
      <c r="D127" s="132" t="s">
        <v>122</v>
      </c>
      <c r="E127" s="133" t="s">
        <v>253</v>
      </c>
      <c r="F127" s="134" t="s">
        <v>254</v>
      </c>
      <c r="G127" s="135" t="s">
        <v>251</v>
      </c>
      <c r="H127" s="136">
        <v>35</v>
      </c>
      <c r="I127" s="137">
        <v>1360</v>
      </c>
      <c r="J127" s="138">
        <f>ROUND(I127*H127,2)</f>
        <v>47600</v>
      </c>
      <c r="K127" s="139"/>
      <c r="L127" s="31"/>
      <c r="M127" s="140" t="s">
        <v>1</v>
      </c>
      <c r="N127" s="141" t="s">
        <v>39</v>
      </c>
      <c r="P127" s="142">
        <f>O127*H127</f>
        <v>0</v>
      </c>
      <c r="Q127" s="142">
        <v>0.0216</v>
      </c>
      <c r="R127" s="142">
        <f>Q127*H127</f>
        <v>0.756</v>
      </c>
      <c r="S127" s="142">
        <v>0</v>
      </c>
      <c r="T127" s="143">
        <f>S127*H127</f>
        <v>0</v>
      </c>
      <c r="AR127" s="144" t="s">
        <v>126</v>
      </c>
      <c r="AT127" s="144" t="s">
        <v>122</v>
      </c>
      <c r="AU127" s="144" t="s">
        <v>84</v>
      </c>
      <c r="AY127" s="16" t="s">
        <v>120</v>
      </c>
      <c r="BE127" s="145">
        <f>IF(N127="základní",J127,0)</f>
        <v>47600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82</v>
      </c>
      <c r="BK127" s="145">
        <f>ROUND(I127*H127,2)</f>
        <v>47600</v>
      </c>
      <c r="BL127" s="16" t="s">
        <v>126</v>
      </c>
      <c r="BM127" s="144" t="s">
        <v>255</v>
      </c>
    </row>
    <row r="128" spans="2:63" s="11" customFormat="1" ht="22.95" customHeight="1">
      <c r="B128" s="120"/>
      <c r="D128" s="121" t="s">
        <v>73</v>
      </c>
      <c r="E128" s="130" t="s">
        <v>84</v>
      </c>
      <c r="F128" s="130" t="s">
        <v>256</v>
      </c>
      <c r="I128" s="123"/>
      <c r="J128" s="131">
        <f>BK128</f>
        <v>1081272.44</v>
      </c>
      <c r="L128" s="120"/>
      <c r="M128" s="125"/>
      <c r="P128" s="126">
        <f>SUM(P129:P156)</f>
        <v>0</v>
      </c>
      <c r="R128" s="126">
        <f>SUM(R129:R156)</f>
        <v>16.612151909999994</v>
      </c>
      <c r="T128" s="127">
        <f>SUM(T129:T156)</f>
        <v>0</v>
      </c>
      <c r="AR128" s="121" t="s">
        <v>82</v>
      </c>
      <c r="AT128" s="128" t="s">
        <v>73</v>
      </c>
      <c r="AU128" s="128" t="s">
        <v>82</v>
      </c>
      <c r="AY128" s="121" t="s">
        <v>120</v>
      </c>
      <c r="BK128" s="129">
        <f>SUM(BK129:BK156)</f>
        <v>1081272.44</v>
      </c>
    </row>
    <row r="129" spans="2:65" s="1" customFormat="1" ht="24.15" customHeight="1">
      <c r="B129" s="31"/>
      <c r="C129" s="132" t="s">
        <v>126</v>
      </c>
      <c r="D129" s="132" t="s">
        <v>122</v>
      </c>
      <c r="E129" s="133" t="s">
        <v>257</v>
      </c>
      <c r="F129" s="134" t="s">
        <v>258</v>
      </c>
      <c r="G129" s="135" t="s">
        <v>134</v>
      </c>
      <c r="H129" s="136">
        <v>262.5</v>
      </c>
      <c r="I129" s="137">
        <v>1980</v>
      </c>
      <c r="J129" s="138">
        <f>ROUND(I129*H129,2)</f>
        <v>519750</v>
      </c>
      <c r="K129" s="139"/>
      <c r="L129" s="31"/>
      <c r="M129" s="140" t="s">
        <v>1</v>
      </c>
      <c r="N129" s="141" t="s">
        <v>39</v>
      </c>
      <c r="P129" s="142">
        <f>O129*H129</f>
        <v>0</v>
      </c>
      <c r="Q129" s="142">
        <v>0.00032</v>
      </c>
      <c r="R129" s="142">
        <f>Q129*H129</f>
        <v>0.084</v>
      </c>
      <c r="S129" s="142">
        <v>0</v>
      </c>
      <c r="T129" s="143">
        <f>S129*H129</f>
        <v>0</v>
      </c>
      <c r="AR129" s="144" t="s">
        <v>126</v>
      </c>
      <c r="AT129" s="144" t="s">
        <v>122</v>
      </c>
      <c r="AU129" s="144" t="s">
        <v>84</v>
      </c>
      <c r="AY129" s="16" t="s">
        <v>120</v>
      </c>
      <c r="BE129" s="145">
        <f>IF(N129="základní",J129,0)</f>
        <v>519750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6" t="s">
        <v>82</v>
      </c>
      <c r="BK129" s="145">
        <f>ROUND(I129*H129,2)</f>
        <v>519750</v>
      </c>
      <c r="BL129" s="16" t="s">
        <v>126</v>
      </c>
      <c r="BM129" s="144" t="s">
        <v>259</v>
      </c>
    </row>
    <row r="130" spans="2:51" s="12" customFormat="1" ht="12">
      <c r="B130" s="146"/>
      <c r="D130" s="147" t="s">
        <v>128</v>
      </c>
      <c r="E130" s="148" t="s">
        <v>1</v>
      </c>
      <c r="F130" s="149" t="s">
        <v>260</v>
      </c>
      <c r="H130" s="150">
        <v>262.5</v>
      </c>
      <c r="I130" s="151"/>
      <c r="L130" s="146"/>
      <c r="M130" s="152"/>
      <c r="T130" s="153"/>
      <c r="AT130" s="148" t="s">
        <v>128</v>
      </c>
      <c r="AU130" s="148" t="s">
        <v>84</v>
      </c>
      <c r="AV130" s="12" t="s">
        <v>84</v>
      </c>
      <c r="AW130" s="12" t="s">
        <v>30</v>
      </c>
      <c r="AX130" s="12" t="s">
        <v>82</v>
      </c>
      <c r="AY130" s="148" t="s">
        <v>120</v>
      </c>
    </row>
    <row r="131" spans="2:65" s="1" customFormat="1" ht="33" customHeight="1">
      <c r="B131" s="31"/>
      <c r="C131" s="132" t="s">
        <v>148</v>
      </c>
      <c r="D131" s="132" t="s">
        <v>122</v>
      </c>
      <c r="E131" s="133" t="s">
        <v>261</v>
      </c>
      <c r="F131" s="134" t="s">
        <v>262</v>
      </c>
      <c r="G131" s="135" t="s">
        <v>134</v>
      </c>
      <c r="H131" s="136">
        <v>35</v>
      </c>
      <c r="I131" s="137">
        <v>2510</v>
      </c>
      <c r="J131" s="138">
        <f>ROUND(I131*H131,2)</f>
        <v>87850</v>
      </c>
      <c r="K131" s="139"/>
      <c r="L131" s="31"/>
      <c r="M131" s="140" t="s">
        <v>1</v>
      </c>
      <c r="N131" s="141" t="s">
        <v>39</v>
      </c>
      <c r="P131" s="142">
        <f>O131*H131</f>
        <v>0</v>
      </c>
      <c r="Q131" s="142">
        <v>0.00052</v>
      </c>
      <c r="R131" s="142">
        <f>Q131*H131</f>
        <v>0.018199999999999997</v>
      </c>
      <c r="S131" s="142">
        <v>0</v>
      </c>
      <c r="T131" s="143">
        <f>S131*H131</f>
        <v>0</v>
      </c>
      <c r="AR131" s="144" t="s">
        <v>126</v>
      </c>
      <c r="AT131" s="144" t="s">
        <v>122</v>
      </c>
      <c r="AU131" s="144" t="s">
        <v>84</v>
      </c>
      <c r="AY131" s="16" t="s">
        <v>120</v>
      </c>
      <c r="BE131" s="145">
        <f>IF(N131="základní",J131,0)</f>
        <v>87850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6" t="s">
        <v>82</v>
      </c>
      <c r="BK131" s="145">
        <f>ROUND(I131*H131,2)</f>
        <v>87850</v>
      </c>
      <c r="BL131" s="16" t="s">
        <v>126</v>
      </c>
      <c r="BM131" s="144" t="s">
        <v>263</v>
      </c>
    </row>
    <row r="132" spans="2:51" s="12" customFormat="1" ht="12">
      <c r="B132" s="146"/>
      <c r="D132" s="147" t="s">
        <v>128</v>
      </c>
      <c r="E132" s="148" t="s">
        <v>1</v>
      </c>
      <c r="F132" s="149" t="s">
        <v>264</v>
      </c>
      <c r="H132" s="150">
        <v>35</v>
      </c>
      <c r="I132" s="151"/>
      <c r="L132" s="146"/>
      <c r="M132" s="152"/>
      <c r="T132" s="153"/>
      <c r="AT132" s="148" t="s">
        <v>128</v>
      </c>
      <c r="AU132" s="148" t="s">
        <v>84</v>
      </c>
      <c r="AV132" s="12" t="s">
        <v>84</v>
      </c>
      <c r="AW132" s="12" t="s">
        <v>30</v>
      </c>
      <c r="AX132" s="12" t="s">
        <v>82</v>
      </c>
      <c r="AY132" s="148" t="s">
        <v>120</v>
      </c>
    </row>
    <row r="133" spans="2:65" s="1" customFormat="1" ht="24.15" customHeight="1">
      <c r="B133" s="31"/>
      <c r="C133" s="132" t="s">
        <v>152</v>
      </c>
      <c r="D133" s="132" t="s">
        <v>122</v>
      </c>
      <c r="E133" s="133" t="s">
        <v>265</v>
      </c>
      <c r="F133" s="134" t="s">
        <v>266</v>
      </c>
      <c r="G133" s="135" t="s">
        <v>267</v>
      </c>
      <c r="H133" s="136">
        <v>35</v>
      </c>
      <c r="I133" s="137">
        <v>1150</v>
      </c>
      <c r="J133" s="138">
        <f>ROUND(I133*H133,2)</f>
        <v>40250</v>
      </c>
      <c r="K133" s="139"/>
      <c r="L133" s="31"/>
      <c r="M133" s="140" t="s">
        <v>1</v>
      </c>
      <c r="N133" s="141" t="s">
        <v>39</v>
      </c>
      <c r="P133" s="142">
        <f>O133*H133</f>
        <v>0</v>
      </c>
      <c r="Q133" s="142">
        <v>4E-05</v>
      </c>
      <c r="R133" s="142">
        <f>Q133*H133</f>
        <v>0.0014000000000000002</v>
      </c>
      <c r="S133" s="142">
        <v>0</v>
      </c>
      <c r="T133" s="143">
        <f>S133*H133</f>
        <v>0</v>
      </c>
      <c r="AR133" s="144" t="s">
        <v>126</v>
      </c>
      <c r="AT133" s="144" t="s">
        <v>122</v>
      </c>
      <c r="AU133" s="144" t="s">
        <v>84</v>
      </c>
      <c r="AY133" s="16" t="s">
        <v>120</v>
      </c>
      <c r="BE133" s="145">
        <f>IF(N133="základní",J133,0)</f>
        <v>40250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82</v>
      </c>
      <c r="BK133" s="145">
        <f>ROUND(I133*H133,2)</f>
        <v>40250</v>
      </c>
      <c r="BL133" s="16" t="s">
        <v>126</v>
      </c>
      <c r="BM133" s="144" t="s">
        <v>268</v>
      </c>
    </row>
    <row r="134" spans="2:51" s="12" customFormat="1" ht="12">
      <c r="B134" s="146"/>
      <c r="D134" s="147" t="s">
        <v>128</v>
      </c>
      <c r="E134" s="148" t="s">
        <v>1</v>
      </c>
      <c r="F134" s="149" t="s">
        <v>269</v>
      </c>
      <c r="H134" s="150">
        <v>35</v>
      </c>
      <c r="I134" s="151"/>
      <c r="L134" s="146"/>
      <c r="M134" s="152"/>
      <c r="T134" s="153"/>
      <c r="AT134" s="148" t="s">
        <v>128</v>
      </c>
      <c r="AU134" s="148" t="s">
        <v>84</v>
      </c>
      <c r="AV134" s="12" t="s">
        <v>84</v>
      </c>
      <c r="AW134" s="12" t="s">
        <v>30</v>
      </c>
      <c r="AX134" s="12" t="s">
        <v>82</v>
      </c>
      <c r="AY134" s="148" t="s">
        <v>120</v>
      </c>
    </row>
    <row r="135" spans="2:65" s="1" customFormat="1" ht="16.5" customHeight="1">
      <c r="B135" s="31"/>
      <c r="C135" s="132" t="s">
        <v>164</v>
      </c>
      <c r="D135" s="132" t="s">
        <v>122</v>
      </c>
      <c r="E135" s="133" t="s">
        <v>270</v>
      </c>
      <c r="F135" s="134" t="s">
        <v>271</v>
      </c>
      <c r="G135" s="135" t="s">
        <v>134</v>
      </c>
      <c r="H135" s="136">
        <v>332.5</v>
      </c>
      <c r="I135" s="137">
        <v>52.5</v>
      </c>
      <c r="J135" s="138">
        <f>ROUND(I135*H135,2)</f>
        <v>17456.25</v>
      </c>
      <c r="K135" s="139"/>
      <c r="L135" s="31"/>
      <c r="M135" s="140" t="s">
        <v>1</v>
      </c>
      <c r="N135" s="141" t="s">
        <v>39</v>
      </c>
      <c r="P135" s="142">
        <f>O135*H135</f>
        <v>0</v>
      </c>
      <c r="Q135" s="142">
        <v>4E-05</v>
      </c>
      <c r="R135" s="142">
        <f>Q135*H135</f>
        <v>0.013300000000000001</v>
      </c>
      <c r="S135" s="142">
        <v>0</v>
      </c>
      <c r="T135" s="143">
        <f>S135*H135</f>
        <v>0</v>
      </c>
      <c r="AR135" s="144" t="s">
        <v>126</v>
      </c>
      <c r="AT135" s="144" t="s">
        <v>122</v>
      </c>
      <c r="AU135" s="144" t="s">
        <v>84</v>
      </c>
      <c r="AY135" s="16" t="s">
        <v>120</v>
      </c>
      <c r="BE135" s="145">
        <f>IF(N135="základní",J135,0)</f>
        <v>17456.25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82</v>
      </c>
      <c r="BK135" s="145">
        <f>ROUND(I135*H135,2)</f>
        <v>17456.25</v>
      </c>
      <c r="BL135" s="16" t="s">
        <v>126</v>
      </c>
      <c r="BM135" s="144" t="s">
        <v>272</v>
      </c>
    </row>
    <row r="136" spans="2:51" s="12" customFormat="1" ht="12">
      <c r="B136" s="146"/>
      <c r="D136" s="147" t="s">
        <v>128</v>
      </c>
      <c r="E136" s="148" t="s">
        <v>1</v>
      </c>
      <c r="F136" s="149" t="s">
        <v>273</v>
      </c>
      <c r="H136" s="150">
        <v>332.5</v>
      </c>
      <c r="I136" s="151"/>
      <c r="L136" s="146"/>
      <c r="M136" s="152"/>
      <c r="T136" s="153"/>
      <c r="AT136" s="148" t="s">
        <v>128</v>
      </c>
      <c r="AU136" s="148" t="s">
        <v>84</v>
      </c>
      <c r="AV136" s="12" t="s">
        <v>84</v>
      </c>
      <c r="AW136" s="12" t="s">
        <v>30</v>
      </c>
      <c r="AX136" s="12" t="s">
        <v>82</v>
      </c>
      <c r="AY136" s="148" t="s">
        <v>120</v>
      </c>
    </row>
    <row r="137" spans="2:65" s="1" customFormat="1" ht="37.95" customHeight="1">
      <c r="B137" s="31"/>
      <c r="C137" s="132" t="s">
        <v>130</v>
      </c>
      <c r="D137" s="132" t="s">
        <v>122</v>
      </c>
      <c r="E137" s="133" t="s">
        <v>274</v>
      </c>
      <c r="F137" s="134" t="s">
        <v>275</v>
      </c>
      <c r="G137" s="135" t="s">
        <v>267</v>
      </c>
      <c r="H137" s="136">
        <v>23.333</v>
      </c>
      <c r="I137" s="137">
        <v>2925</v>
      </c>
      <c r="J137" s="138">
        <f>ROUND(I137*H137,2)</f>
        <v>68249.03</v>
      </c>
      <c r="K137" s="139"/>
      <c r="L137" s="31"/>
      <c r="M137" s="140" t="s">
        <v>1</v>
      </c>
      <c r="N137" s="141" t="s">
        <v>39</v>
      </c>
      <c r="P137" s="142">
        <f>O137*H137</f>
        <v>0</v>
      </c>
      <c r="Q137" s="142">
        <v>0.00015</v>
      </c>
      <c r="R137" s="142">
        <f>Q137*H137</f>
        <v>0.0034999499999999995</v>
      </c>
      <c r="S137" s="142">
        <v>0</v>
      </c>
      <c r="T137" s="143">
        <f>S137*H137</f>
        <v>0</v>
      </c>
      <c r="AR137" s="144" t="s">
        <v>126</v>
      </c>
      <c r="AT137" s="144" t="s">
        <v>122</v>
      </c>
      <c r="AU137" s="144" t="s">
        <v>84</v>
      </c>
      <c r="AY137" s="16" t="s">
        <v>120</v>
      </c>
      <c r="BE137" s="145">
        <f>IF(N137="základní",J137,0)</f>
        <v>68249.03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82</v>
      </c>
      <c r="BK137" s="145">
        <f>ROUND(I137*H137,2)</f>
        <v>68249.03</v>
      </c>
      <c r="BL137" s="16" t="s">
        <v>126</v>
      </c>
      <c r="BM137" s="144" t="s">
        <v>276</v>
      </c>
    </row>
    <row r="138" spans="2:51" s="12" customFormat="1" ht="12">
      <c r="B138" s="146"/>
      <c r="D138" s="147" t="s">
        <v>128</v>
      </c>
      <c r="E138" s="148" t="s">
        <v>1</v>
      </c>
      <c r="F138" s="149" t="s">
        <v>277</v>
      </c>
      <c r="H138" s="150">
        <v>280</v>
      </c>
      <c r="I138" s="151"/>
      <c r="L138" s="146"/>
      <c r="M138" s="152"/>
      <c r="T138" s="153"/>
      <c r="AT138" s="148" t="s">
        <v>128</v>
      </c>
      <c r="AU138" s="148" t="s">
        <v>84</v>
      </c>
      <c r="AV138" s="12" t="s">
        <v>84</v>
      </c>
      <c r="AW138" s="12" t="s">
        <v>30</v>
      </c>
      <c r="AX138" s="12" t="s">
        <v>74</v>
      </c>
      <c r="AY138" s="148" t="s">
        <v>120</v>
      </c>
    </row>
    <row r="139" spans="2:51" s="12" customFormat="1" ht="12">
      <c r="B139" s="146"/>
      <c r="D139" s="147" t="s">
        <v>128</v>
      </c>
      <c r="E139" s="148" t="s">
        <v>1</v>
      </c>
      <c r="F139" s="149" t="s">
        <v>278</v>
      </c>
      <c r="H139" s="150">
        <v>23.333</v>
      </c>
      <c r="I139" s="151"/>
      <c r="L139" s="146"/>
      <c r="M139" s="152"/>
      <c r="T139" s="153"/>
      <c r="AT139" s="148" t="s">
        <v>128</v>
      </c>
      <c r="AU139" s="148" t="s">
        <v>84</v>
      </c>
      <c r="AV139" s="12" t="s">
        <v>84</v>
      </c>
      <c r="AW139" s="12" t="s">
        <v>30</v>
      </c>
      <c r="AX139" s="12" t="s">
        <v>82</v>
      </c>
      <c r="AY139" s="148" t="s">
        <v>120</v>
      </c>
    </row>
    <row r="140" spans="2:65" s="1" customFormat="1" ht="16.5" customHeight="1">
      <c r="B140" s="31"/>
      <c r="C140" s="172" t="s">
        <v>136</v>
      </c>
      <c r="D140" s="172" t="s">
        <v>279</v>
      </c>
      <c r="E140" s="173" t="s">
        <v>280</v>
      </c>
      <c r="F140" s="174" t="s">
        <v>281</v>
      </c>
      <c r="G140" s="175" t="s">
        <v>217</v>
      </c>
      <c r="H140" s="176">
        <v>14.01</v>
      </c>
      <c r="I140" s="177">
        <v>4390</v>
      </c>
      <c r="J140" s="178">
        <f>ROUND(I140*H140,2)</f>
        <v>61503.9</v>
      </c>
      <c r="K140" s="179"/>
      <c r="L140" s="180"/>
      <c r="M140" s="181" t="s">
        <v>1</v>
      </c>
      <c r="N140" s="182" t="s">
        <v>39</v>
      </c>
      <c r="P140" s="142">
        <f>O140*H140</f>
        <v>0</v>
      </c>
      <c r="Q140" s="142">
        <v>1</v>
      </c>
      <c r="R140" s="142">
        <f>Q140*H140</f>
        <v>14.01</v>
      </c>
      <c r="S140" s="142">
        <v>0</v>
      </c>
      <c r="T140" s="143">
        <f>S140*H140</f>
        <v>0</v>
      </c>
      <c r="AR140" s="144" t="s">
        <v>130</v>
      </c>
      <c r="AT140" s="144" t="s">
        <v>279</v>
      </c>
      <c r="AU140" s="144" t="s">
        <v>84</v>
      </c>
      <c r="AY140" s="16" t="s">
        <v>120</v>
      </c>
      <c r="BE140" s="145">
        <f>IF(N140="základní",J140,0)</f>
        <v>61503.9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82</v>
      </c>
      <c r="BK140" s="145">
        <f>ROUND(I140*H140,2)</f>
        <v>61503.9</v>
      </c>
      <c r="BL140" s="16" t="s">
        <v>126</v>
      </c>
      <c r="BM140" s="144" t="s">
        <v>282</v>
      </c>
    </row>
    <row r="141" spans="2:51" s="12" customFormat="1" ht="12">
      <c r="B141" s="146"/>
      <c r="D141" s="147" t="s">
        <v>128</v>
      </c>
      <c r="E141" s="148" t="s">
        <v>1</v>
      </c>
      <c r="F141" s="149" t="s">
        <v>283</v>
      </c>
      <c r="H141" s="150">
        <v>10.152</v>
      </c>
      <c r="I141" s="151"/>
      <c r="L141" s="146"/>
      <c r="M141" s="152"/>
      <c r="T141" s="153"/>
      <c r="AT141" s="148" t="s">
        <v>128</v>
      </c>
      <c r="AU141" s="148" t="s">
        <v>84</v>
      </c>
      <c r="AV141" s="12" t="s">
        <v>84</v>
      </c>
      <c r="AW141" s="12" t="s">
        <v>30</v>
      </c>
      <c r="AX141" s="12" t="s">
        <v>74</v>
      </c>
      <c r="AY141" s="148" t="s">
        <v>120</v>
      </c>
    </row>
    <row r="142" spans="2:51" s="12" customFormat="1" ht="12">
      <c r="B142" s="146"/>
      <c r="D142" s="147" t="s">
        <v>128</v>
      </c>
      <c r="E142" s="148" t="s">
        <v>1</v>
      </c>
      <c r="F142" s="149" t="s">
        <v>284</v>
      </c>
      <c r="H142" s="150">
        <v>14.01</v>
      </c>
      <c r="I142" s="151"/>
      <c r="L142" s="146"/>
      <c r="M142" s="152"/>
      <c r="T142" s="153"/>
      <c r="AT142" s="148" t="s">
        <v>128</v>
      </c>
      <c r="AU142" s="148" t="s">
        <v>84</v>
      </c>
      <c r="AV142" s="12" t="s">
        <v>84</v>
      </c>
      <c r="AW142" s="12" t="s">
        <v>30</v>
      </c>
      <c r="AX142" s="12" t="s">
        <v>82</v>
      </c>
      <c r="AY142" s="148" t="s">
        <v>120</v>
      </c>
    </row>
    <row r="143" spans="2:65" s="1" customFormat="1" ht="16.5" customHeight="1">
      <c r="B143" s="31"/>
      <c r="C143" s="172" t="s">
        <v>175</v>
      </c>
      <c r="D143" s="172" t="s">
        <v>279</v>
      </c>
      <c r="E143" s="173" t="s">
        <v>285</v>
      </c>
      <c r="F143" s="174" t="s">
        <v>286</v>
      </c>
      <c r="G143" s="175" t="s">
        <v>287</v>
      </c>
      <c r="H143" s="176">
        <v>60.912</v>
      </c>
      <c r="I143" s="177">
        <v>230</v>
      </c>
      <c r="J143" s="178">
        <f>ROUND(I143*H143,2)</f>
        <v>14009.76</v>
      </c>
      <c r="K143" s="179"/>
      <c r="L143" s="180"/>
      <c r="M143" s="181" t="s">
        <v>1</v>
      </c>
      <c r="N143" s="182" t="s">
        <v>39</v>
      </c>
      <c r="P143" s="142">
        <f>O143*H143</f>
        <v>0</v>
      </c>
      <c r="Q143" s="142">
        <v>0.00083</v>
      </c>
      <c r="R143" s="142">
        <f>Q143*H143</f>
        <v>0.05055696</v>
      </c>
      <c r="S143" s="142">
        <v>0</v>
      </c>
      <c r="T143" s="143">
        <f>S143*H143</f>
        <v>0</v>
      </c>
      <c r="AR143" s="144" t="s">
        <v>130</v>
      </c>
      <c r="AT143" s="144" t="s">
        <v>279</v>
      </c>
      <c r="AU143" s="144" t="s">
        <v>84</v>
      </c>
      <c r="AY143" s="16" t="s">
        <v>120</v>
      </c>
      <c r="BE143" s="145">
        <f>IF(N143="základní",J143,0)</f>
        <v>14009.76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6" t="s">
        <v>82</v>
      </c>
      <c r="BK143" s="145">
        <f>ROUND(I143*H143,2)</f>
        <v>14009.76</v>
      </c>
      <c r="BL143" s="16" t="s">
        <v>126</v>
      </c>
      <c r="BM143" s="144" t="s">
        <v>288</v>
      </c>
    </row>
    <row r="144" spans="2:51" s="12" customFormat="1" ht="12">
      <c r="B144" s="146"/>
      <c r="D144" s="147" t="s">
        <v>128</v>
      </c>
      <c r="E144" s="148" t="s">
        <v>1</v>
      </c>
      <c r="F144" s="149" t="s">
        <v>289</v>
      </c>
      <c r="H144" s="150">
        <v>60.912</v>
      </c>
      <c r="I144" s="151"/>
      <c r="L144" s="146"/>
      <c r="M144" s="152"/>
      <c r="T144" s="153"/>
      <c r="AT144" s="148" t="s">
        <v>128</v>
      </c>
      <c r="AU144" s="148" t="s">
        <v>84</v>
      </c>
      <c r="AV144" s="12" t="s">
        <v>84</v>
      </c>
      <c r="AW144" s="12" t="s">
        <v>30</v>
      </c>
      <c r="AX144" s="12" t="s">
        <v>82</v>
      </c>
      <c r="AY144" s="148" t="s">
        <v>120</v>
      </c>
    </row>
    <row r="145" spans="2:65" s="1" customFormat="1" ht="16.5" customHeight="1">
      <c r="B145" s="31"/>
      <c r="C145" s="172" t="s">
        <v>180</v>
      </c>
      <c r="D145" s="172" t="s">
        <v>279</v>
      </c>
      <c r="E145" s="173" t="s">
        <v>290</v>
      </c>
      <c r="F145" s="174" t="s">
        <v>291</v>
      </c>
      <c r="G145" s="175" t="s">
        <v>134</v>
      </c>
      <c r="H145" s="176">
        <v>157.5</v>
      </c>
      <c r="I145" s="177">
        <v>198.5</v>
      </c>
      <c r="J145" s="178">
        <f>ROUND(I145*H145,2)</f>
        <v>31263.75</v>
      </c>
      <c r="K145" s="179"/>
      <c r="L145" s="180"/>
      <c r="M145" s="181" t="s">
        <v>1</v>
      </c>
      <c r="N145" s="182" t="s">
        <v>39</v>
      </c>
      <c r="P145" s="142">
        <f>O145*H145</f>
        <v>0</v>
      </c>
      <c r="Q145" s="142">
        <v>0.00103</v>
      </c>
      <c r="R145" s="142">
        <f>Q145*H145</f>
        <v>0.162225</v>
      </c>
      <c r="S145" s="142">
        <v>0</v>
      </c>
      <c r="T145" s="143">
        <f>S145*H145</f>
        <v>0</v>
      </c>
      <c r="AR145" s="144" t="s">
        <v>130</v>
      </c>
      <c r="AT145" s="144" t="s">
        <v>279</v>
      </c>
      <c r="AU145" s="144" t="s">
        <v>84</v>
      </c>
      <c r="AY145" s="16" t="s">
        <v>120</v>
      </c>
      <c r="BE145" s="145">
        <f>IF(N145="základní",J145,0)</f>
        <v>31263.75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6" t="s">
        <v>82</v>
      </c>
      <c r="BK145" s="145">
        <f>ROUND(I145*H145,2)</f>
        <v>31263.75</v>
      </c>
      <c r="BL145" s="16" t="s">
        <v>126</v>
      </c>
      <c r="BM145" s="144" t="s">
        <v>292</v>
      </c>
    </row>
    <row r="146" spans="2:51" s="12" customFormat="1" ht="12">
      <c r="B146" s="146"/>
      <c r="D146" s="147" t="s">
        <v>128</v>
      </c>
      <c r="E146" s="148" t="s">
        <v>1</v>
      </c>
      <c r="F146" s="149" t="s">
        <v>293</v>
      </c>
      <c r="H146" s="150">
        <v>157.5</v>
      </c>
      <c r="I146" s="151"/>
      <c r="L146" s="146"/>
      <c r="M146" s="152"/>
      <c r="T146" s="153"/>
      <c r="AT146" s="148" t="s">
        <v>128</v>
      </c>
      <c r="AU146" s="148" t="s">
        <v>84</v>
      </c>
      <c r="AV146" s="12" t="s">
        <v>84</v>
      </c>
      <c r="AW146" s="12" t="s">
        <v>30</v>
      </c>
      <c r="AX146" s="12" t="s">
        <v>82</v>
      </c>
      <c r="AY146" s="148" t="s">
        <v>120</v>
      </c>
    </row>
    <row r="147" spans="2:65" s="1" customFormat="1" ht="16.5" customHeight="1">
      <c r="B147" s="31"/>
      <c r="C147" s="172" t="s">
        <v>185</v>
      </c>
      <c r="D147" s="172" t="s">
        <v>279</v>
      </c>
      <c r="E147" s="173" t="s">
        <v>294</v>
      </c>
      <c r="F147" s="174" t="s">
        <v>295</v>
      </c>
      <c r="G147" s="175" t="s">
        <v>134</v>
      </c>
      <c r="H147" s="176">
        <v>315</v>
      </c>
      <c r="I147" s="177">
        <v>390</v>
      </c>
      <c r="J147" s="178">
        <f>ROUND(I147*H147,2)</f>
        <v>122850</v>
      </c>
      <c r="K147" s="179"/>
      <c r="L147" s="180"/>
      <c r="M147" s="181" t="s">
        <v>1</v>
      </c>
      <c r="N147" s="182" t="s">
        <v>39</v>
      </c>
      <c r="P147" s="142">
        <f>O147*H147</f>
        <v>0</v>
      </c>
      <c r="Q147" s="142">
        <v>0.00555</v>
      </c>
      <c r="R147" s="142">
        <f>Q147*H147</f>
        <v>1.74825</v>
      </c>
      <c r="S147" s="142">
        <v>0</v>
      </c>
      <c r="T147" s="143">
        <f>S147*H147</f>
        <v>0</v>
      </c>
      <c r="AR147" s="144" t="s">
        <v>130</v>
      </c>
      <c r="AT147" s="144" t="s">
        <v>279</v>
      </c>
      <c r="AU147" s="144" t="s">
        <v>84</v>
      </c>
      <c r="AY147" s="16" t="s">
        <v>120</v>
      </c>
      <c r="BE147" s="145">
        <f>IF(N147="základní",J147,0)</f>
        <v>122850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82</v>
      </c>
      <c r="BK147" s="145">
        <f>ROUND(I147*H147,2)</f>
        <v>122850</v>
      </c>
      <c r="BL147" s="16" t="s">
        <v>126</v>
      </c>
      <c r="BM147" s="144" t="s">
        <v>296</v>
      </c>
    </row>
    <row r="148" spans="2:51" s="12" customFormat="1" ht="12">
      <c r="B148" s="146"/>
      <c r="D148" s="147" t="s">
        <v>128</v>
      </c>
      <c r="E148" s="148" t="s">
        <v>1</v>
      </c>
      <c r="F148" s="149" t="s">
        <v>297</v>
      </c>
      <c r="H148" s="150">
        <v>315</v>
      </c>
      <c r="I148" s="151"/>
      <c r="L148" s="146"/>
      <c r="M148" s="152"/>
      <c r="T148" s="153"/>
      <c r="AT148" s="148" t="s">
        <v>128</v>
      </c>
      <c r="AU148" s="148" t="s">
        <v>84</v>
      </c>
      <c r="AV148" s="12" t="s">
        <v>84</v>
      </c>
      <c r="AW148" s="12" t="s">
        <v>30</v>
      </c>
      <c r="AX148" s="12" t="s">
        <v>82</v>
      </c>
      <c r="AY148" s="148" t="s">
        <v>120</v>
      </c>
    </row>
    <row r="149" spans="2:65" s="1" customFormat="1" ht="24.15" customHeight="1">
      <c r="B149" s="31"/>
      <c r="C149" s="172" t="s">
        <v>189</v>
      </c>
      <c r="D149" s="172" t="s">
        <v>279</v>
      </c>
      <c r="E149" s="173" t="s">
        <v>298</v>
      </c>
      <c r="F149" s="174" t="s">
        <v>299</v>
      </c>
      <c r="G149" s="175" t="s">
        <v>251</v>
      </c>
      <c r="H149" s="176">
        <v>70</v>
      </c>
      <c r="I149" s="177">
        <v>407.5</v>
      </c>
      <c r="J149" s="178">
        <f>ROUND(I149*H149,2)</f>
        <v>28525</v>
      </c>
      <c r="K149" s="179"/>
      <c r="L149" s="180"/>
      <c r="M149" s="181" t="s">
        <v>1</v>
      </c>
      <c r="N149" s="182" t="s">
        <v>39</v>
      </c>
      <c r="P149" s="142">
        <f>O149*H149</f>
        <v>0</v>
      </c>
      <c r="Q149" s="142">
        <v>0.00184</v>
      </c>
      <c r="R149" s="142">
        <f>Q149*H149</f>
        <v>0.1288</v>
      </c>
      <c r="S149" s="142">
        <v>0</v>
      </c>
      <c r="T149" s="143">
        <f>S149*H149</f>
        <v>0</v>
      </c>
      <c r="AR149" s="144" t="s">
        <v>130</v>
      </c>
      <c r="AT149" s="144" t="s">
        <v>279</v>
      </c>
      <c r="AU149" s="144" t="s">
        <v>84</v>
      </c>
      <c r="AY149" s="16" t="s">
        <v>120</v>
      </c>
      <c r="BE149" s="145">
        <f>IF(N149="základní",J149,0)</f>
        <v>28525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82</v>
      </c>
      <c r="BK149" s="145">
        <f>ROUND(I149*H149,2)</f>
        <v>28525</v>
      </c>
      <c r="BL149" s="16" t="s">
        <v>126</v>
      </c>
      <c r="BM149" s="144" t="s">
        <v>300</v>
      </c>
    </row>
    <row r="150" spans="2:51" s="12" customFormat="1" ht="12">
      <c r="B150" s="146"/>
      <c r="D150" s="147" t="s">
        <v>128</v>
      </c>
      <c r="E150" s="148" t="s">
        <v>1</v>
      </c>
      <c r="F150" s="149" t="s">
        <v>301</v>
      </c>
      <c r="H150" s="150">
        <v>70</v>
      </c>
      <c r="I150" s="151"/>
      <c r="L150" s="146"/>
      <c r="M150" s="152"/>
      <c r="T150" s="153"/>
      <c r="AT150" s="148" t="s">
        <v>128</v>
      </c>
      <c r="AU150" s="148" t="s">
        <v>84</v>
      </c>
      <c r="AV150" s="12" t="s">
        <v>84</v>
      </c>
      <c r="AW150" s="12" t="s">
        <v>30</v>
      </c>
      <c r="AX150" s="12" t="s">
        <v>82</v>
      </c>
      <c r="AY150" s="148" t="s">
        <v>120</v>
      </c>
    </row>
    <row r="151" spans="2:65" s="1" customFormat="1" ht="24.15" customHeight="1">
      <c r="B151" s="31"/>
      <c r="C151" s="172" t="s">
        <v>195</v>
      </c>
      <c r="D151" s="172" t="s">
        <v>279</v>
      </c>
      <c r="E151" s="173" t="s">
        <v>302</v>
      </c>
      <c r="F151" s="174" t="s">
        <v>303</v>
      </c>
      <c r="G151" s="175" t="s">
        <v>251</v>
      </c>
      <c r="H151" s="176">
        <v>37</v>
      </c>
      <c r="I151" s="177">
        <v>188</v>
      </c>
      <c r="J151" s="178">
        <f>ROUND(I151*H151,2)</f>
        <v>6956</v>
      </c>
      <c r="K151" s="179"/>
      <c r="L151" s="180"/>
      <c r="M151" s="181" t="s">
        <v>1</v>
      </c>
      <c r="N151" s="182" t="s">
        <v>39</v>
      </c>
      <c r="P151" s="142">
        <f>O151*H151</f>
        <v>0</v>
      </c>
      <c r="Q151" s="142">
        <v>0.00066</v>
      </c>
      <c r="R151" s="142">
        <f>Q151*H151</f>
        <v>0.02442</v>
      </c>
      <c r="S151" s="142">
        <v>0</v>
      </c>
      <c r="T151" s="143">
        <f>S151*H151</f>
        <v>0</v>
      </c>
      <c r="AR151" s="144" t="s">
        <v>130</v>
      </c>
      <c r="AT151" s="144" t="s">
        <v>279</v>
      </c>
      <c r="AU151" s="144" t="s">
        <v>84</v>
      </c>
      <c r="AY151" s="16" t="s">
        <v>120</v>
      </c>
      <c r="BE151" s="145">
        <f>IF(N151="základní",J151,0)</f>
        <v>6956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6" t="s">
        <v>82</v>
      </c>
      <c r="BK151" s="145">
        <f>ROUND(I151*H151,2)</f>
        <v>6956</v>
      </c>
      <c r="BL151" s="16" t="s">
        <v>126</v>
      </c>
      <c r="BM151" s="144" t="s">
        <v>304</v>
      </c>
    </row>
    <row r="152" spans="2:51" s="12" customFormat="1" ht="12">
      <c r="B152" s="146"/>
      <c r="D152" s="147" t="s">
        <v>128</v>
      </c>
      <c r="E152" s="148" t="s">
        <v>1</v>
      </c>
      <c r="F152" s="149" t="s">
        <v>305</v>
      </c>
      <c r="H152" s="150">
        <v>37</v>
      </c>
      <c r="I152" s="151"/>
      <c r="L152" s="146"/>
      <c r="M152" s="152"/>
      <c r="T152" s="153"/>
      <c r="AT152" s="148" t="s">
        <v>128</v>
      </c>
      <c r="AU152" s="148" t="s">
        <v>84</v>
      </c>
      <c r="AV152" s="12" t="s">
        <v>84</v>
      </c>
      <c r="AW152" s="12" t="s">
        <v>30</v>
      </c>
      <c r="AX152" s="12" t="s">
        <v>82</v>
      </c>
      <c r="AY152" s="148" t="s">
        <v>120</v>
      </c>
    </row>
    <row r="153" spans="2:65" s="1" customFormat="1" ht="24.15" customHeight="1">
      <c r="B153" s="31"/>
      <c r="C153" s="132" t="s">
        <v>8</v>
      </c>
      <c r="D153" s="132" t="s">
        <v>122</v>
      </c>
      <c r="E153" s="133" t="s">
        <v>306</v>
      </c>
      <c r="F153" s="134" t="s">
        <v>307</v>
      </c>
      <c r="G153" s="135" t="s">
        <v>134</v>
      </c>
      <c r="H153" s="136">
        <v>157.5</v>
      </c>
      <c r="I153" s="137">
        <v>292.5</v>
      </c>
      <c r="J153" s="138">
        <f>ROUND(I153*H153,2)</f>
        <v>46068.75</v>
      </c>
      <c r="K153" s="139"/>
      <c r="L153" s="31"/>
      <c r="M153" s="140" t="s">
        <v>1</v>
      </c>
      <c r="N153" s="141" t="s">
        <v>39</v>
      </c>
      <c r="P153" s="142">
        <f>O153*H153</f>
        <v>0</v>
      </c>
      <c r="Q153" s="142">
        <v>0.001</v>
      </c>
      <c r="R153" s="142">
        <f>Q153*H153</f>
        <v>0.1575</v>
      </c>
      <c r="S153" s="142">
        <v>0</v>
      </c>
      <c r="T153" s="143">
        <f>S153*H153</f>
        <v>0</v>
      </c>
      <c r="AR153" s="144" t="s">
        <v>126</v>
      </c>
      <c r="AT153" s="144" t="s">
        <v>122</v>
      </c>
      <c r="AU153" s="144" t="s">
        <v>84</v>
      </c>
      <c r="AY153" s="16" t="s">
        <v>120</v>
      </c>
      <c r="BE153" s="145">
        <f>IF(N153="základní",J153,0)</f>
        <v>46068.75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82</v>
      </c>
      <c r="BK153" s="145">
        <f>ROUND(I153*H153,2)</f>
        <v>46068.75</v>
      </c>
      <c r="BL153" s="16" t="s">
        <v>126</v>
      </c>
      <c r="BM153" s="144" t="s">
        <v>308</v>
      </c>
    </row>
    <row r="154" spans="2:51" s="12" customFormat="1" ht="12">
      <c r="B154" s="146"/>
      <c r="D154" s="147" t="s">
        <v>128</v>
      </c>
      <c r="E154" s="148" t="s">
        <v>1</v>
      </c>
      <c r="F154" s="149" t="s">
        <v>309</v>
      </c>
      <c r="H154" s="150">
        <v>157.5</v>
      </c>
      <c r="I154" s="151"/>
      <c r="L154" s="146"/>
      <c r="M154" s="152"/>
      <c r="T154" s="153"/>
      <c r="AT154" s="148" t="s">
        <v>128</v>
      </c>
      <c r="AU154" s="148" t="s">
        <v>84</v>
      </c>
      <c r="AV154" s="12" t="s">
        <v>84</v>
      </c>
      <c r="AW154" s="12" t="s">
        <v>30</v>
      </c>
      <c r="AX154" s="12" t="s">
        <v>82</v>
      </c>
      <c r="AY154" s="148" t="s">
        <v>120</v>
      </c>
    </row>
    <row r="155" spans="2:65" s="1" customFormat="1" ht="24.15" customHeight="1">
      <c r="B155" s="31"/>
      <c r="C155" s="132" t="s">
        <v>202</v>
      </c>
      <c r="D155" s="132" t="s">
        <v>122</v>
      </c>
      <c r="E155" s="133" t="s">
        <v>310</v>
      </c>
      <c r="F155" s="134" t="s">
        <v>311</v>
      </c>
      <c r="G155" s="135" t="s">
        <v>134</v>
      </c>
      <c r="H155" s="136">
        <v>140</v>
      </c>
      <c r="I155" s="137">
        <v>261</v>
      </c>
      <c r="J155" s="138">
        <f>ROUND(I155*H155,2)</f>
        <v>36540</v>
      </c>
      <c r="K155" s="139"/>
      <c r="L155" s="31"/>
      <c r="M155" s="140" t="s">
        <v>1</v>
      </c>
      <c r="N155" s="141" t="s">
        <v>39</v>
      </c>
      <c r="P155" s="142">
        <f>O155*H155</f>
        <v>0</v>
      </c>
      <c r="Q155" s="142">
        <v>0.0015</v>
      </c>
      <c r="R155" s="142">
        <f>Q155*H155</f>
        <v>0.21</v>
      </c>
      <c r="S155" s="142">
        <v>0</v>
      </c>
      <c r="T155" s="143">
        <f>S155*H155</f>
        <v>0</v>
      </c>
      <c r="AR155" s="144" t="s">
        <v>126</v>
      </c>
      <c r="AT155" s="144" t="s">
        <v>122</v>
      </c>
      <c r="AU155" s="144" t="s">
        <v>84</v>
      </c>
      <c r="AY155" s="16" t="s">
        <v>120</v>
      </c>
      <c r="BE155" s="145">
        <f>IF(N155="základní",J155,0)</f>
        <v>36540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82</v>
      </c>
      <c r="BK155" s="145">
        <f>ROUND(I155*H155,2)</f>
        <v>36540</v>
      </c>
      <c r="BL155" s="16" t="s">
        <v>126</v>
      </c>
      <c r="BM155" s="144" t="s">
        <v>312</v>
      </c>
    </row>
    <row r="156" spans="2:51" s="12" customFormat="1" ht="12">
      <c r="B156" s="146"/>
      <c r="D156" s="147" t="s">
        <v>128</v>
      </c>
      <c r="E156" s="148" t="s">
        <v>1</v>
      </c>
      <c r="F156" s="149" t="s">
        <v>313</v>
      </c>
      <c r="H156" s="150">
        <v>140</v>
      </c>
      <c r="I156" s="151"/>
      <c r="L156" s="146"/>
      <c r="M156" s="152"/>
      <c r="T156" s="153"/>
      <c r="AT156" s="148" t="s">
        <v>128</v>
      </c>
      <c r="AU156" s="148" t="s">
        <v>84</v>
      </c>
      <c r="AV156" s="12" t="s">
        <v>84</v>
      </c>
      <c r="AW156" s="12" t="s">
        <v>30</v>
      </c>
      <c r="AX156" s="12" t="s">
        <v>82</v>
      </c>
      <c r="AY156" s="148" t="s">
        <v>120</v>
      </c>
    </row>
    <row r="157" spans="2:63" s="11" customFormat="1" ht="22.95" customHeight="1">
      <c r="B157" s="120"/>
      <c r="D157" s="121" t="s">
        <v>73</v>
      </c>
      <c r="E157" s="130" t="s">
        <v>136</v>
      </c>
      <c r="F157" s="130" t="s">
        <v>137</v>
      </c>
      <c r="I157" s="123"/>
      <c r="J157" s="131">
        <f>BK157</f>
        <v>18457.7</v>
      </c>
      <c r="L157" s="120"/>
      <c r="M157" s="125"/>
      <c r="P157" s="126">
        <f>SUM(P158:P165)</f>
        <v>0</v>
      </c>
      <c r="R157" s="126">
        <f>SUM(R158:R165)</f>
        <v>0.15889056000000001</v>
      </c>
      <c r="T157" s="127">
        <f>SUM(T158:T165)</f>
        <v>0.196875</v>
      </c>
      <c r="AR157" s="121" t="s">
        <v>82</v>
      </c>
      <c r="AT157" s="128" t="s">
        <v>73</v>
      </c>
      <c r="AU157" s="128" t="s">
        <v>82</v>
      </c>
      <c r="AY157" s="121" t="s">
        <v>120</v>
      </c>
      <c r="BK157" s="129">
        <f>SUM(BK158:BK165)</f>
        <v>18457.7</v>
      </c>
    </row>
    <row r="158" spans="2:65" s="1" customFormat="1" ht="24.15" customHeight="1">
      <c r="B158" s="31"/>
      <c r="C158" s="132" t="s">
        <v>206</v>
      </c>
      <c r="D158" s="132" t="s">
        <v>122</v>
      </c>
      <c r="E158" s="133" t="s">
        <v>314</v>
      </c>
      <c r="F158" s="134" t="s">
        <v>315</v>
      </c>
      <c r="G158" s="135" t="s">
        <v>125</v>
      </c>
      <c r="H158" s="136">
        <v>8.75</v>
      </c>
      <c r="I158" s="137">
        <v>1045</v>
      </c>
      <c r="J158" s="138">
        <f>ROUND(I158*H158,2)</f>
        <v>9143.75</v>
      </c>
      <c r="K158" s="139"/>
      <c r="L158" s="31"/>
      <c r="M158" s="140" t="s">
        <v>1</v>
      </c>
      <c r="N158" s="141" t="s">
        <v>39</v>
      </c>
      <c r="P158" s="142">
        <f>O158*H158</f>
        <v>0</v>
      </c>
      <c r="Q158" s="142">
        <v>0</v>
      </c>
      <c r="R158" s="142">
        <f>Q158*H158</f>
        <v>0</v>
      </c>
      <c r="S158" s="142">
        <v>0.0225</v>
      </c>
      <c r="T158" s="143">
        <f>S158*H158</f>
        <v>0.196875</v>
      </c>
      <c r="AR158" s="144" t="s">
        <v>126</v>
      </c>
      <c r="AT158" s="144" t="s">
        <v>122</v>
      </c>
      <c r="AU158" s="144" t="s">
        <v>84</v>
      </c>
      <c r="AY158" s="16" t="s">
        <v>120</v>
      </c>
      <c r="BE158" s="145">
        <f>IF(N158="základní",J158,0)</f>
        <v>9143.75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82</v>
      </c>
      <c r="BK158" s="145">
        <f>ROUND(I158*H158,2)</f>
        <v>9143.75</v>
      </c>
      <c r="BL158" s="16" t="s">
        <v>126</v>
      </c>
      <c r="BM158" s="144" t="s">
        <v>316</v>
      </c>
    </row>
    <row r="159" spans="2:51" s="13" customFormat="1" ht="12">
      <c r="B159" s="154"/>
      <c r="D159" s="147" t="s">
        <v>128</v>
      </c>
      <c r="E159" s="155" t="s">
        <v>1</v>
      </c>
      <c r="F159" s="156" t="s">
        <v>317</v>
      </c>
      <c r="H159" s="155" t="s">
        <v>1</v>
      </c>
      <c r="I159" s="157"/>
      <c r="L159" s="154"/>
      <c r="M159" s="158"/>
      <c r="T159" s="159"/>
      <c r="AT159" s="155" t="s">
        <v>128</v>
      </c>
      <c r="AU159" s="155" t="s">
        <v>84</v>
      </c>
      <c r="AV159" s="13" t="s">
        <v>82</v>
      </c>
      <c r="AW159" s="13" t="s">
        <v>30</v>
      </c>
      <c r="AX159" s="13" t="s">
        <v>74</v>
      </c>
      <c r="AY159" s="155" t="s">
        <v>120</v>
      </c>
    </row>
    <row r="160" spans="2:51" s="12" customFormat="1" ht="12">
      <c r="B160" s="146"/>
      <c r="D160" s="147" t="s">
        <v>128</v>
      </c>
      <c r="E160" s="148" t="s">
        <v>1</v>
      </c>
      <c r="F160" s="149" t="s">
        <v>318</v>
      </c>
      <c r="H160" s="150">
        <v>8.75</v>
      </c>
      <c r="I160" s="151"/>
      <c r="L160" s="146"/>
      <c r="M160" s="152"/>
      <c r="T160" s="153"/>
      <c r="AT160" s="148" t="s">
        <v>128</v>
      </c>
      <c r="AU160" s="148" t="s">
        <v>84</v>
      </c>
      <c r="AV160" s="12" t="s">
        <v>84</v>
      </c>
      <c r="AW160" s="12" t="s">
        <v>30</v>
      </c>
      <c r="AX160" s="12" t="s">
        <v>82</v>
      </c>
      <c r="AY160" s="148" t="s">
        <v>120</v>
      </c>
    </row>
    <row r="161" spans="2:65" s="1" customFormat="1" ht="33" customHeight="1">
      <c r="B161" s="31"/>
      <c r="C161" s="132" t="s">
        <v>214</v>
      </c>
      <c r="D161" s="132" t="s">
        <v>122</v>
      </c>
      <c r="E161" s="133" t="s">
        <v>319</v>
      </c>
      <c r="F161" s="134" t="s">
        <v>320</v>
      </c>
      <c r="G161" s="135" t="s">
        <v>125</v>
      </c>
      <c r="H161" s="136">
        <v>12</v>
      </c>
      <c r="I161" s="137">
        <v>575</v>
      </c>
      <c r="J161" s="138">
        <f>ROUND(I161*H161,2)</f>
        <v>6900</v>
      </c>
      <c r="K161" s="139"/>
      <c r="L161" s="31"/>
      <c r="M161" s="140" t="s">
        <v>1</v>
      </c>
      <c r="N161" s="141" t="s">
        <v>39</v>
      </c>
      <c r="P161" s="142">
        <f>O161*H161</f>
        <v>0</v>
      </c>
      <c r="Q161" s="142">
        <v>0.00956</v>
      </c>
      <c r="R161" s="142">
        <f>Q161*H161</f>
        <v>0.11472000000000002</v>
      </c>
      <c r="S161" s="142">
        <v>0</v>
      </c>
      <c r="T161" s="143">
        <f>S161*H161</f>
        <v>0</v>
      </c>
      <c r="AR161" s="144" t="s">
        <v>126</v>
      </c>
      <c r="AT161" s="144" t="s">
        <v>122</v>
      </c>
      <c r="AU161" s="144" t="s">
        <v>84</v>
      </c>
      <c r="AY161" s="16" t="s">
        <v>120</v>
      </c>
      <c r="BE161" s="145">
        <f>IF(N161="základní",J161,0)</f>
        <v>6900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82</v>
      </c>
      <c r="BK161" s="145">
        <f>ROUND(I161*H161,2)</f>
        <v>6900</v>
      </c>
      <c r="BL161" s="16" t="s">
        <v>126</v>
      </c>
      <c r="BM161" s="144" t="s">
        <v>321</v>
      </c>
    </row>
    <row r="162" spans="2:51" s="12" customFormat="1" ht="12">
      <c r="B162" s="146"/>
      <c r="D162" s="147" t="s">
        <v>128</v>
      </c>
      <c r="E162" s="148" t="s">
        <v>1</v>
      </c>
      <c r="F162" s="149" t="s">
        <v>322</v>
      </c>
      <c r="H162" s="150">
        <v>12</v>
      </c>
      <c r="I162" s="151"/>
      <c r="L162" s="146"/>
      <c r="M162" s="152"/>
      <c r="T162" s="153"/>
      <c r="AT162" s="148" t="s">
        <v>128</v>
      </c>
      <c r="AU162" s="148" t="s">
        <v>84</v>
      </c>
      <c r="AV162" s="12" t="s">
        <v>84</v>
      </c>
      <c r="AW162" s="12" t="s">
        <v>30</v>
      </c>
      <c r="AX162" s="12" t="s">
        <v>82</v>
      </c>
      <c r="AY162" s="148" t="s">
        <v>120</v>
      </c>
    </row>
    <row r="163" spans="2:65" s="1" customFormat="1" ht="16.5" customHeight="1">
      <c r="B163" s="31"/>
      <c r="C163" s="132" t="s">
        <v>219</v>
      </c>
      <c r="D163" s="132" t="s">
        <v>122</v>
      </c>
      <c r="E163" s="133" t="s">
        <v>323</v>
      </c>
      <c r="F163" s="134" t="s">
        <v>324</v>
      </c>
      <c r="G163" s="135" t="s">
        <v>217</v>
      </c>
      <c r="H163" s="136">
        <v>0.042</v>
      </c>
      <c r="I163" s="137">
        <v>57475</v>
      </c>
      <c r="J163" s="138">
        <f>ROUND(I163*H163,2)</f>
        <v>2413.95</v>
      </c>
      <c r="K163" s="139"/>
      <c r="L163" s="31"/>
      <c r="M163" s="140" t="s">
        <v>1</v>
      </c>
      <c r="N163" s="141" t="s">
        <v>39</v>
      </c>
      <c r="P163" s="142">
        <f>O163*H163</f>
        <v>0</v>
      </c>
      <c r="Q163" s="142">
        <v>1.05168</v>
      </c>
      <c r="R163" s="142">
        <f>Q163*H163</f>
        <v>0.04417056</v>
      </c>
      <c r="S163" s="142">
        <v>0</v>
      </c>
      <c r="T163" s="143">
        <f>S163*H163</f>
        <v>0</v>
      </c>
      <c r="AR163" s="144" t="s">
        <v>126</v>
      </c>
      <c r="AT163" s="144" t="s">
        <v>122</v>
      </c>
      <c r="AU163" s="144" t="s">
        <v>84</v>
      </c>
      <c r="AY163" s="16" t="s">
        <v>120</v>
      </c>
      <c r="BE163" s="145">
        <f>IF(N163="základní",J163,0)</f>
        <v>2413.95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6" t="s">
        <v>82</v>
      </c>
      <c r="BK163" s="145">
        <f>ROUND(I163*H163,2)</f>
        <v>2413.95</v>
      </c>
      <c r="BL163" s="16" t="s">
        <v>126</v>
      </c>
      <c r="BM163" s="144" t="s">
        <v>325</v>
      </c>
    </row>
    <row r="164" spans="2:51" s="12" customFormat="1" ht="12">
      <c r="B164" s="146"/>
      <c r="D164" s="147" t="s">
        <v>128</v>
      </c>
      <c r="E164" s="148" t="s">
        <v>1</v>
      </c>
      <c r="F164" s="149" t="s">
        <v>326</v>
      </c>
      <c r="H164" s="150">
        <v>35</v>
      </c>
      <c r="I164" s="151"/>
      <c r="L164" s="146"/>
      <c r="M164" s="152"/>
      <c r="T164" s="153"/>
      <c r="AT164" s="148" t="s">
        <v>128</v>
      </c>
      <c r="AU164" s="148" t="s">
        <v>84</v>
      </c>
      <c r="AV164" s="12" t="s">
        <v>84</v>
      </c>
      <c r="AW164" s="12" t="s">
        <v>30</v>
      </c>
      <c r="AX164" s="12" t="s">
        <v>74</v>
      </c>
      <c r="AY164" s="148" t="s">
        <v>120</v>
      </c>
    </row>
    <row r="165" spans="2:51" s="12" customFormat="1" ht="12">
      <c r="B165" s="146"/>
      <c r="D165" s="147" t="s">
        <v>128</v>
      </c>
      <c r="E165" s="148" t="s">
        <v>1</v>
      </c>
      <c r="F165" s="149" t="s">
        <v>327</v>
      </c>
      <c r="H165" s="150">
        <v>0.042</v>
      </c>
      <c r="I165" s="151"/>
      <c r="L165" s="146"/>
      <c r="M165" s="152"/>
      <c r="T165" s="153"/>
      <c r="AT165" s="148" t="s">
        <v>128</v>
      </c>
      <c r="AU165" s="148" t="s">
        <v>84</v>
      </c>
      <c r="AV165" s="12" t="s">
        <v>84</v>
      </c>
      <c r="AW165" s="12" t="s">
        <v>30</v>
      </c>
      <c r="AX165" s="12" t="s">
        <v>82</v>
      </c>
      <c r="AY165" s="148" t="s">
        <v>120</v>
      </c>
    </row>
    <row r="166" spans="2:63" s="11" customFormat="1" ht="22.95" customHeight="1">
      <c r="B166" s="120"/>
      <c r="D166" s="121" t="s">
        <v>73</v>
      </c>
      <c r="E166" s="130" t="s">
        <v>237</v>
      </c>
      <c r="F166" s="130" t="s">
        <v>238</v>
      </c>
      <c r="I166" s="123"/>
      <c r="J166" s="131">
        <f>BK166</f>
        <v>13000.67</v>
      </c>
      <c r="L166" s="120"/>
      <c r="M166" s="125"/>
      <c r="P166" s="126">
        <f>P167</f>
        <v>0</v>
      </c>
      <c r="R166" s="126">
        <f>R167</f>
        <v>0</v>
      </c>
      <c r="T166" s="127">
        <f>T167</f>
        <v>0</v>
      </c>
      <c r="AR166" s="121" t="s">
        <v>82</v>
      </c>
      <c r="AT166" s="128" t="s">
        <v>73</v>
      </c>
      <c r="AU166" s="128" t="s">
        <v>82</v>
      </c>
      <c r="AY166" s="121" t="s">
        <v>120</v>
      </c>
      <c r="BK166" s="129">
        <f>BK167</f>
        <v>13000.67</v>
      </c>
    </row>
    <row r="167" spans="2:65" s="1" customFormat="1" ht="16.5" customHeight="1">
      <c r="B167" s="31"/>
      <c r="C167" s="132" t="s">
        <v>224</v>
      </c>
      <c r="D167" s="132" t="s">
        <v>122</v>
      </c>
      <c r="E167" s="133" t="s">
        <v>328</v>
      </c>
      <c r="F167" s="134" t="s">
        <v>329</v>
      </c>
      <c r="G167" s="135" t="s">
        <v>217</v>
      </c>
      <c r="H167" s="136">
        <v>27.661</v>
      </c>
      <c r="I167" s="137">
        <v>470</v>
      </c>
      <c r="J167" s="138">
        <f>ROUND(I167*H167,2)</f>
        <v>13000.67</v>
      </c>
      <c r="K167" s="139"/>
      <c r="L167" s="31"/>
      <c r="M167" s="167" t="s">
        <v>1</v>
      </c>
      <c r="N167" s="168" t="s">
        <v>39</v>
      </c>
      <c r="O167" s="169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AR167" s="144" t="s">
        <v>126</v>
      </c>
      <c r="AT167" s="144" t="s">
        <v>122</v>
      </c>
      <c r="AU167" s="144" t="s">
        <v>84</v>
      </c>
      <c r="AY167" s="16" t="s">
        <v>120</v>
      </c>
      <c r="BE167" s="145">
        <f>IF(N167="základní",J167,0)</f>
        <v>13000.67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6" t="s">
        <v>82</v>
      </c>
      <c r="BK167" s="145">
        <f>ROUND(I167*H167,2)</f>
        <v>13000.67</v>
      </c>
      <c r="BL167" s="16" t="s">
        <v>126</v>
      </c>
      <c r="BM167" s="144" t="s">
        <v>330</v>
      </c>
    </row>
    <row r="168" spans="2:12" s="1" customFormat="1" ht="6.9" customHeight="1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31"/>
    </row>
  </sheetData>
  <sheetProtection algorithmName="SHA-512" hashValue="7lPuJIqsAEaf1s6HXsvN8gWxz+8x6CnHCvi3CVRpJJ+qhoSNZQn+hQM35rBIvA3fnKhpBToht8y2kEzFPaLMwQ==" saltValue="pwQZBwvVMDoVyheynwWIAwSdSAoXCCo7zwf6jIqsAg+7U8uc3V7Eu4kN0SZ6kBDEL3HDBdk+lB4qlSDvVEjqwg==" spinCount="100000" sheet="1" objects="1" scenarios="1" formatColumns="0" formatRows="0" autoFilter="0"/>
  <autoFilter ref="C120:K16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4"/>
  <sheetViews>
    <sheetView showGridLines="0" workbookViewId="0" topLeftCell="A116">
      <selection activeCell="AL44" sqref="AL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91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Mikulov - oprava a stat.zajištění hradebních zdí</v>
      </c>
      <c r="F7" s="227"/>
      <c r="G7" s="227"/>
      <c r="H7" s="227"/>
      <c r="L7" s="19"/>
    </row>
    <row r="8" spans="2:12" s="1" customFormat="1" ht="12" customHeight="1">
      <c r="B8" s="31"/>
      <c r="D8" s="26" t="s">
        <v>92</v>
      </c>
      <c r="L8" s="31"/>
    </row>
    <row r="9" spans="2:12" s="1" customFormat="1" ht="16.5" customHeight="1">
      <c r="B9" s="31"/>
      <c r="E9" s="191" t="s">
        <v>331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45145</v>
      </c>
      <c r="L12" s="31"/>
    </row>
    <row r="13" spans="2:12" s="1" customFormat="1" ht="10.95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7" t="str">
        <f>'Rekapitulace stavby'!AN13</f>
        <v>26240980</v>
      </c>
      <c r="L17" s="31"/>
    </row>
    <row r="18" spans="2:12" s="1" customFormat="1" ht="18" customHeight="1">
      <c r="B18" s="31"/>
      <c r="E18" s="228" t="str">
        <f>'Rekapitulace stavby'!E14</f>
        <v>SASTA CZ, a.s., Votroubkova 546/11, 620 00 Brno</v>
      </c>
      <c r="F18" s="217"/>
      <c r="G18" s="217"/>
      <c r="H18" s="217"/>
      <c r="I18" s="26" t="s">
        <v>26</v>
      </c>
      <c r="J18" s="27" t="str">
        <f>'Rekapitulace stavby'!AN14</f>
        <v>CZ26240980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ROUND(J121,2)</f>
        <v>122703.75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ROUND((SUM(BE121:BE133)),2)</f>
        <v>122703.75</v>
      </c>
      <c r="I33" s="91">
        <v>0.21</v>
      </c>
      <c r="J33" s="90">
        <f>ROUND(((SUM(BE121:BE133))*I33),2)</f>
        <v>25767.79</v>
      </c>
      <c r="L33" s="31"/>
    </row>
    <row r="34" spans="2:12" s="1" customFormat="1" ht="14.4" customHeight="1">
      <c r="B34" s="31"/>
      <c r="E34" s="26" t="s">
        <v>40</v>
      </c>
      <c r="F34" s="90">
        <f>ROUND((SUM(BF121:BF133)),2)</f>
        <v>0</v>
      </c>
      <c r="I34" s="91">
        <v>0.15</v>
      </c>
      <c r="J34" s="90">
        <f>ROUND(((SUM(BF121:BF133))*I34),2)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ROUND((SUM(BG121:BG133)),2)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ROUND((SUM(BH121:BH133)),2)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ROUND((SUM(BI121:BI133)),2)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148471.54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94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Mikulov - oprava a stat.zajištění hradebních zdí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92</v>
      </c>
      <c r="L86" s="31"/>
    </row>
    <row r="87" spans="2:12" s="1" customFormat="1" ht="16.5" customHeight="1">
      <c r="B87" s="31"/>
      <c r="E87" s="191" t="str">
        <f>E9</f>
        <v>03 - Vedlejší rozpočtové náklady</v>
      </c>
      <c r="F87" s="225"/>
      <c r="G87" s="225"/>
      <c r="H87" s="225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Mikulov</v>
      </c>
      <c r="I89" s="26" t="s">
        <v>22</v>
      </c>
      <c r="J89" s="51">
        <f>IF(J12="","",J12)</f>
        <v>45145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23</v>
      </c>
      <c r="F91" s="24" t="str">
        <f>E15</f>
        <v>Regionální muzeum v Mikulově, Mikulov</v>
      </c>
      <c r="I91" s="26" t="s">
        <v>28</v>
      </c>
      <c r="J91" s="29" t="str">
        <f>E21</f>
        <v>OK Atelier, s.r.o., Břeclav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SASTA CZ, a.s., Votroubkova 546/11, 620 00 Brno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5" customHeight="1">
      <c r="B96" s="31"/>
      <c r="C96" s="102" t="s">
        <v>97</v>
      </c>
      <c r="J96" s="65">
        <f>J121</f>
        <v>122703.75</v>
      </c>
      <c r="L96" s="31"/>
      <c r="AU96" s="16" t="s">
        <v>98</v>
      </c>
    </row>
    <row r="97" spans="2:12" s="8" customFormat="1" ht="24.9" customHeight="1">
      <c r="B97" s="103"/>
      <c r="D97" s="104" t="s">
        <v>332</v>
      </c>
      <c r="E97" s="105"/>
      <c r="F97" s="105"/>
      <c r="G97" s="105"/>
      <c r="H97" s="105"/>
      <c r="I97" s="105"/>
      <c r="J97" s="106">
        <f>J122</f>
        <v>122703.75</v>
      </c>
      <c r="L97" s="103"/>
    </row>
    <row r="98" spans="2:12" s="9" customFormat="1" ht="19.95" customHeight="1">
      <c r="B98" s="107"/>
      <c r="D98" s="108" t="s">
        <v>333</v>
      </c>
      <c r="E98" s="109"/>
      <c r="F98" s="109"/>
      <c r="G98" s="109"/>
      <c r="H98" s="109"/>
      <c r="I98" s="109"/>
      <c r="J98" s="110">
        <f>J123</f>
        <v>68168.75</v>
      </c>
      <c r="L98" s="107"/>
    </row>
    <row r="99" spans="2:12" s="9" customFormat="1" ht="19.95" customHeight="1">
      <c r="B99" s="107"/>
      <c r="D99" s="108" t="s">
        <v>334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5" customHeight="1">
      <c r="B100" s="107"/>
      <c r="D100" s="108" t="s">
        <v>335</v>
      </c>
      <c r="E100" s="109"/>
      <c r="F100" s="109"/>
      <c r="G100" s="109"/>
      <c r="H100" s="109"/>
      <c r="I100" s="109"/>
      <c r="J100" s="110">
        <f>J128</f>
        <v>27267.5</v>
      </c>
      <c r="L100" s="107"/>
    </row>
    <row r="101" spans="2:12" s="9" customFormat="1" ht="19.95" customHeight="1">
      <c r="B101" s="107"/>
      <c r="D101" s="108" t="s">
        <v>336</v>
      </c>
      <c r="E101" s="109"/>
      <c r="F101" s="109"/>
      <c r="G101" s="109"/>
      <c r="H101" s="109"/>
      <c r="I101" s="109"/>
      <c r="J101" s="110">
        <f>J130</f>
        <v>27267.5</v>
      </c>
      <c r="L101" s="107"/>
    </row>
    <row r="102" spans="2:12" s="1" customFormat="1" ht="21.75" customHeight="1">
      <c r="B102" s="31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" customHeight="1">
      <c r="B108" s="31"/>
      <c r="C108" s="20" t="s">
        <v>105</v>
      </c>
      <c r="L108" s="31"/>
    </row>
    <row r="109" spans="2:12" s="1" customFormat="1" ht="6.9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6" t="str">
        <f>E7</f>
        <v>Mikulov - oprava a stat.zajištění hradebních zdí</v>
      </c>
      <c r="F111" s="227"/>
      <c r="G111" s="227"/>
      <c r="H111" s="227"/>
      <c r="L111" s="31"/>
    </row>
    <row r="112" spans="2:12" s="1" customFormat="1" ht="12" customHeight="1">
      <c r="B112" s="31"/>
      <c r="C112" s="26" t="s">
        <v>92</v>
      </c>
      <c r="L112" s="31"/>
    </row>
    <row r="113" spans="2:12" s="1" customFormat="1" ht="16.5" customHeight="1">
      <c r="B113" s="31"/>
      <c r="E113" s="191" t="str">
        <f>E9</f>
        <v>03 - Vedlejší rozpočtové náklady</v>
      </c>
      <c r="F113" s="225"/>
      <c r="G113" s="225"/>
      <c r="H113" s="225"/>
      <c r="L113" s="31"/>
    </row>
    <row r="114" spans="2:12" s="1" customFormat="1" ht="6.9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Mikulov</v>
      </c>
      <c r="I115" s="26" t="s">
        <v>22</v>
      </c>
      <c r="J115" s="51">
        <f>IF(J12="","",J12)</f>
        <v>45145</v>
      </c>
      <c r="L115" s="31"/>
    </row>
    <row r="116" spans="2:12" s="1" customFormat="1" ht="6.9" customHeight="1">
      <c r="B116" s="31"/>
      <c r="L116" s="31"/>
    </row>
    <row r="117" spans="2:12" s="1" customFormat="1" ht="25.65" customHeight="1">
      <c r="B117" s="31"/>
      <c r="C117" s="26" t="s">
        <v>23</v>
      </c>
      <c r="F117" s="24" t="str">
        <f>E15</f>
        <v>Regionální muzeum v Mikulově, Mikulov</v>
      </c>
      <c r="I117" s="26" t="s">
        <v>28</v>
      </c>
      <c r="J117" s="29" t="str">
        <f>E21</f>
        <v>OK Atelier, s.r.o., Břeclav</v>
      </c>
      <c r="L117" s="31"/>
    </row>
    <row r="118" spans="2:12" s="1" customFormat="1" ht="15.15" customHeight="1">
      <c r="B118" s="31"/>
      <c r="C118" s="26" t="s">
        <v>27</v>
      </c>
      <c r="F118" s="24" t="str">
        <f>IF(E18="","",E18)</f>
        <v>SASTA CZ, a.s., Votroubkova 546/11, 620 00 Brno</v>
      </c>
      <c r="I118" s="26" t="s">
        <v>31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106</v>
      </c>
      <c r="D120" s="113" t="s">
        <v>59</v>
      </c>
      <c r="E120" s="113" t="s">
        <v>55</v>
      </c>
      <c r="F120" s="113" t="s">
        <v>56</v>
      </c>
      <c r="G120" s="113" t="s">
        <v>107</v>
      </c>
      <c r="H120" s="113" t="s">
        <v>108</v>
      </c>
      <c r="I120" s="113" t="s">
        <v>109</v>
      </c>
      <c r="J120" s="114" t="s">
        <v>96</v>
      </c>
      <c r="K120" s="115" t="s">
        <v>110</v>
      </c>
      <c r="L120" s="111"/>
      <c r="M120" s="58" t="s">
        <v>1</v>
      </c>
      <c r="N120" s="59" t="s">
        <v>38</v>
      </c>
      <c r="O120" s="59" t="s">
        <v>111</v>
      </c>
      <c r="P120" s="59" t="s">
        <v>112</v>
      </c>
      <c r="Q120" s="59" t="s">
        <v>113</v>
      </c>
      <c r="R120" s="59" t="s">
        <v>114</v>
      </c>
      <c r="S120" s="59" t="s">
        <v>115</v>
      </c>
      <c r="T120" s="60" t="s">
        <v>116</v>
      </c>
    </row>
    <row r="121" spans="2:63" s="1" customFormat="1" ht="22.95" customHeight="1">
      <c r="B121" s="31"/>
      <c r="C121" s="63" t="s">
        <v>117</v>
      </c>
      <c r="J121" s="116">
        <f>BK121</f>
        <v>122703.75</v>
      </c>
      <c r="L121" s="31"/>
      <c r="M121" s="61"/>
      <c r="N121" s="52"/>
      <c r="O121" s="52"/>
      <c r="P121" s="117">
        <f>P122</f>
        <v>0</v>
      </c>
      <c r="Q121" s="52"/>
      <c r="R121" s="117">
        <f>R122</f>
        <v>0</v>
      </c>
      <c r="S121" s="52"/>
      <c r="T121" s="118">
        <f>T122</f>
        <v>0</v>
      </c>
      <c r="AT121" s="16" t="s">
        <v>73</v>
      </c>
      <c r="AU121" s="16" t="s">
        <v>98</v>
      </c>
      <c r="BK121" s="119">
        <f>BK122</f>
        <v>122703.75</v>
      </c>
    </row>
    <row r="122" spans="2:63" s="11" customFormat="1" ht="25.95" customHeight="1">
      <c r="B122" s="120"/>
      <c r="D122" s="121" t="s">
        <v>73</v>
      </c>
      <c r="E122" s="122" t="s">
        <v>337</v>
      </c>
      <c r="F122" s="122" t="s">
        <v>89</v>
      </c>
      <c r="I122" s="123"/>
      <c r="J122" s="124">
        <f>BK122</f>
        <v>122703.75</v>
      </c>
      <c r="L122" s="120"/>
      <c r="M122" s="125"/>
      <c r="P122" s="126">
        <f>P123+P126+P128+P130</f>
        <v>0</v>
      </c>
      <c r="R122" s="126">
        <f>R123+R126+R128+R130</f>
        <v>0</v>
      </c>
      <c r="T122" s="127">
        <f>T123+T126+T128+T130</f>
        <v>0</v>
      </c>
      <c r="AR122" s="121" t="s">
        <v>148</v>
      </c>
      <c r="AT122" s="128" t="s">
        <v>73</v>
      </c>
      <c r="AU122" s="128" t="s">
        <v>74</v>
      </c>
      <c r="AY122" s="121" t="s">
        <v>120</v>
      </c>
      <c r="BK122" s="129">
        <f>BK123+BK126+BK128+BK130</f>
        <v>122703.75</v>
      </c>
    </row>
    <row r="123" spans="2:63" s="11" customFormat="1" ht="22.95" customHeight="1">
      <c r="B123" s="120"/>
      <c r="D123" s="121" t="s">
        <v>73</v>
      </c>
      <c r="E123" s="130" t="s">
        <v>338</v>
      </c>
      <c r="F123" s="130" t="s">
        <v>339</v>
      </c>
      <c r="I123" s="123"/>
      <c r="J123" s="131">
        <f>BK123</f>
        <v>68168.75</v>
      </c>
      <c r="L123" s="120"/>
      <c r="M123" s="125"/>
      <c r="P123" s="126">
        <f>SUM(P124:P125)</f>
        <v>0</v>
      </c>
      <c r="R123" s="126">
        <f>SUM(R124:R125)</f>
        <v>0</v>
      </c>
      <c r="T123" s="127">
        <f>SUM(T124:T125)</f>
        <v>0</v>
      </c>
      <c r="AR123" s="121" t="s">
        <v>148</v>
      </c>
      <c r="AT123" s="128" t="s">
        <v>73</v>
      </c>
      <c r="AU123" s="128" t="s">
        <v>82</v>
      </c>
      <c r="AY123" s="121" t="s">
        <v>120</v>
      </c>
      <c r="BK123" s="129">
        <f>SUM(BK124:BK125)</f>
        <v>68168.75</v>
      </c>
    </row>
    <row r="124" spans="2:65" s="1" customFormat="1" ht="16.5" customHeight="1">
      <c r="B124" s="31"/>
      <c r="C124" s="132" t="s">
        <v>82</v>
      </c>
      <c r="D124" s="132" t="s">
        <v>122</v>
      </c>
      <c r="E124" s="133" t="s">
        <v>340</v>
      </c>
      <c r="F124" s="134" t="s">
        <v>339</v>
      </c>
      <c r="G124" s="135" t="s">
        <v>341</v>
      </c>
      <c r="H124" s="183">
        <v>2.5</v>
      </c>
      <c r="I124" s="137">
        <v>27267.5</v>
      </c>
      <c r="J124" s="138">
        <f>ROUND(I124*H124,2)</f>
        <v>68168.75</v>
      </c>
      <c r="K124" s="139"/>
      <c r="L124" s="31"/>
      <c r="M124" s="140" t="s">
        <v>1</v>
      </c>
      <c r="N124" s="141" t="s">
        <v>39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342</v>
      </c>
      <c r="AT124" s="144" t="s">
        <v>122</v>
      </c>
      <c r="AU124" s="144" t="s">
        <v>84</v>
      </c>
      <c r="AY124" s="16" t="s">
        <v>120</v>
      </c>
      <c r="BE124" s="145">
        <f>IF(N124="základní",J124,0)</f>
        <v>68168.75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82</v>
      </c>
      <c r="BK124" s="145">
        <f>ROUND(I124*H124,2)</f>
        <v>68168.75</v>
      </c>
      <c r="BL124" s="16" t="s">
        <v>342</v>
      </c>
      <c r="BM124" s="144" t="s">
        <v>343</v>
      </c>
    </row>
    <row r="125" spans="2:51" s="12" customFormat="1" ht="12">
      <c r="B125" s="146"/>
      <c r="D125" s="147" t="s">
        <v>128</v>
      </c>
      <c r="E125" s="148" t="s">
        <v>1</v>
      </c>
      <c r="F125" s="149"/>
      <c r="H125" s="150"/>
      <c r="I125" s="151"/>
      <c r="L125" s="146"/>
      <c r="M125" s="152"/>
      <c r="T125" s="153"/>
      <c r="AT125" s="148" t="s">
        <v>128</v>
      </c>
      <c r="AU125" s="148" t="s">
        <v>84</v>
      </c>
      <c r="AV125" s="12" t="s">
        <v>84</v>
      </c>
      <c r="AW125" s="12" t="s">
        <v>30</v>
      </c>
      <c r="AX125" s="12" t="s">
        <v>82</v>
      </c>
      <c r="AY125" s="148" t="s">
        <v>120</v>
      </c>
    </row>
    <row r="126" spans="2:63" s="11" customFormat="1" ht="22.95" customHeight="1">
      <c r="B126" s="120"/>
      <c r="D126" s="121" t="s">
        <v>73</v>
      </c>
      <c r="E126" s="130" t="s">
        <v>344</v>
      </c>
      <c r="F126" s="130" t="s">
        <v>345</v>
      </c>
      <c r="I126" s="123"/>
      <c r="J126" s="131">
        <f>BK126</f>
        <v>0</v>
      </c>
      <c r="L126" s="120"/>
      <c r="M126" s="125"/>
      <c r="P126" s="126">
        <f>P127</f>
        <v>0</v>
      </c>
      <c r="R126" s="126">
        <f>R127</f>
        <v>0</v>
      </c>
      <c r="T126" s="127">
        <f>T127</f>
        <v>0</v>
      </c>
      <c r="AR126" s="121" t="s">
        <v>148</v>
      </c>
      <c r="AT126" s="128" t="s">
        <v>73</v>
      </c>
      <c r="AU126" s="128" t="s">
        <v>82</v>
      </c>
      <c r="AY126" s="121" t="s">
        <v>120</v>
      </c>
      <c r="BK126" s="129">
        <f>BK127</f>
        <v>0</v>
      </c>
    </row>
    <row r="127" spans="2:65" s="1" customFormat="1" ht="16.5" customHeight="1">
      <c r="B127" s="31"/>
      <c r="C127" s="132" t="s">
        <v>84</v>
      </c>
      <c r="D127" s="132" t="s">
        <v>122</v>
      </c>
      <c r="E127" s="133" t="s">
        <v>346</v>
      </c>
      <c r="F127" s="134" t="s">
        <v>347</v>
      </c>
      <c r="G127" s="135" t="s">
        <v>348</v>
      </c>
      <c r="H127" s="136"/>
      <c r="I127" s="137">
        <v>0</v>
      </c>
      <c r="J127" s="138">
        <f>ROUND(I127*H127,2)</f>
        <v>0</v>
      </c>
      <c r="K127" s="139"/>
      <c r="L127" s="31"/>
      <c r="M127" s="140" t="s">
        <v>1</v>
      </c>
      <c r="N127" s="141" t="s">
        <v>39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342</v>
      </c>
      <c r="AT127" s="144" t="s">
        <v>122</v>
      </c>
      <c r="AU127" s="144" t="s">
        <v>84</v>
      </c>
      <c r="AY127" s="16" t="s">
        <v>120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82</v>
      </c>
      <c r="BK127" s="145">
        <f>ROUND(I127*H127,2)</f>
        <v>0</v>
      </c>
      <c r="BL127" s="16" t="s">
        <v>342</v>
      </c>
      <c r="BM127" s="144" t="s">
        <v>349</v>
      </c>
    </row>
    <row r="128" spans="2:63" s="11" customFormat="1" ht="22.95" customHeight="1">
      <c r="B128" s="120"/>
      <c r="D128" s="121" t="s">
        <v>73</v>
      </c>
      <c r="E128" s="130" t="s">
        <v>350</v>
      </c>
      <c r="F128" s="130" t="s">
        <v>351</v>
      </c>
      <c r="I128" s="123"/>
      <c r="J128" s="131">
        <f>BK128</f>
        <v>27267.5</v>
      </c>
      <c r="L128" s="120"/>
      <c r="M128" s="125"/>
      <c r="P128" s="126">
        <f>P129</f>
        <v>0</v>
      </c>
      <c r="R128" s="126">
        <f>R129</f>
        <v>0</v>
      </c>
      <c r="T128" s="127">
        <f>T129</f>
        <v>0</v>
      </c>
      <c r="AR128" s="121" t="s">
        <v>148</v>
      </c>
      <c r="AT128" s="128" t="s">
        <v>73</v>
      </c>
      <c r="AU128" s="128" t="s">
        <v>82</v>
      </c>
      <c r="AY128" s="121" t="s">
        <v>120</v>
      </c>
      <c r="BK128" s="129">
        <f>BK129</f>
        <v>27267.5</v>
      </c>
    </row>
    <row r="129" spans="2:65" s="1" customFormat="1" ht="16.5" customHeight="1">
      <c r="B129" s="31"/>
      <c r="C129" s="132" t="s">
        <v>138</v>
      </c>
      <c r="D129" s="132" t="s">
        <v>122</v>
      </c>
      <c r="E129" s="133" t="s">
        <v>352</v>
      </c>
      <c r="F129" s="134" t="s">
        <v>351</v>
      </c>
      <c r="G129" s="135" t="s">
        <v>341</v>
      </c>
      <c r="H129" s="183">
        <v>1</v>
      </c>
      <c r="I129" s="137">
        <v>27267.5</v>
      </c>
      <c r="J129" s="138">
        <f>ROUND(I129*H129,2)</f>
        <v>27267.5</v>
      </c>
      <c r="K129" s="139"/>
      <c r="L129" s="31"/>
      <c r="M129" s="140" t="s">
        <v>1</v>
      </c>
      <c r="N129" s="141" t="s">
        <v>39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342</v>
      </c>
      <c r="AT129" s="144" t="s">
        <v>122</v>
      </c>
      <c r="AU129" s="144" t="s">
        <v>84</v>
      </c>
      <c r="AY129" s="16" t="s">
        <v>120</v>
      </c>
      <c r="BE129" s="145">
        <f>IF(N129="základní",J129,0)</f>
        <v>27267.5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6" t="s">
        <v>82</v>
      </c>
      <c r="BK129" s="145">
        <f>ROUND(I129*H129,2)</f>
        <v>27267.5</v>
      </c>
      <c r="BL129" s="16" t="s">
        <v>342</v>
      </c>
      <c r="BM129" s="144" t="s">
        <v>353</v>
      </c>
    </row>
    <row r="130" spans="2:63" s="11" customFormat="1" ht="22.95" customHeight="1">
      <c r="B130" s="120"/>
      <c r="D130" s="121" t="s">
        <v>73</v>
      </c>
      <c r="E130" s="130" t="s">
        <v>354</v>
      </c>
      <c r="F130" s="130" t="s">
        <v>355</v>
      </c>
      <c r="I130" s="123"/>
      <c r="J130" s="131">
        <f>BK130</f>
        <v>27267.5</v>
      </c>
      <c r="L130" s="120"/>
      <c r="M130" s="125"/>
      <c r="P130" s="126">
        <f>SUM(P131:P133)</f>
        <v>0</v>
      </c>
      <c r="R130" s="126">
        <f>SUM(R131:R133)</f>
        <v>0</v>
      </c>
      <c r="T130" s="127">
        <f>SUM(T131:T133)</f>
        <v>0</v>
      </c>
      <c r="AR130" s="121" t="s">
        <v>148</v>
      </c>
      <c r="AT130" s="128" t="s">
        <v>73</v>
      </c>
      <c r="AU130" s="128" t="s">
        <v>82</v>
      </c>
      <c r="AY130" s="121" t="s">
        <v>120</v>
      </c>
      <c r="BK130" s="129">
        <f>SUM(BK131:BK133)</f>
        <v>27267.5</v>
      </c>
    </row>
    <row r="131" spans="2:65" s="1" customFormat="1" ht="16.5" customHeight="1">
      <c r="B131" s="31"/>
      <c r="C131" s="132" t="s">
        <v>126</v>
      </c>
      <c r="D131" s="132" t="s">
        <v>122</v>
      </c>
      <c r="E131" s="133" t="s">
        <v>356</v>
      </c>
      <c r="F131" s="134" t="s">
        <v>355</v>
      </c>
      <c r="G131" s="135" t="s">
        <v>341</v>
      </c>
      <c r="H131" s="183">
        <v>1</v>
      </c>
      <c r="I131" s="137">
        <v>27267.5</v>
      </c>
      <c r="J131" s="138">
        <f>ROUND(I131*H131,2)</f>
        <v>27267.5</v>
      </c>
      <c r="K131" s="139"/>
      <c r="L131" s="31"/>
      <c r="M131" s="140" t="s">
        <v>1</v>
      </c>
      <c r="N131" s="141" t="s">
        <v>39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342</v>
      </c>
      <c r="AT131" s="144" t="s">
        <v>122</v>
      </c>
      <c r="AU131" s="144" t="s">
        <v>84</v>
      </c>
      <c r="AY131" s="16" t="s">
        <v>120</v>
      </c>
      <c r="BE131" s="145">
        <f>IF(N131="základní",J131,0)</f>
        <v>27267.5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6" t="s">
        <v>82</v>
      </c>
      <c r="BK131" s="145">
        <f>ROUND(I131*H131,2)</f>
        <v>27267.5</v>
      </c>
      <c r="BL131" s="16" t="s">
        <v>342</v>
      </c>
      <c r="BM131" s="144" t="s">
        <v>357</v>
      </c>
    </row>
    <row r="132" spans="2:51" s="13" customFormat="1" ht="12">
      <c r="B132" s="154"/>
      <c r="D132" s="147" t="s">
        <v>128</v>
      </c>
      <c r="E132" s="155" t="s">
        <v>1</v>
      </c>
      <c r="F132" s="156" t="s">
        <v>358</v>
      </c>
      <c r="H132" s="155" t="s">
        <v>1</v>
      </c>
      <c r="I132" s="157"/>
      <c r="L132" s="154"/>
      <c r="M132" s="158"/>
      <c r="T132" s="159"/>
      <c r="AT132" s="155" t="s">
        <v>128</v>
      </c>
      <c r="AU132" s="155" t="s">
        <v>84</v>
      </c>
      <c r="AV132" s="13" t="s">
        <v>82</v>
      </c>
      <c r="AW132" s="13" t="s">
        <v>30</v>
      </c>
      <c r="AX132" s="13" t="s">
        <v>74</v>
      </c>
      <c r="AY132" s="155" t="s">
        <v>120</v>
      </c>
    </row>
    <row r="133" spans="2:51" s="12" customFormat="1" ht="12">
      <c r="B133" s="146"/>
      <c r="D133" s="147" t="s">
        <v>128</v>
      </c>
      <c r="E133" s="148" t="s">
        <v>1</v>
      </c>
      <c r="F133" s="149"/>
      <c r="H133" s="150"/>
      <c r="I133" s="151"/>
      <c r="L133" s="146"/>
      <c r="M133" s="184"/>
      <c r="N133" s="185"/>
      <c r="O133" s="185"/>
      <c r="P133" s="185"/>
      <c r="Q133" s="185"/>
      <c r="R133" s="185"/>
      <c r="S133" s="185"/>
      <c r="T133" s="186"/>
      <c r="AT133" s="148" t="s">
        <v>128</v>
      </c>
      <c r="AU133" s="148" t="s">
        <v>84</v>
      </c>
      <c r="AV133" s="12" t="s">
        <v>84</v>
      </c>
      <c r="AW133" s="12" t="s">
        <v>30</v>
      </c>
      <c r="AX133" s="12" t="s">
        <v>82</v>
      </c>
      <c r="AY133" s="148" t="s">
        <v>120</v>
      </c>
    </row>
    <row r="134" spans="2:12" s="1" customFormat="1" ht="6.9" customHeight="1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31"/>
    </row>
  </sheetData>
  <sheetProtection algorithmName="SHA-512" hashValue="SYheQ2bZtyLjhhyAzywUoivfpkx+s0eIi3s8cVRbI2L4ZSZEHmPIQiunEkQ47WOeMuT8+53Zm3wwpq4P5hvisg==" saltValue="InjxMztXZ7s53ElvHDUD2g==" spinCount="100000" sheet="1" objects="1" scenarios="1" formatColumns="0" formatRows="0" autoFilter="0"/>
  <autoFilter ref="C120:K13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PC-VALCIKOVA2\valcikova</dc:creator>
  <cp:keywords/>
  <dc:description/>
  <cp:lastModifiedBy>valcikova</cp:lastModifiedBy>
  <cp:lastPrinted>2023-08-07T12:51:16Z</cp:lastPrinted>
  <dcterms:created xsi:type="dcterms:W3CDTF">2023-02-27T09:54:27Z</dcterms:created>
  <dcterms:modified xsi:type="dcterms:W3CDTF">2023-08-07T12:54:31Z</dcterms:modified>
  <cp:category/>
  <cp:version/>
  <cp:contentType/>
  <cp:contentStatus/>
</cp:coreProperties>
</file>