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workbookProtection workbookAlgorithmName="SHA-512" workbookHashValue="XTRc60qsOujo0sTBuJpGTAZ4X4zJPh6jfBNQQVZaGetuVcA4ezSKhbqmrOjZ7bmumjNTq1bO0k2n1n3F7XYLkQ==" workbookSpinCount="100000" workbookSaltValue="PVabuTUnEmfq6tmY/isbpA==" lockStructure="1"/>
  <bookViews>
    <workbookView xWindow="65416" yWindow="65416" windowWidth="29040" windowHeight="15720" firstSheet="2" activeTab="2"/>
  </bookViews>
  <sheets>
    <sheet name="01Seznam Zadavatelů" sheetId="3" state="hidden" r:id="rId1"/>
    <sheet name="03Specifikace" sheetId="4" state="hidden" r:id="rId2"/>
    <sheet name="04Cena plnění" sheetId="5" r:id="rId3"/>
    <sheet name="240 Odpovědi formuláře" sheetId="1" state="hidden" r:id="rId4"/>
    <sheet name="Seznam_PO_1_1_2022" sheetId="2" state="hidden" r:id="rId5"/>
  </sheets>
  <definedNames>
    <definedName name="_xlnm._FilterDatabase" localSheetId="0" hidden="1">'01Seznam Zadavatelů'!$B$4:$F$92</definedName>
    <definedName name="_xlnm._FilterDatabase" localSheetId="1" hidden="1">'03Specifikace'!$B$7:$O$18</definedName>
    <definedName name="_xlnm._FilterDatabase" localSheetId="3" hidden="1">'240 Odpovědi formuláře'!$A$1:$T$87</definedName>
    <definedName name="_xlnm._FilterDatabase" localSheetId="4" hidden="1">'Seznam_PO_1_1_2022'!$A$1:$AB$86</definedName>
    <definedName name="_xlnm.Print_Area" localSheetId="0">'01Seznam Zadavatelů'!$A$1:$R$90</definedName>
    <definedName name="_xlnm.Print_Area" localSheetId="1">'03Specifikace'!$A$1:$Q$20</definedName>
    <definedName name="_xlnm.Print_Area" localSheetId="2">'04Cena plnění'!$A$1:$D$21</definedName>
    <definedName name="up" localSheetId="0">#REF!</definedName>
    <definedName name="up" localSheetId="4">'Seznam_PO_1_1_2022'!#REF!</definedName>
    <definedName name="_xlnm.Print_Titles" localSheetId="0">'01Seznam Zadavatelů'!$4:$4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5.xml><?xml version="1.0" encoding="utf-8"?>
<comments xmlns="http://schemas.openxmlformats.org/spreadsheetml/2006/main">
  <authors>
    <author>tc={0E06094E-DE11-49FA-96E9-3D7E2AF6C9F7}</author>
    <author>Cejiza, s.r.o.</author>
    <author>tc={DA339321-458B-4FD2-9442-455D61421E49}</author>
    <author>Nikola Kobzinková</author>
    <author>tc={80217ED5-21A8-4D01-A18F-C2135B7605D0}</author>
    <author>tc={332CC4FA-A6FF-4FB4-8ABD-596C6E2F71F0}</author>
    <author>tc={08D8E78D-FA4B-4338-81D1-08B86FFE7C1B}</author>
    <author>tc={1DD2CC26-5F76-460F-AE4E-737ACECCF9D2}</author>
  </authors>
  <commentList>
    <comment ref="W5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Q6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Ing. Petra Veselá
asistentka ředitele a tisková mluvčí
</t>
        </r>
        <r>
          <rPr>
            <b/>
            <sz val="9"/>
            <rFont val="Tahoma"/>
            <family val="2"/>
          </rPr>
          <t>515 215 556</t>
        </r>
      </text>
    </comment>
    <comment ref="E9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Q2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asistentka: Andrea Šikulová
</t>
        </r>
        <r>
          <rPr>
            <b/>
            <sz val="9"/>
            <rFont val="Tahoma"/>
            <family val="2"/>
          </rPr>
          <t>775 561 652</t>
        </r>
      </text>
    </comment>
    <comment ref="Q30" authorId="1">
      <text>
        <r>
          <rPr>
            <b/>
            <sz val="9"/>
            <rFont val="Tahoma"/>
            <family val="2"/>
          </rPr>
          <t xml:space="preserve">Cejiza, s.r.o.:
</t>
        </r>
        <r>
          <rPr>
            <sz val="9"/>
            <rFont val="Tahoma"/>
            <family val="2"/>
          </rPr>
          <t xml:space="preserve">
Sekretářka:
Tvrdá Helena
+420 </t>
        </r>
        <r>
          <rPr>
            <b/>
            <sz val="9"/>
            <rFont val="Tahoma"/>
            <family val="2"/>
          </rPr>
          <t>517 315 101</t>
        </r>
        <r>
          <rPr>
            <sz val="9"/>
            <rFont val="Tahoma"/>
            <family val="2"/>
          </rPr>
          <t xml:space="preserve">
tvrda@nemvy.cz</t>
        </r>
      </text>
    </comment>
    <comment ref="W30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</t>
        </r>
      </text>
    </comment>
    <comment ref="AA30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Další email: klimes@nemvy.cz;
rozehnalova@nemvy.cz</t>
        </r>
      </text>
    </comment>
    <comment ref="E33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E4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E48" authorId="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1.1.2023 - původní název: Obchodní akademie a Střední odborné učiliště Veselí nad Moravou, příspěvková organizece</t>
        </r>
      </text>
    </comment>
    <comment ref="P5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E58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N59" authorId="3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Ing. Vlastimil Jalový zástupce ředitele školy
EMAIL: zastupce1@spsjedovnice.cz </t>
        </r>
      </text>
    </comment>
    <comment ref="Z6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pani ředitelka si přeje aby bylo všechno posíláno v kopii i na pani ekonomku
</t>
        </r>
      </text>
    </comment>
    <comment ref="Y7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POSÍLAT KOPIE NA PODATELNU-pro jistotu</t>
        </r>
      </text>
    </comment>
    <comment ref="N83" authorId="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1.5.2022 nová ředitelka</t>
        </r>
      </text>
    </comment>
  </commentList>
</comments>
</file>

<file path=xl/sharedStrings.xml><?xml version="1.0" encoding="utf-8"?>
<sst xmlns="http://schemas.openxmlformats.org/spreadsheetml/2006/main" count="2481" uniqueCount="1534">
  <si>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</si>
  <si>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</si>
  <si>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</si>
  <si>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</si>
  <si>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říjen– prosinec 2023 (3 měsíce)</t>
  </si>
  <si>
    <t>Přejete si v rámci centrálního nákupu na období říjen – prosinec 2023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</si>
  <si>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</si>
  <si>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</si>
  <si>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</si>
  <si>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</si>
  <si>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</si>
  <si>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</si>
  <si>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</si>
  <si>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</si>
  <si>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</si>
  <si>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</si>
  <si>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</si>
  <si>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</si>
  <si>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Ne</t>
  </si>
  <si>
    <t>novotna@zssekaninova.cz</t>
  </si>
  <si>
    <t>Eva Novotná</t>
  </si>
  <si>
    <t>Ano</t>
  </si>
  <si>
    <t>mkrizova@gymelg.cz</t>
  </si>
  <si>
    <t>Monika Křížová</t>
  </si>
  <si>
    <t>00558974</t>
  </si>
  <si>
    <t>hyblerova.michaela@nemhu.cz</t>
  </si>
  <si>
    <t>Michaela Hýblerová / Nemocnice Hustopeče, p.o.</t>
  </si>
  <si>
    <t>04212029</t>
  </si>
  <si>
    <t>gabriela.fialova@mszscernopolni.cz</t>
  </si>
  <si>
    <t>Gabriela Fialová</t>
  </si>
  <si>
    <t>oa@oaveseli.cz</t>
  </si>
  <si>
    <t>Iveta Machalová</t>
  </si>
  <si>
    <t>00566438</t>
  </si>
  <si>
    <t>vesela@vim-jmk.cz</t>
  </si>
  <si>
    <t>Yveta Veselá</t>
  </si>
  <si>
    <t>sigmundova@domovtavikovice.cz</t>
  </si>
  <si>
    <t>Renata Sigmundová</t>
  </si>
  <si>
    <t>objednavky.mtz@nemzn.cz</t>
  </si>
  <si>
    <t>Martina Vidličková/Nemocnice Znojmo p.o.</t>
  </si>
  <si>
    <t>00092584</t>
  </si>
  <si>
    <t>ruzickova@muzeum-blanenska.cz</t>
  </si>
  <si>
    <t>Michaela Růžičková, Muzeum Blanenska, p.o.</t>
  </si>
  <si>
    <t>04551320</t>
  </si>
  <si>
    <t>davky@nemletovice.cz</t>
  </si>
  <si>
    <t>Eva Hönigová</t>
  </si>
  <si>
    <t>00387134</t>
  </si>
  <si>
    <t>provozni.zs.stefanikova@seznam.cz</t>
  </si>
  <si>
    <t>Marie Bubeníková</t>
  </si>
  <si>
    <t>Zustrnkova@volny.cz</t>
  </si>
  <si>
    <t xml:space="preserve">Marika Benešová </t>
  </si>
  <si>
    <t>kancelar@dd-tisnov.cz</t>
  </si>
  <si>
    <t>Dětský domov Tišnov, příspěvková organizace</t>
  </si>
  <si>
    <t>email@gzastavka.cz</t>
  </si>
  <si>
    <t>Gymnázium T. G. Masaryka Zastávka, příspěvková organizace</t>
  </si>
  <si>
    <t>sklad@centrumproseniorykyjov.cz</t>
  </si>
  <si>
    <t>Jana Žůrková</t>
  </si>
  <si>
    <t>jilkova@domovch.cz</t>
  </si>
  <si>
    <t>Domov pro seniory Černá Hora, příspěvková organizace</t>
  </si>
  <si>
    <t>00380458</t>
  </si>
  <si>
    <t>pavel.juranek@issabrno.cz</t>
  </si>
  <si>
    <t xml:space="preserve">Pavel Juránek </t>
  </si>
  <si>
    <t>00219321</t>
  </si>
  <si>
    <t>novacek@domovsokolnice.cz</t>
  </si>
  <si>
    <t>Mgr. Petr Nováček</t>
  </si>
  <si>
    <t>00209392</t>
  </si>
  <si>
    <t>ekonom@domovjaroska.cz</t>
  </si>
  <si>
    <t>Lenka Luzertová</t>
  </si>
  <si>
    <t>peskova@masarykuvdm.cz</t>
  </si>
  <si>
    <t>Helena Pešková</t>
  </si>
  <si>
    <t>00567370</t>
  </si>
  <si>
    <t>podatelna@svcznojmo.cz</t>
  </si>
  <si>
    <t>Eva Havlišová/Středisko volného času Znojmo, příspěvková organizace</t>
  </si>
  <si>
    <t>info@sos-vyskov.cz</t>
  </si>
  <si>
    <t>Hana Poslíková</t>
  </si>
  <si>
    <t>zusstraznice@zusstraznice.cz</t>
  </si>
  <si>
    <t>Marcela Drajsajtlová</t>
  </si>
  <si>
    <t>mtz@horizontkyjov.cz</t>
  </si>
  <si>
    <t>Jana Vincová/Domov Horizont</t>
  </si>
  <si>
    <t>zizkova@zusjk.cz</t>
  </si>
  <si>
    <t>Alexandra Žižková/ZUŠ Jaroslava Kvapila Brno, příspěvková organizace</t>
  </si>
  <si>
    <t>novak.p@gpoa.cz</t>
  </si>
  <si>
    <t>GPOA</t>
  </si>
  <si>
    <t>info@zussmetanova.cz</t>
  </si>
  <si>
    <t>Zuzana Jasinková</t>
  </si>
  <si>
    <t>00400963</t>
  </si>
  <si>
    <t>obchodni@nembv.cz</t>
  </si>
  <si>
    <t>Petr Pyskatý</t>
  </si>
  <si>
    <t>00390780</t>
  </si>
  <si>
    <t>vajdisova@soubosonohy.cz</t>
  </si>
  <si>
    <t>Petra Vajdišová</t>
  </si>
  <si>
    <t>00173843</t>
  </si>
  <si>
    <t>sankova.d@gymnzidlo.cz</t>
  </si>
  <si>
    <t>Dana Saňková</t>
  </si>
  <si>
    <t>zusvy@zusvy.cz</t>
  </si>
  <si>
    <t>Aleš Musil</t>
  </si>
  <si>
    <t>dd.vranov@skolyjm.cz</t>
  </si>
  <si>
    <t>Dětský domov Vranov</t>
  </si>
  <si>
    <t>ss.gellnerova@skolyjm.cz</t>
  </si>
  <si>
    <t>Věra Ondrušková, MŠ, ZŠ a SŠ Gellnerka Brno, p.o.</t>
  </si>
  <si>
    <t>zus.velka@tiscali.cz</t>
  </si>
  <si>
    <t>Petr Pavlinec</t>
  </si>
  <si>
    <t>havranova@gml.cz</t>
  </si>
  <si>
    <t>Petra Havranová/Gymnázium Matyáše Lercha</t>
  </si>
  <si>
    <t>00559008</t>
  </si>
  <si>
    <t>herzan@nemvy.cz</t>
  </si>
  <si>
    <t>Jaromír Herzán / Nemocnice Vyškov, p.o.</t>
  </si>
  <si>
    <t>00839205</t>
  </si>
  <si>
    <t>kavanova@sjs-brno.cz</t>
  </si>
  <si>
    <t>Veronika Kavanová</t>
  </si>
  <si>
    <t>00566772</t>
  </si>
  <si>
    <t>aujezdska.martina@zsveselikollarova.cz</t>
  </si>
  <si>
    <t>Martina Aujezdská/Základní škola a praktická škola Veselí nad Moravou, příspěvková organizace</t>
  </si>
  <si>
    <t>reditel@zus-hustopece.cz</t>
  </si>
  <si>
    <t>Miroslav Brúček/Základní umělecká škola Hustopeče, příspěvková organizace</t>
  </si>
  <si>
    <t>tapticova@ppphodonin.cz</t>
  </si>
  <si>
    <t>Mgr. Jana Taptičová/ PPP Hodonín</t>
  </si>
  <si>
    <t>magdonova@zsherbenova.cz</t>
  </si>
  <si>
    <t>Mgr. Alice Magdonová/ Mateřská škola a základní škola Břeclav, Herbenova, příspěvková organizace</t>
  </si>
  <si>
    <t>ddm.veseli@skolyjm.cz</t>
  </si>
  <si>
    <t xml:space="preserve">Gabriela Šivelová </t>
  </si>
  <si>
    <t>skolakretin@zspridl.cz</t>
  </si>
  <si>
    <t>Mgr. Hana Najbrová</t>
  </si>
  <si>
    <t>kulhankova@iss-slavkov.eu</t>
  </si>
  <si>
    <t>Integrovaná střední škola Slavkov u Brna, příspěvková organizace</t>
  </si>
  <si>
    <t>technik@domovhustopece.cz</t>
  </si>
  <si>
    <t>Zdeňka Dohnálková</t>
  </si>
  <si>
    <t>ekonom@issho.cz</t>
  </si>
  <si>
    <t>Marta Hlaváčová/Integrovaná střední škola Hodonín, příspěvková organizace</t>
  </si>
  <si>
    <t>00838225</t>
  </si>
  <si>
    <t>skrabal@stredni-skola.cz</t>
  </si>
  <si>
    <t>Stanislav Škrabal / Masarykova střední škola Letovice, příspěvková organizace</t>
  </si>
  <si>
    <t>georgiu@rmm.cz</t>
  </si>
  <si>
    <t>Regionální muzeum v Mikulově p.o. Dana Georgiu</t>
  </si>
  <si>
    <t>00089613</t>
  </si>
  <si>
    <t>vrskova.veronika@voszbrno.cz</t>
  </si>
  <si>
    <t>Veronika Vršková</t>
  </si>
  <si>
    <t>00637980</t>
  </si>
  <si>
    <t>chelik@svcvyskov.cz</t>
  </si>
  <si>
    <t>Roman CHELÍK</t>
  </si>
  <si>
    <t>info@zushodonin.cz</t>
  </si>
  <si>
    <t>Lenka Vlachová/Základní umělecká škola Hodonín, příspěvková organizace</t>
  </si>
  <si>
    <t>kancelar@sgldbrno.cz</t>
  </si>
  <si>
    <t>Renata Kolstrunková</t>
  </si>
  <si>
    <t>00567582</t>
  </si>
  <si>
    <t>vaculikova@skolarajhrad.cz</t>
  </si>
  <si>
    <t>KATEŘINA VACULÍKOVÁ</t>
  </si>
  <si>
    <t>00055468</t>
  </si>
  <si>
    <t>ekonom@muzeumznojmo.cz</t>
  </si>
  <si>
    <t>Kateřina Hnaníčková/Jihomoravské muzeum ve Znojmě, příspěvková organizace</t>
  </si>
  <si>
    <t>00092738</t>
  </si>
  <si>
    <t>safarova.eva@nemkyj.cz</t>
  </si>
  <si>
    <t>Eva Šafářová/Nemocnice Kyjov, příspěvková organizace</t>
  </si>
  <si>
    <t>00226912</t>
  </si>
  <si>
    <t>pechova@oupslomena.cz</t>
  </si>
  <si>
    <t>Petra Pechová, Odborné učiliště a prš Brno, Lomená 44</t>
  </si>
  <si>
    <t>00567213</t>
  </si>
  <si>
    <t>ekonom@domuvek.cz</t>
  </si>
  <si>
    <t>Andrea Kropíková</t>
  </si>
  <si>
    <t>zusmkrumlov@skolyjm.cz</t>
  </si>
  <si>
    <t>Lenka Červinková Jandová</t>
  </si>
  <si>
    <t>hanado@seznam.cz</t>
  </si>
  <si>
    <t>Hana Doušková/Střední průmyslová škola stavební Brno, příspěvková organizace</t>
  </si>
  <si>
    <t>00559466</t>
  </si>
  <si>
    <t>zemlova@zusboskovice.cz</t>
  </si>
  <si>
    <t>Božena Žemlová</t>
  </si>
  <si>
    <t>00839680</t>
  </si>
  <si>
    <t>reditel@zusrosice.cz</t>
  </si>
  <si>
    <t>Mgr. Zdeněk Doležal, DiS. / Základní umělecká škola Rosice, příspěvková organizace</t>
  </si>
  <si>
    <t>JituChmelova@seznam.cz</t>
  </si>
  <si>
    <t>Jitka Chmelová</t>
  </si>
  <si>
    <t>zusadamov@seznam.cz</t>
  </si>
  <si>
    <t>Lenka Bočková/ Základní umělecká škola Adamov, příspěvková organizace</t>
  </si>
  <si>
    <t>ekonom@skolazahumnykyjov.cz</t>
  </si>
  <si>
    <t xml:space="preserve">Mateřská škola, základní škola, praktická škola a dětský domov Kyjov, příspěvková organizace </t>
  </si>
  <si>
    <t>ucetni@paprsek.eu</t>
  </si>
  <si>
    <t>Ivana Berková</t>
  </si>
  <si>
    <t>00838420</t>
  </si>
  <si>
    <t>strelec@ssee-sokolnice.cz</t>
  </si>
  <si>
    <t>Ivo Střelec / Střední škola elektrotechnická a energetická</t>
  </si>
  <si>
    <t>00380407</t>
  </si>
  <si>
    <t>info@zusjedovnice.cz</t>
  </si>
  <si>
    <t>Kateřina Klimešová/Základní umělecká škola F. B. Ševčíka Jedovnice, příspěvková organizace</t>
  </si>
  <si>
    <t>00839621</t>
  </si>
  <si>
    <t>susjmk@susjmk.cz</t>
  </si>
  <si>
    <t>Lenka Havelková</t>
  </si>
  <si>
    <t>podatelna@goah.cz</t>
  </si>
  <si>
    <t>Jitka Opluštilová/ Gymnázium, obchodní akademie a jazyková škola s právem státní jazykové zkoušky Hodonín, příspěvková organizace</t>
  </si>
  <si>
    <t>00559130</t>
  </si>
  <si>
    <t>posta@socialnisluzbysebetov.cz</t>
  </si>
  <si>
    <t>Jitka Juračková/Sociální služby Šebetov, příspěvková organizace</t>
  </si>
  <si>
    <t>00838446</t>
  </si>
  <si>
    <t>zavodna@spsbv.cz</t>
  </si>
  <si>
    <t>Jaroslava Závodná</t>
  </si>
  <si>
    <t>ddjilova@ddjilova.cz</t>
  </si>
  <si>
    <t>Dětský domov Brno, Jílová, příspěvková organizace</t>
  </si>
  <si>
    <t>00401293</t>
  </si>
  <si>
    <t>info@nemtisnov.cz</t>
  </si>
  <si>
    <t>Andrea Šikulová</t>
  </si>
  <si>
    <t>skola@spschbr.cz</t>
  </si>
  <si>
    <t>Komárková Z.</t>
  </si>
  <si>
    <t>stravovani@ds-hodonin.cz</t>
  </si>
  <si>
    <t>Domov pro seniory Bažantnice</t>
  </si>
  <si>
    <t>ekonomka@ddmblasnko.cz</t>
  </si>
  <si>
    <t>Ilona Mahrová</t>
  </si>
  <si>
    <t>eva.havlova@mszsvyskov.cz</t>
  </si>
  <si>
    <t>Eva Havlová</t>
  </si>
  <si>
    <t>mkrivakova@szsbrno.cz</t>
  </si>
  <si>
    <t>Marcela Křiváková</t>
  </si>
  <si>
    <t>00638005</t>
  </si>
  <si>
    <t>ucetni@zssblansko.cz</t>
  </si>
  <si>
    <t>Ludmila Treschlová</t>
  </si>
  <si>
    <t>bucova@skolahrou-zelesice.cz</t>
  </si>
  <si>
    <t>Eva Bucová</t>
  </si>
  <si>
    <t>skola@spsjedovnice.cz</t>
  </si>
  <si>
    <t>Ing. Olga Kratochvilová / Střední průmyslová škola Jedovnice, příspěvková organizace</t>
  </si>
  <si>
    <t>speratova@geminibrno.cz</t>
  </si>
  <si>
    <t>Střední škola Gemini Brno, příspěvková organizaceizace</t>
  </si>
  <si>
    <t>krejcit@jaroska.cz</t>
  </si>
  <si>
    <t>Tomáš Krejčí / Gymnázium Brno, třída Kapitána Jaroše, p.o.</t>
  </si>
  <si>
    <t>00559032</t>
  </si>
  <si>
    <t>syrkova@zusvarhanicka.cz</t>
  </si>
  <si>
    <t>Stanislava Syrková</t>
  </si>
  <si>
    <t>00226441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</si>
  <si>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</si>
  <si>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</si>
  <si>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</si>
  <si>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</si>
  <si>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</si>
  <si>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</si>
  <si>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</si>
  <si>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</si>
  <si>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</si>
  <si>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</si>
  <si>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</si>
  <si>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</si>
  <si>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</si>
  <si>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</si>
  <si>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</si>
  <si>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</si>
  <si>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</si>
  <si>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</si>
  <si>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</si>
  <si>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</si>
  <si>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</si>
  <si>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</si>
  <si>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</si>
  <si>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</si>
  <si>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</si>
  <si>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639 00 Brno</t>
  </si>
  <si>
    <t>Jílová</t>
  </si>
  <si>
    <t>Komerční banka, a.s.</t>
  </si>
  <si>
    <t>ředitel</t>
  </si>
  <si>
    <t>ředitelem</t>
  </si>
  <si>
    <t>V Brně</t>
  </si>
  <si>
    <t>školství</t>
  </si>
  <si>
    <t>v registru ekonomických subjektů ČSÚ v ARES</t>
  </si>
  <si>
    <t>není plátce DPH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</si>
  <si>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</si>
  <si>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</si>
  <si>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</si>
  <si>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</si>
  <si>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</si>
  <si>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</si>
  <si>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</si>
  <si>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</si>
  <si>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</si>
  <si>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</si>
  <si>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ředitelkou</t>
  </si>
  <si>
    <t>Mgr. Lianou Greiffeneggovou, ředitelkou</t>
  </si>
  <si>
    <t>542 213 907, 542 213 971, 542 217 674, 731 494 140, 777 805 136</t>
  </si>
  <si>
    <t>info@voszbrno.cz</t>
  </si>
  <si>
    <t>reditelka@voszbrno.cz</t>
  </si>
  <si>
    <t>polackova.irena@voszbrno.cz</t>
  </si>
  <si>
    <t>ředitelka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</si>
  <si>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</si>
  <si>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</si>
  <si>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</si>
  <si>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</si>
  <si>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</si>
  <si>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35-9227480257 / 0100</t>
  </si>
  <si>
    <t>Petr Karas</t>
  </si>
  <si>
    <t>Petr Karas, ředitel</t>
  </si>
  <si>
    <t>Petrem Karasem</t>
  </si>
  <si>
    <t>Petrem Karasem, ředitelem</t>
  </si>
  <si>
    <t>541213570
602751775</t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</si>
  <si>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</si>
  <si>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</si>
  <si>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</si>
  <si>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</si>
  <si>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</si>
  <si>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</si>
  <si>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</si>
  <si>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</si>
  <si>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</si>
  <si>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</si>
  <si>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</si>
  <si>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</si>
  <si>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zus.varhanicka@volny.cz</t>
  </si>
  <si>
    <t>sociálních věcí</t>
  </si>
  <si>
    <t>JM_012</t>
  </si>
  <si>
    <t>Základní umělecká škola Rosice, příspěvková organizace</t>
  </si>
  <si>
    <t>Na Schodech 239, 665 01 Rosice</t>
  </si>
  <si>
    <t>Na Schodech 239</t>
  </si>
  <si>
    <t>665 01 Rosice</t>
  </si>
  <si>
    <t>Na Schodech</t>
  </si>
  <si>
    <t>188838621 / 0100</t>
  </si>
  <si>
    <t>Mgr. Zdeněk Doležal, DiS</t>
  </si>
  <si>
    <t>Mgr. Zdeněk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</si>
  <si>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</si>
  <si>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</si>
  <si>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</si>
  <si>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</si>
  <si>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</si>
  <si>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</si>
  <si>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 xml:space="preserve">Československá obchodní banka, a. s. </t>
  </si>
  <si>
    <t>JM_018</t>
  </si>
  <si>
    <t>CZ00092584</t>
  </si>
  <si>
    <t>Nemocnice Znojmo, příspěvková organizace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</si>
  <si>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</si>
  <si>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</si>
  <si>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</si>
  <si>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</si>
  <si>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</si>
  <si>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MUDr. Martin Pavlík, Ph.D., EDIC, DESA</t>
  </si>
  <si>
    <t>MUDr. Martin Pavlík, Ph.D., EDIC, DESA, ředitel</t>
  </si>
  <si>
    <t>MUDr. Martinem Pavlíkem, Ph.D., EDIC, DESA</t>
  </si>
  <si>
    <t>MUDr. Martinem Pavlíkem, Ph.D., EDIC, DESA, ředitelem</t>
  </si>
  <si>
    <t>Ve Znojmě</t>
  </si>
  <si>
    <t>zdravotnictví</t>
  </si>
  <si>
    <t>V OR u KS v Brně, oddíl Pr, vložka 1229</t>
  </si>
  <si>
    <t>reditelstvi@nemzn.cz</t>
  </si>
  <si>
    <t>martin.pavlik@nemzn.cz</t>
  </si>
  <si>
    <t>renata.weissova@nemzn.cz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</si>
  <si>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</si>
  <si>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</si>
  <si>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</si>
  <si>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</si>
  <si>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</si>
  <si>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</si>
  <si>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</si>
  <si>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</si>
  <si>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</si>
  <si>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</si>
  <si>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</si>
  <si>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</si>
  <si>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</si>
  <si>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</si>
  <si>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ekonom@muzeumznojmo.cz; info@muzeumznojmo.cz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</si>
  <si>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</si>
  <si>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</si>
  <si>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</si>
  <si>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</si>
  <si>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</si>
  <si>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</si>
  <si>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</si>
  <si>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</si>
  <si>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</si>
  <si>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</si>
  <si>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</si>
  <si>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</si>
  <si>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</si>
  <si>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JM_028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</si>
  <si>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</si>
  <si>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</si>
  <si>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</si>
  <si>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</si>
  <si>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</si>
  <si>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</si>
  <si>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</si>
  <si>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</si>
  <si>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</si>
  <si>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</si>
  <si>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</si>
  <si>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</si>
  <si>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sjs-brno@sjs-brno.cz; tokova@sjs-brno.cz</t>
  </si>
  <si>
    <t>JM_032</t>
  </si>
  <si>
    <t>70932581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</si>
  <si>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</si>
  <si>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</si>
  <si>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</si>
  <si>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</si>
  <si>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</si>
  <si>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</si>
  <si>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Bc. Roman Hanák</t>
  </si>
  <si>
    <t>Bc. Roman Hanák, ředitel</t>
  </si>
  <si>
    <t>Bc. Romanem Hanákem</t>
  </si>
  <si>
    <t>Bc. Romanem Hanákem, ředitelem</t>
  </si>
  <si>
    <t>dopravy</t>
  </si>
  <si>
    <t>V OR u KS v Brně, oddíl Pr, vložka 287</t>
  </si>
  <si>
    <t>547 120 300</t>
  </si>
  <si>
    <t xml:space="preserve">roman.hanak@susjmk.cz </t>
  </si>
  <si>
    <t xml:space="preserve">faktury@susjmk.cz; jiri.sochor@susjmk.cz 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</si>
  <si>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</si>
  <si>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</si>
  <si>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</si>
  <si>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</si>
  <si>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</si>
  <si>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</si>
  <si>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</si>
  <si>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</si>
  <si>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</si>
  <si>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</si>
  <si>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</si>
  <si>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</si>
  <si>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</si>
  <si>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</si>
  <si>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polachova@jaroska.cz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</si>
  <si>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</si>
  <si>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</si>
  <si>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</si>
  <si>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</si>
  <si>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</si>
  <si>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</si>
  <si>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</si>
  <si>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</si>
  <si>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</si>
  <si>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</si>
  <si>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</t>
  </si>
  <si>
    <t>znojemska@zusjk.cz</t>
  </si>
  <si>
    <t>info@zusjk.cz; hrstkova@zusjk.cz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</si>
  <si>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</si>
  <si>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</si>
  <si>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</si>
  <si>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</si>
  <si>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</si>
  <si>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</si>
  <si>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</si>
  <si>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Mgr. Pavel Kolář</t>
  </si>
  <si>
    <t>Mgr. Pavel Kolář, ředitel</t>
  </si>
  <si>
    <t>Mgr. Pavlem Kolářem</t>
  </si>
  <si>
    <t>Mgr. Pavlem Kolářem, ředitelem</t>
  </si>
  <si>
    <t>515 158 102, 733 542 574</t>
  </si>
  <si>
    <t>info@gpoa.cz
novak.p@gpoa.cz</t>
  </si>
  <si>
    <t>reditel@gpoa.cz</t>
  </si>
  <si>
    <t>ucetni@gpoa.cz</t>
  </si>
  <si>
    <t>Komenského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</si>
  <si>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</si>
  <si>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</si>
  <si>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</si>
  <si>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</si>
  <si>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</si>
  <si>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</si>
  <si>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</si>
  <si>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</si>
  <si>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</si>
  <si>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</si>
  <si>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</si>
  <si>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</si>
  <si>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</si>
  <si>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</si>
  <si>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</si>
  <si>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</si>
  <si>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</si>
  <si>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</si>
  <si>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</si>
  <si>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</si>
  <si>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</si>
  <si>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</si>
  <si>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</si>
  <si>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541212176 - vrátnice     541 240 386 - ředitel                      739 305 048 - hospodářka</t>
  </si>
  <si>
    <t>reditel@sgldbrno.cz</t>
  </si>
  <si>
    <t>612 00 Brno</t>
  </si>
  <si>
    <t>Purkyňova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</si>
  <si>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</si>
  <si>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</si>
  <si>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</si>
  <si>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</si>
  <si>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</si>
  <si>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</si>
  <si>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</si>
  <si>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</si>
  <si>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</si>
  <si>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</si>
  <si>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</si>
  <si>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</si>
  <si>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</si>
  <si>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</si>
  <si>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hobza@spsstavbrno.cz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</si>
  <si>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</si>
  <si>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</si>
  <si>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</si>
  <si>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</si>
  <si>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</si>
  <si>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</si>
  <si>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</si>
  <si>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</si>
  <si>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</si>
  <si>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</si>
  <si>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</si>
  <si>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545576263                      721 030 245</t>
  </si>
  <si>
    <t>infomerhautova@szsbrno.cz</t>
  </si>
  <si>
    <t>uctarna@szsbrno.cz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</si>
  <si>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</si>
  <si>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</si>
  <si>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</si>
  <si>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</si>
  <si>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</si>
  <si>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</si>
  <si>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</si>
  <si>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Hana Dobrovolná</t>
  </si>
  <si>
    <t>Mgr. Hana Dobrovolná, ředitelka</t>
  </si>
  <si>
    <t>Mgr. Hanou Dobrovolnou</t>
  </si>
  <si>
    <t>Mgr. Hanou Dobrovolnou, ředitelkou</t>
  </si>
  <si>
    <t>vedeni@zssekaninova.cz</t>
  </si>
  <si>
    <t>Vranovská</t>
  </si>
  <si>
    <t>JM_063</t>
  </si>
  <si>
    <t>CZ62157264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</si>
  <si>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</si>
  <si>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</si>
  <si>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</si>
  <si>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</si>
  <si>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</si>
  <si>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</si>
  <si>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</si>
  <si>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</si>
  <si>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koutnik@spschbr.cz</t>
  </si>
  <si>
    <t>fakturace@spschbr.cz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</si>
  <si>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</si>
  <si>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</si>
  <si>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</si>
  <si>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</si>
  <si>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</si>
  <si>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</si>
  <si>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</si>
  <si>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</si>
  <si>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</si>
  <si>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</si>
  <si>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</si>
  <si>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</si>
  <si>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</si>
  <si>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</si>
  <si>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</si>
  <si>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</si>
  <si>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</si>
  <si>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</si>
  <si>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</si>
  <si>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</si>
  <si>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</si>
  <si>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</si>
  <si>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</si>
  <si>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</si>
  <si>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</si>
  <si>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</si>
  <si>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</si>
  <si>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</si>
  <si>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</si>
  <si>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</si>
  <si>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</si>
  <si>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</si>
  <si>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</si>
  <si>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</si>
  <si>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</si>
  <si>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</si>
  <si>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</si>
  <si>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</si>
  <si>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</si>
  <si>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</si>
  <si>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</si>
  <si>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>sekretariat@soubosonohy.cz; danihelka@soubosonohy.cz</t>
  </si>
  <si>
    <t>kostal@soubosonohy.cz</t>
  </si>
  <si>
    <t>sekretariat@soubosonohy.cz;
novakova@soubosonohy.cz</t>
  </si>
  <si>
    <t>V Boskovicích</t>
  </si>
  <si>
    <t>680 01 Boskovice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</si>
  <si>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</si>
  <si>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</si>
  <si>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</si>
  <si>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</si>
  <si>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</si>
  <si>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</si>
  <si>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</si>
  <si>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</si>
  <si>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</si>
  <si>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</si>
  <si>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</si>
  <si>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posta@zusboskovice.cz</t>
  </si>
  <si>
    <t>JM_075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</si>
  <si>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</si>
  <si>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</si>
  <si>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</si>
  <si>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</si>
  <si>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</si>
  <si>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</si>
  <si>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</si>
  <si>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</si>
  <si>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</si>
  <si>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strajtova@dd-tisnov.cz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</si>
  <si>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</si>
  <si>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</si>
  <si>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</si>
  <si>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</si>
  <si>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</si>
  <si>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</si>
  <si>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</si>
  <si>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</si>
  <si>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</si>
  <si>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</si>
  <si>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</si>
  <si>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</si>
  <si>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</si>
  <si>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fakturace@nemtisnov.cz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</si>
  <si>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</si>
  <si>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</si>
  <si>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</si>
  <si>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</si>
  <si>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</si>
  <si>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</si>
  <si>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</si>
  <si>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</si>
  <si>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</si>
  <si>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</si>
  <si>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</si>
  <si>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</si>
  <si>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</si>
  <si>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Česká národní banka</t>
  </si>
  <si>
    <t>682 01 Vyškov</t>
  </si>
  <si>
    <t>Ve Vyškově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</si>
  <si>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</si>
  <si>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</si>
  <si>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</si>
  <si>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</si>
  <si>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</si>
  <si>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</si>
  <si>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Musil, ředitel</t>
  </si>
  <si>
    <t>Alešem Musilem</t>
  </si>
  <si>
    <t>Alešem Musilem, ředitelem</t>
  </si>
  <si>
    <t>reditel@zusvy.cz</t>
  </si>
  <si>
    <t>JM_087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</si>
  <si>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</si>
  <si>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</si>
  <si>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</si>
  <si>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</si>
  <si>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</si>
  <si>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</si>
  <si>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</si>
  <si>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</si>
  <si>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 xml:space="preserve">517 348 866, 734 760 652
</t>
  </si>
  <si>
    <t>dankova@sos-vyskov.cz; info@sos-vyskov.cz</t>
  </si>
  <si>
    <t>hajek@sos-vyskov.cz</t>
  </si>
  <si>
    <t>baluchova@sos-vyskov.cz</t>
  </si>
  <si>
    <t>JM_089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</si>
  <si>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</si>
  <si>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</si>
  <si>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</si>
  <si>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</si>
  <si>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</si>
  <si>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Mgr. Jana Vágnerová</t>
  </si>
  <si>
    <t>Mgr. Janou Vágnerovou</t>
  </si>
  <si>
    <t> j.vagnerova@mszsvyskov.cz</t>
  </si>
  <si>
    <t>specsvyskov@quick.cz</t>
  </si>
  <si>
    <t>JM_090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</si>
  <si>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</si>
  <si>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</si>
  <si>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</si>
  <si>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</si>
  <si>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</si>
  <si>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</si>
  <si>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</si>
  <si>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</si>
  <si>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</si>
  <si>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</si>
  <si>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517 315 100/111
602 593 501                                                                605 306 255 - energ. Manažer - Pospíšil Vlastimil</t>
  </si>
  <si>
    <t>tvrda@nemvy.cz; herzan@nemvy.cz</t>
  </si>
  <si>
    <t>horak@nemvy.cz</t>
  </si>
  <si>
    <t>fu@nemvy.cz</t>
  </si>
  <si>
    <t>Hybešova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</si>
  <si>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</si>
  <si>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</si>
  <si>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</si>
  <si>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</si>
  <si>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</si>
  <si>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</si>
  <si>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</si>
  <si>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</si>
  <si>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</si>
  <si>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</si>
  <si>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</si>
  <si>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</si>
  <si>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fakturace@issabrno.cz</t>
  </si>
  <si>
    <t>638 00 Brno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</si>
  <si>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</si>
  <si>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</si>
  <si>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</si>
  <si>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</si>
  <si>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</si>
  <si>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</si>
  <si>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</si>
  <si>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</si>
  <si>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</si>
  <si>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</si>
  <si>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</si>
  <si>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</si>
  <si>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novakova@svcvyskov.cz;ucetni@svcvyskov.cz</t>
  </si>
  <si>
    <t>Hybešova 253/15, 602 00 Brno</t>
  </si>
  <si>
    <t>Hybešova 253/15</t>
  </si>
  <si>
    <t>JM_102</t>
  </si>
  <si>
    <t>CZ60555980</t>
  </si>
  <si>
    <t>Vzdělávací institut pro Moravu, zařízení pro další vzdělávání pedagogických pracovníků a středisko služeb školám, příspěvková organizace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</si>
  <si>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</si>
  <si>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</si>
  <si>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</si>
  <si>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</si>
  <si>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</si>
  <si>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</si>
  <si>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</si>
  <si>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</si>
  <si>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</si>
  <si>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podatelna@sssbrno.cz</t>
  </si>
  <si>
    <t>JM_104</t>
  </si>
  <si>
    <t>Jílová 119/13, 639 00 Brno</t>
  </si>
  <si>
    <t>Jílová 119/13</t>
  </si>
  <si>
    <t>126505514 / 0600</t>
  </si>
  <si>
    <t>Mgr. Markéta Strážnická</t>
  </si>
  <si>
    <t>Mgr. Markéta Strážnická, ředitelka</t>
  </si>
  <si>
    <t>Mgr. Markétou Strážnickou</t>
  </si>
  <si>
    <t>Mgr. Markétou Strážnickou, ředitelkou</t>
  </si>
  <si>
    <t>543 212 748
736 605 949</t>
  </si>
  <si>
    <t>straznicka.marketa@ddjilova.cz</t>
  </si>
  <si>
    <t>617 00 Brno</t>
  </si>
  <si>
    <t>JM_107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</si>
  <si>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</si>
  <si>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</si>
  <si>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</si>
  <si>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</si>
  <si>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</si>
  <si>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</si>
  <si>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>Mgr. Soňa Řehůřková</t>
  </si>
  <si>
    <t>Mgr. Soňa Řehůřková, ředitelka</t>
  </si>
  <si>
    <t>Mgr. Soňou Řehůřkovou</t>
  </si>
  <si>
    <t>Mgr. Soňou Řehůřkovou, ředitelkou</t>
  </si>
  <si>
    <t>sekretariat@oupslomena.cz</t>
  </si>
  <si>
    <t>jaskova@oupslomena.cz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</si>
  <si>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</si>
  <si>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</si>
  <si>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</si>
  <si>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</si>
  <si>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</si>
  <si>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</si>
  <si>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</si>
  <si>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</si>
  <si>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</si>
  <si>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</si>
  <si>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</si>
  <si>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</si>
  <si>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zustrnkova@volny.cz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</si>
  <si>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</si>
  <si>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</si>
  <si>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</si>
  <si>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</si>
  <si>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</si>
  <si>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</si>
  <si>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</si>
  <si>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</si>
  <si>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</si>
  <si>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</si>
  <si>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</si>
  <si>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info@mszscernopolni.cz</t>
  </si>
  <si>
    <t>msfnbrno@seznam.cz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</si>
  <si>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</si>
  <si>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</si>
  <si>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</si>
  <si>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</si>
  <si>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</si>
  <si>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</si>
  <si>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</si>
  <si>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</si>
  <si>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</si>
  <si>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</si>
  <si>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</si>
  <si>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541 220 464, 702 221 445 - ředitel</t>
  </si>
  <si>
    <t>ss.gellnerova@skolyjm.cz
sekretariat-zs@zsspbrno.cz</t>
  </si>
  <si>
    <t>skola@zsspbrno.cz; 
reditel@zsspbrno.cz;
radek.musil@gellnerka.cz;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</si>
  <si>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</si>
  <si>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</si>
  <si>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</si>
  <si>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</si>
  <si>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</si>
  <si>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</si>
  <si>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</si>
  <si>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</si>
  <si>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</si>
  <si>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</si>
  <si>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</si>
  <si>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gemini@geminibrno.cz; dubnicky@geminibrno.cz</t>
  </si>
  <si>
    <t>U Školy</t>
  </si>
  <si>
    <t>JM_127</t>
  </si>
  <si>
    <t>CZ49408381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</si>
  <si>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</si>
  <si>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</si>
  <si>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</si>
  <si>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</si>
  <si>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</si>
  <si>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</si>
  <si>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</si>
  <si>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</si>
  <si>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</si>
  <si>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</si>
  <si>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</si>
  <si>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</si>
  <si>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kulhankova@iss-slavkov.eu; stanek@iss-slavkov.eu;</t>
  </si>
  <si>
    <t>stanek@iss-slavkov.eu; drobna@iss-slavkov.eu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</si>
  <si>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</si>
  <si>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</si>
  <si>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</si>
  <si>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</si>
  <si>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</si>
  <si>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</si>
  <si>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</si>
  <si>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</si>
  <si>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</si>
  <si>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</si>
  <si>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reditelka@zspboskovice.cz; konecna@zspboskovice.cz</t>
  </si>
  <si>
    <t>reditelka.zs.stefanikova@seznam.cz</t>
  </si>
  <si>
    <t>ucetni.zs.stefanikova@seznam.cz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</si>
  <si>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</si>
  <si>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</si>
  <si>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</si>
  <si>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</si>
  <si>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</si>
  <si>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</si>
  <si>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Bc. Radka Mikulová</t>
  </si>
  <si>
    <t>Bc. Radka Mikulová, ředitelka</t>
  </si>
  <si>
    <t>Bc. Radkou Mikulovou</t>
  </si>
  <si>
    <t>Bc. Radkou Mikulovou, ředitelkou</t>
  </si>
  <si>
    <t>516413362, 724 784 624</t>
  </si>
  <si>
    <t>ucetni@ddboskovice.cz</t>
  </si>
  <si>
    <t>ddboskovice@seznam.cz</t>
  </si>
  <si>
    <t>JM_135</t>
  </si>
  <si>
    <t>Mateřská škola, základní škola, praktická škola a dětský domov Kyjov, příspěvková organizace</t>
  </si>
  <si>
    <t>Za Humny 3304/46, 697 01 Kyjov, Boršov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</si>
  <si>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</si>
  <si>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</si>
  <si>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</si>
  <si>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</si>
  <si>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</si>
  <si>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</si>
  <si>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</si>
  <si>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</si>
  <si>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</si>
  <si>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</si>
  <si>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</si>
  <si>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</si>
  <si>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zvs.kyjov@tiscali.cz, info@skolavresovice.cz</t>
  </si>
  <si>
    <t>Školní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</si>
  <si>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</si>
  <si>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</si>
  <si>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</si>
  <si>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</si>
  <si>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</si>
  <si>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</si>
  <si>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PhDr. Ladislava Brančíková</t>
  </si>
  <si>
    <t>PhDr. Ladislava Brančíková, ředitelka</t>
  </si>
  <si>
    <t>PhDr. Ladislavou Brančíkovou</t>
  </si>
  <si>
    <t>PhDr. Ladislavou Brančíkovou, ředitelkou</t>
  </si>
  <si>
    <t>V OR u KS v Brně, oddíl Pr, vložka 1265</t>
  </si>
  <si>
    <t>reditel@centrumproseniorykyjov.cz</t>
  </si>
  <si>
    <t>ekonom@centrumproseniorykyjov.cz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</si>
  <si>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</si>
  <si>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</si>
  <si>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</si>
  <si>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</si>
  <si>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</si>
  <si>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</si>
  <si>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</si>
  <si>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</si>
  <si>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</si>
  <si>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</si>
  <si>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518 614 333, 727 851 097</t>
  </si>
  <si>
    <t>reditel@horizontkyjov.cz</t>
  </si>
  <si>
    <t>provozni@horizontkyjov.cz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</si>
  <si>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</si>
  <si>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</si>
  <si>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</si>
  <si>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</si>
  <si>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</si>
  <si>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</si>
  <si>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MUDr. Jiří Vyhnal</t>
  </si>
  <si>
    <t>MUDr. Jiří Vyhnal, ředitel</t>
  </si>
  <si>
    <t>MUDr. Jiřím Vyhnalem, ředitelem</t>
  </si>
  <si>
    <t>V OR u KS v Brně, oddíl Pr, vložka 1230</t>
  </si>
  <si>
    <t>obchod@nemkyj.cz</t>
  </si>
  <si>
    <t>fakturace@nemkyj.cz</t>
  </si>
  <si>
    <t>698 01 Veselí nad Moravou</t>
  </si>
  <si>
    <t>Ve Veselí nad Moravou</t>
  </si>
  <si>
    <t>JM_151</t>
  </si>
  <si>
    <t>CZ00566438</t>
  </si>
  <si>
    <t>Obchodní akademie a střední škola polytechnická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</si>
  <si>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</si>
  <si>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</si>
  <si>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</si>
  <si>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</si>
  <si>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</si>
  <si>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</si>
  <si>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</si>
  <si>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</si>
  <si>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oa@oaveseli.cz.</t>
  </si>
  <si>
    <t>kobidova@oaveseli.cz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</si>
  <si>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</si>
  <si>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</si>
  <si>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</si>
  <si>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</si>
  <si>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</si>
  <si>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</si>
  <si>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</si>
  <si>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</si>
  <si>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</si>
  <si>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</si>
  <si>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reditelka@zsveselikollarova.cz</t>
  </si>
  <si>
    <t>kancelar@zsveselikollarova.cz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</si>
  <si>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</si>
  <si>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</si>
  <si>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</si>
  <si>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</si>
  <si>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</si>
  <si>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</si>
  <si>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</si>
  <si>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</si>
  <si>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</si>
  <si>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</si>
  <si>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</si>
  <si>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</si>
  <si>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</si>
  <si>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</si>
  <si>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</si>
  <si>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ekonom@paprsek.eu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</si>
  <si>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</si>
  <si>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</si>
  <si>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</si>
  <si>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</si>
  <si>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</si>
  <si>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</si>
  <si>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</si>
  <si>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Mgr. Eva Kalová</t>
  </si>
  <si>
    <t>Mgr. Eva Kalová, ředitelka</t>
  </si>
  <si>
    <t>Mgr. Eva Kalovou</t>
  </si>
  <si>
    <t>Mgr. Evou Kalovou, ředitelkou</t>
  </si>
  <si>
    <t>V Šebetově</t>
  </si>
  <si>
    <t>V OR u KS v Brně, oddíl Pr, vložka 1232</t>
  </si>
  <si>
    <t xml:space="preserve">telefon:            +420 516 465 442                              mobil:               +420 605 593 884 </t>
  </si>
  <si>
    <t>eva.kalova@socialnisluzbysebetov.cz</t>
  </si>
  <si>
    <t>posta@socialnisluzbysebetov.cz; blazena.kaderkova@socialnisluzbysebetov.cz</t>
  </si>
  <si>
    <t>679 61 Letovice</t>
  </si>
  <si>
    <t>V Letovicích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</si>
  <si>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</si>
  <si>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</si>
  <si>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</si>
  <si>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</si>
  <si>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</si>
  <si>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</si>
  <si>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</si>
  <si>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Ing. Lucie Bousková</t>
  </si>
  <si>
    <t>Ing. Lucie Bousková, ředitelka</t>
  </si>
  <si>
    <t>Ing. Lucií Bouskovou</t>
  </si>
  <si>
    <t>Ing. Lucií Bouskovou, ředitelkou</t>
  </si>
  <si>
    <t>V OR u KS v Brně, oddíl Pr, vložka 1250</t>
  </si>
  <si>
    <t>601 392 800, 516 426 105</t>
  </si>
  <si>
    <t>info@nemletovice.cz</t>
  </si>
  <si>
    <t>reditel@nemletovice.cz</t>
  </si>
  <si>
    <t>ucetni@nemletovice.cz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</si>
  <si>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</si>
  <si>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</si>
  <si>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</si>
  <si>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</si>
  <si>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</si>
  <si>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</si>
  <si>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</si>
  <si>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</si>
  <si>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</si>
  <si>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</si>
  <si>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516474626 - kontakt na ředitelku                        516 474 878 - sekretariát                                           777 801 170 - Technický úsek, správa budov</t>
  </si>
  <si>
    <t>info@stredni-skola.cz</t>
  </si>
  <si>
    <t>maresova@stredni-skola.cz</t>
  </si>
  <si>
    <t>skrabal@stredni-skola.cz; kintrova@stredni-skola.cz</t>
  </si>
  <si>
    <t>Křetín č. p. 12, 679 62 Křetín</t>
  </si>
  <si>
    <t>Křetín č. p. 12</t>
  </si>
  <si>
    <t>679 62 Křetín</t>
  </si>
  <si>
    <t>Křetín</t>
  </si>
  <si>
    <t>V Křetíně</t>
  </si>
  <si>
    <t>JM_163</t>
  </si>
  <si>
    <t>Mateřská škola a základní škola při Dětské léčebně Křetín 12, příspěvková organizace</t>
  </si>
  <si>
    <t>29631631 / 0710</t>
  </si>
  <si>
    <t>Mgr. Hana Najbrová, ředitelka</t>
  </si>
  <si>
    <t>Mgr. Hanou Najbrovou</t>
  </si>
  <si>
    <t>Mgr. Hanou Najbrovou, ředitelkou</t>
  </si>
  <si>
    <t>516470724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</si>
  <si>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</si>
  <si>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</si>
  <si>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</si>
  <si>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</si>
  <si>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</si>
  <si>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</si>
  <si>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</si>
  <si>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</si>
  <si>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</si>
  <si>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</si>
  <si>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</si>
  <si>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</si>
  <si>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</si>
  <si>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skola@zsherbenova.cz</t>
  </si>
  <si>
    <t>JM_166</t>
  </si>
  <si>
    <t>CZ60680342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</si>
  <si>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</si>
  <si>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</si>
  <si>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</si>
  <si>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</si>
  <si>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</si>
  <si>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Mgr. Jiří Uher</t>
  </si>
  <si>
    <t>Mgr. Jiří Uher, ředitel</t>
  </si>
  <si>
    <t>Mgr. Jiřím Uhrem</t>
  </si>
  <si>
    <t>519 308 150
724 645 822</t>
  </si>
  <si>
    <t xml:space="preserve">uher@spsbv.cz </t>
  </si>
  <si>
    <t xml:space="preserve"> capkova@spsbv.cz sladky@spsbv.cz</t>
  </si>
  <si>
    <t>690 02 Břeclav</t>
  </si>
  <si>
    <t>JM_169</t>
  </si>
  <si>
    <t>CZ00390780</t>
  </si>
  <si>
    <t>Nemocnice Břeclav, příspěvková organizace</t>
  </si>
  <si>
    <t>U Nemocnice 3066/1, 690 02 Břeclav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</si>
  <si>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</si>
  <si>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</si>
  <si>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</si>
  <si>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</si>
  <si>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</si>
  <si>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</si>
  <si>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</si>
  <si>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</si>
  <si>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</si>
  <si>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</si>
  <si>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</si>
  <si>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JM_174</t>
  </si>
  <si>
    <t>Základní umělecká škola F. B. Ševčíka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</si>
  <si>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</si>
  <si>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</si>
  <si>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</si>
  <si>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</si>
  <si>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</si>
  <si>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MgA. Michal Hreňo</t>
  </si>
  <si>
    <t>MgA. Michalem Hreňo, ředitel</t>
  </si>
  <si>
    <t>MgA. Michalem Hreňo</t>
  </si>
  <si>
    <t>MgA. Michalem Hreňo, ředitelem</t>
  </si>
  <si>
    <t>V Jedovnicích</t>
  </si>
  <si>
    <t>516 442 235                    516 442 992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</si>
  <si>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</si>
  <si>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</si>
  <si>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</si>
  <si>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</si>
  <si>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</si>
  <si>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</si>
  <si>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</si>
  <si>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</si>
  <si>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 xml:space="preserve">zastupce1@spsjedovnice.cz </t>
  </si>
  <si>
    <t>reditel@spsjedovnice.cz</t>
  </si>
  <si>
    <t>skola@spsjedovnice.cz; hospodarka@spsjedovnice.cz</t>
  </si>
  <si>
    <t>678 01 Blansko</t>
  </si>
  <si>
    <t>V Blansku</t>
  </si>
  <si>
    <t>Zámek</t>
  </si>
  <si>
    <t>JM_180</t>
  </si>
  <si>
    <t>Základní škola speciální Blansko, příspěvková organizace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</si>
  <si>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</si>
  <si>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</si>
  <si>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</si>
  <si>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</si>
  <si>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</si>
  <si>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</si>
  <si>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</si>
  <si>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</si>
  <si>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JM_181</t>
  </si>
  <si>
    <t>Dům dětí a mládeže Blansko, příspěvková organizace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</si>
  <si>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</si>
  <si>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</si>
  <si>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</si>
  <si>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</si>
  <si>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</si>
  <si>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</si>
  <si>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</si>
  <si>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</si>
  <si>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ekonomka@ddmblansko.cz</t>
  </si>
  <si>
    <t>reditelka@ddmblansko.cz; ekonomka@ddmblansko.cz;</t>
  </si>
  <si>
    <t>692 01 Mikulov</t>
  </si>
  <si>
    <t>V Mikulově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</si>
  <si>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</si>
  <si>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</si>
  <si>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</si>
  <si>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</si>
  <si>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</si>
  <si>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</si>
  <si>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</si>
  <si>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</si>
  <si>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</si>
  <si>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</si>
  <si>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</si>
  <si>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</si>
  <si>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</si>
  <si>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studenkova@rmm.cz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</si>
  <si>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</si>
  <si>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</si>
  <si>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</si>
  <si>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</si>
  <si>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</si>
  <si>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</si>
  <si>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</si>
  <si>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</si>
  <si>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</si>
  <si>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</si>
  <si>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</si>
  <si>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</si>
  <si>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</si>
  <si>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</si>
  <si>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</si>
  <si>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cerna@domovtavikovice.cz</t>
  </si>
  <si>
    <t>V Hustopečích</t>
  </si>
  <si>
    <t>693 01 Hustopeče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</si>
  <si>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</si>
  <si>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</si>
  <si>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</si>
  <si>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</si>
  <si>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</si>
  <si>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</si>
  <si>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</si>
  <si>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</si>
  <si>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</si>
  <si>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</si>
  <si>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Jarošova 1717/3, 695 01 Hodonín</t>
  </si>
  <si>
    <t>695 01 Hodonín</t>
  </si>
  <si>
    <t>Bc. Václav Polách, MBA</t>
  </si>
  <si>
    <t>Bc. Václavem Poláchem, MBA</t>
  </si>
  <si>
    <t>V Hodoníně</t>
  </si>
  <si>
    <t>JM_212</t>
  </si>
  <si>
    <t>Základní umělecká škola a Dům dětí a mládeže Moravský Krumlov, příspěvková organizace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</si>
  <si>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</si>
  <si>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</si>
  <si>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</si>
  <si>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</si>
  <si>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</si>
  <si>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</si>
  <si>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</si>
  <si>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</si>
  <si>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</si>
  <si>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</si>
  <si>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>667 01 Židlochovice</t>
  </si>
  <si>
    <t>V Židlochovicích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</si>
  <si>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</si>
  <si>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</si>
  <si>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</si>
  <si>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</si>
  <si>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</si>
  <si>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</si>
  <si>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</si>
  <si>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</si>
  <si>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</si>
  <si>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</si>
  <si>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info@gymnzidlo.cz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</si>
  <si>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</si>
  <si>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</si>
  <si>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</si>
  <si>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</si>
  <si>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</si>
  <si>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</si>
  <si>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</si>
  <si>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</si>
  <si>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</si>
  <si>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</si>
  <si>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</si>
  <si>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</si>
  <si>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</si>
  <si>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knazik@skolarajhrad.cz;</t>
  </si>
  <si>
    <t>marsakova@skolarajhrad.cz; mahovska@skolarajhrad.cz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</si>
  <si>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</si>
  <si>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</si>
  <si>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</si>
  <si>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</si>
  <si>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</si>
  <si>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</si>
  <si>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</si>
  <si>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PhDr. Aleš Kočvara</t>
  </si>
  <si>
    <t>PhDr. Alešem Kočvarou</t>
  </si>
  <si>
    <t>V Želešicích</t>
  </si>
  <si>
    <t>547 225 129
731 109 181</t>
  </si>
  <si>
    <t>reditel@skolahrou-zelesice.cz</t>
  </si>
  <si>
    <t>664 84 Zastávka</t>
  </si>
  <si>
    <t>JM_230</t>
  </si>
  <si>
    <t>U Školy 39, 664 84 Zastávka</t>
  </si>
  <si>
    <t>U Školy 39</t>
  </si>
  <si>
    <t>123-3018470207/0100</t>
  </si>
  <si>
    <t>Mgr. Libor Hejda</t>
  </si>
  <si>
    <t>Mgr. Libor Hejda, ředitel</t>
  </si>
  <si>
    <t>Mgr. Liborem Hejdou</t>
  </si>
  <si>
    <t>Mgr. Liborem Hejdou, ředitelem</t>
  </si>
  <si>
    <t>V Zastávce u Brna</t>
  </si>
  <si>
    <t>546411023; 603 297 587</t>
  </si>
  <si>
    <t>hejda@gzastavka.cz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</si>
  <si>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</si>
  <si>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</si>
  <si>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</si>
  <si>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</si>
  <si>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</si>
  <si>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</si>
  <si>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</si>
  <si>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</si>
  <si>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</si>
  <si>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</si>
  <si>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</si>
  <si>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</si>
  <si>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</si>
  <si>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ucetni.m@ds-hodonin.cz</t>
  </si>
  <si>
    <t>statutární zástupce</t>
  </si>
  <si>
    <t>P. Jilemnického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</si>
  <si>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</si>
  <si>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</si>
  <si>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</si>
  <si>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</si>
  <si>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</si>
  <si>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</si>
  <si>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</si>
  <si>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</si>
  <si>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</si>
  <si>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</si>
  <si>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</si>
  <si>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</si>
  <si>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</si>
  <si>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</si>
  <si>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</si>
  <si>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</si>
  <si>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</si>
  <si>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</si>
  <si>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</si>
  <si>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</si>
  <si>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</si>
  <si>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</si>
  <si>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reditel@issho.cz</t>
  </si>
  <si>
    <t>ekonom@issho.cz; reditel@issho.cz; ucetni@issho.cz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</si>
  <si>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</si>
  <si>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</si>
  <si>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</si>
  <si>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</si>
  <si>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</si>
  <si>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</si>
  <si>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</si>
  <si>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Kateřina Kouřilová</t>
  </si>
  <si>
    <t>Mgr. Kateřina Kouřilová, ředitelka</t>
  </si>
  <si>
    <t>Mgr. Kateřinou Kouřilovou</t>
  </si>
  <si>
    <t>Mgr. Kateřinou Kouřilovou, ředitelkou</t>
  </si>
  <si>
    <t>518542559 / 603741826</t>
  </si>
  <si>
    <t>kourilova@goah.cz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</si>
  <si>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</si>
  <si>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</si>
  <si>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</si>
  <si>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</si>
  <si>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</si>
  <si>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</si>
  <si>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</si>
  <si>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</si>
  <si>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</si>
  <si>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</si>
  <si>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Jarošova</t>
  </si>
  <si>
    <t>JM_252</t>
  </si>
  <si>
    <t>Domov na Jarošce, příspěvková organizace</t>
  </si>
  <si>
    <t>Jarošova 1717/3</t>
  </si>
  <si>
    <t>15538671 / 0100</t>
  </si>
  <si>
    <t>pověřený zastupováním</t>
  </si>
  <si>
    <t>Bc. Václav Polách, MBA, pověřen zastupováním</t>
  </si>
  <si>
    <t>pověřeným zastupováním</t>
  </si>
  <si>
    <t>Bc. Václavem Poláchem, MBA, pověřeným zastupováním</t>
  </si>
  <si>
    <t>V OR u KS v Brně, oddíl Pr, vložka 1268</t>
  </si>
  <si>
    <t>518 306 901, 722 586 138</t>
  </si>
  <si>
    <t>reditel@domovjaroska.cz</t>
  </si>
  <si>
    <t>696 62 Strážnice</t>
  </si>
  <si>
    <t>Ve Strážnici</t>
  </si>
  <si>
    <t>Preláta Horného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</si>
  <si>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</si>
  <si>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</si>
  <si>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</si>
  <si>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</si>
  <si>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</si>
  <si>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</si>
  <si>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</si>
  <si>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</si>
  <si>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</si>
  <si>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JM_261</t>
  </si>
  <si>
    <t>64480046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</si>
  <si>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</si>
  <si>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</si>
  <si>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</si>
  <si>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</si>
  <si>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</si>
  <si>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</si>
  <si>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</si>
  <si>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</si>
  <si>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</si>
  <si>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reditel@domuvek.cz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</si>
  <si>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</si>
  <si>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</si>
  <si>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</si>
  <si>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</si>
  <si>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</si>
  <si>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</si>
  <si>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</si>
  <si>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</si>
  <si>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</si>
  <si>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</si>
  <si>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</si>
  <si>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</si>
  <si>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</si>
  <si>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</si>
  <si>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</si>
  <si>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</si>
  <si>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</si>
  <si>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</si>
  <si>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</si>
  <si>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</si>
  <si>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</si>
  <si>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</si>
  <si>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reditelka@ddmveseli.cz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</si>
  <si>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</si>
  <si>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</si>
  <si>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</si>
  <si>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</si>
  <si>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</si>
  <si>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</si>
  <si>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</si>
  <si>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</si>
  <si>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>Ing. Oldřich Životský</t>
  </si>
  <si>
    <t>Ing. Oldřich Životský, ředitel</t>
  </si>
  <si>
    <t>Ing. Oldřichem Životským</t>
  </si>
  <si>
    <t>Ing. Oldřichem Životským, ředitelem</t>
  </si>
  <si>
    <t xml:space="preserve">V Sokolnicích </t>
  </si>
  <si>
    <t>544 224 631
602 789 755</t>
  </si>
  <si>
    <t>info@ssee-sokolnice.cz</t>
  </si>
  <si>
    <t>zivotsky@ssee-sokolnice.cz</t>
  </si>
  <si>
    <t>klusakova@ssee-sokolnice.cz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</si>
  <si>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</si>
  <si>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</si>
  <si>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</si>
  <si>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</si>
  <si>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</si>
  <si>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</si>
  <si>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</si>
  <si>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</si>
  <si>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</si>
  <si>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</si>
  <si>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</si>
  <si>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</si>
  <si>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</si>
  <si>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</si>
  <si>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</si>
  <si>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antoninova@domovsokolnice.cz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</si>
  <si>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</si>
  <si>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</si>
  <si>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</si>
  <si>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</si>
  <si>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</si>
  <si>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</si>
  <si>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</si>
  <si>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 xml:space="preserve">Bc. Josef Švarc </t>
  </si>
  <si>
    <t>Bc. Josef Švarc, statutární zástupce</t>
  </si>
  <si>
    <t xml:space="preserve">Bc. Josefem Švarcem </t>
  </si>
  <si>
    <t>statutárním zástupcem</t>
  </si>
  <si>
    <t>Bc. Josefem Švarcem, statutárním zástupcem</t>
  </si>
  <si>
    <t>V Adamově</t>
  </si>
  <si>
    <t>reditel@zusadamov.cz</t>
  </si>
  <si>
    <t>JM_274</t>
  </si>
  <si>
    <t>CZ00380458</t>
  </si>
  <si>
    <t>Zámecká 1, 679 21 Černá Hora</t>
  </si>
  <si>
    <t>Zámecká 1</t>
  </si>
  <si>
    <t>679 21 Černá Hora</t>
  </si>
  <si>
    <t>9139631 / 0100</t>
  </si>
  <si>
    <t>Mgr. Jana Kopecká</t>
  </si>
  <si>
    <t>Mgr. Jana Kopecká, ředitelka</t>
  </si>
  <si>
    <t>Mgr. Janou Kopeckou</t>
  </si>
  <si>
    <t>Mgr. Janou Kopeckou, ředitelkou</t>
  </si>
  <si>
    <t>V Černé Hoře</t>
  </si>
  <si>
    <t>V OR u KS v Brně, oddíl Pr, vložka 1237</t>
  </si>
  <si>
    <t>516 426 442, 739 478 605</t>
  </si>
  <si>
    <t>jana.kopecka@domovch.cz; reditel@domovch.cz;</t>
  </si>
  <si>
    <t>zdenka.brachova@domovch.cz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</si>
  <si>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</si>
  <si>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</si>
  <si>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</si>
  <si>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</si>
  <si>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</si>
  <si>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</si>
  <si>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</si>
  <si>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V OR u KS v Brně, oddíl Pr, vložka 1893</t>
  </si>
  <si>
    <t xml:space="preserve">777 948 236
519 407 301  </t>
  </si>
  <si>
    <t>reditel@nemhu.cz</t>
  </si>
  <si>
    <t>serketariat@nemhu.cz             ucetni@nemhu.cz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</si>
  <si>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</si>
  <si>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</si>
  <si>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</si>
  <si>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</si>
  <si>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</si>
  <si>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</si>
  <si>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</si>
  <si>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</si>
  <si>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</si>
  <si>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</si>
  <si>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</si>
  <si>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info@muzeum-blanenska.cz; ruzickova@muzeum-blanenska.cz</t>
  </si>
  <si>
    <t>reditelka@muzeum-blanenska.cz</t>
  </si>
  <si>
    <t>ekonom@muzeum-blanenska.cz</t>
  </si>
  <si>
    <t>JM_286</t>
  </si>
  <si>
    <t>14120097</t>
  </si>
  <si>
    <t>Domov pro seniory Hustopeče, příspěvková organizace</t>
  </si>
  <si>
    <t>Hybešova 1497/7,693 01 Hustopeče</t>
  </si>
  <si>
    <t>Hybešova 1497/7</t>
  </si>
  <si>
    <t>123-6038400277/0100</t>
  </si>
  <si>
    <t>Ing. Alice Lužová, MSc. MBA</t>
  </si>
  <si>
    <t>Ing. Alice Lužová, MSc. MBA, ředitelka</t>
  </si>
  <si>
    <t>Ing. Alicí Lužovou, MSc. MBA</t>
  </si>
  <si>
    <t>Ing. Alicí Lužovou, MSc. MBA, ředitelkou</t>
  </si>
  <si>
    <t>V OR u KS v Brně, oddíl Pr, vložka 2143</t>
  </si>
  <si>
    <t>luzova@domovhustopece.cz</t>
  </si>
  <si>
    <t>Vypnili dotazník</t>
  </si>
  <si>
    <t>E-mail dotazník</t>
  </si>
  <si>
    <t>CEJIZA</t>
  </si>
  <si>
    <t>JM_128</t>
  </si>
  <si>
    <t>Základní škola a praktická škola, Slavkov u Brna, příspěvková organizace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</si>
  <si>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</si>
  <si>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</si>
  <si>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</si>
  <si>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</si>
  <si>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</si>
  <si>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</si>
  <si>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</si>
  <si>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</si>
  <si>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</si>
  <si>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/>
  </si>
  <si>
    <t>zsmalina@seznam.cz</t>
  </si>
  <si>
    <t>-</t>
  </si>
  <si>
    <t>NE</t>
  </si>
  <si>
    <t>EE / ZP - v nájmu - smlouva s Křesťanskou mateřskou školkou</t>
  </si>
  <si>
    <t>Seznam pověřujících zadavatelů - bez náhradního plnění</t>
  </si>
  <si>
    <t xml:space="preserve"> - </t>
  </si>
  <si>
    <t>Poř. č.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</si>
  <si>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</si>
  <si>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</si>
  <si>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</si>
  <si>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</si>
  <si>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</si>
  <si>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</si>
  <si>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</si>
  <si>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</si>
  <si>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</si>
  <si>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</si>
  <si>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</si>
  <si>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</si>
  <si>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</si>
  <si>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</si>
  <si>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Specifikace předmětu plnění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</si>
  <si>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</si>
  <si>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</si>
  <si>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</si>
  <si>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</si>
  <si>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)</t>
    </r>
  </si>
  <si>
    <t>Formát</t>
  </si>
  <si>
    <t>Bělost (CIE)
minimální hodnota</t>
  </si>
  <si>
    <t>Opacita (%)
minimální hodnota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</si>
  <si>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</si>
  <si>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</si>
  <si>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</si>
  <si>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</si>
  <si>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</si>
  <si>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</si>
  <si>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</si>
  <si>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</si>
  <si>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</si>
  <si>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</si>
  <si>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</si>
  <si>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Předpokládaná hodnota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</si>
  <si>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</si>
  <si>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</si>
  <si>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</si>
  <si>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</si>
  <si>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</si>
  <si>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</si>
  <si>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</si>
  <si>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</si>
  <si>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</si>
  <si>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</si>
  <si>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</si>
  <si>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</si>
  <si>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</si>
  <si>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</si>
  <si>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</si>
  <si>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</si>
  <si>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</si>
  <si>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</si>
  <si>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</si>
  <si>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</si>
  <si>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</si>
  <si>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</si>
  <si>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</si>
  <si>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180±50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</si>
  <si>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</si>
  <si>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</si>
  <si>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</si>
  <si>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</si>
  <si>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</si>
  <si>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</si>
  <si>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</si>
  <si>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A3 80g, barevný, minimálně 4 barvy</t>
  </si>
  <si>
    <t>x</t>
  </si>
  <si>
    <t>Xerografický papír A5 80g, bílá</t>
  </si>
  <si>
    <t>A5</t>
  </si>
  <si>
    <t>162±2</t>
  </si>
  <si>
    <t>92±2</t>
  </si>
  <si>
    <t>Xerografický papír 100% recyklovaný A4 80g</t>
  </si>
  <si>
    <t>72±2</t>
  </si>
  <si>
    <t>102±6</t>
  </si>
  <si>
    <t>Celkem</t>
  </si>
  <si>
    <t>Zpracování ceny plnění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</si>
  <si>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</si>
  <si>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</si>
  <si>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</si>
  <si>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0"/>
        <color rgb="FF000000"/>
        <rFont val="Arial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</si>
  <si>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</si>
  <si>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</si>
  <si>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</si>
  <si>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</si>
  <si>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</si>
  <si>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</si>
  <si>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</si>
  <si>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</si>
  <si>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</si>
  <si>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</si>
  <si>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</si>
  <si>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</si>
  <si>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</si>
  <si>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JM_000</t>
  </si>
  <si>
    <t>IČ výpočet)</t>
  </si>
  <si>
    <t>CEJIZA, s.r.o</t>
  </si>
  <si>
    <t>Žerotínovo náměstí 449/3, Veveří, 602 00 Brno</t>
  </si>
  <si>
    <t>Střední škola polytechnická Vyškov, příspěvková organizace</t>
  </si>
  <si>
    <t>Střední škola Edvarda Beneše Břeclav, příspěvková organizace</t>
  </si>
  <si>
    <t>Cena DNS 17</t>
  </si>
  <si>
    <t xml:space="preserve">Příloha č. 1 Výzvy k podání nabídek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</si>
</sst>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m/d/yyyy\ h:mm:ss"/>
    <numFmt numFmtId="165" formatCode="#,##0.00\ &quot;Kč&quot;"/>
  </numFmts>
  <fonts count="46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7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sz val="7"/>
      <color theme="1"/>
      <name val="Arial"/>
      <family val="2"/>
      <scheme val="minor"/>
    </font>
    <font>
      <sz val="6"/>
      <name val="Arial"/>
      <family val="2"/>
      <scheme val="minor"/>
    </font>
    <font>
      <u val="single"/>
      <sz val="10"/>
      <color theme="10"/>
      <name val="Arial"/>
      <family val="2"/>
    </font>
    <font>
      <sz val="7"/>
      <color rgb="FF55372F"/>
      <name val="Arial"/>
      <family val="2"/>
      <scheme val="minor"/>
    </font>
    <font>
      <sz val="7"/>
      <color indexed="8"/>
      <name val="Arial"/>
      <family val="2"/>
      <scheme val="minor"/>
    </font>
    <font>
      <sz val="6"/>
      <color theme="1"/>
      <name val="Arial"/>
      <family val="2"/>
      <scheme val="minor"/>
    </font>
    <font>
      <sz val="7"/>
      <name val="Arial"/>
      <family val="2"/>
    </font>
    <font>
      <u val="single"/>
      <sz val="7"/>
      <color theme="10"/>
      <name val="Arial"/>
      <family val="2"/>
      <scheme val="minor"/>
    </font>
    <font>
      <sz val="7"/>
      <color rgb="FF222222"/>
      <name val="Arial"/>
      <family val="2"/>
      <scheme val="minor"/>
    </font>
    <font>
      <sz val="7"/>
      <color rgb="FF242424"/>
      <name val="Arial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Calibri"/>
      <family val="2"/>
    </font>
    <font>
      <b/>
      <sz val="10"/>
      <name val="Arial"/>
      <family val="2"/>
      <scheme val="maj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vertAlign val="superscript"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Calibri"/>
      <family val="2"/>
    </font>
    <font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name val="Arial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</cellStyleXfs>
  <cellXfs count="19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quotePrefix="1"/>
    <xf numFmtId="0" fontId="4" fillId="2" borderId="1" xfId="20" applyFont="1" applyFill="1" applyBorder="1" applyAlignment="1">
      <alignment horizontal="left" vertical="center"/>
      <protection/>
    </xf>
    <xf numFmtId="49" fontId="4" fillId="2" borderId="1" xfId="20" applyNumberFormat="1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4" fillId="3" borderId="1" xfId="20" applyFont="1" applyFill="1" applyBorder="1" applyAlignment="1">
      <alignment vertical="center" wrapText="1"/>
      <protection/>
    </xf>
    <xf numFmtId="0" fontId="7" fillId="0" borderId="0" xfId="20" applyFont="1" applyAlignment="1">
      <alignment vertical="center"/>
      <protection/>
    </xf>
    <xf numFmtId="0" fontId="8" fillId="4" borderId="1" xfId="21" applyFont="1" applyFill="1" applyBorder="1" applyAlignment="1">
      <alignment horizontal="left" vertical="center"/>
      <protection/>
    </xf>
    <xf numFmtId="49" fontId="8" fillId="0" borderId="1" xfId="20" applyNumberFormat="1" applyFont="1" applyBorder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vertical="center" wrapText="1"/>
      <protection/>
    </xf>
    <xf numFmtId="49" fontId="10" fillId="0" borderId="1" xfId="20" applyNumberFormat="1" applyFont="1" applyBorder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3" fontId="8" fillId="0" borderId="1" xfId="20" applyNumberFormat="1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8" fillId="4" borderId="1" xfId="20" applyFont="1" applyFill="1" applyBorder="1" applyAlignment="1">
      <alignment horizontal="left" vertical="center"/>
      <protection/>
    </xf>
    <xf numFmtId="49" fontId="9" fillId="0" borderId="1" xfId="20" applyNumberFormat="1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0" fontId="11" fillId="0" borderId="1" xfId="22" applyBorder="1" applyAlignment="1">
      <alignment horizontal="left" vertical="center" wrapText="1"/>
    </xf>
    <xf numFmtId="0" fontId="14" fillId="0" borderId="1" xfId="23" applyFont="1" applyBorder="1" applyAlignment="1">
      <alignment vertical="center" wrapText="1"/>
      <protection/>
    </xf>
    <xf numFmtId="49" fontId="8" fillId="0" borderId="1" xfId="20" applyNumberFormat="1" applyFont="1" applyBorder="1" applyAlignment="1">
      <alignment horizontal="left" vertical="center" wrapText="1"/>
      <protection/>
    </xf>
    <xf numFmtId="0" fontId="9" fillId="4" borderId="1" xfId="20" applyFont="1" applyFill="1" applyBorder="1" applyAlignment="1">
      <alignment horizontal="left" vertical="center"/>
      <protection/>
    </xf>
    <xf numFmtId="0" fontId="9" fillId="4" borderId="1" xfId="20" applyFont="1" applyFill="1" applyBorder="1" applyAlignment="1">
      <alignment vertical="center" wrapText="1"/>
      <protection/>
    </xf>
    <xf numFmtId="0" fontId="8" fillId="0" borderId="0" xfId="20" applyFont="1" applyAlignment="1">
      <alignment vertical="center" wrapText="1"/>
      <protection/>
    </xf>
    <xf numFmtId="0" fontId="9" fillId="4" borderId="1" xfId="20" applyFont="1" applyFill="1" applyBorder="1" applyAlignment="1">
      <alignment horizontal="left" vertical="center" wrapText="1"/>
      <protection/>
    </xf>
    <xf numFmtId="0" fontId="11" fillId="0" borderId="1" xfId="22" applyBorder="1" applyAlignment="1">
      <alignment vertical="center" wrapText="1"/>
    </xf>
    <xf numFmtId="0" fontId="8" fillId="0" borderId="1" xfId="22" applyFont="1" applyBorder="1" applyAlignment="1">
      <alignment horizontal="left" vertical="center" wrapText="1"/>
    </xf>
    <xf numFmtId="0" fontId="17" fillId="0" borderId="1" xfId="20" applyFont="1" applyBorder="1" applyAlignment="1">
      <alignment horizontal="center" vertical="center"/>
      <protection/>
    </xf>
    <xf numFmtId="49" fontId="8" fillId="4" borderId="1" xfId="20" applyNumberFormat="1" applyFont="1" applyFill="1" applyBorder="1" applyAlignment="1">
      <alignment horizontal="left" vertical="center"/>
      <protection/>
    </xf>
    <xf numFmtId="0" fontId="8" fillId="4" borderId="1" xfId="20" applyFont="1" applyFill="1" applyBorder="1" applyAlignment="1">
      <alignment horizontal="left" vertical="center" wrapText="1"/>
      <protection/>
    </xf>
    <xf numFmtId="0" fontId="8" fillId="0" borderId="1" xfId="20" applyFont="1" applyBorder="1" applyAlignment="1">
      <alignment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8" fillId="4" borderId="0" xfId="20" applyFont="1" applyFill="1" applyAlignment="1">
      <alignment horizontal="left" vertical="center"/>
      <protection/>
    </xf>
    <xf numFmtId="49" fontId="8" fillId="0" borderId="0" xfId="20" applyNumberFormat="1" applyFont="1" applyAlignment="1">
      <alignment horizontal="left" vertical="center"/>
      <protection/>
    </xf>
    <xf numFmtId="0" fontId="9" fillId="0" borderId="0" xfId="20" applyFont="1" applyAlignment="1">
      <alignment horizontal="center" vertical="center"/>
      <protection/>
    </xf>
    <xf numFmtId="0" fontId="10" fillId="0" borderId="0" xfId="20" applyFont="1" applyAlignment="1">
      <alignment vertical="center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20" applyFont="1" applyBorder="1" applyAlignment="1">
      <alignment horizontal="left" vertical="center"/>
      <protection/>
    </xf>
    <xf numFmtId="0" fontId="8" fillId="0" borderId="1" xfId="20" applyFont="1" applyBorder="1" applyAlignment="1">
      <alignment vertical="center" wrapText="1" shrinkToFit="1"/>
      <protection/>
    </xf>
    <xf numFmtId="0" fontId="9" fillId="4" borderId="0" xfId="20" applyFont="1" applyFill="1" applyAlignment="1">
      <alignment vertical="center" wrapText="1"/>
      <protection/>
    </xf>
    <xf numFmtId="3" fontId="8" fillId="0" borderId="0" xfId="20" applyNumberFormat="1" applyFont="1" applyAlignment="1">
      <alignment horizontal="left" vertical="center" wrapText="1"/>
      <protection/>
    </xf>
    <xf numFmtId="0" fontId="12" fillId="0" borderId="1" xfId="20" applyFont="1" applyBorder="1" applyAlignment="1">
      <alignment horizontal="left" vertical="center"/>
      <protection/>
    </xf>
    <xf numFmtId="0" fontId="15" fillId="0" borderId="1" xfId="20" applyFont="1" applyBorder="1" applyAlignment="1">
      <alignment horizontal="left" vertical="center"/>
      <protection/>
    </xf>
    <xf numFmtId="0" fontId="8" fillId="0" borderId="1" xfId="22" applyFont="1" applyBorder="1" applyAlignment="1">
      <alignment vertical="center"/>
    </xf>
    <xf numFmtId="0" fontId="16" fillId="0" borderId="1" xfId="22" applyFont="1" applyBorder="1" applyAlignment="1">
      <alignment vertical="center" wrapText="1"/>
    </xf>
    <xf numFmtId="0" fontId="15" fillId="0" borderId="1" xfId="20" applyFont="1" applyBorder="1" applyAlignment="1">
      <alignment horizontal="left" vertical="center" wrapText="1"/>
      <protection/>
    </xf>
    <xf numFmtId="1" fontId="3" fillId="0" borderId="0" xfId="0" applyNumberFormat="1" applyFont="1"/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4" fillId="0" borderId="0" xfId="20" applyFont="1" applyAlignment="1">
      <alignment vertical="center"/>
      <protection/>
    </xf>
    <xf numFmtId="0" fontId="25" fillId="6" borderId="1" xfId="20" applyFont="1" applyFill="1" applyBorder="1" applyAlignment="1">
      <alignment horizontal="center" vertical="center"/>
      <protection/>
    </xf>
    <xf numFmtId="49" fontId="25" fillId="6" borderId="1" xfId="20" applyNumberFormat="1" applyFont="1" applyFill="1" applyBorder="1" applyAlignment="1">
      <alignment horizontal="center" vertical="center"/>
      <protection/>
    </xf>
    <xf numFmtId="0" fontId="26" fillId="6" borderId="1" xfId="20" applyFont="1" applyFill="1" applyBorder="1" applyAlignment="1">
      <alignment horizontal="center" vertical="center" wrapText="1"/>
      <protection/>
    </xf>
    <xf numFmtId="0" fontId="27" fillId="6" borderId="1" xfId="20" applyFont="1" applyFill="1" applyBorder="1" applyAlignment="1">
      <alignment horizontal="center" vertical="center" wrapText="1"/>
      <protection/>
    </xf>
    <xf numFmtId="0" fontId="28" fillId="7" borderId="1" xfId="24" applyFont="1" applyFill="1" applyBorder="1" applyAlignment="1">
      <alignment horizontal="center" vertical="center" wrapText="1"/>
      <protection/>
    </xf>
    <xf numFmtId="0" fontId="28" fillId="8" borderId="1" xfId="24" applyFont="1" applyFill="1" applyBorder="1" applyAlignment="1">
      <alignment horizontal="center" vertical="center" wrapText="1"/>
      <protection/>
    </xf>
    <xf numFmtId="0" fontId="29" fillId="9" borderId="1" xfId="24" applyFont="1" applyFill="1" applyBorder="1" applyAlignment="1">
      <alignment horizontal="center" vertical="center" wrapText="1"/>
      <protection/>
    </xf>
    <xf numFmtId="0" fontId="30" fillId="0" borderId="1" xfId="24" applyFont="1" applyBorder="1" applyAlignment="1">
      <alignment horizontal="center" vertical="center" wrapText="1"/>
      <protection/>
    </xf>
    <xf numFmtId="0" fontId="31" fillId="0" borderId="1" xfId="24" applyFont="1" applyBorder="1" applyAlignment="1">
      <alignment horizontal="center" vertical="center" wrapText="1"/>
      <protection/>
    </xf>
    <xf numFmtId="0" fontId="30" fillId="7" borderId="1" xfId="24" applyFont="1" applyFill="1" applyBorder="1" applyAlignment="1">
      <alignment horizontal="center" vertical="center" wrapText="1"/>
      <protection/>
    </xf>
    <xf numFmtId="0" fontId="30" fillId="8" borderId="1" xfId="24" applyFont="1" applyFill="1" applyBorder="1" applyAlignment="1">
      <alignment horizontal="center" vertical="center" wrapText="1"/>
      <protection/>
    </xf>
    <xf numFmtId="0" fontId="30" fillId="10" borderId="1" xfId="24" applyFont="1" applyFill="1" applyBorder="1" applyAlignment="1">
      <alignment horizontal="center" vertical="center" wrapText="1"/>
      <protection/>
    </xf>
    <xf numFmtId="0" fontId="26" fillId="0" borderId="0" xfId="20" applyFont="1" applyAlignment="1">
      <alignment vertical="center"/>
      <protection/>
    </xf>
    <xf numFmtId="0" fontId="32" fillId="0" borderId="1" xfId="20" applyFont="1" applyBorder="1" applyAlignment="1">
      <alignment horizontal="center" vertical="center"/>
      <protection/>
    </xf>
    <xf numFmtId="0" fontId="32" fillId="4" borderId="1" xfId="21" applyFont="1" applyFill="1" applyBorder="1" applyAlignment="1">
      <alignment horizontal="center" vertical="center"/>
      <protection/>
    </xf>
    <xf numFmtId="0" fontId="24" fillId="0" borderId="1" xfId="20" applyFont="1" applyBorder="1" applyAlignment="1">
      <alignment horizontal="center" vertical="center" wrapText="1"/>
      <protection/>
    </xf>
    <xf numFmtId="0" fontId="33" fillId="0" borderId="1" xfId="20" applyFont="1" applyBorder="1" applyAlignment="1">
      <alignment horizontal="center" vertical="center" wrapText="1"/>
      <protection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4" fillId="0" borderId="1" xfId="20" applyFont="1" applyBorder="1" applyAlignment="1">
      <alignment vertical="center"/>
      <protection/>
    </xf>
    <xf numFmtId="0" fontId="24" fillId="0" borderId="0" xfId="20" applyFont="1" applyAlignment="1">
      <alignment vertical="center" wrapText="1"/>
      <protection/>
    </xf>
    <xf numFmtId="0" fontId="32" fillId="0" borderId="0" xfId="20" applyFont="1" applyAlignment="1">
      <alignment horizontal="center" vertical="center"/>
      <protection/>
    </xf>
    <xf numFmtId="0" fontId="32" fillId="4" borderId="0" xfId="20" applyFont="1" applyFill="1" applyAlignment="1">
      <alignment horizontal="center" vertical="center"/>
      <protection/>
    </xf>
    <xf numFmtId="49" fontId="32" fillId="0" borderId="0" xfId="20" applyNumberFormat="1" applyFont="1" applyAlignment="1">
      <alignment horizontal="center" vertical="center"/>
      <protection/>
    </xf>
    <xf numFmtId="0" fontId="24" fillId="0" borderId="0" xfId="20" applyFont="1" applyAlignment="1">
      <alignment horizontal="center" vertical="center" wrapText="1"/>
      <protection/>
    </xf>
    <xf numFmtId="0" fontId="33" fillId="0" borderId="0" xfId="20" applyFont="1" applyAlignment="1">
      <alignment horizontal="center" vertical="center" wrapText="1"/>
      <protection/>
    </xf>
    <xf numFmtId="0" fontId="24" fillId="0" borderId="0" xfId="20" applyFont="1" applyAlignment="1">
      <alignment horizontal="center" vertical="center"/>
      <protection/>
    </xf>
    <xf numFmtId="0" fontId="34" fillId="0" borderId="0" xfId="20" applyFont="1" applyAlignment="1">
      <alignment horizontal="center" vertical="center"/>
      <protection/>
    </xf>
    <xf numFmtId="165" fontId="2" fillId="0" borderId="0" xfId="24" applyNumberFormat="1" applyAlignment="1">
      <alignment horizontal="center" vertical="center"/>
      <protection/>
    </xf>
    <xf numFmtId="0" fontId="2" fillId="0" borderId="0" xfId="24" applyAlignment="1">
      <alignment horizontal="left" vertical="center"/>
      <protection/>
    </xf>
    <xf numFmtId="0" fontId="22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2" fillId="11" borderId="1" xfId="24" applyFont="1" applyFill="1" applyBorder="1" applyAlignment="1">
      <alignment horizontal="center" vertical="center" wrapText="1"/>
      <protection/>
    </xf>
    <xf numFmtId="0" fontId="22" fillId="11" borderId="1" xfId="25" applyFont="1" applyFill="1" applyBorder="1" applyAlignment="1">
      <alignment horizontal="center" vertical="center" wrapText="1"/>
      <protection/>
    </xf>
    <xf numFmtId="0" fontId="37" fillId="11" borderId="1" xfId="25" applyFont="1" applyFill="1" applyBorder="1" applyAlignment="1">
      <alignment horizontal="center" vertical="center" wrapText="1"/>
      <protection/>
    </xf>
    <xf numFmtId="0" fontId="22" fillId="11" borderId="1" xfId="25" applyFont="1" applyFill="1" applyBorder="1" applyAlignment="1">
      <alignment horizontal="center" vertical="center"/>
      <protection/>
    </xf>
    <xf numFmtId="0" fontId="37" fillId="11" borderId="1" xfId="24" applyFont="1" applyFill="1" applyBorder="1" applyAlignment="1">
      <alignment horizontal="center" vertical="center" wrapText="1"/>
      <protection/>
    </xf>
    <xf numFmtId="0" fontId="22" fillId="12" borderId="1" xfId="24" applyFont="1" applyFill="1" applyBorder="1" applyAlignment="1">
      <alignment horizontal="center" vertical="center" wrapText="1"/>
      <protection/>
    </xf>
    <xf numFmtId="165" fontId="2" fillId="0" borderId="0" xfId="24" applyNumberFormat="1" applyAlignment="1">
      <alignment horizontal="center" vertical="center" wrapText="1"/>
      <protection/>
    </xf>
    <xf numFmtId="0" fontId="38" fillId="4" borderId="1" xfId="26" applyFont="1" applyFill="1" applyBorder="1" applyAlignment="1">
      <alignment horizontal="center" vertical="center"/>
      <protection/>
    </xf>
    <xf numFmtId="0" fontId="22" fillId="0" borderId="1" xfId="25" applyFont="1" applyBorder="1" applyAlignment="1">
      <alignment horizontal="left" vertical="center" wrapText="1"/>
      <protection/>
    </xf>
    <xf numFmtId="0" fontId="0" fillId="0" borderId="1" xfId="25" applyFont="1" applyBorder="1" applyAlignment="1">
      <alignment horizontal="center" vertical="center" wrapText="1"/>
      <protection/>
    </xf>
    <xf numFmtId="0" fontId="0" fillId="0" borderId="1" xfId="25" applyFont="1" applyBorder="1" applyAlignment="1">
      <alignment horizontal="center" vertical="center"/>
      <protection/>
    </xf>
    <xf numFmtId="3" fontId="22" fillId="0" borderId="1" xfId="24" applyNumberFormat="1" applyFont="1" applyBorder="1" applyAlignment="1">
      <alignment horizontal="center" vertical="center"/>
      <protection/>
    </xf>
    <xf numFmtId="0" fontId="2" fillId="0" borderId="1" xfId="24" applyBorder="1" applyAlignment="1" applyProtection="1">
      <alignment horizontal="left" vertical="center"/>
      <protection locked="0"/>
    </xf>
    <xf numFmtId="0" fontId="39" fillId="0" borderId="1" xfId="26" applyFont="1" applyBorder="1" applyAlignment="1">
      <alignment horizontal="center" vertical="center" wrapText="1"/>
      <protection/>
    </xf>
    <xf numFmtId="0" fontId="40" fillId="4" borderId="1" xfId="26" applyFont="1" applyFill="1" applyBorder="1" applyAlignment="1">
      <alignment horizontal="center" vertical="center"/>
      <protection/>
    </xf>
    <xf numFmtId="3" fontId="40" fillId="4" borderId="1" xfId="26" applyNumberFormat="1" applyFont="1" applyFill="1" applyBorder="1" applyAlignment="1">
      <alignment horizontal="center" vertical="center"/>
      <protection/>
    </xf>
    <xf numFmtId="44" fontId="2" fillId="4" borderId="1" xfId="24" applyNumberFormat="1" applyFill="1" applyBorder="1" applyAlignment="1">
      <alignment horizontal="center" vertical="center"/>
      <protection/>
    </xf>
    <xf numFmtId="0" fontId="38" fillId="0" borderId="1" xfId="25" applyFont="1" applyBorder="1" applyAlignment="1">
      <alignment horizontal="left" vertical="center" wrapText="1"/>
      <protection/>
    </xf>
    <xf numFmtId="0" fontId="40" fillId="0" borderId="1" xfId="26" applyFont="1" applyBorder="1" applyAlignment="1">
      <alignment horizontal="center" vertical="center"/>
      <protection/>
    </xf>
    <xf numFmtId="3" fontId="40" fillId="0" borderId="1" xfId="26" applyNumberFormat="1" applyFont="1" applyBorder="1" applyAlignment="1">
      <alignment horizontal="center" vertical="center"/>
      <protection/>
    </xf>
    <xf numFmtId="0" fontId="41" fillId="4" borderId="1" xfId="26" applyFont="1" applyFill="1" applyBorder="1" applyAlignment="1">
      <alignment horizontal="center" vertical="center"/>
      <protection/>
    </xf>
    <xf numFmtId="0" fontId="41" fillId="0" borderId="1" xfId="25" applyFont="1" applyBorder="1" applyAlignment="1">
      <alignment horizontal="left" vertical="center" wrapText="1"/>
      <protection/>
    </xf>
    <xf numFmtId="0" fontId="21" fillId="0" borderId="1" xfId="25" applyFont="1" applyBorder="1" applyAlignment="1">
      <alignment horizontal="center" vertical="center" wrapText="1"/>
      <protection/>
    </xf>
    <xf numFmtId="0" fontId="42" fillId="0" borderId="1" xfId="26" applyFont="1" applyBorder="1" applyAlignment="1">
      <alignment horizontal="center" vertical="center" wrapText="1"/>
      <protection/>
    </xf>
    <xf numFmtId="0" fontId="21" fillId="0" borderId="1" xfId="25" applyFont="1" applyBorder="1" applyAlignment="1">
      <alignment horizontal="center" vertical="center"/>
      <protection/>
    </xf>
    <xf numFmtId="0" fontId="21" fillId="0" borderId="1" xfId="24" applyFont="1" applyBorder="1" applyAlignment="1" applyProtection="1">
      <alignment horizontal="left" vertical="center"/>
      <protection locked="0"/>
    </xf>
    <xf numFmtId="165" fontId="21" fillId="0" borderId="0" xfId="24" applyNumberFormat="1" applyFont="1" applyAlignment="1">
      <alignment horizontal="center" vertical="center"/>
      <protection/>
    </xf>
    <xf numFmtId="0" fontId="21" fillId="0" borderId="0" xfId="24" applyFont="1" applyAlignment="1">
      <alignment horizontal="left" vertical="center"/>
      <protection/>
    </xf>
    <xf numFmtId="0" fontId="40" fillId="0" borderId="1" xfId="25" applyFont="1" applyBorder="1" applyAlignment="1">
      <alignment horizontal="center" vertical="center" wrapText="1"/>
      <protection/>
    </xf>
    <xf numFmtId="0" fontId="40" fillId="0" borderId="1" xfId="25" applyFont="1" applyBorder="1" applyAlignment="1">
      <alignment horizontal="center" vertical="center"/>
      <protection/>
    </xf>
    <xf numFmtId="44" fontId="40" fillId="4" borderId="1" xfId="24" applyNumberFormat="1" applyFont="1" applyFill="1" applyBorder="1" applyAlignment="1">
      <alignment horizontal="center" vertical="center"/>
      <protection/>
    </xf>
    <xf numFmtId="3" fontId="38" fillId="0" borderId="1" xfId="24" applyNumberFormat="1" applyFont="1" applyBorder="1" applyAlignment="1">
      <alignment horizontal="center" vertical="center"/>
      <protection/>
    </xf>
    <xf numFmtId="0" fontId="40" fillId="0" borderId="1" xfId="24" applyFont="1" applyBorder="1" applyAlignment="1" applyProtection="1">
      <alignment horizontal="left" vertical="center"/>
      <protection locked="0"/>
    </xf>
    <xf numFmtId="165" fontId="40" fillId="0" borderId="0" xfId="24" applyNumberFormat="1" applyFont="1" applyAlignment="1">
      <alignment horizontal="center" vertical="center"/>
      <protection/>
    </xf>
    <xf numFmtId="0" fontId="40" fillId="0" borderId="0" xfId="24" applyFont="1" applyAlignment="1">
      <alignment horizontal="left" vertical="center"/>
      <protection/>
    </xf>
    <xf numFmtId="44" fontId="40" fillId="0" borderId="1" xfId="24" applyNumberFormat="1" applyFont="1" applyBorder="1" applyAlignment="1">
      <alignment horizontal="center" vertical="center"/>
      <protection/>
    </xf>
    <xf numFmtId="0" fontId="40" fillId="0" borderId="1" xfId="24" applyFont="1" applyBorder="1" applyAlignment="1">
      <alignment horizontal="center" vertical="center"/>
      <protection/>
    </xf>
    <xf numFmtId="0" fontId="38" fillId="0" borderId="1" xfId="24" applyFont="1" applyBorder="1" applyAlignment="1">
      <alignment horizontal="center" vertical="center"/>
      <protection/>
    </xf>
    <xf numFmtId="0" fontId="21" fillId="4" borderId="1" xfId="26" applyFont="1" applyFill="1" applyBorder="1" applyAlignment="1">
      <alignment horizontal="center" vertical="center"/>
      <protection/>
    </xf>
    <xf numFmtId="3" fontId="21" fillId="4" borderId="1" xfId="26" applyNumberFormat="1" applyFont="1" applyFill="1" applyBorder="1" applyAlignment="1">
      <alignment horizontal="center" vertical="center"/>
      <protection/>
    </xf>
    <xf numFmtId="44" fontId="21" fillId="4" borderId="1" xfId="24" applyNumberFormat="1" applyFont="1" applyFill="1" applyBorder="1" applyAlignment="1">
      <alignment horizontal="center" vertical="center"/>
      <protection/>
    </xf>
    <xf numFmtId="0" fontId="41" fillId="0" borderId="1" xfId="24" applyFont="1" applyBorder="1" applyAlignment="1">
      <alignment horizontal="center" vertical="center"/>
      <protection/>
    </xf>
    <xf numFmtId="0" fontId="22" fillId="0" borderId="0" xfId="24" applyFont="1" applyAlignment="1">
      <alignment horizontal="left"/>
      <protection/>
    </xf>
    <xf numFmtId="0" fontId="2" fillId="0" borderId="0" xfId="24" applyAlignment="1">
      <alignment horizontal="left"/>
      <protection/>
    </xf>
    <xf numFmtId="0" fontId="22" fillId="0" borderId="0" xfId="24" applyFont="1" applyAlignment="1">
      <alignment horizontal="center"/>
      <protection/>
    </xf>
    <xf numFmtId="0" fontId="2" fillId="0" borderId="0" xfId="24" applyAlignment="1">
      <alignment horizontal="center"/>
      <protection/>
    </xf>
    <xf numFmtId="3" fontId="2" fillId="0" borderId="0" xfId="24" applyNumberFormat="1" applyAlignment="1">
      <alignment horizontal="center"/>
      <protection/>
    </xf>
    <xf numFmtId="3" fontId="2" fillId="0" borderId="0" xfId="24" applyNumberFormat="1" applyAlignment="1">
      <alignment horizontal="center" vertical="center"/>
      <protection/>
    </xf>
    <xf numFmtId="165" fontId="2" fillId="0" borderId="0" xfId="24" applyNumberFormat="1" applyAlignment="1">
      <alignment horizontal="center"/>
      <protection/>
    </xf>
    <xf numFmtId="0" fontId="2" fillId="0" borderId="0" xfId="24">
      <alignment/>
      <protection/>
    </xf>
    <xf numFmtId="0" fontId="22" fillId="13" borderId="1" xfId="24" applyFont="1" applyFill="1" applyBorder="1" applyAlignment="1" applyProtection="1">
      <alignment horizontal="center" vertical="center" wrapText="1"/>
      <protection hidden="1"/>
    </xf>
    <xf numFmtId="0" fontId="40" fillId="14" borderId="1" xfId="24" applyFont="1" applyFill="1" applyBorder="1">
      <alignment/>
      <protection/>
    </xf>
    <xf numFmtId="3" fontId="38" fillId="15" borderId="1" xfId="24" applyNumberFormat="1" applyFont="1" applyFill="1" applyBorder="1" applyAlignment="1">
      <alignment horizontal="center" vertical="center"/>
      <protection/>
    </xf>
    <xf numFmtId="2" fontId="38" fillId="16" borderId="1" xfId="24" applyNumberFormat="1" applyFont="1" applyFill="1" applyBorder="1" applyAlignment="1" applyProtection="1">
      <alignment horizontal="center"/>
      <protection locked="0"/>
    </xf>
    <xf numFmtId="4" fontId="38" fillId="17" borderId="1" xfId="24" applyNumberFormat="1" applyFont="1" applyFill="1" applyBorder="1" applyAlignment="1" applyProtection="1">
      <alignment horizontal="center"/>
      <protection hidden="1"/>
    </xf>
    <xf numFmtId="0" fontId="40" fillId="0" borderId="0" xfId="24" applyFont="1">
      <alignment/>
      <protection/>
    </xf>
    <xf numFmtId="0" fontId="21" fillId="14" borderId="1" xfId="24" applyFont="1" applyFill="1" applyBorder="1">
      <alignment/>
      <protection/>
    </xf>
    <xf numFmtId="2" fontId="41" fillId="16" borderId="1" xfId="24" applyNumberFormat="1" applyFont="1" applyFill="1" applyBorder="1" applyAlignment="1" applyProtection="1">
      <alignment horizontal="center"/>
      <protection locked="0"/>
    </xf>
    <xf numFmtId="4" fontId="41" fillId="17" borderId="1" xfId="24" applyNumberFormat="1" applyFont="1" applyFill="1" applyBorder="1" applyAlignment="1" applyProtection="1">
      <alignment horizontal="center"/>
      <protection hidden="1"/>
    </xf>
    <xf numFmtId="0" fontId="21" fillId="0" borderId="0" xfId="24" applyFont="1">
      <alignment/>
      <protection/>
    </xf>
    <xf numFmtId="3" fontId="41" fillId="15" borderId="1" xfId="24" applyNumberFormat="1" applyFont="1" applyFill="1" applyBorder="1" applyAlignment="1">
      <alignment horizontal="center" vertical="center"/>
      <protection/>
    </xf>
    <xf numFmtId="0" fontId="22" fillId="0" borderId="1" xfId="24" applyFont="1" applyBorder="1" applyAlignment="1">
      <alignment horizontal="center" vertical="center"/>
      <protection/>
    </xf>
    <xf numFmtId="4" fontId="22" fillId="18" borderId="1" xfId="24" applyNumberFormat="1" applyFont="1" applyFill="1" applyBorder="1" applyAlignment="1" applyProtection="1">
      <alignment horizontal="center" vertical="center"/>
      <protection hidden="1"/>
    </xf>
    <xf numFmtId="0" fontId="2" fillId="0" borderId="0" xfId="24" applyAlignment="1">
      <alignment vertical="center"/>
      <protection/>
    </xf>
    <xf numFmtId="0" fontId="0" fillId="0" borderId="0" xfId="27" applyFont="1" applyAlignment="1">
      <alignment vertical="center" wrapText="1"/>
      <protection/>
    </xf>
    <xf numFmtId="3" fontId="22" fillId="0" borderId="0" xfId="24" applyNumberFormat="1" applyFont="1">
      <alignment/>
      <protection/>
    </xf>
    <xf numFmtId="0" fontId="22" fillId="0" borderId="0" xfId="24" applyFont="1">
      <alignment/>
      <protection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quotePrefix="1">
      <alignment vertical="center"/>
    </xf>
    <xf numFmtId="1" fontId="3" fillId="0" borderId="1" xfId="0" applyNumberFormat="1" applyFont="1" applyBorder="1" applyAlignment="1">
      <alignment vertical="center"/>
    </xf>
    <xf numFmtId="0" fontId="44" fillId="0" borderId="1" xfId="25" applyFont="1" applyBorder="1" applyAlignment="1">
      <alignment horizontal="center" vertical="center" wrapText="1"/>
      <protection/>
    </xf>
    <xf numFmtId="0" fontId="44" fillId="0" borderId="1" xfId="25" applyFont="1" applyBorder="1" applyAlignment="1">
      <alignment horizontal="center" vertical="center"/>
      <protection/>
    </xf>
    <xf numFmtId="165" fontId="2" fillId="0" borderId="0" xfId="24" applyNumberFormat="1" applyFont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quotePrefix="1">
      <alignment vertical="center"/>
    </xf>
    <xf numFmtId="0" fontId="23" fillId="0" borderId="0" xfId="24" applyFont="1" applyAlignment="1">
      <alignment vertical="center" wrapText="1"/>
      <protection/>
    </xf>
    <xf numFmtId="0" fontId="23" fillId="0" borderId="0" xfId="24" applyFont="1" applyAlignment="1">
      <alignment vertical="center"/>
      <protection/>
    </xf>
    <xf numFmtId="0" fontId="23" fillId="0" borderId="0" xfId="24" applyFont="1" applyAlignment="1">
      <alignment horizontal="center" vertical="center" wrapText="1"/>
      <protection/>
    </xf>
    <xf numFmtId="0" fontId="23" fillId="0" borderId="0" xfId="24" applyFont="1" applyAlignment="1">
      <alignment horizontal="center" vertical="center"/>
      <protection/>
    </xf>
    <xf numFmtId="0" fontId="23" fillId="0" borderId="2" xfId="24" applyFont="1" applyBorder="1" applyAlignment="1">
      <alignment horizontal="center" vertical="center"/>
      <protection/>
    </xf>
    <xf numFmtId="0" fontId="22" fillId="0" borderId="0" xfId="24" applyFont="1" applyAlignment="1">
      <alignment horizontal="center" vertical="center" wrapText="1"/>
      <protection/>
    </xf>
    <xf numFmtId="0" fontId="22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" fillId="0" borderId="1" xfId="24" applyBorder="1" applyAlignment="1">
      <alignment horizontal="center" vertical="center"/>
      <protection/>
    </xf>
    <xf numFmtId="0" fontId="0" fillId="0" borderId="0" xfId="27" applyFont="1" applyAlignment="1">
      <alignment horizontal="left" vertical="center" wrapText="1"/>
      <protection/>
    </xf>
    <xf numFmtId="0" fontId="22" fillId="0" borderId="0" xfId="24" applyFont="1" applyAlignment="1" applyProtection="1">
      <alignment horizontal="center"/>
      <protection/>
    </xf>
    <xf numFmtId="0" fontId="2" fillId="0" borderId="0" xfId="24" applyProtection="1">
      <alignment/>
      <protection/>
    </xf>
    <xf numFmtId="0" fontId="22" fillId="0" borderId="0" xfId="24" applyFont="1" applyAlignment="1" applyProtection="1">
      <alignment horizontal="center" wrapText="1"/>
      <protection/>
    </xf>
    <xf numFmtId="0" fontId="22" fillId="0" borderId="0" xfId="24" applyFont="1" applyProtection="1">
      <alignment/>
      <protection/>
    </xf>
    <xf numFmtId="0" fontId="22" fillId="13" borderId="1" xfId="24" applyFont="1" applyFill="1" applyBorder="1" applyAlignment="1" applyProtection="1">
      <alignment horizontal="center" vertical="center"/>
      <protection/>
    </xf>
    <xf numFmtId="0" fontId="22" fillId="13" borderId="1" xfId="24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Normální 4 5" xfId="24"/>
    <cellStyle name="Normální 5 2" xfId="25"/>
    <cellStyle name="normální_List1_1" xfId="26"/>
    <cellStyle name="normální 3 2 2" xfId="27"/>
  </cellStyles>
  <dxfs count="2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strike val="0"/>
        <color theme="1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FF9A0E46-19DE-490F-B8EC-836B5C022869}" userId="S-1-5-21-3670852019-3311356944-2927805372-1144" providerId="AD"/>
  <person displayName="Cejiza, s.r.o." id="{D6D45189-233F-4D9A-87D7-86A091695E17}" userId="S::info@cejiza.cz::8536720e-5348-4969-8cb4-d7f0986c37e4" providerId="AD"/>
  <person displayName="Ivana Maksová" id="{4E269177-DA67-4402-8234-3F1756989599}" userId="S::maksova@cejiza.cz::f43369ff-d05a-4574-88b3-e2636eba0c58" providerId="AD"/>
  <person displayName="Miroslava Rothová" id="{EAC58AFD-9449-4DCE-882A-2AEBFE501861}" userId="S::rothova@cejiza.cz::6acebb7e-7747-4561-b583-5831ebd9570c" providerId="AD"/>
  <person displayName="Kateřina Kováčová" id="{D6E1552D-EEC5-4F5D-9135-D2B6DB96A92D}" userId="S::kovacova@cejiza.cz::0b96f623-7a73-49fc-a065-aaf090a6fac3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5" dT="2021-02-05T08:01:55.18" personId="{D6E1552D-EEC5-4F5D-9135-D2B6DB96A92D}" id="{0E06094E-DE11-49FA-96E9-3D7E2AF6C9F7}">
    <text>špatný mobil!!!!</text>
  </threadedComment>
  <threadedComment ref="E9" dT="2020-09-02T10:02:20.26" personId="{D6D45189-233F-4D9A-87D7-86A091695E17}" id="{DA339321-458B-4FD2-9442-455D61421E49}">
    <text>Změna názvu od 1.9.2020</text>
  </threadedComment>
  <threadedComment ref="E33" dT="2019-01-15T09:51:55.58" personId="{FF9A0E46-19DE-490F-B8EC-836B5C022869}" id="{80217ED5-21A8-4D01-A18F-C2135B7605D0}">
    <text>Změna názvu od 1.9.2019</text>
  </threadedComment>
  <threadedComment ref="E33" dT="2021-06-30T12:14:12.68" personId="{D6D45189-233F-4D9A-87D7-86A091695E17}" id="{7550D90D-3BA8-4342-8B3D-274A541D8A97}" parentId="{80217ED5-21A8-4D01-A18F-C2135B7605D0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E48" dT="2023-02-01T08:39:40.05" personId="{EAC58AFD-9449-4DCE-882A-2AEBFE501861}" id="{332CC4FA-A6FF-4FB4-8ABD-596C6E2F71F0}">
    <text>Změna názvu od 1.1.2023 - původní název: Obchodní akademie a Střední odborné učiliště Veselí nad Moravou, příspěvková organizece</text>
  </threadedComment>
  <threadedComment ref="E58" dT="2019-08-07T09:23:45.82" personId="{D6D45189-233F-4D9A-87D7-86A091695E17}" id="{08D8E78D-FA4B-4338-81D1-08B86FFE7C1B}">
    <text>změna názvu od 1.9.2019</text>
  </threadedComment>
  <threadedComment ref="N83" dT="2022-05-26T06:54:48.56" personId="{4E269177-DA67-4402-8234-3F1756989599}" id="{1DD2CC26-5F76-460F-AE4E-737ACECCF9D2}">
    <text>Od 1.5.2022 nová ředitelka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7" Type="http://schemas.microsoft.com/office/2017/10/relationships/threadedComment" Target="../threadedComments/threadedComment1.xml" /><Relationship Id="rId1" Type="http://schemas.openxmlformats.org/officeDocument/2006/relationships/hyperlink" Target="mailto:fakturace@spschbr.cz" TargetMode="External" /><Relationship Id="rId2" Type="http://schemas.openxmlformats.org/officeDocument/2006/relationships/hyperlink" Target="mailto:reditel@zusadamov.cz" TargetMode="External" /><Relationship Id="rId3" Type="http://schemas.openxmlformats.org/officeDocument/2006/relationships/hyperlink" Target="mailto:reditel@centrumproseniorykyjov.cz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48C5-A791-415E-B4CD-FC500AF4AE61}">
  <sheetPr>
    <tabColor theme="5" tint="-0.24997000396251678"/>
    <pageSetUpPr fitToPage="1"/>
  </sheetPr>
  <dimension ref="A1:S92"/>
  <sheetViews>
    <sheetView view="pageBreakPreview" zoomScale="70" zoomScaleSheetLayoutView="70" workbookViewId="0" topLeftCell="A1">
      <selection activeCell="J9" sqref="J9"/>
    </sheetView>
  </sheetViews>
  <sheetFormatPr defaultColWidth="14.140625" defaultRowHeight="30" customHeight="1"/>
  <cols>
    <col min="1" max="1" width="9.00390625" style="93" customWidth="1"/>
    <col min="2" max="2" width="10.7109375" style="94" customWidth="1"/>
    <col min="3" max="3" width="10.7109375" style="95" hidden="1" customWidth="1"/>
    <col min="4" max="4" width="10.421875" style="95" customWidth="1"/>
    <col min="5" max="5" width="49.8515625" style="96" customWidth="1"/>
    <col min="6" max="6" width="41.8515625" style="97" customWidth="1"/>
    <col min="7" max="11" width="15.7109375" style="98" customWidth="1"/>
    <col min="12" max="12" width="15.7109375" style="99" customWidth="1"/>
    <col min="13" max="17" width="15.7109375" style="98" customWidth="1"/>
    <col min="18" max="18" width="15.7109375" style="99" hidden="1" customWidth="1"/>
    <col min="19" max="19" width="14.140625" style="71" hidden="1" customWidth="1"/>
    <col min="20" max="16384" width="14.140625" style="71" customWidth="1"/>
  </cols>
  <sheetData>
    <row r="1" spans="1:18" ht="30" customHeight="1">
      <c r="A1" s="182" t="s">
        <v>1429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0"/>
    </row>
    <row r="2" spans="1:18" ht="30" customHeight="1">
      <c r="A2" s="183" t="s">
        <v>1430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1"/>
    </row>
    <row r="3" spans="1:18" ht="30" customHeight="1">
      <c r="A3" s="184" t="s">
        <v>1533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1"/>
    </row>
    <row r="4" spans="1:18" s="84" customFormat="1" ht="76.9" customHeight="1">
      <c r="A4" s="72" t="s">
        <v>1431</v>
      </c>
      <c r="B4" s="72" t="s">
        <v>223</v>
      </c>
      <c r="C4" s="73" t="s">
        <v>1527</v>
      </c>
      <c r="D4" s="73" t="s">
        <v>1432</v>
      </c>
      <c r="E4" s="74" t="s">
        <v>226</v>
      </c>
      <c r="F4" s="75" t="s">
        <v>1433</v>
      </c>
      <c r="G4" s="76" t="s">
        <v>1434</v>
      </c>
      <c r="H4" s="77" t="s">
        <v>1435</v>
      </c>
      <c r="I4" s="78" t="s">
        <v>1436</v>
      </c>
      <c r="J4" s="79" t="s">
        <v>1437</v>
      </c>
      <c r="K4" s="79" t="s">
        <v>1438</v>
      </c>
      <c r="L4" s="79" t="s">
        <v>1439</v>
      </c>
      <c r="M4" s="81" t="s">
        <v>1440</v>
      </c>
      <c r="N4" s="82" t="s">
        <v>1441</v>
      </c>
      <c r="O4" s="83" t="s">
        <v>1442</v>
      </c>
      <c r="P4" s="79" t="s">
        <v>1443</v>
      </c>
      <c r="Q4" s="79" t="s">
        <v>1444</v>
      </c>
      <c r="R4" s="80" t="s">
        <v>1445</v>
      </c>
    </row>
    <row r="5" spans="1:19" ht="49.9" customHeight="1">
      <c r="A5" s="85">
        <v>1</v>
      </c>
      <c r="B5" s="86"/>
      <c r="C5" s="172">
        <v>28353242</v>
      </c>
      <c r="D5" s="178">
        <v>28353242</v>
      </c>
      <c r="E5" s="87" t="s">
        <v>1528</v>
      </c>
      <c r="F5" s="88" t="s">
        <v>1529</v>
      </c>
      <c r="G5" s="89">
        <f>VLOOKUP(C5,'240 Odpovědi formuláře'!A:H,8,0)</f>
        <v>20</v>
      </c>
      <c r="H5" s="89">
        <f>VLOOKUP(C5,'240 Odpovědi formuláře'!A:I,9,0)</f>
        <v>20</v>
      </c>
      <c r="I5" s="89">
        <f>VLOOKUP(C5,'240 Odpovědi formuláře'!A:J,10,0)</f>
        <v>0</v>
      </c>
      <c r="J5" s="89">
        <f>VLOOKUP(C5,'240 Odpovědi formuláře'!A:K,11,0)</f>
        <v>0</v>
      </c>
      <c r="K5" s="89">
        <f>VLOOKUP(C5,'240 Odpovědi formuláře'!A:L,12,0)</f>
        <v>0</v>
      </c>
      <c r="L5" s="89">
        <f>VLOOKUP(C5,'240 Odpovědi formuláře'!A:M,13,0)</f>
        <v>0</v>
      </c>
      <c r="M5" s="89">
        <f>VLOOKUP(C5,'240 Odpovědi formuláře'!A:N,14,0)</f>
        <v>0</v>
      </c>
      <c r="N5" s="89">
        <f>VLOOKUP(C5,'240 Odpovědi formuláře'!A:O,15,0)</f>
        <v>0</v>
      </c>
      <c r="O5" s="89">
        <f>VLOOKUP(C5,'240 Odpovědi formuláře'!A:P,16,0)</f>
        <v>0</v>
      </c>
      <c r="P5" s="89">
        <f>VLOOKUP(C5,'240 Odpovědi formuláře'!A:Q,17,0)</f>
        <v>0</v>
      </c>
      <c r="Q5" s="89">
        <f>VLOOKUP(C5,'240 Odpovědi formuláře'!A:R,18,0)</f>
        <v>0</v>
      </c>
      <c r="R5" s="90">
        <f>VLOOKUP(C5,'240 Odpovědi formuláře'!A:S,19,0)</f>
        <v>0</v>
      </c>
      <c r="S5" s="91">
        <f>SUM(G5:R5)</f>
        <v>40</v>
      </c>
    </row>
    <row r="6" spans="1:19" ht="49.9" customHeight="1">
      <c r="A6" s="85">
        <v>2</v>
      </c>
      <c r="B6" s="86" t="str">
        <f>VLOOKUP(C6,Seznam_PO_1_1_2022!A:B,2,0)</f>
        <v>JM_006</v>
      </c>
      <c r="C6" s="173">
        <v>637980</v>
      </c>
      <c r="D6" s="179" t="s">
        <v>136</v>
      </c>
      <c r="E6" s="88" t="str">
        <f>VLOOKUP(C6,Seznam_PO_1_1_2022!A:E,5,0)</f>
        <v>Vyšší odborná škola zdravotnická Brno, příspěvková organizace</v>
      </c>
      <c r="F6" s="88" t="str">
        <f>VLOOKUP(C6,Seznam_PO_1_1_2022!A:F,6,0)</f>
        <v>Kounicova 684/16, 602 00 Brno</v>
      </c>
      <c r="G6" s="89">
        <f>VLOOKUP(C6,'240 Odpovědi formuláře'!A:H,8,0)</f>
        <v>25</v>
      </c>
      <c r="H6" s="89">
        <f>VLOOKUP(C6,'240 Odpovědi formuláře'!A:I,9,0)</f>
        <v>50</v>
      </c>
      <c r="I6" s="89">
        <f>VLOOKUP(C6,'240 Odpovědi formuláře'!A:J,10,0)</f>
        <v>0</v>
      </c>
      <c r="J6" s="89">
        <f>VLOOKUP(C6,'240 Odpovědi formuláře'!A:K,11,0)</f>
        <v>0</v>
      </c>
      <c r="K6" s="89">
        <f>VLOOKUP(C6,'240 Odpovědi formuláře'!A:L,12,0)</f>
        <v>0</v>
      </c>
      <c r="L6" s="89">
        <f>VLOOKUP(C6,'240 Odpovědi formuláře'!A:M,13,0)</f>
        <v>0</v>
      </c>
      <c r="M6" s="89">
        <f>VLOOKUP(C6,'240 Odpovědi formuláře'!A:N,14,0)</f>
        <v>0</v>
      </c>
      <c r="N6" s="89">
        <f>VLOOKUP(C6,'240 Odpovědi formuláře'!A:O,15,0)</f>
        <v>3</v>
      </c>
      <c r="O6" s="89">
        <f>VLOOKUP(C6,'240 Odpovědi formuláře'!A:P,16,0)</f>
        <v>0</v>
      </c>
      <c r="P6" s="89">
        <f>VLOOKUP(C6,'240 Odpovědi formuláře'!A:Q,17,0)</f>
        <v>0</v>
      </c>
      <c r="Q6" s="89">
        <f>VLOOKUP(C6,'240 Odpovědi formuláře'!A:R,18,0)</f>
        <v>0</v>
      </c>
      <c r="R6" s="90">
        <f>VLOOKUP(C6,'240 Odpovědi formuláře'!A:S,19,0)</f>
        <v>0</v>
      </c>
      <c r="S6" s="91">
        <f aca="true" t="shared" si="0" ref="S6:S69">SUM(G6:R6)</f>
        <v>78</v>
      </c>
    </row>
    <row r="7" spans="1:19" ht="49.9" customHeight="1">
      <c r="A7" s="85">
        <v>3</v>
      </c>
      <c r="B7" s="86" t="str">
        <f>VLOOKUP(C7,Seznam_PO_1_1_2022!A:B,2,0)</f>
        <v>JM_008</v>
      </c>
      <c r="C7" s="173">
        <v>400963</v>
      </c>
      <c r="D7" s="179" t="s">
        <v>84</v>
      </c>
      <c r="E7" s="88" t="str">
        <f>VLOOKUP(C7,Seznam_PO_1_1_2022!A:E,5,0)</f>
        <v>Základní umělecká škola Brno, Smetanova 8, příspěvková organizace</v>
      </c>
      <c r="F7" s="88" t="str">
        <f>VLOOKUP(C7,Seznam_PO_1_1_2022!A:F,6,0)</f>
        <v>Smetanova 346/8, 602 00 Brno</v>
      </c>
      <c r="G7" s="89">
        <f>VLOOKUP(C7,'240 Odpovědi formuláře'!A:H,8,0)</f>
        <v>0</v>
      </c>
      <c r="H7" s="89">
        <f>VLOOKUP(C7,'240 Odpovědi formuláře'!A:I,9,0)</f>
        <v>0</v>
      </c>
      <c r="I7" s="89">
        <f>VLOOKUP(C7,'240 Odpovědi formuláře'!A:J,10,0)</f>
        <v>10</v>
      </c>
      <c r="J7" s="89">
        <f>VLOOKUP(C7,'240 Odpovědi formuláře'!A:K,11,0)</f>
        <v>0</v>
      </c>
      <c r="K7" s="89">
        <f>VLOOKUP(C7,'240 Odpovědi formuláře'!A:L,12,0)</f>
        <v>0</v>
      </c>
      <c r="L7" s="89">
        <f>VLOOKUP(C7,'240 Odpovědi formuláře'!A:M,13,0)</f>
        <v>0</v>
      </c>
      <c r="M7" s="89">
        <f>VLOOKUP(C7,'240 Odpovědi formuláře'!A:N,14,0)</f>
        <v>0</v>
      </c>
      <c r="N7" s="89">
        <f>VLOOKUP(C7,'240 Odpovědi formuláře'!A:O,15,0)</f>
        <v>0</v>
      </c>
      <c r="O7" s="89">
        <f>VLOOKUP(C7,'240 Odpovědi formuláře'!A:P,16,0)</f>
        <v>0</v>
      </c>
      <c r="P7" s="89">
        <f>VLOOKUP(C7,'240 Odpovědi formuláře'!A:Q,17,0)</f>
        <v>0</v>
      </c>
      <c r="Q7" s="89">
        <f>VLOOKUP(C7,'240 Odpovědi formuláře'!A:R,18,0)</f>
        <v>0</v>
      </c>
      <c r="R7" s="90">
        <f>VLOOKUP(C7,'240 Odpovědi formuláře'!A:S,19,0)</f>
        <v>0</v>
      </c>
      <c r="S7" s="91">
        <f t="shared" si="0"/>
        <v>10</v>
      </c>
    </row>
    <row r="8" spans="1:19" ht="49.9" customHeight="1">
      <c r="A8" s="85">
        <v>4</v>
      </c>
      <c r="B8" s="86" t="str">
        <f>VLOOKUP(C8,Seznam_PO_1_1_2022!A:B,2,0)</f>
        <v>JM_009</v>
      </c>
      <c r="C8" s="173">
        <v>226441</v>
      </c>
      <c r="D8" s="179" t="s">
        <v>222</v>
      </c>
      <c r="E8" s="88" t="str">
        <f>VLOOKUP(C8,Seznam_PO_1_1_2022!A:E,5,0)</f>
        <v>Základní umělecká škola varhanická Brno, příspěvková organizace</v>
      </c>
      <c r="F8" s="88" t="str">
        <f>VLOOKUP(C8,Seznam_PO_1_1_2022!A:F,6,0)</f>
        <v>Smetanova 756/14, 602 00 Brno</v>
      </c>
      <c r="G8" s="89">
        <f>VLOOKUP(C8,'240 Odpovědi formuláře'!A:H,8,0)</f>
        <v>5</v>
      </c>
      <c r="H8" s="89">
        <f>VLOOKUP(C8,'240 Odpovědi formuláře'!A:I,9,0)</f>
        <v>0</v>
      </c>
      <c r="I8" s="89">
        <f>VLOOKUP(C8,'240 Odpovědi formuláře'!A:J,10,0)</f>
        <v>0</v>
      </c>
      <c r="J8" s="89">
        <f>VLOOKUP(C8,'240 Odpovědi formuláře'!A:K,11,0)</f>
        <v>0</v>
      </c>
      <c r="K8" s="89">
        <f>VLOOKUP(C8,'240 Odpovědi formuláře'!A:L,12,0)</f>
        <v>0</v>
      </c>
      <c r="L8" s="89">
        <f>VLOOKUP(C8,'240 Odpovědi formuláře'!A:M,13,0)</f>
        <v>0</v>
      </c>
      <c r="M8" s="89">
        <f>VLOOKUP(C8,'240 Odpovědi formuláře'!A:N,14,0)</f>
        <v>0</v>
      </c>
      <c r="N8" s="89">
        <f>VLOOKUP(C8,'240 Odpovědi formuláře'!A:O,15,0)</f>
        <v>0</v>
      </c>
      <c r="O8" s="89">
        <f>VLOOKUP(C8,'240 Odpovědi formuláře'!A:P,16,0)</f>
        <v>0</v>
      </c>
      <c r="P8" s="89">
        <f>VLOOKUP(C8,'240 Odpovědi formuláře'!A:Q,17,0)</f>
        <v>0</v>
      </c>
      <c r="Q8" s="89">
        <f>VLOOKUP(C8,'240 Odpovědi formuláře'!A:R,18,0)</f>
        <v>0</v>
      </c>
      <c r="R8" s="90">
        <f>VLOOKUP(C8,'240 Odpovědi formuláře'!A:S,19,0)</f>
        <v>0</v>
      </c>
      <c r="S8" s="91">
        <f t="shared" si="0"/>
        <v>5</v>
      </c>
    </row>
    <row r="9" spans="1:19" ht="49.9" customHeight="1">
      <c r="A9" s="85">
        <v>5</v>
      </c>
      <c r="B9" s="86" t="str">
        <f>VLOOKUP(C9,Seznam_PO_1_1_2022!A:B,2,0)</f>
        <v>JM_012</v>
      </c>
      <c r="C9" s="172">
        <v>49459902</v>
      </c>
      <c r="D9" s="178">
        <v>49459902</v>
      </c>
      <c r="E9" s="88" t="str">
        <f>VLOOKUP(C9,Seznam_PO_1_1_2022!A:E,5,0)</f>
        <v>Základní umělecká škola Rosice, příspěvková organizace</v>
      </c>
      <c r="F9" s="88" t="str">
        <f>VLOOKUP(C9,Seznam_PO_1_1_2022!A:F,6,0)</f>
        <v>Na Schodech 239, 665 01 Rosice</v>
      </c>
      <c r="G9" s="89">
        <f>VLOOKUP(C9,'240 Odpovědi formuláře'!A:H,8,0)</f>
        <v>30</v>
      </c>
      <c r="H9" s="89">
        <f>VLOOKUP(C9,'240 Odpovědi formuláře'!A:I,9,0)</f>
        <v>0</v>
      </c>
      <c r="I9" s="89">
        <f>VLOOKUP(C9,'240 Odpovědi formuláře'!A:J,10,0)</f>
        <v>0</v>
      </c>
      <c r="J9" s="89">
        <f>VLOOKUP(C9,'240 Odpovědi formuláře'!A:K,11,0)</f>
        <v>0</v>
      </c>
      <c r="K9" s="89">
        <f>VLOOKUP(C9,'240 Odpovědi formuláře'!A:L,12,0)</f>
        <v>0</v>
      </c>
      <c r="L9" s="89">
        <f>VLOOKUP(C9,'240 Odpovědi formuláře'!A:M,13,0)</f>
        <v>0</v>
      </c>
      <c r="M9" s="89">
        <f>VLOOKUP(C9,'240 Odpovědi formuláře'!A:N,14,0)</f>
        <v>0</v>
      </c>
      <c r="N9" s="89">
        <f>VLOOKUP(C9,'240 Odpovědi formuláře'!A:O,15,0)</f>
        <v>0</v>
      </c>
      <c r="O9" s="89">
        <f>VLOOKUP(C9,'240 Odpovědi formuláře'!A:P,16,0)</f>
        <v>0</v>
      </c>
      <c r="P9" s="89">
        <f>VLOOKUP(C9,'240 Odpovědi formuláře'!A:Q,17,0)</f>
        <v>0</v>
      </c>
      <c r="Q9" s="89">
        <f>VLOOKUP(C9,'240 Odpovědi formuláře'!A:R,18,0)</f>
        <v>0</v>
      </c>
      <c r="R9" s="90">
        <f>VLOOKUP(C9,'240 Odpovědi formuláře'!A:S,19,0)</f>
        <v>0</v>
      </c>
      <c r="S9" s="91">
        <f t="shared" si="0"/>
        <v>30</v>
      </c>
    </row>
    <row r="10" spans="1:19" ht="49.9" customHeight="1">
      <c r="A10" s="85">
        <v>6</v>
      </c>
      <c r="B10" s="86" t="str">
        <f>VLOOKUP(C10,Seznam_PO_1_1_2022!A:B,2,0)</f>
        <v>JM_018</v>
      </c>
      <c r="C10" s="173">
        <v>92584</v>
      </c>
      <c r="D10" s="179" t="s">
        <v>39</v>
      </c>
      <c r="E10" s="88" t="str">
        <f>VLOOKUP(C10,Seznam_PO_1_1_2022!A:E,5,0)</f>
        <v>Nemocnice Znojmo, příspěvková organizace</v>
      </c>
      <c r="F10" s="88" t="str">
        <f>VLOOKUP(C10,Seznam_PO_1_1_2022!A:F,6,0)</f>
        <v>MUDr. Jana Janského 2675/11, 669 02 Znojmo</v>
      </c>
      <c r="G10" s="89">
        <f>VLOOKUP(C10,'240 Odpovědi formuláře'!A:H,8,0)</f>
        <v>1400</v>
      </c>
      <c r="H10" s="89">
        <f>VLOOKUP(C10,'240 Odpovědi formuláře'!A:I,9,0)</f>
        <v>0</v>
      </c>
      <c r="I10" s="89">
        <f>VLOOKUP(C10,'240 Odpovědi formuláře'!A:J,10,0)</f>
        <v>0</v>
      </c>
      <c r="J10" s="89">
        <f>VLOOKUP(C10,'240 Odpovědi formuláře'!A:K,11,0)</f>
        <v>0</v>
      </c>
      <c r="K10" s="89">
        <f>VLOOKUP(C10,'240 Odpovědi formuláře'!A:L,12,0)</f>
        <v>2</v>
      </c>
      <c r="L10" s="89">
        <f>VLOOKUP(C10,'240 Odpovědi formuláře'!A:M,13,0)</f>
        <v>0</v>
      </c>
      <c r="M10" s="89">
        <f>VLOOKUP(C10,'240 Odpovědi formuláře'!A:N,14,0)</f>
        <v>5</v>
      </c>
      <c r="N10" s="89">
        <f>VLOOKUP(C10,'240 Odpovědi formuláře'!A:O,15,0)</f>
        <v>0</v>
      </c>
      <c r="O10" s="89">
        <f>VLOOKUP(C10,'240 Odpovědi formuláře'!A:P,16,0)</f>
        <v>0</v>
      </c>
      <c r="P10" s="89">
        <f>VLOOKUP(C10,'240 Odpovědi formuláře'!A:Q,17,0)</f>
        <v>0</v>
      </c>
      <c r="Q10" s="89">
        <f>VLOOKUP(C10,'240 Odpovědi formuláře'!A:R,18,0)</f>
        <v>500</v>
      </c>
      <c r="R10" s="90">
        <f>VLOOKUP(C10,'240 Odpovědi formuláře'!A:S,19,0)</f>
        <v>0</v>
      </c>
      <c r="S10" s="91">
        <f t="shared" si="0"/>
        <v>1907</v>
      </c>
    </row>
    <row r="11" spans="1:19" ht="49.9" customHeight="1">
      <c r="A11" s="85">
        <v>7</v>
      </c>
      <c r="B11" s="86" t="str">
        <f>VLOOKUP(C11,Seznam_PO_1_1_2022!A:B,2,0)</f>
        <v>JM_020</v>
      </c>
      <c r="C11" s="173">
        <v>92738</v>
      </c>
      <c r="D11" s="179" t="s">
        <v>149</v>
      </c>
      <c r="E11" s="88" t="str">
        <f>VLOOKUP(C11,Seznam_PO_1_1_2022!A:E,5,0)</f>
        <v>Jihomoravské muzeum ve Znojmě, příspěvková organizace</v>
      </c>
      <c r="F11" s="88" t="str">
        <f>VLOOKUP(C11,Seznam_PO_1_1_2022!A:F,6,0)</f>
        <v>Přemyslovců 129/8, 669 02 Znojmo</v>
      </c>
      <c r="G11" s="89">
        <f>VLOOKUP(C11,'240 Odpovědi formuláře'!A:H,8,0)</f>
        <v>60</v>
      </c>
      <c r="H11" s="89">
        <f>VLOOKUP(C11,'240 Odpovědi formuláře'!A:I,9,0)</f>
        <v>0</v>
      </c>
      <c r="I11" s="89">
        <f>VLOOKUP(C11,'240 Odpovědi formuláře'!A:J,10,0)</f>
        <v>0</v>
      </c>
      <c r="J11" s="89">
        <f>VLOOKUP(C11,'240 Odpovědi formuláře'!A:K,11,0)</f>
        <v>5</v>
      </c>
      <c r="K11" s="89">
        <f>VLOOKUP(C11,'240 Odpovědi formuláře'!A:L,12,0)</f>
        <v>0</v>
      </c>
      <c r="L11" s="89">
        <f>VLOOKUP(C11,'240 Odpovědi formuláře'!A:M,13,0)</f>
        <v>5</v>
      </c>
      <c r="M11" s="89">
        <f>VLOOKUP(C11,'240 Odpovědi formuláře'!A:N,14,0)</f>
        <v>0</v>
      </c>
      <c r="N11" s="89">
        <f>VLOOKUP(C11,'240 Odpovědi formuláře'!A:O,15,0)</f>
        <v>0</v>
      </c>
      <c r="O11" s="89">
        <f>VLOOKUP(C11,'240 Odpovědi formuláře'!A:P,16,0)</f>
        <v>0</v>
      </c>
      <c r="P11" s="89">
        <f>VLOOKUP(C11,'240 Odpovědi formuláře'!A:Q,17,0)</f>
        <v>0</v>
      </c>
      <c r="Q11" s="89">
        <f>VLOOKUP(C11,'240 Odpovědi formuláře'!A:R,18,0)</f>
        <v>0</v>
      </c>
      <c r="R11" s="90">
        <f>VLOOKUP(C11,'240 Odpovědi formuláře'!A:S,19,0)</f>
        <v>0</v>
      </c>
      <c r="S11" s="91">
        <f t="shared" si="0"/>
        <v>70</v>
      </c>
    </row>
    <row r="12" spans="1:19" ht="49.9" customHeight="1">
      <c r="A12" s="85">
        <v>8</v>
      </c>
      <c r="B12" s="86" t="str">
        <f>VLOOKUP(C12,Seznam_PO_1_1_2022!A:B,2,0)</f>
        <v>JM_023</v>
      </c>
      <c r="C12" s="172">
        <v>70285314</v>
      </c>
      <c r="D12" s="178">
        <v>70285314</v>
      </c>
      <c r="E12" s="88" t="str">
        <f>VLOOKUP(C12,Seznam_PO_1_1_2022!A:E,5,0)</f>
        <v>Středisko volného času Znojmo, příspěvková organizace</v>
      </c>
      <c r="F12" s="88" t="str">
        <f>VLOOKUP(C12,Seznam_PO_1_1_2022!A:F,6,0)</f>
        <v>Sokolská 1277/8, 669 02 Znojmo</v>
      </c>
      <c r="G12" s="89">
        <f>VLOOKUP(C12,'240 Odpovědi formuláře'!A:H,8,0)</f>
        <v>30</v>
      </c>
      <c r="H12" s="89">
        <f>VLOOKUP(C12,'240 Odpovědi formuláře'!A:I,9,0)</f>
        <v>0</v>
      </c>
      <c r="I12" s="89">
        <f>VLOOKUP(C12,'240 Odpovědi formuláře'!A:J,10,0)</f>
        <v>0</v>
      </c>
      <c r="J12" s="89">
        <f>VLOOKUP(C12,'240 Odpovědi formuláře'!A:K,11,0)</f>
        <v>10</v>
      </c>
      <c r="K12" s="89">
        <f>VLOOKUP(C12,'240 Odpovědi formuláře'!A:L,12,0)</f>
        <v>0</v>
      </c>
      <c r="L12" s="89">
        <f>VLOOKUP(C12,'240 Odpovědi formuláře'!A:M,13,0)</f>
        <v>0</v>
      </c>
      <c r="M12" s="89">
        <f>VLOOKUP(C12,'240 Odpovědi formuláře'!A:N,14,0)</f>
        <v>0</v>
      </c>
      <c r="N12" s="89">
        <f>VLOOKUP(C12,'240 Odpovědi formuláře'!A:O,15,0)</f>
        <v>0</v>
      </c>
      <c r="O12" s="89">
        <f>VLOOKUP(C12,'240 Odpovědi formuláře'!A:P,16,0)</f>
        <v>0</v>
      </c>
      <c r="P12" s="89">
        <f>VLOOKUP(C12,'240 Odpovědi formuláře'!A:Q,17,0)</f>
        <v>0</v>
      </c>
      <c r="Q12" s="89">
        <f>VLOOKUP(C12,'240 Odpovědi formuláře'!A:R,18,0)</f>
        <v>0</v>
      </c>
      <c r="R12" s="90">
        <f>VLOOKUP(C12,'240 Odpovědi formuláře'!A:S,19,0)</f>
        <v>0</v>
      </c>
      <c r="S12" s="91">
        <f t="shared" si="0"/>
        <v>40</v>
      </c>
    </row>
    <row r="13" spans="1:19" ht="49.9" customHeight="1">
      <c r="A13" s="85">
        <v>9</v>
      </c>
      <c r="B13" s="86" t="str">
        <f>VLOOKUP(C13,Seznam_PO_1_1_2022!A:B,2,0)</f>
        <v>JM_028</v>
      </c>
      <c r="C13" s="173">
        <v>566772</v>
      </c>
      <c r="D13" s="179" t="s">
        <v>109</v>
      </c>
      <c r="E13" s="88" t="str">
        <f>VLOOKUP(C13,Seznam_PO_1_1_2022!A:E,5,0)</f>
        <v>Jazyková škola s právem státní jazykové zkoušky Brno, příspěvková organizace</v>
      </c>
      <c r="F13" s="88" t="str">
        <f>VLOOKUP(C13,Seznam_PO_1_1_2022!A:F,6,0)</f>
        <v>Pionýrská 254/23, 602 00 Brno</v>
      </c>
      <c r="G13" s="89">
        <f>VLOOKUP(C13,'240 Odpovědi formuláře'!A:H,8,0)</f>
        <v>0</v>
      </c>
      <c r="H13" s="89">
        <f>VLOOKUP(C13,'240 Odpovědi formuláře'!A:I,9,0)</f>
        <v>75</v>
      </c>
      <c r="I13" s="89">
        <f>VLOOKUP(C13,'240 Odpovědi formuláře'!A:J,10,0)</f>
        <v>0</v>
      </c>
      <c r="J13" s="89">
        <f>VLOOKUP(C13,'240 Odpovědi formuláře'!A:K,11,0)</f>
        <v>0</v>
      </c>
      <c r="K13" s="89">
        <f>VLOOKUP(C13,'240 Odpovědi formuláře'!A:L,12,0)</f>
        <v>0</v>
      </c>
      <c r="L13" s="89">
        <f>VLOOKUP(C13,'240 Odpovědi formuláře'!A:M,13,0)</f>
        <v>0</v>
      </c>
      <c r="M13" s="89">
        <f>VLOOKUP(C13,'240 Odpovědi formuláře'!A:N,14,0)</f>
        <v>0</v>
      </c>
      <c r="N13" s="89">
        <f>VLOOKUP(C13,'240 Odpovědi formuláře'!A:O,15,0)</f>
        <v>0</v>
      </c>
      <c r="O13" s="89">
        <f>VLOOKUP(C13,'240 Odpovědi formuláře'!A:P,16,0)</f>
        <v>0</v>
      </c>
      <c r="P13" s="89">
        <f>VLOOKUP(C13,'240 Odpovědi formuláře'!A:Q,17,0)</f>
        <v>0</v>
      </c>
      <c r="Q13" s="89">
        <f>VLOOKUP(C13,'240 Odpovědi formuláře'!A:R,18,0)</f>
        <v>0</v>
      </c>
      <c r="R13" s="90">
        <f>VLOOKUP(C13,'240 Odpovědi formuláře'!A:S,19,0)</f>
        <v>0</v>
      </c>
      <c r="S13" s="91">
        <f t="shared" si="0"/>
        <v>75</v>
      </c>
    </row>
    <row r="14" spans="1:19" ht="49.9" customHeight="1">
      <c r="A14" s="85">
        <v>10</v>
      </c>
      <c r="B14" s="86" t="str">
        <f>VLOOKUP(C14,Seznam_PO_1_1_2022!A:B,2,0)</f>
        <v>JM_032</v>
      </c>
      <c r="C14" s="172">
        <v>70932581</v>
      </c>
      <c r="D14" s="178">
        <v>70932581</v>
      </c>
      <c r="E14" s="88" t="str">
        <f>VLOOKUP(C14,Seznam_PO_1_1_2022!A:E,5,0)</f>
        <v>Správa a údržba silnic Jihomoravského kraje, příspěvková organizace kraje</v>
      </c>
      <c r="F14" s="88" t="str">
        <f>VLOOKUP(C14,Seznam_PO_1_1_2022!A:F,6,0)</f>
        <v>Žerotínovo náměstí 449/3, 602 00 Brno</v>
      </c>
      <c r="G14" s="89">
        <f>VLOOKUP(C14,'240 Odpovědi formuláře'!A:H,8,0)</f>
        <v>100</v>
      </c>
      <c r="H14" s="89">
        <f>VLOOKUP(C14,'240 Odpovědi formuláře'!A:I,9,0)</f>
        <v>0</v>
      </c>
      <c r="I14" s="89">
        <f>VLOOKUP(C14,'240 Odpovědi formuláře'!A:J,10,0)</f>
        <v>0</v>
      </c>
      <c r="J14" s="89">
        <f>VLOOKUP(C14,'240 Odpovědi formuláře'!A:K,11,0)</f>
        <v>0</v>
      </c>
      <c r="K14" s="89">
        <f>VLOOKUP(C14,'240 Odpovědi formuláře'!A:L,12,0)</f>
        <v>0</v>
      </c>
      <c r="L14" s="89">
        <f>VLOOKUP(C14,'240 Odpovědi formuláře'!A:M,13,0)</f>
        <v>0</v>
      </c>
      <c r="M14" s="89">
        <f>VLOOKUP(C14,'240 Odpovědi formuláře'!A:N,14,0)</f>
        <v>10</v>
      </c>
      <c r="N14" s="89">
        <f>VLOOKUP(C14,'240 Odpovědi formuláře'!A:O,15,0)</f>
        <v>0</v>
      </c>
      <c r="O14" s="89">
        <f>VLOOKUP(C14,'240 Odpovědi formuláře'!A:P,16,0)</f>
        <v>0</v>
      </c>
      <c r="P14" s="89">
        <f>VLOOKUP(C14,'240 Odpovědi formuláře'!A:Q,17,0)</f>
        <v>0</v>
      </c>
      <c r="Q14" s="89">
        <f>VLOOKUP(C14,'240 Odpovědi formuláře'!A:R,18,0)</f>
        <v>0</v>
      </c>
      <c r="R14" s="90">
        <f>VLOOKUP(C14,'240 Odpovědi formuláře'!A:S,19,0)</f>
        <v>0</v>
      </c>
      <c r="S14" s="91">
        <f t="shared" si="0"/>
        <v>110</v>
      </c>
    </row>
    <row r="15" spans="1:19" ht="49.9" customHeight="1">
      <c r="A15" s="85">
        <v>11</v>
      </c>
      <c r="B15" s="86" t="str">
        <f>VLOOKUP(C15,Seznam_PO_1_1_2022!A:B,2,0)</f>
        <v>JM_034</v>
      </c>
      <c r="C15" s="173">
        <v>559032</v>
      </c>
      <c r="D15" s="179" t="s">
        <v>219</v>
      </c>
      <c r="E15" s="88" t="str">
        <f>VLOOKUP(C15,Seznam_PO_1_1_2022!A:E,5,0)</f>
        <v>Gymnázium Brno, třída Kapitána Jaroše, příspěvková organizace</v>
      </c>
      <c r="F15" s="88" t="str">
        <f>VLOOKUP(C15,Seznam_PO_1_1_2022!A:F,6,0)</f>
        <v>třída Kpt. Jaroše 1829/14, 658 70 Brno</v>
      </c>
      <c r="G15" s="89">
        <f>VLOOKUP(C15,'240 Odpovědi formuláře'!A:H,8,0)</f>
        <v>100</v>
      </c>
      <c r="H15" s="89">
        <f>VLOOKUP(C15,'240 Odpovědi formuláře'!A:I,9,0)</f>
        <v>0</v>
      </c>
      <c r="I15" s="89">
        <f>VLOOKUP(C15,'240 Odpovědi formuláře'!A:J,10,0)</f>
        <v>0</v>
      </c>
      <c r="J15" s="89">
        <f>VLOOKUP(C15,'240 Odpovědi formuláře'!A:K,11,0)</f>
        <v>0</v>
      </c>
      <c r="K15" s="89">
        <f>VLOOKUP(C15,'240 Odpovědi formuláře'!A:L,12,0)</f>
        <v>0</v>
      </c>
      <c r="L15" s="89">
        <f>VLOOKUP(C15,'240 Odpovědi formuláře'!A:M,13,0)</f>
        <v>0</v>
      </c>
      <c r="M15" s="89">
        <f>VLOOKUP(C15,'240 Odpovědi formuláře'!A:N,14,0)</f>
        <v>5</v>
      </c>
      <c r="N15" s="89">
        <f>VLOOKUP(C15,'240 Odpovědi formuláře'!A:O,15,0)</f>
        <v>0</v>
      </c>
      <c r="O15" s="89">
        <f>VLOOKUP(C15,'240 Odpovědi formuláře'!A:P,16,0)</f>
        <v>0</v>
      </c>
      <c r="P15" s="89">
        <f>VLOOKUP(C15,'240 Odpovědi formuláře'!A:Q,17,0)</f>
        <v>0</v>
      </c>
      <c r="Q15" s="89">
        <f>VLOOKUP(C15,'240 Odpovědi formuláře'!A:R,18,0)</f>
        <v>0</v>
      </c>
      <c r="R15" s="90">
        <f>VLOOKUP(C15,'240 Odpovědi formuláře'!A:S,19,0)</f>
        <v>0</v>
      </c>
      <c r="S15" s="91">
        <f t="shared" si="0"/>
        <v>105</v>
      </c>
    </row>
    <row r="16" spans="1:19" ht="49.9" customHeight="1">
      <c r="A16" s="85">
        <v>12</v>
      </c>
      <c r="B16" s="86" t="str">
        <f>VLOOKUP(C16,Seznam_PO_1_1_2022!A:B,2,0)</f>
        <v>JM_036</v>
      </c>
      <c r="C16" s="172">
        <v>44993510</v>
      </c>
      <c r="D16" s="178">
        <v>44993510</v>
      </c>
      <c r="E16" s="88" t="str">
        <f>VLOOKUP(C16,Seznam_PO_1_1_2022!A:E,5,0)</f>
        <v>Základní umělecká škola Jaroslava Kvapila Brno, příspěvková organizace</v>
      </c>
      <c r="F16" s="88" t="str">
        <f>VLOOKUP(C16,Seznam_PO_1_1_2022!A:F,6,0)</f>
        <v>třída Kpt. Jaroše 1939/24, 602 00 Brno</v>
      </c>
      <c r="G16" s="89">
        <f>VLOOKUP(C16,'240 Odpovědi formuláře'!A:H,8,0)</f>
        <v>50</v>
      </c>
      <c r="H16" s="89">
        <f>VLOOKUP(C16,'240 Odpovědi formuláře'!A:I,9,0)</f>
        <v>0</v>
      </c>
      <c r="I16" s="89">
        <f>VLOOKUP(C16,'240 Odpovědi formuláře'!A:J,10,0)</f>
        <v>0</v>
      </c>
      <c r="J16" s="89">
        <f>VLOOKUP(C16,'240 Odpovědi formuláře'!A:K,11,0)</f>
        <v>0</v>
      </c>
      <c r="K16" s="89">
        <f>VLOOKUP(C16,'240 Odpovědi formuláře'!A:L,12,0)</f>
        <v>0</v>
      </c>
      <c r="L16" s="89">
        <f>VLOOKUP(C16,'240 Odpovědi formuláře'!A:M,13,0)</f>
        <v>4</v>
      </c>
      <c r="M16" s="89">
        <f>VLOOKUP(C16,'240 Odpovědi formuláře'!A:N,14,0)</f>
        <v>0</v>
      </c>
      <c r="N16" s="89">
        <f>VLOOKUP(C16,'240 Odpovědi formuláře'!A:O,15,0)</f>
        <v>0</v>
      </c>
      <c r="O16" s="89">
        <f>VLOOKUP(C16,'240 Odpovědi formuláře'!A:P,16,0)</f>
        <v>0</v>
      </c>
      <c r="P16" s="89">
        <f>VLOOKUP(C16,'240 Odpovědi formuláře'!A:Q,17,0)</f>
        <v>0</v>
      </c>
      <c r="Q16" s="89">
        <f>VLOOKUP(C16,'240 Odpovědi formuláře'!A:R,18,0)</f>
        <v>0</v>
      </c>
      <c r="R16" s="90">
        <f>VLOOKUP(C16,'240 Odpovědi formuláře'!A:S,19,0)</f>
        <v>0</v>
      </c>
      <c r="S16" s="91">
        <f t="shared" si="0"/>
        <v>54</v>
      </c>
    </row>
    <row r="17" spans="1:19" ht="49.9" customHeight="1">
      <c r="A17" s="85">
        <v>13</v>
      </c>
      <c r="B17" s="86" t="str">
        <f>VLOOKUP(C17,Seznam_PO_1_1_2022!A:B,2,0)</f>
        <v>JM_037</v>
      </c>
      <c r="C17" s="172">
        <v>49438816</v>
      </c>
      <c r="D17" s="178">
        <v>49438816</v>
      </c>
      <c r="E17" s="88" t="str">
        <f>VLOOKUP(C17,Seznam_PO_1_1_2022!A:E,5,0)</f>
        <v>Gymnázium, Střední pedagogická škola, Obchodní akademie a Jazyková škola s právem státní jazykové zkoušky Znojmo, příspěvková organizace</v>
      </c>
      <c r="F17" s="88" t="str">
        <f>VLOOKUP(C17,Seznam_PO_1_1_2022!A:F,6,0)</f>
        <v>Pontassievská 350/3, 669 02 Znojmo</v>
      </c>
      <c r="G17" s="89">
        <f>VLOOKUP(C17,'240 Odpovědi formuláře'!A:H,8,0)</f>
        <v>5</v>
      </c>
      <c r="H17" s="89">
        <f>VLOOKUP(C17,'240 Odpovědi formuláře'!A:I,9,0)</f>
        <v>0</v>
      </c>
      <c r="I17" s="89">
        <f>VLOOKUP(C17,'240 Odpovědi formuláře'!A:J,10,0)</f>
        <v>250</v>
      </c>
      <c r="J17" s="89">
        <f>VLOOKUP(C17,'240 Odpovědi formuláře'!A:K,11,0)</f>
        <v>0</v>
      </c>
      <c r="K17" s="89">
        <f>VLOOKUP(C17,'240 Odpovědi formuláře'!A:L,12,0)</f>
        <v>0</v>
      </c>
      <c r="L17" s="89">
        <f>VLOOKUP(C17,'240 Odpovědi formuláře'!A:M,13,0)</f>
        <v>5</v>
      </c>
      <c r="M17" s="89">
        <f>VLOOKUP(C17,'240 Odpovědi formuláře'!A:N,14,0)</f>
        <v>5</v>
      </c>
      <c r="N17" s="89">
        <f>VLOOKUP(C17,'240 Odpovědi formuláře'!A:O,15,0)</f>
        <v>0</v>
      </c>
      <c r="O17" s="89">
        <f>VLOOKUP(C17,'240 Odpovědi formuláře'!A:P,16,0)</f>
        <v>0</v>
      </c>
      <c r="P17" s="89">
        <f>VLOOKUP(C17,'240 Odpovědi formuláře'!A:Q,17,0)</f>
        <v>5</v>
      </c>
      <c r="Q17" s="89">
        <f>VLOOKUP(C17,'240 Odpovědi formuláře'!A:R,18,0)</f>
        <v>5</v>
      </c>
      <c r="R17" s="90">
        <f>VLOOKUP(C17,'240 Odpovědi formuláře'!A:S,19,0)</f>
        <v>0</v>
      </c>
      <c r="S17" s="91">
        <f t="shared" si="0"/>
        <v>275</v>
      </c>
    </row>
    <row r="18" spans="1:19" ht="49.9" customHeight="1">
      <c r="A18" s="85">
        <v>14</v>
      </c>
      <c r="B18" s="86" t="str">
        <f>VLOOKUP(C18,Seznam_PO_1_1_2022!A:B,2,0)</f>
        <v>JM_047</v>
      </c>
      <c r="C18" s="173">
        <v>559008</v>
      </c>
      <c r="D18" s="179" t="s">
        <v>103</v>
      </c>
      <c r="E18" s="88" t="str">
        <f>VLOOKUP(C18,Seznam_PO_1_1_2022!A:E,5,0)</f>
        <v>Gymnázium Matyáše Lercha, Brno, Žižkova 55, příspěvková organizace</v>
      </c>
      <c r="F18" s="88" t="str">
        <f>VLOOKUP(C18,Seznam_PO_1_1_2022!A:F,6,0)</f>
        <v xml:space="preserve">Žižkova 980/55, 616 00 Brno </v>
      </c>
      <c r="G18" s="89">
        <f>VLOOKUP(C18,'240 Odpovědi formuláře'!A:H,8,0)</f>
        <v>0</v>
      </c>
      <c r="H18" s="89">
        <f>VLOOKUP(C18,'240 Odpovědi formuláře'!A:I,9,0)</f>
        <v>200</v>
      </c>
      <c r="I18" s="89">
        <f>VLOOKUP(C18,'240 Odpovědi formuláře'!A:J,10,0)</f>
        <v>0</v>
      </c>
      <c r="J18" s="89">
        <f>VLOOKUP(C18,'240 Odpovědi formuláře'!A:K,11,0)</f>
        <v>0</v>
      </c>
      <c r="K18" s="89">
        <f>VLOOKUP(C18,'240 Odpovědi formuláře'!A:L,12,0)</f>
        <v>0</v>
      </c>
      <c r="L18" s="89">
        <f>VLOOKUP(C18,'240 Odpovědi formuláře'!A:M,13,0)</f>
        <v>0</v>
      </c>
      <c r="M18" s="89">
        <f>VLOOKUP(C18,'240 Odpovědi formuláře'!A:N,14,0)</f>
        <v>0</v>
      </c>
      <c r="N18" s="89">
        <f>VLOOKUP(C18,'240 Odpovědi formuláře'!A:O,15,0)</f>
        <v>10</v>
      </c>
      <c r="O18" s="89">
        <f>VLOOKUP(C18,'240 Odpovědi formuláře'!A:P,16,0)</f>
        <v>0</v>
      </c>
      <c r="P18" s="89">
        <f>VLOOKUP(C18,'240 Odpovědi formuláře'!A:Q,17,0)</f>
        <v>0</v>
      </c>
      <c r="Q18" s="89">
        <f>VLOOKUP(C18,'240 Odpovědi formuláře'!A:R,18,0)</f>
        <v>0</v>
      </c>
      <c r="R18" s="90">
        <f>VLOOKUP(C18,'240 Odpovědi formuláře'!A:S,19,0)</f>
        <v>0</v>
      </c>
      <c r="S18" s="91">
        <f t="shared" si="0"/>
        <v>210</v>
      </c>
    </row>
    <row r="19" spans="1:19" ht="49.9" customHeight="1">
      <c r="A19" s="85">
        <v>15</v>
      </c>
      <c r="B19" s="86" t="str">
        <f>VLOOKUP(C19,Seznam_PO_1_1_2022!A:B,2,0)</f>
        <v>JM_049</v>
      </c>
      <c r="C19" s="173">
        <v>567582</v>
      </c>
      <c r="D19" s="179" t="s">
        <v>143</v>
      </c>
      <c r="E19" s="88" t="str">
        <f>VLOOKUP(C19,Seznam_PO_1_1_2022!A:E,5,0)</f>
        <v>Sportovní gymnázium Ludvíka Daňka, Brno, Botanická 70, příspěvková organizace</v>
      </c>
      <c r="F19" s="88" t="str">
        <f>VLOOKUP(C19,Seznam_PO_1_1_2022!A:F,6,0)</f>
        <v>Botanická 63/70, 602 00 Brno</v>
      </c>
      <c r="G19" s="89">
        <f>VLOOKUP(C19,'240 Odpovědi formuláře'!A:H,8,0)</f>
        <v>150</v>
      </c>
      <c r="H19" s="89">
        <f>VLOOKUP(C19,'240 Odpovědi formuláře'!A:I,9,0)</f>
        <v>0</v>
      </c>
      <c r="I19" s="89">
        <f>VLOOKUP(C19,'240 Odpovědi formuláře'!A:J,10,0)</f>
        <v>0</v>
      </c>
      <c r="J19" s="89">
        <f>VLOOKUP(C19,'240 Odpovědi formuláře'!A:K,11,0)</f>
        <v>0</v>
      </c>
      <c r="K19" s="89">
        <f>VLOOKUP(C19,'240 Odpovědi formuláře'!A:L,12,0)</f>
        <v>0</v>
      </c>
      <c r="L19" s="89">
        <f>VLOOKUP(C19,'240 Odpovědi formuláře'!A:M,13,0)</f>
        <v>0</v>
      </c>
      <c r="M19" s="89">
        <f>VLOOKUP(C19,'240 Odpovědi formuláře'!A:N,14,0)</f>
        <v>0</v>
      </c>
      <c r="N19" s="89">
        <f>VLOOKUP(C19,'240 Odpovědi formuláře'!A:O,15,0)</f>
        <v>0</v>
      </c>
      <c r="O19" s="89">
        <f>VLOOKUP(C19,'240 Odpovědi formuláře'!A:P,16,0)</f>
        <v>0</v>
      </c>
      <c r="P19" s="89">
        <f>VLOOKUP(C19,'240 Odpovědi formuláře'!A:Q,17,0)</f>
        <v>0</v>
      </c>
      <c r="Q19" s="89">
        <f>VLOOKUP(C19,'240 Odpovědi formuláře'!A:R,18,0)</f>
        <v>0</v>
      </c>
      <c r="R19" s="90">
        <f>VLOOKUP(C19,'240 Odpovědi formuláře'!A:S,19,0)</f>
        <v>0</v>
      </c>
      <c r="S19" s="91">
        <f t="shared" si="0"/>
        <v>150</v>
      </c>
    </row>
    <row r="20" spans="1:19" ht="49.9" customHeight="1">
      <c r="A20" s="85">
        <v>16</v>
      </c>
      <c r="B20" s="86" t="str">
        <f>VLOOKUP(C20,Seznam_PO_1_1_2022!A:B,2,0)</f>
        <v>JM_057</v>
      </c>
      <c r="C20" s="173">
        <v>559466</v>
      </c>
      <c r="D20" s="179" t="s">
        <v>162</v>
      </c>
      <c r="E20" s="88" t="str">
        <f>VLOOKUP(C20,Seznam_PO_1_1_2022!A:E,5,0)</f>
        <v>Střední průmyslová škola stavební Brno, příspěvková organizace</v>
      </c>
      <c r="F20" s="88" t="str">
        <f>VLOOKUP(C20,Seznam_PO_1_1_2022!A:F,6,0)</f>
        <v>Kudelova 1855/8, 662 51 Brno</v>
      </c>
      <c r="G20" s="89">
        <f>VLOOKUP(C20,'240 Odpovědi formuláře'!A:H,8,0)</f>
        <v>200</v>
      </c>
      <c r="H20" s="89">
        <f>VLOOKUP(C20,'240 Odpovědi formuláře'!A:I,9,0)</f>
        <v>0</v>
      </c>
      <c r="I20" s="89">
        <f>VLOOKUP(C20,'240 Odpovědi formuláře'!A:J,10,0)</f>
        <v>0</v>
      </c>
      <c r="J20" s="89">
        <f>VLOOKUP(C20,'240 Odpovědi formuláře'!A:K,11,0)</f>
        <v>0</v>
      </c>
      <c r="K20" s="89">
        <f>VLOOKUP(C20,'240 Odpovědi formuláře'!A:L,12,0)</f>
        <v>0</v>
      </c>
      <c r="L20" s="89">
        <f>VLOOKUP(C20,'240 Odpovědi formuláře'!A:M,13,0)</f>
        <v>0</v>
      </c>
      <c r="M20" s="89">
        <f>VLOOKUP(C20,'240 Odpovědi formuláře'!A:N,14,0)</f>
        <v>10</v>
      </c>
      <c r="N20" s="89">
        <f>VLOOKUP(C20,'240 Odpovědi formuláře'!A:O,15,0)</f>
        <v>0</v>
      </c>
      <c r="O20" s="89">
        <f>VLOOKUP(C20,'240 Odpovědi formuláře'!A:P,16,0)</f>
        <v>0</v>
      </c>
      <c r="P20" s="89">
        <f>VLOOKUP(C20,'240 Odpovědi formuláře'!A:Q,17,0)</f>
        <v>0</v>
      </c>
      <c r="Q20" s="89">
        <f>VLOOKUP(C20,'240 Odpovědi formuláře'!A:R,18,0)</f>
        <v>0</v>
      </c>
      <c r="R20" s="90">
        <f>VLOOKUP(C20,'240 Odpovědi formuláře'!A:S,19,0)</f>
        <v>0</v>
      </c>
      <c r="S20" s="91">
        <f t="shared" si="0"/>
        <v>210</v>
      </c>
    </row>
    <row r="21" spans="1:19" ht="49.9" customHeight="1">
      <c r="A21" s="85">
        <v>17</v>
      </c>
      <c r="B21" s="86" t="str">
        <f>VLOOKUP(C21,Seznam_PO_1_1_2022!A:B,2,0)</f>
        <v>JM_060</v>
      </c>
      <c r="C21" s="173">
        <v>638005</v>
      </c>
      <c r="D21" s="179" t="s">
        <v>208</v>
      </c>
      <c r="E21" s="88" t="str">
        <f>VLOOKUP(C21,Seznam_PO_1_1_2022!A:E,5,0)</f>
        <v>Střední zdravotnická škola a Vyšší odborná škola zdravotnická Brno, Merhautova, příspěvková organizace</v>
      </c>
      <c r="F21" s="88" t="str">
        <f>VLOOKUP(C21,Seznam_PO_1_1_2022!A:F,6,0)</f>
        <v>Merhautova 590/15, 613 00 Brno</v>
      </c>
      <c r="G21" s="89">
        <f>VLOOKUP(C21,'240 Odpovědi formuláře'!A:H,8,0)</f>
        <v>180</v>
      </c>
      <c r="H21" s="89">
        <f>VLOOKUP(C21,'240 Odpovědi formuláře'!A:I,9,0)</f>
        <v>0</v>
      </c>
      <c r="I21" s="89">
        <f>VLOOKUP(C21,'240 Odpovědi formuláře'!A:J,10,0)</f>
        <v>0</v>
      </c>
      <c r="J21" s="89">
        <f>VLOOKUP(C21,'240 Odpovědi formuláře'!A:K,11,0)</f>
        <v>0</v>
      </c>
      <c r="K21" s="89">
        <f>VLOOKUP(C21,'240 Odpovědi formuláře'!A:L,12,0)</f>
        <v>0</v>
      </c>
      <c r="L21" s="89">
        <f>VLOOKUP(C21,'240 Odpovědi formuláře'!A:M,13,0)</f>
        <v>0</v>
      </c>
      <c r="M21" s="89">
        <f>VLOOKUP(C21,'240 Odpovědi formuláře'!A:N,14,0)</f>
        <v>0</v>
      </c>
      <c r="N21" s="89">
        <f>VLOOKUP(C21,'240 Odpovědi formuláře'!A:O,15,0)</f>
        <v>0</v>
      </c>
      <c r="O21" s="89">
        <f>VLOOKUP(C21,'240 Odpovědi formuláře'!A:P,16,0)</f>
        <v>0</v>
      </c>
      <c r="P21" s="89">
        <f>VLOOKUP(C21,'240 Odpovědi formuláře'!A:Q,17,0)</f>
        <v>0</v>
      </c>
      <c r="Q21" s="89">
        <f>VLOOKUP(C21,'240 Odpovědi formuláře'!A:R,18,0)</f>
        <v>0</v>
      </c>
      <c r="R21" s="90">
        <f>VLOOKUP(C21,'240 Odpovědi formuláře'!A:S,19,0)</f>
        <v>0</v>
      </c>
      <c r="S21" s="91">
        <f t="shared" si="0"/>
        <v>180</v>
      </c>
    </row>
    <row r="22" spans="1:19" ht="49.9" customHeight="1">
      <c r="A22" s="85">
        <v>18</v>
      </c>
      <c r="B22" s="86" t="str">
        <f>VLOOKUP(C22,Seznam_PO_1_1_2022!A:B,2,0)</f>
        <v>JM_061</v>
      </c>
      <c r="C22" s="172">
        <v>44993668</v>
      </c>
      <c r="D22" s="178">
        <v>44993668</v>
      </c>
      <c r="E22" s="88" t="str">
        <f>VLOOKUP(C22,Seznam_PO_1_1_2022!A:E,5,0)</f>
        <v>Základní škola Brno, Sekaninova, příspěvková organizace</v>
      </c>
      <c r="F22" s="88" t="str">
        <f>VLOOKUP(C22,Seznam_PO_1_1_2022!A:F,6,0)</f>
        <v>Sekaninova 895/1, 614 00 Brno</v>
      </c>
      <c r="G22" s="89">
        <f>VLOOKUP(C22,'240 Odpovědi formuláře'!A:H,8,0)</f>
        <v>0</v>
      </c>
      <c r="H22" s="89">
        <f>VLOOKUP(C22,'240 Odpovědi formuláře'!A:I,9,0)</f>
        <v>0</v>
      </c>
      <c r="I22" s="89">
        <f>VLOOKUP(C22,'240 Odpovědi formuláře'!A:J,10,0)</f>
        <v>50</v>
      </c>
      <c r="J22" s="89">
        <f>VLOOKUP(C22,'240 Odpovědi formuláře'!A:K,11,0)</f>
        <v>0</v>
      </c>
      <c r="K22" s="89">
        <f>VLOOKUP(C22,'240 Odpovědi formuláře'!A:L,12,0)</f>
        <v>0</v>
      </c>
      <c r="L22" s="89">
        <f>VLOOKUP(C22,'240 Odpovědi formuláře'!A:M,13,0)</f>
        <v>0</v>
      </c>
      <c r="M22" s="89">
        <f>VLOOKUP(C22,'240 Odpovědi formuláře'!A:N,14,0)</f>
        <v>0</v>
      </c>
      <c r="N22" s="89">
        <f>VLOOKUP(C22,'240 Odpovědi formuláře'!A:O,15,0)</f>
        <v>0</v>
      </c>
      <c r="O22" s="89">
        <f>VLOOKUP(C22,'240 Odpovědi formuláře'!A:P,16,0)</f>
        <v>0</v>
      </c>
      <c r="P22" s="89">
        <f>VLOOKUP(C22,'240 Odpovědi formuláře'!A:Q,17,0)</f>
        <v>0</v>
      </c>
      <c r="Q22" s="89">
        <f>VLOOKUP(C22,'240 Odpovědi formuláře'!A:R,18,0)</f>
        <v>0</v>
      </c>
      <c r="R22" s="90">
        <f>VLOOKUP(C22,'240 Odpovědi formuláře'!A:S,19,0)</f>
        <v>0</v>
      </c>
      <c r="S22" s="91">
        <f t="shared" si="0"/>
        <v>50</v>
      </c>
    </row>
    <row r="23" spans="1:19" ht="49.9" customHeight="1">
      <c r="A23" s="85">
        <v>19</v>
      </c>
      <c r="B23" s="86" t="str">
        <f>VLOOKUP(C23,Seznam_PO_1_1_2022!A:B,2,0)</f>
        <v>JM_063</v>
      </c>
      <c r="C23" s="172">
        <v>62157264</v>
      </c>
      <c r="D23" s="178">
        <v>62157264</v>
      </c>
      <c r="E23" s="88" t="str">
        <f>VLOOKUP(C23,Seznam_PO_1_1_2022!A:E,5,0)</f>
        <v>Střední průmyslová škola chemická Brno, Vranovská, příspěvková organizace</v>
      </c>
      <c r="F23" s="88" t="str">
        <f>VLOOKUP(C23,Seznam_PO_1_1_2022!A:F,6,0)</f>
        <v>Vranovská 1364/65, 614 00 Brno</v>
      </c>
      <c r="G23" s="89">
        <f>VLOOKUP(C23,'240 Odpovědi formuláře'!A:H,8,0)</f>
        <v>100</v>
      </c>
      <c r="H23" s="89">
        <f>VLOOKUP(C23,'240 Odpovědi formuláře'!A:I,9,0)</f>
        <v>0</v>
      </c>
      <c r="I23" s="89">
        <f>VLOOKUP(C23,'240 Odpovědi formuláře'!A:J,10,0)</f>
        <v>0</v>
      </c>
      <c r="J23" s="89">
        <f>VLOOKUP(C23,'240 Odpovědi formuláře'!A:K,11,0)</f>
        <v>0</v>
      </c>
      <c r="K23" s="89">
        <f>VLOOKUP(C23,'240 Odpovědi formuláře'!A:L,12,0)</f>
        <v>0</v>
      </c>
      <c r="L23" s="89">
        <f>VLOOKUP(C23,'240 Odpovědi formuláře'!A:M,13,0)</f>
        <v>0</v>
      </c>
      <c r="M23" s="89">
        <f>VLOOKUP(C23,'240 Odpovědi formuláře'!A:N,14,0)</f>
        <v>0</v>
      </c>
      <c r="N23" s="89">
        <f>VLOOKUP(C23,'240 Odpovědi formuláře'!A:O,15,0)</f>
        <v>0</v>
      </c>
      <c r="O23" s="89">
        <f>VLOOKUP(C23,'240 Odpovědi formuláře'!A:P,16,0)</f>
        <v>0</v>
      </c>
      <c r="P23" s="89">
        <f>VLOOKUP(C23,'240 Odpovědi formuláře'!A:Q,17,0)</f>
        <v>0</v>
      </c>
      <c r="Q23" s="89">
        <f>VLOOKUP(C23,'240 Odpovědi formuláře'!A:R,18,0)</f>
        <v>0</v>
      </c>
      <c r="R23" s="90">
        <f>VLOOKUP(C23,'240 Odpovědi formuláře'!A:S,19,0)</f>
        <v>0</v>
      </c>
      <c r="S23" s="91">
        <f t="shared" si="0"/>
        <v>100</v>
      </c>
    </row>
    <row r="24" spans="1:19" ht="49.9" customHeight="1">
      <c r="A24" s="85">
        <v>20</v>
      </c>
      <c r="B24" s="86" t="str">
        <f>VLOOKUP(C24,Seznam_PO_1_1_2022!A:B,2,0)</f>
        <v>JM_064</v>
      </c>
      <c r="C24" s="173">
        <v>558974</v>
      </c>
      <c r="D24" s="179" t="s">
        <v>24</v>
      </c>
      <c r="E24" s="88" t="str">
        <f>VLOOKUP(C24,Seznam_PO_1_1_2022!A:E,5,0)</f>
        <v>Gymnázium Brno, Elgartova, příspěvková organizace</v>
      </c>
      <c r="F24" s="88" t="str">
        <f>VLOOKUP(C24,Seznam_PO_1_1_2022!A:F,6,0)</f>
        <v>Elgartova 689/3, 614 00 Brno</v>
      </c>
      <c r="G24" s="89">
        <f>VLOOKUP(C24,'240 Odpovědi formuláře'!A:H,8,0)</f>
        <v>50</v>
      </c>
      <c r="H24" s="89">
        <f>VLOOKUP(C24,'240 Odpovědi formuláře'!A:I,9,0)</f>
        <v>0</v>
      </c>
      <c r="I24" s="89">
        <f>VLOOKUP(C24,'240 Odpovědi formuláře'!A:J,10,0)</f>
        <v>0</v>
      </c>
      <c r="J24" s="89">
        <f>VLOOKUP(C24,'240 Odpovědi formuláře'!A:K,11,0)</f>
        <v>0</v>
      </c>
      <c r="K24" s="89">
        <f>VLOOKUP(C24,'240 Odpovědi formuláře'!A:L,12,0)</f>
        <v>0</v>
      </c>
      <c r="L24" s="89">
        <f>VLOOKUP(C24,'240 Odpovědi formuláře'!A:M,13,0)</f>
        <v>0</v>
      </c>
      <c r="M24" s="89">
        <f>VLOOKUP(C24,'240 Odpovědi formuláře'!A:N,14,0)</f>
        <v>0</v>
      </c>
      <c r="N24" s="89">
        <f>VLOOKUP(C24,'240 Odpovědi formuláře'!A:O,15,0)</f>
        <v>0</v>
      </c>
      <c r="O24" s="89">
        <f>VLOOKUP(C24,'240 Odpovědi formuláře'!A:P,16,0)</f>
        <v>0</v>
      </c>
      <c r="P24" s="89">
        <f>VLOOKUP(C24,'240 Odpovědi formuláře'!A:Q,17,0)</f>
        <v>0</v>
      </c>
      <c r="Q24" s="89">
        <f>VLOOKUP(C24,'240 Odpovědi formuláře'!A:R,18,0)</f>
        <v>0</v>
      </c>
      <c r="R24" s="90">
        <f>VLOOKUP(C24,'240 Odpovědi formuláře'!A:S,19,0)</f>
        <v>0</v>
      </c>
      <c r="S24" s="91">
        <f t="shared" si="0"/>
        <v>50</v>
      </c>
    </row>
    <row r="25" spans="1:19" ht="49.9" customHeight="1">
      <c r="A25" s="85">
        <v>21</v>
      </c>
      <c r="B25" s="86" t="str">
        <f>VLOOKUP(C25,Seznam_PO_1_1_2022!A:B,2,0)</f>
        <v>JM_067</v>
      </c>
      <c r="C25" s="173">
        <v>567370</v>
      </c>
      <c r="D25" s="179" t="s">
        <v>69</v>
      </c>
      <c r="E25" s="88" t="str">
        <f>VLOOKUP(C25,Seznam_PO_1_1_2022!A:E,5,0)</f>
        <v>Masarykův domov mládeže a Školní jídelna Brno, příspěvková organizace</v>
      </c>
      <c r="F25" s="88" t="str">
        <f>VLOOKUP(C25,Seznam_PO_1_1_2022!A:F,6,0)</f>
        <v>Cihlářská 604/21, 602 00 Brno</v>
      </c>
      <c r="G25" s="89">
        <f>VLOOKUP(C25,'240 Odpovědi formuláře'!A:H,8,0)</f>
        <v>0</v>
      </c>
      <c r="H25" s="89">
        <f>VLOOKUP(C25,'240 Odpovědi formuláře'!A:I,9,0)</f>
        <v>25</v>
      </c>
      <c r="I25" s="89">
        <f>VLOOKUP(C25,'240 Odpovědi formuláře'!A:J,10,0)</f>
        <v>0</v>
      </c>
      <c r="J25" s="89">
        <f>VLOOKUP(C25,'240 Odpovědi formuláře'!A:K,11,0)</f>
        <v>0</v>
      </c>
      <c r="K25" s="89">
        <f>VLOOKUP(C25,'240 Odpovědi formuláře'!A:L,12,0)</f>
        <v>0</v>
      </c>
      <c r="L25" s="89">
        <f>VLOOKUP(C25,'240 Odpovědi formuláře'!A:M,13,0)</f>
        <v>0</v>
      </c>
      <c r="M25" s="89">
        <f>VLOOKUP(C25,'240 Odpovědi formuláře'!A:N,14,0)</f>
        <v>0</v>
      </c>
      <c r="N25" s="89">
        <f>VLOOKUP(C25,'240 Odpovědi formuláře'!A:O,15,0)</f>
        <v>0</v>
      </c>
      <c r="O25" s="89">
        <f>VLOOKUP(C25,'240 Odpovědi formuláře'!A:P,16,0)</f>
        <v>0</v>
      </c>
      <c r="P25" s="89">
        <f>VLOOKUP(C25,'240 Odpovědi formuláře'!A:Q,17,0)</f>
        <v>0</v>
      </c>
      <c r="Q25" s="89">
        <f>VLOOKUP(C25,'240 Odpovědi formuláře'!A:R,18,0)</f>
        <v>0</v>
      </c>
      <c r="R25" s="90">
        <f>VLOOKUP(C25,'240 Odpovědi formuláře'!A:S,19,0)</f>
        <v>0</v>
      </c>
      <c r="S25" s="91">
        <f t="shared" si="0"/>
        <v>25</v>
      </c>
    </row>
    <row r="26" spans="1:19" ht="49.9" customHeight="1">
      <c r="A26" s="85">
        <v>22</v>
      </c>
      <c r="B26" s="86" t="str">
        <f>VLOOKUP(C26,Seznam_PO_1_1_2022!A:B,2,0)</f>
        <v>JM_068</v>
      </c>
      <c r="C26" s="173">
        <v>173843</v>
      </c>
      <c r="D26" s="179" t="s">
        <v>90</v>
      </c>
      <c r="E26" s="88" t="str">
        <f>VLOOKUP(C26,Seznam_PO_1_1_2022!A:E,5,0)</f>
        <v>Střední škola stavebních řemesel Brno-Bosonohy, příspěvková organizace</v>
      </c>
      <c r="F26" s="88" t="str">
        <f>VLOOKUP(C26,Seznam_PO_1_1_2022!A:F,6,0)</f>
        <v>Pražská 636/38b, 642 00 Brno</v>
      </c>
      <c r="G26" s="89">
        <f>VLOOKUP(C26,'240 Odpovědi formuláře'!A:H,8,0)</f>
        <v>170</v>
      </c>
      <c r="H26" s="89">
        <f>VLOOKUP(C26,'240 Odpovědi formuláře'!A:I,9,0)</f>
        <v>0</v>
      </c>
      <c r="I26" s="89">
        <f>VLOOKUP(C26,'240 Odpovědi formuláře'!A:J,10,0)</f>
        <v>0</v>
      </c>
      <c r="J26" s="89">
        <f>VLOOKUP(C26,'240 Odpovědi formuláře'!A:K,11,0)</f>
        <v>5</v>
      </c>
      <c r="K26" s="89">
        <f>VLOOKUP(C26,'240 Odpovědi formuláře'!A:L,12,0)</f>
        <v>0</v>
      </c>
      <c r="L26" s="89">
        <f>VLOOKUP(C26,'240 Odpovědi formuláře'!A:M,13,0)</f>
        <v>0</v>
      </c>
      <c r="M26" s="89">
        <f>VLOOKUP(C26,'240 Odpovědi formuláře'!A:N,14,0)</f>
        <v>5</v>
      </c>
      <c r="N26" s="89">
        <f>VLOOKUP(C26,'240 Odpovědi formuláře'!A:O,15,0)</f>
        <v>0</v>
      </c>
      <c r="O26" s="89">
        <f>VLOOKUP(C26,'240 Odpovědi formuláře'!A:P,16,0)</f>
        <v>0</v>
      </c>
      <c r="P26" s="89">
        <f>VLOOKUP(C26,'240 Odpovědi formuláře'!A:Q,17,0)</f>
        <v>0</v>
      </c>
      <c r="Q26" s="89">
        <f>VLOOKUP(C26,'240 Odpovědi formuláře'!A:R,18,0)</f>
        <v>0</v>
      </c>
      <c r="R26" s="90">
        <f>VLOOKUP(C26,'240 Odpovědi formuláře'!A:S,19,0)</f>
        <v>0</v>
      </c>
      <c r="S26" s="91">
        <f t="shared" si="0"/>
        <v>180</v>
      </c>
    </row>
    <row r="27" spans="1:19" ht="49.9" customHeight="1">
      <c r="A27" s="85">
        <v>23</v>
      </c>
      <c r="B27" s="86" t="str">
        <f>VLOOKUP(C27,Seznam_PO_1_1_2022!A:B,2,0)</f>
        <v>JM_073</v>
      </c>
      <c r="C27" s="173">
        <v>839680</v>
      </c>
      <c r="D27" s="179" t="s">
        <v>165</v>
      </c>
      <c r="E27" s="88" t="str">
        <f>VLOOKUP(C27,Seznam_PO_1_1_2022!A:E,5,0)</f>
        <v>Základní umělecká škola Boskovice, příspěvková organizace</v>
      </c>
      <c r="F27" s="88" t="str">
        <f>VLOOKUP(C27,Seznam_PO_1_1_2022!A:F,6,0)</f>
        <v>náměstí 9. května 951/7, 680 01 Boskovice</v>
      </c>
      <c r="G27" s="89">
        <f>VLOOKUP(C27,'240 Odpovědi formuláře'!A:H,8,0)</f>
        <v>20</v>
      </c>
      <c r="H27" s="89">
        <f>VLOOKUP(C27,'240 Odpovědi formuláře'!A:I,9,0)</f>
        <v>30</v>
      </c>
      <c r="I27" s="89">
        <f>VLOOKUP(C27,'240 Odpovědi formuláře'!A:J,10,0)</f>
        <v>0</v>
      </c>
      <c r="J27" s="89">
        <f>VLOOKUP(C27,'240 Odpovědi formuláře'!A:K,11,0)</f>
        <v>1</v>
      </c>
      <c r="K27" s="89">
        <f>VLOOKUP(C27,'240 Odpovědi formuláře'!A:L,12,0)</f>
        <v>0</v>
      </c>
      <c r="L27" s="89">
        <f>VLOOKUP(C27,'240 Odpovědi formuláře'!A:M,13,0)</f>
        <v>0</v>
      </c>
      <c r="M27" s="89">
        <f>VLOOKUP(C27,'240 Odpovědi formuláře'!A:N,14,0)</f>
        <v>0</v>
      </c>
      <c r="N27" s="89">
        <f>VLOOKUP(C27,'240 Odpovědi formuláře'!A:O,15,0)</f>
        <v>0</v>
      </c>
      <c r="O27" s="89">
        <f>VLOOKUP(C27,'240 Odpovědi formuláře'!A:P,16,0)</f>
        <v>0</v>
      </c>
      <c r="P27" s="89">
        <f>VLOOKUP(C27,'240 Odpovědi formuláře'!A:Q,17,0)</f>
        <v>0</v>
      </c>
      <c r="Q27" s="89">
        <f>VLOOKUP(C27,'240 Odpovědi formuláře'!A:R,18,0)</f>
        <v>0</v>
      </c>
      <c r="R27" s="90">
        <f>VLOOKUP(C27,'240 Odpovědi formuláře'!A:S,19,0)</f>
        <v>0</v>
      </c>
      <c r="S27" s="91">
        <f t="shared" si="0"/>
        <v>51</v>
      </c>
    </row>
    <row r="28" spans="1:19" ht="49.9" customHeight="1">
      <c r="A28" s="85">
        <v>24</v>
      </c>
      <c r="B28" s="86" t="str">
        <f>VLOOKUP(C28,Seznam_PO_1_1_2022!A:B,2,0)</f>
        <v>JM_075</v>
      </c>
      <c r="C28" s="172">
        <v>70285772</v>
      </c>
      <c r="D28" s="178">
        <v>70285772</v>
      </c>
      <c r="E28" s="88" t="str">
        <f>VLOOKUP(C28,Seznam_PO_1_1_2022!A:E,5,0)</f>
        <v>Dětský domov Tišnov, příspěvková organizace</v>
      </c>
      <c r="F28" s="88" t="str">
        <f>VLOOKUP(C28,Seznam_PO_1_1_2022!A:F,6,0)</f>
        <v>Purkyňova 1685, 666 01 Tišnov</v>
      </c>
      <c r="G28" s="89">
        <f>VLOOKUP(C28,'240 Odpovědi formuláře'!A:H,8,0)</f>
        <v>10</v>
      </c>
      <c r="H28" s="89">
        <f>VLOOKUP(C28,'240 Odpovědi formuláře'!A:I,9,0)</f>
        <v>10</v>
      </c>
      <c r="I28" s="89">
        <f>VLOOKUP(C28,'240 Odpovědi formuláře'!A:J,10,0)</f>
        <v>0</v>
      </c>
      <c r="J28" s="89">
        <f>VLOOKUP(C28,'240 Odpovědi formuláře'!A:K,11,0)</f>
        <v>0</v>
      </c>
      <c r="K28" s="89">
        <f>VLOOKUP(C28,'240 Odpovědi formuláře'!A:L,12,0)</f>
        <v>0</v>
      </c>
      <c r="L28" s="89">
        <f>VLOOKUP(C28,'240 Odpovědi formuláře'!A:M,13,0)</f>
        <v>0</v>
      </c>
      <c r="M28" s="89">
        <f>VLOOKUP(C28,'240 Odpovědi formuláře'!A:N,14,0)</f>
        <v>0</v>
      </c>
      <c r="N28" s="89">
        <f>VLOOKUP(C28,'240 Odpovědi formuláře'!A:O,15,0)</f>
        <v>0</v>
      </c>
      <c r="O28" s="89">
        <f>VLOOKUP(C28,'240 Odpovědi formuláře'!A:P,16,0)</f>
        <v>0</v>
      </c>
      <c r="P28" s="89">
        <f>VLOOKUP(C28,'240 Odpovědi formuláře'!A:Q,17,0)</f>
        <v>0</v>
      </c>
      <c r="Q28" s="89">
        <f>VLOOKUP(C28,'240 Odpovědi formuláře'!A:R,18,0)</f>
        <v>0</v>
      </c>
      <c r="R28" s="90">
        <f>VLOOKUP(C28,'240 Odpovědi formuláře'!A:S,19,0)</f>
        <v>0</v>
      </c>
      <c r="S28" s="91">
        <f t="shared" si="0"/>
        <v>20</v>
      </c>
    </row>
    <row r="29" spans="1:19" ht="49.9" customHeight="1">
      <c r="A29" s="85">
        <v>25</v>
      </c>
      <c r="B29" s="86" t="str">
        <f>VLOOKUP(C29,Seznam_PO_1_1_2022!A:B,2,0)</f>
        <v>JM_076</v>
      </c>
      <c r="C29" s="172">
        <v>44947909</v>
      </c>
      <c r="D29" s="178">
        <v>44947909</v>
      </c>
      <c r="E29" s="88" t="str">
        <f>VLOOKUP(C29,Seznam_PO_1_1_2022!A:E,5,0)</f>
        <v>Nemocnice Tišnov, příspěvková organizace</v>
      </c>
      <c r="F29" s="88" t="str">
        <f>VLOOKUP(C29,Seznam_PO_1_1_2022!A:F,6,0)</f>
        <v>Purkyňova 279, 666 13 Tišnov</v>
      </c>
      <c r="G29" s="89">
        <f>VLOOKUP(C29,'240 Odpovědi formuláře'!A:H,8,0)</f>
        <v>80</v>
      </c>
      <c r="H29" s="89">
        <f>VLOOKUP(C29,'240 Odpovědi formuláře'!A:I,9,0)</f>
        <v>80</v>
      </c>
      <c r="I29" s="89">
        <f>VLOOKUP(C29,'240 Odpovědi formuláře'!A:J,10,0)</f>
        <v>0</v>
      </c>
      <c r="J29" s="89">
        <f>VLOOKUP(C29,'240 Odpovědi formuláře'!A:K,11,0)</f>
        <v>0</v>
      </c>
      <c r="K29" s="89">
        <f>VLOOKUP(C29,'240 Odpovědi formuláře'!A:L,12,0)</f>
        <v>0</v>
      </c>
      <c r="L29" s="89">
        <f>VLOOKUP(C29,'240 Odpovědi formuláře'!A:M,13,0)</f>
        <v>0</v>
      </c>
      <c r="M29" s="89">
        <f>VLOOKUP(C29,'240 Odpovědi formuláře'!A:N,14,0)</f>
        <v>0</v>
      </c>
      <c r="N29" s="89">
        <f>VLOOKUP(C29,'240 Odpovědi formuláře'!A:O,15,0)</f>
        <v>0</v>
      </c>
      <c r="O29" s="89">
        <f>VLOOKUP(C29,'240 Odpovědi formuláře'!A:P,16,0)</f>
        <v>0</v>
      </c>
      <c r="P29" s="89">
        <f>VLOOKUP(C29,'240 Odpovědi formuláře'!A:Q,17,0)</f>
        <v>0</v>
      </c>
      <c r="Q29" s="89">
        <f>VLOOKUP(C29,'240 Odpovědi formuláře'!A:R,18,0)</f>
        <v>20</v>
      </c>
      <c r="R29" s="90">
        <f>VLOOKUP(C29,'240 Odpovědi formuláře'!A:S,19,0)</f>
        <v>0</v>
      </c>
      <c r="S29" s="91">
        <f t="shared" si="0"/>
        <v>180</v>
      </c>
    </row>
    <row r="30" spans="1:19" ht="49.9" customHeight="1">
      <c r="A30" s="85">
        <v>26</v>
      </c>
      <c r="B30" s="86" t="str">
        <f>VLOOKUP(C30,Seznam_PO_1_1_2022!A:B,2,0)</f>
        <v>JM_079</v>
      </c>
      <c r="C30" s="172">
        <v>70842680</v>
      </c>
      <c r="D30" s="178">
        <v>70842680</v>
      </c>
      <c r="E30" s="88" t="str">
        <f>VLOOKUP(C30,Seznam_PO_1_1_2022!A:E,5,0)</f>
        <v>Dětský domov Vranov, příspěvková organizace</v>
      </c>
      <c r="F30" s="88" t="str">
        <f>VLOOKUP(C30,Seznam_PO_1_1_2022!A:F,6,0)</f>
        <v>Vranov č. p. 160, 664 32 Vranov</v>
      </c>
      <c r="G30" s="89">
        <f>VLOOKUP(C30,'240 Odpovědi formuláře'!A:H,8,0)</f>
        <v>10</v>
      </c>
      <c r="H30" s="89">
        <f>VLOOKUP(C30,'240 Odpovědi formuláře'!A:I,9,0)</f>
        <v>0</v>
      </c>
      <c r="I30" s="89">
        <f>VLOOKUP(C30,'240 Odpovědi formuláře'!A:J,10,0)</f>
        <v>0</v>
      </c>
      <c r="J30" s="89">
        <f>VLOOKUP(C30,'240 Odpovědi formuláře'!A:K,11,0)</f>
        <v>0</v>
      </c>
      <c r="K30" s="89">
        <f>VLOOKUP(C30,'240 Odpovědi formuláře'!A:L,12,0)</f>
        <v>0</v>
      </c>
      <c r="L30" s="89">
        <f>VLOOKUP(C30,'240 Odpovědi formuláře'!A:M,13,0)</f>
        <v>0</v>
      </c>
      <c r="M30" s="89">
        <f>VLOOKUP(C30,'240 Odpovědi formuláře'!A:N,14,0)</f>
        <v>0</v>
      </c>
      <c r="N30" s="89">
        <f>VLOOKUP(C30,'240 Odpovědi formuláře'!A:O,15,0)</f>
        <v>0</v>
      </c>
      <c r="O30" s="89">
        <f>VLOOKUP(C30,'240 Odpovědi formuláře'!A:P,16,0)</f>
        <v>0</v>
      </c>
      <c r="P30" s="89">
        <f>VLOOKUP(C30,'240 Odpovědi formuláře'!A:Q,17,0)</f>
        <v>0</v>
      </c>
      <c r="Q30" s="89">
        <f>VLOOKUP(C30,'240 Odpovědi formuláře'!A:R,18,0)</f>
        <v>0</v>
      </c>
      <c r="R30" s="90">
        <f>VLOOKUP(C30,'240 Odpovědi formuláře'!A:S,19,0)</f>
        <v>0</v>
      </c>
      <c r="S30" s="91">
        <f t="shared" si="0"/>
        <v>10</v>
      </c>
    </row>
    <row r="31" spans="1:19" ht="49.9" customHeight="1">
      <c r="A31" s="85">
        <v>27</v>
      </c>
      <c r="B31" s="86" t="str">
        <f>VLOOKUP(C31,Seznam_PO_1_1_2022!A:B,2,0)</f>
        <v>JM_084</v>
      </c>
      <c r="C31" s="172">
        <v>70285829</v>
      </c>
      <c r="D31" s="178">
        <v>70285829</v>
      </c>
      <c r="E31" s="88" t="str">
        <f>VLOOKUP(C31,Seznam_PO_1_1_2022!A:E,5,0)</f>
        <v>Základní umělecká škola Vyškov, příspěvková organizace</v>
      </c>
      <c r="F31" s="88" t="str">
        <f>VLOOKUP(C31,Seznam_PO_1_1_2022!A:F,6,0)</f>
        <v>Nádražní 124/4, 682 01 Vyškov</v>
      </c>
      <c r="G31" s="89">
        <f>VLOOKUP(C31,'240 Odpovědi formuláře'!A:H,8,0)</f>
        <v>0</v>
      </c>
      <c r="H31" s="89">
        <f>VLOOKUP(C31,'240 Odpovědi formuláře'!A:I,9,0)</f>
        <v>0</v>
      </c>
      <c r="I31" s="89">
        <f>VLOOKUP(C31,'240 Odpovědi formuláře'!A:J,10,0)</f>
        <v>20</v>
      </c>
      <c r="J31" s="89">
        <f>VLOOKUP(C31,'240 Odpovědi formuláře'!A:K,11,0)</f>
        <v>0</v>
      </c>
      <c r="K31" s="89">
        <f>VLOOKUP(C31,'240 Odpovědi formuláře'!A:L,12,0)</f>
        <v>0</v>
      </c>
      <c r="L31" s="89">
        <f>VLOOKUP(C31,'240 Odpovědi formuláře'!A:M,13,0)</f>
        <v>0</v>
      </c>
      <c r="M31" s="89">
        <f>VLOOKUP(C31,'240 Odpovědi formuláře'!A:N,14,0)</f>
        <v>0</v>
      </c>
      <c r="N31" s="89">
        <f>VLOOKUP(C31,'240 Odpovědi formuláře'!A:O,15,0)</f>
        <v>0</v>
      </c>
      <c r="O31" s="89">
        <f>VLOOKUP(C31,'240 Odpovědi formuláře'!A:P,16,0)</f>
        <v>0</v>
      </c>
      <c r="P31" s="89">
        <f>VLOOKUP(C31,'240 Odpovědi formuláře'!A:Q,17,0)</f>
        <v>0</v>
      </c>
      <c r="Q31" s="89">
        <f>VLOOKUP(C31,'240 Odpovědi formuláře'!A:R,18,0)</f>
        <v>0</v>
      </c>
      <c r="R31" s="90">
        <f>VLOOKUP(C31,'240 Odpovědi formuláře'!A:S,19,0)</f>
        <v>0</v>
      </c>
      <c r="S31" s="91">
        <f t="shared" si="0"/>
        <v>20</v>
      </c>
    </row>
    <row r="32" spans="1:19" ht="49.9" customHeight="1">
      <c r="A32" s="85">
        <v>28</v>
      </c>
      <c r="B32" s="86" t="str">
        <f>VLOOKUP(C32,Seznam_PO_1_1_2022!A:B,2,0)</f>
        <v>JM_087</v>
      </c>
      <c r="C32" s="172">
        <v>13692933</v>
      </c>
      <c r="D32" s="178">
        <v>13692933</v>
      </c>
      <c r="E32" s="88" t="str">
        <f>VLOOKUP(C32,Seznam_PO_1_1_2022!A:E,5,0)</f>
        <v>Střední škola polytechnická Vyškov, příspěvková organizace</v>
      </c>
      <c r="F32" s="88" t="str">
        <f>VLOOKUP(C32,Seznam_PO_1_1_2022!A:F,6,0)</f>
        <v>Sochorova 552/15, 682 01 Vyškov</v>
      </c>
      <c r="G32" s="89">
        <f>VLOOKUP(C32,'240 Odpovědi formuláře'!A:H,8,0)</f>
        <v>50</v>
      </c>
      <c r="H32" s="89">
        <f>VLOOKUP(C32,'240 Odpovědi formuláře'!A:I,9,0)</f>
        <v>0</v>
      </c>
      <c r="I32" s="89">
        <f>VLOOKUP(C32,'240 Odpovědi formuláře'!A:J,10,0)</f>
        <v>0</v>
      </c>
      <c r="J32" s="89">
        <f>VLOOKUP(C32,'240 Odpovědi formuláře'!A:K,11,0)</f>
        <v>0</v>
      </c>
      <c r="K32" s="89">
        <f>VLOOKUP(C32,'240 Odpovědi formuláře'!A:L,12,0)</f>
        <v>0</v>
      </c>
      <c r="L32" s="89">
        <f>VLOOKUP(C32,'240 Odpovědi formuláře'!A:M,13,0)</f>
        <v>0</v>
      </c>
      <c r="M32" s="89">
        <f>VLOOKUP(C32,'240 Odpovědi formuláře'!A:N,14,0)</f>
        <v>0</v>
      </c>
      <c r="N32" s="89">
        <f>VLOOKUP(C32,'240 Odpovědi formuláře'!A:O,15,0)</f>
        <v>0</v>
      </c>
      <c r="O32" s="89">
        <f>VLOOKUP(C32,'240 Odpovědi formuláře'!A:P,16,0)</f>
        <v>0</v>
      </c>
      <c r="P32" s="89">
        <f>VLOOKUP(C32,'240 Odpovědi formuláře'!A:Q,17,0)</f>
        <v>0</v>
      </c>
      <c r="Q32" s="89">
        <f>VLOOKUP(C32,'240 Odpovědi formuláře'!A:R,18,0)</f>
        <v>0</v>
      </c>
      <c r="R32" s="90">
        <f>VLOOKUP(C32,'240 Odpovědi formuláře'!A:S,19,0)</f>
        <v>0</v>
      </c>
      <c r="S32" s="91">
        <f t="shared" si="0"/>
        <v>50</v>
      </c>
    </row>
    <row r="33" spans="1:19" ht="49.9" customHeight="1">
      <c r="A33" s="85">
        <v>29</v>
      </c>
      <c r="B33" s="86" t="str">
        <f>VLOOKUP(C33,Seznam_PO_1_1_2022!A:B,2,0)</f>
        <v>JM_089</v>
      </c>
      <c r="C33" s="172">
        <v>70843082</v>
      </c>
      <c r="D33" s="178">
        <v>70843082</v>
      </c>
      <c r="E33" s="88" t="str">
        <f>VLOOKUP(C33,Seznam_PO_1_1_2022!A:E,5,0)</f>
        <v>Mateřská škola, základní škola a střední škola Vyškov, příspěvková organizace</v>
      </c>
      <c r="F33" s="88" t="str">
        <f>VLOOKUP(C33,Seznam_PO_1_1_2022!A:F,6,0)</f>
        <v>Sídliště Osvobození 681/55, 682 01 Vyškov</v>
      </c>
      <c r="G33" s="89">
        <f>VLOOKUP(C33,'240 Odpovědi formuláře'!A:H,8,0)</f>
        <v>20</v>
      </c>
      <c r="H33" s="89">
        <f>VLOOKUP(C33,'240 Odpovědi formuláře'!A:I,9,0)</f>
        <v>0</v>
      </c>
      <c r="I33" s="89">
        <f>VLOOKUP(C33,'240 Odpovědi formuláře'!A:J,10,0)</f>
        <v>0</v>
      </c>
      <c r="J33" s="89">
        <f>VLOOKUP(C33,'240 Odpovědi formuláře'!A:K,11,0)</f>
        <v>0</v>
      </c>
      <c r="K33" s="89">
        <f>VLOOKUP(C33,'240 Odpovědi formuláře'!A:L,12,0)</f>
        <v>0</v>
      </c>
      <c r="L33" s="89">
        <f>VLOOKUP(C33,'240 Odpovědi formuláře'!A:M,13,0)</f>
        <v>0</v>
      </c>
      <c r="M33" s="89">
        <f>VLOOKUP(C33,'240 Odpovědi formuláře'!A:N,14,0)</f>
        <v>0</v>
      </c>
      <c r="N33" s="89">
        <f>VLOOKUP(C33,'240 Odpovědi formuláře'!A:O,15,0)</f>
        <v>0</v>
      </c>
      <c r="O33" s="89">
        <f>VLOOKUP(C33,'240 Odpovědi formuláře'!A:P,16,0)</f>
        <v>0</v>
      </c>
      <c r="P33" s="89">
        <f>VLOOKUP(C33,'240 Odpovědi formuláře'!A:Q,17,0)</f>
        <v>0</v>
      </c>
      <c r="Q33" s="89">
        <f>VLOOKUP(C33,'240 Odpovědi formuláře'!A:R,18,0)</f>
        <v>0</v>
      </c>
      <c r="R33" s="90">
        <f>VLOOKUP(C33,'240 Odpovědi formuláře'!A:S,19,0)</f>
        <v>0</v>
      </c>
      <c r="S33" s="91">
        <f t="shared" si="0"/>
        <v>20</v>
      </c>
    </row>
    <row r="34" spans="1:19" ht="49.9" customHeight="1">
      <c r="A34" s="85">
        <v>30</v>
      </c>
      <c r="B34" s="86" t="str">
        <f>VLOOKUP(C34,Seznam_PO_1_1_2022!A:B,2,0)</f>
        <v>JM_090</v>
      </c>
      <c r="C34" s="173">
        <v>839205</v>
      </c>
      <c r="D34" s="179" t="s">
        <v>106</v>
      </c>
      <c r="E34" s="88" t="str">
        <f>VLOOKUP(C34,Seznam_PO_1_1_2022!A:E,5,0)</f>
        <v>Nemocnice Vyškov, příspěvková organizace</v>
      </c>
      <c r="F34" s="88" t="str">
        <f>VLOOKUP(C34,Seznam_PO_1_1_2022!A:F,6,0)</f>
        <v>Purkyňova 235/36, 682 01 Vyškov</v>
      </c>
      <c r="G34" s="89">
        <f>VLOOKUP(C34,'240 Odpovědi formuláře'!A:H,8,0)</f>
        <v>0</v>
      </c>
      <c r="H34" s="89">
        <f>VLOOKUP(C34,'240 Odpovědi formuláře'!A:I,9,0)</f>
        <v>400</v>
      </c>
      <c r="I34" s="89">
        <f>VLOOKUP(C34,'240 Odpovědi formuláře'!A:J,10,0)</f>
        <v>0</v>
      </c>
      <c r="J34" s="89">
        <f>VLOOKUP(C34,'240 Odpovědi formuláře'!A:K,11,0)</f>
        <v>0</v>
      </c>
      <c r="K34" s="89">
        <f>VLOOKUP(C34,'240 Odpovědi formuláře'!A:L,12,0)</f>
        <v>0</v>
      </c>
      <c r="L34" s="89">
        <f>VLOOKUP(C34,'240 Odpovědi formuláře'!A:M,13,0)</f>
        <v>0</v>
      </c>
      <c r="M34" s="89">
        <f>VLOOKUP(C34,'240 Odpovědi formuláře'!A:N,14,0)</f>
        <v>0</v>
      </c>
      <c r="N34" s="89">
        <f>VLOOKUP(C34,'240 Odpovědi formuláře'!A:O,15,0)</f>
        <v>30</v>
      </c>
      <c r="O34" s="89">
        <f>VLOOKUP(C34,'240 Odpovědi formuláře'!A:P,16,0)</f>
        <v>0</v>
      </c>
      <c r="P34" s="89">
        <f>VLOOKUP(C34,'240 Odpovědi formuláře'!A:Q,17,0)</f>
        <v>0</v>
      </c>
      <c r="Q34" s="89">
        <f>VLOOKUP(C34,'240 Odpovědi formuláře'!A:R,18,0)</f>
        <v>180</v>
      </c>
      <c r="R34" s="90">
        <f>VLOOKUP(C34,'240 Odpovědi formuláře'!A:S,19,0)</f>
        <v>0</v>
      </c>
      <c r="S34" s="91">
        <f t="shared" si="0"/>
        <v>610</v>
      </c>
    </row>
    <row r="35" spans="1:19" ht="49.9" customHeight="1">
      <c r="A35" s="85">
        <v>31</v>
      </c>
      <c r="B35" s="86" t="str">
        <f>VLOOKUP(C35,Seznam_PO_1_1_2022!A:B,2,0)</f>
        <v>JM_096</v>
      </c>
      <c r="C35" s="173">
        <v>219321</v>
      </c>
      <c r="D35" s="179" t="s">
        <v>61</v>
      </c>
      <c r="E35" s="88" t="str">
        <f>VLOOKUP(C35,Seznam_PO_1_1_2022!A:E,5,0)</f>
        <v>Integrovaná střední škola automobilní Brno, příspěvková organizace</v>
      </c>
      <c r="F35" s="88" t="str">
        <f>VLOOKUP(C35,Seznam_PO_1_1_2022!A:F,6,0)</f>
        <v>Křižíkova 106/15, 612 00 Brno</v>
      </c>
      <c r="G35" s="89">
        <f>VLOOKUP(C35,'240 Odpovědi formuláře'!A:H,8,0)</f>
        <v>0</v>
      </c>
      <c r="H35" s="89">
        <f>VLOOKUP(C35,'240 Odpovědi formuláře'!A:I,9,0)</f>
        <v>140</v>
      </c>
      <c r="I35" s="89">
        <f>VLOOKUP(C35,'240 Odpovědi formuláře'!A:J,10,0)</f>
        <v>0</v>
      </c>
      <c r="J35" s="89">
        <f>VLOOKUP(C35,'240 Odpovědi formuláře'!A:K,11,0)</f>
        <v>0</v>
      </c>
      <c r="K35" s="89">
        <f>VLOOKUP(C35,'240 Odpovědi formuláře'!A:L,12,0)</f>
        <v>0</v>
      </c>
      <c r="L35" s="89">
        <f>VLOOKUP(C35,'240 Odpovědi formuláře'!A:M,13,0)</f>
        <v>0</v>
      </c>
      <c r="M35" s="89">
        <f>VLOOKUP(C35,'240 Odpovědi formuláře'!A:N,14,0)</f>
        <v>0</v>
      </c>
      <c r="N35" s="89">
        <f>VLOOKUP(C35,'240 Odpovědi formuláře'!A:O,15,0)</f>
        <v>10</v>
      </c>
      <c r="O35" s="89">
        <f>VLOOKUP(C35,'240 Odpovědi formuláře'!A:P,16,0)</f>
        <v>0</v>
      </c>
      <c r="P35" s="89">
        <f>VLOOKUP(C35,'240 Odpovědi formuláře'!A:Q,17,0)</f>
        <v>0</v>
      </c>
      <c r="Q35" s="89">
        <f>VLOOKUP(C35,'240 Odpovědi formuláře'!A:R,18,0)</f>
        <v>10</v>
      </c>
      <c r="R35" s="90">
        <f>VLOOKUP(C35,'240 Odpovědi formuláře'!A:S,19,0)</f>
        <v>0</v>
      </c>
      <c r="S35" s="91">
        <f t="shared" si="0"/>
        <v>160</v>
      </c>
    </row>
    <row r="36" spans="1:19" ht="49.9" customHeight="1">
      <c r="A36" s="85">
        <v>32</v>
      </c>
      <c r="B36" s="86" t="str">
        <f>VLOOKUP(C36,Seznam_PO_1_1_2022!A:B,2,0)</f>
        <v>JM_099</v>
      </c>
      <c r="C36" s="172">
        <v>70285837</v>
      </c>
      <c r="D36" s="178">
        <v>70285837</v>
      </c>
      <c r="E36" s="88" t="str">
        <f>VLOOKUP(C36,Seznam_PO_1_1_2022!A:E,5,0)</f>
        <v>Maják - středisko volného času Vyškov, příspěvková organizace</v>
      </c>
      <c r="F36" s="88" t="str">
        <f>VLOOKUP(C36,Seznam_PO_1_1_2022!A:F,6,0)</f>
        <v>Brněnská 139/7, 682 01 Vyškov</v>
      </c>
      <c r="G36" s="89">
        <f>VLOOKUP(C36,'240 Odpovědi formuláře'!A:H,8,0)</f>
        <v>0</v>
      </c>
      <c r="H36" s="89">
        <f>VLOOKUP(C36,'240 Odpovědi formuláře'!A:I,9,0)</f>
        <v>75</v>
      </c>
      <c r="I36" s="89">
        <f>VLOOKUP(C36,'240 Odpovědi formuláře'!A:J,10,0)</f>
        <v>0</v>
      </c>
      <c r="J36" s="89">
        <f>VLOOKUP(C36,'240 Odpovědi formuláře'!A:K,11,0)</f>
        <v>1</v>
      </c>
      <c r="K36" s="89">
        <f>VLOOKUP(C36,'240 Odpovědi formuláře'!A:L,12,0)</f>
        <v>0</v>
      </c>
      <c r="L36" s="89">
        <f>VLOOKUP(C36,'240 Odpovědi formuláře'!A:M,13,0)</f>
        <v>0</v>
      </c>
      <c r="M36" s="89">
        <f>VLOOKUP(C36,'240 Odpovědi formuláře'!A:N,14,0)</f>
        <v>0</v>
      </c>
      <c r="N36" s="89">
        <f>VLOOKUP(C36,'240 Odpovědi formuláře'!A:O,15,0)</f>
        <v>0</v>
      </c>
      <c r="O36" s="89">
        <f>VLOOKUP(C36,'240 Odpovědi formuláře'!A:P,16,0)</f>
        <v>0</v>
      </c>
      <c r="P36" s="89">
        <f>VLOOKUP(C36,'240 Odpovědi formuláře'!A:Q,17,0)</f>
        <v>0</v>
      </c>
      <c r="Q36" s="89">
        <f>VLOOKUP(C36,'240 Odpovědi formuláře'!A:R,18,0)</f>
        <v>0</v>
      </c>
      <c r="R36" s="90">
        <f>VLOOKUP(C36,'240 Odpovědi formuláře'!A:S,19,0)</f>
        <v>0</v>
      </c>
      <c r="S36" s="91">
        <f t="shared" si="0"/>
        <v>76</v>
      </c>
    </row>
    <row r="37" spans="1:19" ht="49.9" customHeight="1">
      <c r="A37" s="85">
        <v>33</v>
      </c>
      <c r="B37" s="86" t="str">
        <f>VLOOKUP(C37,Seznam_PO_1_1_2022!A:B,2,0)</f>
        <v>JM_102</v>
      </c>
      <c r="C37" s="172">
        <v>60555980</v>
      </c>
      <c r="D37" s="178">
        <v>60555980</v>
      </c>
      <c r="E37" s="88" t="str">
        <f>VLOOKUP(C37,Seznam_PO_1_1_2022!A:E,5,0)</f>
        <v>Vzdělávací institut pro Moravu, zařízení pro další vzdělávání pedagogických pracovníků a středisko služeb školám, příspěvková organizace</v>
      </c>
      <c r="F37" s="88" t="str">
        <f>VLOOKUP(C37,Seznam_PO_1_1_2022!A:F,6,0)</f>
        <v>Hybešova 253/15, 602 00 Brno</v>
      </c>
      <c r="G37" s="89">
        <f>VLOOKUP(C37,'240 Odpovědi formuláře'!A:H,8,0)</f>
        <v>70</v>
      </c>
      <c r="H37" s="89">
        <f>VLOOKUP(C37,'240 Odpovědi formuláře'!A:I,9,0)</f>
        <v>0</v>
      </c>
      <c r="I37" s="89">
        <f>VLOOKUP(C37,'240 Odpovědi formuláře'!A:J,10,0)</f>
        <v>0</v>
      </c>
      <c r="J37" s="89">
        <f>VLOOKUP(C37,'240 Odpovědi formuláře'!A:K,11,0)</f>
        <v>0</v>
      </c>
      <c r="K37" s="89">
        <f>VLOOKUP(C37,'240 Odpovědi formuláře'!A:L,12,0)</f>
        <v>0</v>
      </c>
      <c r="L37" s="89">
        <f>VLOOKUP(C37,'240 Odpovědi formuláře'!A:M,13,0)</f>
        <v>0</v>
      </c>
      <c r="M37" s="89">
        <f>VLOOKUP(C37,'240 Odpovědi formuláře'!A:N,14,0)</f>
        <v>0</v>
      </c>
      <c r="N37" s="89">
        <f>VLOOKUP(C37,'240 Odpovědi formuláře'!A:O,15,0)</f>
        <v>0</v>
      </c>
      <c r="O37" s="89">
        <f>VLOOKUP(C37,'240 Odpovědi formuláře'!A:P,16,0)</f>
        <v>0</v>
      </c>
      <c r="P37" s="89">
        <f>VLOOKUP(C37,'240 Odpovědi formuláře'!A:Q,17,0)</f>
        <v>0</v>
      </c>
      <c r="Q37" s="89">
        <f>VLOOKUP(C37,'240 Odpovědi formuláře'!A:R,18,0)</f>
        <v>0</v>
      </c>
      <c r="R37" s="90">
        <f>VLOOKUP(C37,'240 Odpovědi formuláře'!A:S,19,0)</f>
        <v>0</v>
      </c>
      <c r="S37" s="91">
        <f t="shared" si="0"/>
        <v>70</v>
      </c>
    </row>
    <row r="38" spans="1:19" ht="49.9" customHeight="1">
      <c r="A38" s="85">
        <v>34</v>
      </c>
      <c r="B38" s="86" t="str">
        <f>VLOOKUP(C38,Seznam_PO_1_1_2022!A:B,2,0)</f>
        <v>JM_104</v>
      </c>
      <c r="C38" s="173">
        <v>401293</v>
      </c>
      <c r="D38" s="179" t="s">
        <v>195</v>
      </c>
      <c r="E38" s="88" t="str">
        <f>VLOOKUP(C38,Seznam_PO_1_1_2022!A:E,5,0)</f>
        <v>Dětský domov Brno, Jílová, příspěvková organizace</v>
      </c>
      <c r="F38" s="88" t="str">
        <f>VLOOKUP(C38,Seznam_PO_1_1_2022!A:F,6,0)</f>
        <v>Jílová 119/13, 639 00 Brno</v>
      </c>
      <c r="G38" s="89">
        <f>VLOOKUP(C38,'240 Odpovědi formuláře'!A:H,8,0)</f>
        <v>0</v>
      </c>
      <c r="H38" s="89">
        <f>VLOOKUP(C38,'240 Odpovědi formuláře'!A:I,9,0)</f>
        <v>15</v>
      </c>
      <c r="I38" s="89">
        <f>VLOOKUP(C38,'240 Odpovědi formuláře'!A:J,10,0)</f>
        <v>0</v>
      </c>
      <c r="J38" s="89">
        <f>VLOOKUP(C38,'240 Odpovědi formuláře'!A:K,11,0)</f>
        <v>0</v>
      </c>
      <c r="K38" s="89">
        <f>VLOOKUP(C38,'240 Odpovědi formuláře'!A:L,12,0)</f>
        <v>0</v>
      </c>
      <c r="L38" s="89">
        <f>VLOOKUP(C38,'240 Odpovědi formuláře'!A:M,13,0)</f>
        <v>0</v>
      </c>
      <c r="M38" s="89">
        <f>VLOOKUP(C38,'240 Odpovědi formuláře'!A:N,14,0)</f>
        <v>0</v>
      </c>
      <c r="N38" s="89">
        <f>VLOOKUP(C38,'240 Odpovědi formuláře'!A:O,15,0)</f>
        <v>0</v>
      </c>
      <c r="O38" s="89">
        <f>VLOOKUP(C38,'240 Odpovědi formuláře'!A:P,16,0)</f>
        <v>0</v>
      </c>
      <c r="P38" s="89">
        <f>VLOOKUP(C38,'240 Odpovědi formuláře'!A:Q,17,0)</f>
        <v>0</v>
      </c>
      <c r="Q38" s="89">
        <f>VLOOKUP(C38,'240 Odpovědi formuláře'!A:R,18,0)</f>
        <v>0</v>
      </c>
      <c r="R38" s="90">
        <f>VLOOKUP(C38,'240 Odpovědi formuláře'!A:S,19,0)</f>
        <v>0</v>
      </c>
      <c r="S38" s="91">
        <f t="shared" si="0"/>
        <v>15</v>
      </c>
    </row>
    <row r="39" spans="1:19" ht="49.9" customHeight="1">
      <c r="A39" s="85">
        <v>35</v>
      </c>
      <c r="B39" s="86" t="str">
        <f>VLOOKUP(C39,Seznam_PO_1_1_2022!A:B,2,0)</f>
        <v>JM_107</v>
      </c>
      <c r="C39" s="173">
        <v>567213</v>
      </c>
      <c r="D39" s="179" t="s">
        <v>155</v>
      </c>
      <c r="E39" s="88" t="str">
        <f>VLOOKUP(C39,Seznam_PO_1_1_2022!A:E,5,0)</f>
        <v>Odborné učiliště a praktická škola Brno, příspěvková organizace</v>
      </c>
      <c r="F39" s="88" t="str">
        <f>VLOOKUP(C39,Seznam_PO_1_1_2022!A:F,6,0)</f>
        <v>Lomená 530/44, 617 00 Brno</v>
      </c>
      <c r="G39" s="89">
        <f>VLOOKUP(C39,'240 Odpovědi formuláře'!A:H,8,0)</f>
        <v>0</v>
      </c>
      <c r="H39" s="89">
        <f>VLOOKUP(C39,'240 Odpovědi formuláře'!A:I,9,0)</f>
        <v>0</v>
      </c>
      <c r="I39" s="89">
        <f>VLOOKUP(C39,'240 Odpovědi formuláře'!A:J,10,0)</f>
        <v>75</v>
      </c>
      <c r="J39" s="89">
        <f>VLOOKUP(C39,'240 Odpovědi formuláře'!A:K,11,0)</f>
        <v>0</v>
      </c>
      <c r="K39" s="89">
        <f>VLOOKUP(C39,'240 Odpovědi formuláře'!A:L,12,0)</f>
        <v>0</v>
      </c>
      <c r="L39" s="89">
        <f>VLOOKUP(C39,'240 Odpovědi formuláře'!A:M,13,0)</f>
        <v>0</v>
      </c>
      <c r="M39" s="89">
        <f>VLOOKUP(C39,'240 Odpovědi formuláře'!A:N,14,0)</f>
        <v>0</v>
      </c>
      <c r="N39" s="89">
        <f>VLOOKUP(C39,'240 Odpovědi formuláře'!A:O,15,0)</f>
        <v>0</v>
      </c>
      <c r="O39" s="89">
        <f>VLOOKUP(C39,'240 Odpovědi formuláře'!A:P,16,0)</f>
        <v>0</v>
      </c>
      <c r="P39" s="89">
        <f>VLOOKUP(C39,'240 Odpovědi formuláře'!A:Q,17,0)</f>
        <v>0</v>
      </c>
      <c r="Q39" s="89">
        <f>VLOOKUP(C39,'240 Odpovědi formuláře'!A:R,18,0)</f>
        <v>0</v>
      </c>
      <c r="R39" s="90">
        <f>VLOOKUP(C39,'240 Odpovědi formuláře'!A:S,19,0)</f>
        <v>0</v>
      </c>
      <c r="S39" s="91">
        <f t="shared" si="0"/>
        <v>75</v>
      </c>
    </row>
    <row r="40" spans="1:19" ht="49.9" customHeight="1">
      <c r="A40" s="85">
        <v>36</v>
      </c>
      <c r="B40" s="86" t="str">
        <f>VLOOKUP(C40,Seznam_PO_1_1_2022!A:B,2,0)</f>
        <v>JM_111</v>
      </c>
      <c r="C40" s="172">
        <v>44993501</v>
      </c>
      <c r="D40" s="178">
        <v>44993501</v>
      </c>
      <c r="E40" s="88" t="str">
        <f>VLOOKUP(C40,Seznam_PO_1_1_2022!A:E,5,0)</f>
        <v>Základní umělecká škola Antonína Doležala, Brno, Trnkova 81, příspěvková organizace</v>
      </c>
      <c r="F40" s="88" t="str">
        <f>VLOOKUP(C40,Seznam_PO_1_1_2022!A:F,6,0)</f>
        <v>Trnkova 1784/81, 628 00 Brno</v>
      </c>
      <c r="G40" s="89">
        <f>VLOOKUP(C40,'240 Odpovědi formuláře'!A:H,8,0)</f>
        <v>25</v>
      </c>
      <c r="H40" s="89">
        <f>VLOOKUP(C40,'240 Odpovědi formuláře'!A:I,9,0)</f>
        <v>0</v>
      </c>
      <c r="I40" s="89">
        <f>VLOOKUP(C40,'240 Odpovědi formuláře'!A:J,10,0)</f>
        <v>0</v>
      </c>
      <c r="J40" s="89">
        <f>VLOOKUP(C40,'240 Odpovědi formuláře'!A:K,11,0)</f>
        <v>0</v>
      </c>
      <c r="K40" s="89">
        <f>VLOOKUP(C40,'240 Odpovědi formuláře'!A:L,12,0)</f>
        <v>0</v>
      </c>
      <c r="L40" s="89">
        <f>VLOOKUP(C40,'240 Odpovědi formuláře'!A:M,13,0)</f>
        <v>0</v>
      </c>
      <c r="M40" s="89">
        <f>VLOOKUP(C40,'240 Odpovědi formuláře'!A:N,14,0)</f>
        <v>2</v>
      </c>
      <c r="N40" s="89">
        <f>VLOOKUP(C40,'240 Odpovědi formuláře'!A:O,15,0)</f>
        <v>0</v>
      </c>
      <c r="O40" s="89">
        <f>VLOOKUP(C40,'240 Odpovědi formuláře'!A:P,16,0)</f>
        <v>0</v>
      </c>
      <c r="P40" s="89">
        <f>VLOOKUP(C40,'240 Odpovědi formuláře'!A:Q,17,0)</f>
        <v>0</v>
      </c>
      <c r="Q40" s="89">
        <f>VLOOKUP(C40,'240 Odpovědi formuláře'!A:R,18,0)</f>
        <v>0</v>
      </c>
      <c r="R40" s="90">
        <f>VLOOKUP(C40,'240 Odpovědi formuláře'!A:S,19,0)</f>
        <v>0</v>
      </c>
      <c r="S40" s="91">
        <f t="shared" si="0"/>
        <v>27</v>
      </c>
    </row>
    <row r="41" spans="1:19" ht="49.9" customHeight="1">
      <c r="A41" s="85">
        <v>37</v>
      </c>
      <c r="B41" s="86" t="str">
        <f>VLOOKUP(C41,Seznam_PO_1_1_2022!A:B,2,0)</f>
        <v>JM_116</v>
      </c>
      <c r="C41" s="172">
        <v>64327809</v>
      </c>
      <c r="D41" s="178">
        <v>64327809</v>
      </c>
      <c r="E41" s="88" t="str">
        <f>VLOOKUP(C41,Seznam_PO_1_1_2022!A:E,5,0)</f>
        <v>Mateřská škola a základní škola při Fakultní nemocnici Brno, příspěvková organizace</v>
      </c>
      <c r="F41" s="88" t="str">
        <f>VLOOKUP(C41,Seznam_PO_1_1_2022!A:F,6,0)</f>
        <v>Černopolní 212/9, 613 00 Brno</v>
      </c>
      <c r="G41" s="89">
        <f>VLOOKUP(C41,'240 Odpovědi formuláře'!A:H,8,0)</f>
        <v>25</v>
      </c>
      <c r="H41" s="89">
        <f>VLOOKUP(C41,'240 Odpovědi formuláře'!A:I,9,0)</f>
        <v>0</v>
      </c>
      <c r="I41" s="89">
        <f>VLOOKUP(C41,'240 Odpovědi formuláře'!A:J,10,0)</f>
        <v>0</v>
      </c>
      <c r="J41" s="89">
        <f>VLOOKUP(C41,'240 Odpovědi formuláře'!A:K,11,0)</f>
        <v>0</v>
      </c>
      <c r="K41" s="89">
        <f>VLOOKUP(C41,'240 Odpovědi formuláře'!A:L,12,0)</f>
        <v>0</v>
      </c>
      <c r="L41" s="89">
        <f>VLOOKUP(C41,'240 Odpovědi formuláře'!A:M,13,0)</f>
        <v>0</v>
      </c>
      <c r="M41" s="89">
        <f>VLOOKUP(C41,'240 Odpovědi formuláře'!A:N,14,0)</f>
        <v>0</v>
      </c>
      <c r="N41" s="89">
        <f>VLOOKUP(C41,'240 Odpovědi formuláře'!A:O,15,0)</f>
        <v>0</v>
      </c>
      <c r="O41" s="89">
        <f>VLOOKUP(C41,'240 Odpovědi formuláře'!A:P,16,0)</f>
        <v>0</v>
      </c>
      <c r="P41" s="89">
        <f>VLOOKUP(C41,'240 Odpovědi formuláře'!A:Q,17,0)</f>
        <v>0</v>
      </c>
      <c r="Q41" s="89">
        <f>VLOOKUP(C41,'240 Odpovědi formuláře'!A:R,18,0)</f>
        <v>0</v>
      </c>
      <c r="R41" s="90">
        <f>VLOOKUP(C41,'240 Odpovědi formuláře'!A:S,19,0)</f>
        <v>0</v>
      </c>
      <c r="S41" s="91">
        <f t="shared" si="0"/>
        <v>25</v>
      </c>
    </row>
    <row r="42" spans="1:19" ht="49.9" customHeight="1">
      <c r="A42" s="85">
        <v>38</v>
      </c>
      <c r="B42" s="86" t="str">
        <f>VLOOKUP(C42,Seznam_PO_1_1_2022!A:B,2,0)</f>
        <v>JM_121</v>
      </c>
      <c r="C42" s="172">
        <v>62157655</v>
      </c>
      <c r="D42" s="178">
        <v>62157655</v>
      </c>
      <c r="E42" s="88" t="str">
        <f>VLOOKUP(C42,Seznam_PO_1_1_2022!A:E,5,0)</f>
        <v>Mateřská škola, základní škola a střední škola Gellnerka Brno, příspěvková organizace</v>
      </c>
      <c r="F42" s="88" t="str">
        <f>VLOOKUP(C42,Seznam_PO_1_1_2022!A:F,6,0)</f>
        <v>Gellnerova 66/1, 637 00 Brno</v>
      </c>
      <c r="G42" s="89">
        <f>VLOOKUP(C42,'240 Odpovědi formuláře'!A:H,8,0)</f>
        <v>0</v>
      </c>
      <c r="H42" s="89">
        <f>VLOOKUP(C42,'240 Odpovědi formuláře'!A:I,9,0)</f>
        <v>75</v>
      </c>
      <c r="I42" s="89">
        <f>VLOOKUP(C42,'240 Odpovědi formuláře'!A:J,10,0)</f>
        <v>0</v>
      </c>
      <c r="J42" s="89">
        <f>VLOOKUP(C42,'240 Odpovědi formuláře'!A:K,11,0)</f>
        <v>0</v>
      </c>
      <c r="K42" s="89">
        <f>VLOOKUP(C42,'240 Odpovědi formuláře'!A:L,12,0)</f>
        <v>0</v>
      </c>
      <c r="L42" s="89">
        <f>VLOOKUP(C42,'240 Odpovědi formuláře'!A:M,13,0)</f>
        <v>0</v>
      </c>
      <c r="M42" s="89">
        <f>VLOOKUP(C42,'240 Odpovědi formuláře'!A:N,14,0)</f>
        <v>0</v>
      </c>
      <c r="N42" s="89">
        <f>VLOOKUP(C42,'240 Odpovědi formuláře'!A:O,15,0)</f>
        <v>0</v>
      </c>
      <c r="O42" s="89">
        <f>VLOOKUP(C42,'240 Odpovědi formuláře'!A:P,16,0)</f>
        <v>0</v>
      </c>
      <c r="P42" s="89">
        <f>VLOOKUP(C42,'240 Odpovědi formuláře'!A:Q,17,0)</f>
        <v>0</v>
      </c>
      <c r="Q42" s="89">
        <f>VLOOKUP(C42,'240 Odpovědi formuláře'!A:R,18,0)</f>
        <v>0</v>
      </c>
      <c r="R42" s="90">
        <f>VLOOKUP(C42,'240 Odpovědi formuláře'!A:S,19,0)</f>
        <v>0</v>
      </c>
      <c r="S42" s="91">
        <f t="shared" si="0"/>
        <v>75</v>
      </c>
    </row>
    <row r="43" spans="1:19" ht="49.9" customHeight="1">
      <c r="A43" s="85">
        <v>39</v>
      </c>
      <c r="B43" s="86" t="str">
        <f>VLOOKUP(C43,Seznam_PO_1_1_2022!A:B,2,0)</f>
        <v>JM_123</v>
      </c>
      <c r="C43" s="172">
        <v>48515027</v>
      </c>
      <c r="D43" s="178">
        <v>48515027</v>
      </c>
      <c r="E43" s="88" t="str">
        <f>VLOOKUP(C43,Seznam_PO_1_1_2022!A:E,5,0)</f>
        <v>Střední škola Gemini Brno, příspěvková organizace</v>
      </c>
      <c r="F43" s="88" t="str">
        <f>VLOOKUP(C43,Seznam_PO_1_1_2022!A:F,6,0)</f>
        <v>Vaculíkova 259/14, 638 00 Brno</v>
      </c>
      <c r="G43" s="89">
        <f>VLOOKUP(C43,'240 Odpovědi formuláře'!A:H,8,0)</f>
        <v>0</v>
      </c>
      <c r="H43" s="89">
        <f>VLOOKUP(C43,'240 Odpovědi formuláře'!A:I,9,0)</f>
        <v>0</v>
      </c>
      <c r="I43" s="89">
        <f>VLOOKUP(C43,'240 Odpovědi formuláře'!A:J,10,0)</f>
        <v>100</v>
      </c>
      <c r="J43" s="89">
        <f>VLOOKUP(C43,'240 Odpovědi formuláře'!A:K,11,0)</f>
        <v>0</v>
      </c>
      <c r="K43" s="89">
        <f>VLOOKUP(C43,'240 Odpovědi formuláře'!A:L,12,0)</f>
        <v>0</v>
      </c>
      <c r="L43" s="89">
        <f>VLOOKUP(C43,'240 Odpovědi formuláře'!A:M,13,0)</f>
        <v>0</v>
      </c>
      <c r="M43" s="89">
        <f>VLOOKUP(C43,'240 Odpovědi formuláře'!A:N,14,0)</f>
        <v>0</v>
      </c>
      <c r="N43" s="89">
        <f>VLOOKUP(C43,'240 Odpovědi formuláře'!A:O,15,0)</f>
        <v>0</v>
      </c>
      <c r="O43" s="89">
        <f>VLOOKUP(C43,'240 Odpovědi formuláře'!A:P,16,0)</f>
        <v>0</v>
      </c>
      <c r="P43" s="89">
        <f>VLOOKUP(C43,'240 Odpovědi formuláře'!A:Q,17,0)</f>
        <v>0</v>
      </c>
      <c r="Q43" s="89">
        <f>VLOOKUP(C43,'240 Odpovědi formuláře'!A:R,18,0)</f>
        <v>0</v>
      </c>
      <c r="R43" s="90">
        <f>VLOOKUP(C43,'240 Odpovědi formuláře'!A:S,19,0)</f>
        <v>0</v>
      </c>
      <c r="S43" s="91">
        <f t="shared" si="0"/>
        <v>100</v>
      </c>
    </row>
    <row r="44" spans="1:19" ht="49.9" customHeight="1">
      <c r="A44" s="85">
        <v>40</v>
      </c>
      <c r="B44" s="86" t="str">
        <f>VLOOKUP(C44,Seznam_PO_1_1_2022!A:B,2,0)</f>
        <v>JM_127</v>
      </c>
      <c r="C44" s="172">
        <v>49408381</v>
      </c>
      <c r="D44" s="178">
        <v>49408381</v>
      </c>
      <c r="E44" s="88" t="str">
        <f>VLOOKUP(C44,Seznam_PO_1_1_2022!A:E,5,0)</f>
        <v>Integrovaná střední škola Slavkov u Brna, příspěvková organizace</v>
      </c>
      <c r="F44" s="88" t="str">
        <f>VLOOKUP(C44,Seznam_PO_1_1_2022!A:F,6,0)</f>
        <v>Tyršova 479, 684 01 Slavkov u Brna</v>
      </c>
      <c r="G44" s="89">
        <f>VLOOKUP(C44,'240 Odpovědi formuláře'!A:H,8,0)</f>
        <v>0</v>
      </c>
      <c r="H44" s="89">
        <f>VLOOKUP(C44,'240 Odpovědi formuláře'!A:I,9,0)</f>
        <v>200</v>
      </c>
      <c r="I44" s="89">
        <f>VLOOKUP(C44,'240 Odpovědi formuláře'!A:J,10,0)</f>
        <v>0</v>
      </c>
      <c r="J44" s="89">
        <f>VLOOKUP(C44,'240 Odpovědi formuláře'!A:K,11,0)</f>
        <v>0</v>
      </c>
      <c r="K44" s="89">
        <f>VLOOKUP(C44,'240 Odpovědi formuláře'!A:L,12,0)</f>
        <v>0</v>
      </c>
      <c r="L44" s="89">
        <f>VLOOKUP(C44,'240 Odpovědi formuláře'!A:M,13,0)</f>
        <v>0</v>
      </c>
      <c r="M44" s="89">
        <f>VLOOKUP(C44,'240 Odpovědi formuláře'!A:N,14,0)</f>
        <v>0</v>
      </c>
      <c r="N44" s="89">
        <f>VLOOKUP(C44,'240 Odpovědi formuláře'!A:O,15,0)</f>
        <v>0</v>
      </c>
      <c r="O44" s="89">
        <f>VLOOKUP(C44,'240 Odpovědi formuláře'!A:P,16,0)</f>
        <v>0</v>
      </c>
      <c r="P44" s="89">
        <f>VLOOKUP(C44,'240 Odpovědi formuláře'!A:Q,17,0)</f>
        <v>0</v>
      </c>
      <c r="Q44" s="89">
        <f>VLOOKUP(C44,'240 Odpovědi formuláře'!A:R,18,0)</f>
        <v>0</v>
      </c>
      <c r="R44" s="90">
        <f>VLOOKUP(C44,'240 Odpovědi formuláře'!A:S,19,0)</f>
        <v>0</v>
      </c>
      <c r="S44" s="91">
        <f t="shared" si="0"/>
        <v>200</v>
      </c>
    </row>
    <row r="45" spans="1:19" ht="49.9" customHeight="1">
      <c r="A45" s="85">
        <v>41</v>
      </c>
      <c r="B45" s="86" t="str">
        <f>VLOOKUP(C45,Seznam_PO_1_1_2022!A:B,2,0)</f>
        <v>JM_128</v>
      </c>
      <c r="C45" s="174">
        <v>71197770</v>
      </c>
      <c r="D45" s="178">
        <v>71197770</v>
      </c>
      <c r="E45" s="88" t="str">
        <f>VLOOKUP(C45,Seznam_PO_1_1_2022!A:E,5,0)</f>
        <v>Základní škola a praktická škola, Slavkov u Brna, příspěvková organizace</v>
      </c>
      <c r="F45" s="88" t="str">
        <f>VLOOKUP(C45,Seznam_PO_1_1_2022!A:F,6,0)</f>
        <v>Malinovského 280, 684 01 Slavkov u Brna</v>
      </c>
      <c r="G45" s="89">
        <f>VLOOKUP(C45,'240 Odpovědi formuláře'!A:H,8,0)</f>
        <v>0</v>
      </c>
      <c r="H45" s="89">
        <f>VLOOKUP(C45,'240 Odpovědi formuláře'!A:I,9,0)</f>
        <v>0</v>
      </c>
      <c r="I45" s="89">
        <f>VLOOKUP(C45,'240 Odpovědi formuláře'!A:J,10,0)</f>
        <v>50</v>
      </c>
      <c r="J45" s="89">
        <f>VLOOKUP(C45,'240 Odpovědi formuláře'!A:K,11,0)</f>
        <v>0</v>
      </c>
      <c r="K45" s="89">
        <f>VLOOKUP(C45,'240 Odpovědi formuláře'!A:L,12,0)</f>
        <v>0</v>
      </c>
      <c r="L45" s="89">
        <f>VLOOKUP(C45,'240 Odpovědi formuláře'!A:M,13,0)</f>
        <v>0</v>
      </c>
      <c r="M45" s="89">
        <f>VLOOKUP(C45,'240 Odpovědi formuláře'!A:N,14,0)</f>
        <v>0</v>
      </c>
      <c r="N45" s="89">
        <f>VLOOKUP(C45,'240 Odpovědi formuláře'!A:O,15,0)</f>
        <v>0</v>
      </c>
      <c r="O45" s="89">
        <f>VLOOKUP(C45,'240 Odpovědi formuláře'!A:P,16,0)</f>
        <v>0</v>
      </c>
      <c r="P45" s="89">
        <f>VLOOKUP(C45,'240 Odpovědi formuláře'!A:Q,17,0)</f>
        <v>0</v>
      </c>
      <c r="Q45" s="89">
        <f>VLOOKUP(C45,'240 Odpovědi formuláře'!A:R,18,0)</f>
        <v>0</v>
      </c>
      <c r="R45" s="90">
        <f>VLOOKUP(C45,'240 Odpovědi formuláře'!A:S,19,0)</f>
        <v>0</v>
      </c>
      <c r="S45" s="91">
        <f t="shared" si="0"/>
        <v>50</v>
      </c>
    </row>
    <row r="46" spans="1:19" ht="49.9" customHeight="1">
      <c r="A46" s="85">
        <v>42</v>
      </c>
      <c r="B46" s="86" t="str">
        <f>VLOOKUP(C46,Seznam_PO_1_1_2022!A:B,2,0)</f>
        <v>JM_131</v>
      </c>
      <c r="C46" s="172">
        <v>62075985</v>
      </c>
      <c r="D46" s="178">
        <v>62075985</v>
      </c>
      <c r="E46" s="88" t="str">
        <f>VLOOKUP(C46,Seznam_PO_1_1_2022!A:E,5,0)</f>
        <v>Mateřská škola, základní škola a praktická škola Boskovice, příspěvková organizace</v>
      </c>
      <c r="F46" s="88" t="str">
        <f>VLOOKUP(C46,Seznam_PO_1_1_2022!A:F,6,0)</f>
        <v>Štefanikova 1142/2, 680 01 Boskovice</v>
      </c>
      <c r="G46" s="89">
        <f>VLOOKUP(C46,'240 Odpovědi formuláře'!A:H,8,0)</f>
        <v>0</v>
      </c>
      <c r="H46" s="89">
        <f>VLOOKUP(C46,'240 Odpovědi formuláře'!A:I,9,0)</f>
        <v>40</v>
      </c>
      <c r="I46" s="89">
        <f>VLOOKUP(C46,'240 Odpovědi formuláře'!A:J,10,0)</f>
        <v>0</v>
      </c>
      <c r="J46" s="89">
        <f>VLOOKUP(C46,'240 Odpovědi formuláře'!A:K,11,0)</f>
        <v>0</v>
      </c>
      <c r="K46" s="89">
        <f>VLOOKUP(C46,'240 Odpovědi formuláře'!A:L,12,0)</f>
        <v>0</v>
      </c>
      <c r="L46" s="89">
        <f>VLOOKUP(C46,'240 Odpovědi formuláře'!A:M,13,0)</f>
        <v>0</v>
      </c>
      <c r="M46" s="89">
        <f>VLOOKUP(C46,'240 Odpovědi formuláře'!A:N,14,0)</f>
        <v>0</v>
      </c>
      <c r="N46" s="89">
        <f>VLOOKUP(C46,'240 Odpovědi formuláře'!A:O,15,0)</f>
        <v>0</v>
      </c>
      <c r="O46" s="89">
        <f>VLOOKUP(C46,'240 Odpovědi formuláře'!A:P,16,0)</f>
        <v>0</v>
      </c>
      <c r="P46" s="89">
        <f>VLOOKUP(C46,'240 Odpovědi formuláře'!A:Q,17,0)</f>
        <v>0</v>
      </c>
      <c r="Q46" s="89">
        <f>VLOOKUP(C46,'240 Odpovědi formuláře'!A:R,18,0)</f>
        <v>0</v>
      </c>
      <c r="R46" s="90">
        <f>VLOOKUP(C46,'240 Odpovědi formuláře'!A:S,19,0)</f>
        <v>0</v>
      </c>
      <c r="S46" s="91">
        <f t="shared" si="0"/>
        <v>40</v>
      </c>
    </row>
    <row r="47" spans="1:19" ht="49.9" customHeight="1">
      <c r="A47" s="85">
        <v>43</v>
      </c>
      <c r="B47" s="86" t="str">
        <f>VLOOKUP(C47,Seznam_PO_1_1_2022!A:B,2,0)</f>
        <v>JM_132</v>
      </c>
      <c r="C47" s="172">
        <v>62077465</v>
      </c>
      <c r="D47" s="178">
        <v>62077465</v>
      </c>
      <c r="E47" s="88" t="str">
        <f>VLOOKUP(C47,Seznam_PO_1_1_2022!A:E,5,0)</f>
        <v>Dětský domov Boskovice, příspěvková organizace</v>
      </c>
      <c r="F47" s="88" t="str">
        <f>VLOOKUP(C47,Seznam_PO_1_1_2022!A:F,6,0)</f>
        <v>Štefanikova 2344/2b, 680 01 Boskovice</v>
      </c>
      <c r="G47" s="89">
        <f>VLOOKUP(C47,'240 Odpovědi formuláře'!A:H,8,0)</f>
        <v>25</v>
      </c>
      <c r="H47" s="89">
        <f>VLOOKUP(C47,'240 Odpovědi formuláře'!A:I,9,0)</f>
        <v>0</v>
      </c>
      <c r="I47" s="89">
        <f>VLOOKUP(C47,'240 Odpovědi formuláře'!A:J,10,0)</f>
        <v>0</v>
      </c>
      <c r="J47" s="89">
        <f>VLOOKUP(C47,'240 Odpovědi formuláře'!A:K,11,0)</f>
        <v>0</v>
      </c>
      <c r="K47" s="89">
        <f>VLOOKUP(C47,'240 Odpovědi formuláře'!A:L,12,0)</f>
        <v>0</v>
      </c>
      <c r="L47" s="89">
        <f>VLOOKUP(C47,'240 Odpovědi formuláře'!A:M,13,0)</f>
        <v>0</v>
      </c>
      <c r="M47" s="89">
        <f>VLOOKUP(C47,'240 Odpovědi formuláře'!A:N,14,0)</f>
        <v>0</v>
      </c>
      <c r="N47" s="89">
        <f>VLOOKUP(C47,'240 Odpovědi formuláře'!A:O,15,0)</f>
        <v>0</v>
      </c>
      <c r="O47" s="89">
        <f>VLOOKUP(C47,'240 Odpovědi formuláře'!A:P,16,0)</f>
        <v>0</v>
      </c>
      <c r="P47" s="89">
        <f>VLOOKUP(C47,'240 Odpovědi formuláře'!A:Q,17,0)</f>
        <v>0</v>
      </c>
      <c r="Q47" s="89">
        <f>VLOOKUP(C47,'240 Odpovědi formuláře'!A:R,18,0)</f>
        <v>0</v>
      </c>
      <c r="R47" s="90">
        <f>VLOOKUP(C47,'240 Odpovědi formuláře'!A:S,19,0)</f>
        <v>0</v>
      </c>
      <c r="S47" s="91">
        <f t="shared" si="0"/>
        <v>25</v>
      </c>
    </row>
    <row r="48" spans="1:19" ht="49.9" customHeight="1">
      <c r="A48" s="85">
        <v>44</v>
      </c>
      <c r="B48" s="86" t="str">
        <f>VLOOKUP(C48,Seznam_PO_1_1_2022!A:B,2,0)</f>
        <v>JM_135</v>
      </c>
      <c r="C48" s="172">
        <v>70284849</v>
      </c>
      <c r="D48" s="178">
        <v>70284849</v>
      </c>
      <c r="E48" s="88" t="str">
        <f>VLOOKUP(C48,Seznam_PO_1_1_2022!A:E,5,0)</f>
        <v>Mateřská škola, základní škola, praktická škola a dětský domov Kyjov, příspěvková organizace</v>
      </c>
      <c r="F48" s="88" t="str">
        <f>VLOOKUP(C48,Seznam_PO_1_1_2022!A:F,6,0)</f>
        <v>Za Humny 3304/46, 697 01 Kyjov, Boršov</v>
      </c>
      <c r="G48" s="89">
        <f>VLOOKUP(C48,'240 Odpovědi formuláře'!A:H,8,0)</f>
        <v>50</v>
      </c>
      <c r="H48" s="89">
        <f>VLOOKUP(C48,'240 Odpovědi formuláře'!A:I,9,0)</f>
        <v>0</v>
      </c>
      <c r="I48" s="89">
        <f>VLOOKUP(C48,'240 Odpovědi formuláře'!A:J,10,0)</f>
        <v>0</v>
      </c>
      <c r="J48" s="89">
        <f>VLOOKUP(C48,'240 Odpovědi formuláře'!A:K,11,0)</f>
        <v>0</v>
      </c>
      <c r="K48" s="89">
        <f>VLOOKUP(C48,'240 Odpovědi formuláře'!A:L,12,0)</f>
        <v>0</v>
      </c>
      <c r="L48" s="89">
        <f>VLOOKUP(C48,'240 Odpovědi formuláře'!A:M,13,0)</f>
        <v>0</v>
      </c>
      <c r="M48" s="89">
        <f>VLOOKUP(C48,'240 Odpovědi formuláře'!A:N,14,0)</f>
        <v>1</v>
      </c>
      <c r="N48" s="89">
        <f>VLOOKUP(C48,'240 Odpovědi formuláře'!A:O,15,0)</f>
        <v>0</v>
      </c>
      <c r="O48" s="89">
        <f>VLOOKUP(C48,'240 Odpovědi formuláře'!A:P,16,0)</f>
        <v>0</v>
      </c>
      <c r="P48" s="89">
        <f>VLOOKUP(C48,'240 Odpovědi formuláře'!A:Q,17,0)</f>
        <v>0</v>
      </c>
      <c r="Q48" s="89">
        <f>VLOOKUP(C48,'240 Odpovědi formuláře'!A:R,18,0)</f>
        <v>0</v>
      </c>
      <c r="R48" s="90">
        <f>VLOOKUP(C48,'240 Odpovědi formuláře'!A:S,19,0)</f>
        <v>0</v>
      </c>
      <c r="S48" s="91">
        <f t="shared" si="0"/>
        <v>51</v>
      </c>
    </row>
    <row r="49" spans="1:19" s="92" customFormat="1" ht="49.9" customHeight="1">
      <c r="A49" s="85">
        <v>45</v>
      </c>
      <c r="B49" s="86" t="str">
        <f>VLOOKUP(C49,Seznam_PO_1_1_2022!A:B,2,0)</f>
        <v>JM_141</v>
      </c>
      <c r="C49" s="172">
        <v>46937099</v>
      </c>
      <c r="D49" s="178">
        <v>46937099</v>
      </c>
      <c r="E49" s="88" t="str">
        <f>VLOOKUP(C49,Seznam_PO_1_1_2022!A:E,5,0)</f>
        <v>Centrum služeb pro seniory Kyjov, příspěvková organizace</v>
      </c>
      <c r="F49" s="88" t="str">
        <f>VLOOKUP(C49,Seznam_PO_1_1_2022!A:F,6,0)</f>
        <v>Strážovská 1095/1, 697 01 Kyjov</v>
      </c>
      <c r="G49" s="89">
        <f>VLOOKUP(C49,'240 Odpovědi formuláře'!A:H,8,0)</f>
        <v>0</v>
      </c>
      <c r="H49" s="89">
        <f>VLOOKUP(C49,'240 Odpovědi formuláře'!A:I,9,0)</f>
        <v>50</v>
      </c>
      <c r="I49" s="89">
        <f>VLOOKUP(C49,'240 Odpovědi formuláře'!A:J,10,0)</f>
        <v>0</v>
      </c>
      <c r="J49" s="89">
        <f>VLOOKUP(C49,'240 Odpovědi formuláře'!A:K,11,0)</f>
        <v>0</v>
      </c>
      <c r="K49" s="89">
        <f>VLOOKUP(C49,'240 Odpovědi formuláře'!A:L,12,0)</f>
        <v>0</v>
      </c>
      <c r="L49" s="89">
        <f>VLOOKUP(C49,'240 Odpovědi formuláře'!A:M,13,0)</f>
        <v>0</v>
      </c>
      <c r="M49" s="89">
        <f>VLOOKUP(C49,'240 Odpovědi formuláře'!A:N,14,0)</f>
        <v>0</v>
      </c>
      <c r="N49" s="89">
        <f>VLOOKUP(C49,'240 Odpovědi formuláře'!A:O,15,0)</f>
        <v>3</v>
      </c>
      <c r="O49" s="89">
        <f>VLOOKUP(C49,'240 Odpovědi formuláře'!A:P,16,0)</f>
        <v>0</v>
      </c>
      <c r="P49" s="89">
        <f>VLOOKUP(C49,'240 Odpovědi formuláře'!A:Q,17,0)</f>
        <v>0</v>
      </c>
      <c r="Q49" s="89">
        <f>VLOOKUP(C49,'240 Odpovědi formuláře'!A:R,18,0)</f>
        <v>0</v>
      </c>
      <c r="R49" s="90">
        <f>VLOOKUP(C49,'240 Odpovědi formuláře'!A:S,19,0)</f>
        <v>0</v>
      </c>
      <c r="S49" s="91">
        <f t="shared" si="0"/>
        <v>53</v>
      </c>
    </row>
    <row r="50" spans="1:19" s="92" customFormat="1" ht="49.9" customHeight="1">
      <c r="A50" s="85">
        <v>46</v>
      </c>
      <c r="B50" s="86" t="str">
        <f>VLOOKUP(C50,Seznam_PO_1_1_2022!A:B,2,0)</f>
        <v>JM_142</v>
      </c>
      <c r="C50" s="172">
        <v>46937145</v>
      </c>
      <c r="D50" s="178">
        <v>46937145</v>
      </c>
      <c r="E50" s="88" t="str">
        <f>VLOOKUP(C50,Seznam_PO_1_1_2022!A:E,5,0)</f>
        <v>Domov Horizont, příspěvková organizace</v>
      </c>
      <c r="F50" s="88" t="str">
        <f>VLOOKUP(C50,Seznam_PO_1_1_2022!A:F,6,0)</f>
        <v>Strážovská 1096/3, 697 01 Kyjov</v>
      </c>
      <c r="G50" s="89">
        <f>VLOOKUP(C50,'240 Odpovědi formuláře'!A:H,8,0)</f>
        <v>45</v>
      </c>
      <c r="H50" s="89">
        <f>VLOOKUP(C50,'240 Odpovědi formuláře'!A:I,9,0)</f>
        <v>0</v>
      </c>
      <c r="I50" s="89">
        <f>VLOOKUP(C50,'240 Odpovědi formuláře'!A:J,10,0)</f>
        <v>0</v>
      </c>
      <c r="J50" s="89">
        <f>VLOOKUP(C50,'240 Odpovědi formuláře'!A:K,11,0)</f>
        <v>0</v>
      </c>
      <c r="K50" s="89">
        <f>VLOOKUP(C50,'240 Odpovědi formuláře'!A:L,12,0)</f>
        <v>0</v>
      </c>
      <c r="L50" s="89">
        <f>VLOOKUP(C50,'240 Odpovědi formuláře'!A:M,13,0)</f>
        <v>0</v>
      </c>
      <c r="M50" s="89">
        <f>VLOOKUP(C50,'240 Odpovědi formuláře'!A:N,14,0)</f>
        <v>0</v>
      </c>
      <c r="N50" s="89">
        <f>VLOOKUP(C50,'240 Odpovědi formuláře'!A:O,15,0)</f>
        <v>0</v>
      </c>
      <c r="O50" s="89">
        <f>VLOOKUP(C50,'240 Odpovědi formuláře'!A:P,16,0)</f>
        <v>0</v>
      </c>
      <c r="P50" s="89">
        <f>VLOOKUP(C50,'240 Odpovědi formuláře'!A:Q,17,0)</f>
        <v>0</v>
      </c>
      <c r="Q50" s="89">
        <f>VLOOKUP(C50,'240 Odpovědi formuláře'!A:R,18,0)</f>
        <v>0</v>
      </c>
      <c r="R50" s="90">
        <f>VLOOKUP(C50,'240 Odpovědi formuláře'!A:S,19,0)</f>
        <v>0</v>
      </c>
      <c r="S50" s="91">
        <f t="shared" si="0"/>
        <v>45</v>
      </c>
    </row>
    <row r="51" spans="1:19" s="92" customFormat="1" ht="49.9" customHeight="1">
      <c r="A51" s="85">
        <v>47</v>
      </c>
      <c r="B51" s="86" t="str">
        <f>VLOOKUP(C51,Seznam_PO_1_1_2022!A:B,2,0)</f>
        <v>JM_144</v>
      </c>
      <c r="C51" s="173">
        <v>226912</v>
      </c>
      <c r="D51" s="179" t="s">
        <v>152</v>
      </c>
      <c r="E51" s="88" t="str">
        <f>VLOOKUP(C51,Seznam_PO_1_1_2022!A:E,5,0)</f>
        <v>Nemocnice Kyjov, příspěvková organizace</v>
      </c>
      <c r="F51" s="88" t="str">
        <f>VLOOKUP(C51,Seznam_PO_1_1_2022!A:F,6,0)</f>
        <v>Strážovská 1247/22, 697 01 Kyjov</v>
      </c>
      <c r="G51" s="89">
        <f>VLOOKUP(C51,'240 Odpovědi formuláře'!A:H,8,0)</f>
        <v>0</v>
      </c>
      <c r="H51" s="89">
        <f>VLOOKUP(C51,'240 Odpovědi formuláře'!A:I,9,0)</f>
        <v>1000</v>
      </c>
      <c r="I51" s="89">
        <f>VLOOKUP(C51,'240 Odpovědi formuláře'!A:J,10,0)</f>
        <v>0</v>
      </c>
      <c r="J51" s="89">
        <f>VLOOKUP(C51,'240 Odpovědi formuláře'!A:K,11,0)</f>
        <v>0</v>
      </c>
      <c r="K51" s="89">
        <f>VLOOKUP(C51,'240 Odpovědi formuláře'!A:L,12,0)</f>
        <v>0</v>
      </c>
      <c r="L51" s="89">
        <f>VLOOKUP(C51,'240 Odpovědi formuláře'!A:M,13,0)</f>
        <v>0</v>
      </c>
      <c r="M51" s="89">
        <f>VLOOKUP(C51,'240 Odpovědi formuláře'!A:N,14,0)</f>
        <v>0</v>
      </c>
      <c r="N51" s="89">
        <f>VLOOKUP(C51,'240 Odpovědi formuláře'!A:O,15,0)</f>
        <v>20</v>
      </c>
      <c r="O51" s="89">
        <f>VLOOKUP(C51,'240 Odpovědi formuláře'!A:P,16,0)</f>
        <v>0</v>
      </c>
      <c r="P51" s="89">
        <f>VLOOKUP(C51,'240 Odpovědi formuláře'!A:Q,17,0)</f>
        <v>0</v>
      </c>
      <c r="Q51" s="89">
        <f>VLOOKUP(C51,'240 Odpovědi formuláře'!A:R,18,0)</f>
        <v>0</v>
      </c>
      <c r="R51" s="90">
        <f>VLOOKUP(C51,'240 Odpovědi formuláře'!A:S,19,0)</f>
        <v>0</v>
      </c>
      <c r="S51" s="91">
        <f t="shared" si="0"/>
        <v>1020</v>
      </c>
    </row>
    <row r="52" spans="1:19" s="92" customFormat="1" ht="49.9" customHeight="1">
      <c r="A52" s="85">
        <v>48</v>
      </c>
      <c r="B52" s="86" t="str">
        <f>VLOOKUP(C52,Seznam_PO_1_1_2022!A:B,2,0)</f>
        <v>JM_151</v>
      </c>
      <c r="C52" s="173">
        <v>566438</v>
      </c>
      <c r="D52" s="179" t="s">
        <v>32</v>
      </c>
      <c r="E52" s="88" t="str">
        <f>VLOOKUP(C52,Seznam_PO_1_1_2022!A:E,5,0)</f>
        <v>Obchodní akademie a střední škola polytechnická Veselí nad Moravou, příspěvková organizace</v>
      </c>
      <c r="F52" s="88" t="str">
        <f>VLOOKUP(C52,Seznam_PO_1_1_2022!A:F,6,0)</f>
        <v>Kollárova 1669, 698 01 Veselí nad Moravou</v>
      </c>
      <c r="G52" s="89">
        <f>VLOOKUP(C52,'240 Odpovědi formuláře'!A:H,8,0)</f>
        <v>0</v>
      </c>
      <c r="H52" s="89">
        <f>VLOOKUP(C52,'240 Odpovědi formuláře'!A:I,9,0)</f>
        <v>80</v>
      </c>
      <c r="I52" s="89">
        <f>VLOOKUP(C52,'240 Odpovědi formuláře'!A:J,10,0)</f>
        <v>0</v>
      </c>
      <c r="J52" s="89">
        <f>VLOOKUP(C52,'240 Odpovědi formuláře'!A:K,11,0)</f>
        <v>0</v>
      </c>
      <c r="K52" s="89">
        <f>VLOOKUP(C52,'240 Odpovědi formuláře'!A:L,12,0)</f>
        <v>0</v>
      </c>
      <c r="L52" s="89">
        <f>VLOOKUP(C52,'240 Odpovědi formuláře'!A:M,13,0)</f>
        <v>0</v>
      </c>
      <c r="M52" s="89">
        <f>VLOOKUP(C52,'240 Odpovědi formuláře'!A:N,14,0)</f>
        <v>0</v>
      </c>
      <c r="N52" s="89">
        <f>VLOOKUP(C52,'240 Odpovědi formuláře'!A:O,15,0)</f>
        <v>0</v>
      </c>
      <c r="O52" s="89">
        <f>VLOOKUP(C52,'240 Odpovědi formuláře'!A:P,16,0)</f>
        <v>0</v>
      </c>
      <c r="P52" s="89">
        <f>VLOOKUP(C52,'240 Odpovědi formuláře'!A:Q,17,0)</f>
        <v>0</v>
      </c>
      <c r="Q52" s="89">
        <f>VLOOKUP(C52,'240 Odpovědi formuláře'!A:R,18,0)</f>
        <v>0</v>
      </c>
      <c r="R52" s="90">
        <f>VLOOKUP(C52,'240 Odpovědi formuláře'!A:S,19,0)</f>
        <v>0</v>
      </c>
      <c r="S52" s="91">
        <f t="shared" si="0"/>
        <v>80</v>
      </c>
    </row>
    <row r="53" spans="1:19" s="92" customFormat="1" ht="49.9" customHeight="1">
      <c r="A53" s="85">
        <v>49</v>
      </c>
      <c r="B53" s="86" t="str">
        <f>VLOOKUP(C53,Seznam_PO_1_1_2022!A:B,2,0)</f>
        <v>JM_152</v>
      </c>
      <c r="C53" s="172">
        <v>70840385</v>
      </c>
      <c r="D53" s="178">
        <v>70840385</v>
      </c>
      <c r="E53" s="88" t="str">
        <f>VLOOKUP(C53,Seznam_PO_1_1_2022!A:E,5,0)</f>
        <v>Základní škola a praktická škola Veselí nad Moravou, příspěvková organizace</v>
      </c>
      <c r="F53" s="88" t="str">
        <f>VLOOKUP(C53,Seznam_PO_1_1_2022!A:F,6,0)</f>
        <v>Kollárova 1045, 698 01 Veselí nad Moravou</v>
      </c>
      <c r="G53" s="89">
        <f>VLOOKUP(C53,'240 Odpovědi formuláře'!A:H,8,0)</f>
        <v>10</v>
      </c>
      <c r="H53" s="89">
        <f>VLOOKUP(C53,'240 Odpovědi formuláře'!A:I,9,0)</f>
        <v>0</v>
      </c>
      <c r="I53" s="89">
        <f>VLOOKUP(C53,'240 Odpovědi formuláře'!A:J,10,0)</f>
        <v>0</v>
      </c>
      <c r="J53" s="89">
        <f>VLOOKUP(C53,'240 Odpovědi formuláře'!A:K,11,0)</f>
        <v>0</v>
      </c>
      <c r="K53" s="89">
        <f>VLOOKUP(C53,'240 Odpovědi formuláře'!A:L,12,0)</f>
        <v>1</v>
      </c>
      <c r="L53" s="89">
        <f>VLOOKUP(C53,'240 Odpovědi formuláře'!A:M,13,0)</f>
        <v>0</v>
      </c>
      <c r="M53" s="89">
        <f>VLOOKUP(C53,'240 Odpovědi formuláře'!A:N,14,0)</f>
        <v>0</v>
      </c>
      <c r="N53" s="89">
        <f>VLOOKUP(C53,'240 Odpovědi formuláře'!A:O,15,0)</f>
        <v>0</v>
      </c>
      <c r="O53" s="89">
        <f>VLOOKUP(C53,'240 Odpovědi formuláře'!A:P,16,0)</f>
        <v>0</v>
      </c>
      <c r="P53" s="89">
        <f>VLOOKUP(C53,'240 Odpovědi formuláře'!A:Q,17,0)</f>
        <v>0</v>
      </c>
      <c r="Q53" s="89">
        <f>VLOOKUP(C53,'240 Odpovědi formuláře'!A:R,18,0)</f>
        <v>0</v>
      </c>
      <c r="R53" s="90">
        <f>VLOOKUP(C53,'240 Odpovědi formuláře'!A:S,19,0)</f>
        <v>0</v>
      </c>
      <c r="S53" s="91">
        <f t="shared" si="0"/>
        <v>11</v>
      </c>
    </row>
    <row r="54" spans="1:19" s="92" customFormat="1" ht="49.9" customHeight="1">
      <c r="A54" s="85">
        <v>50</v>
      </c>
      <c r="B54" s="86" t="str">
        <f>VLOOKUP(C54,Seznam_PO_1_1_2022!A:B,2,0)</f>
        <v>JM_154</v>
      </c>
      <c r="C54" s="173">
        <v>838420</v>
      </c>
      <c r="D54" s="179" t="s">
        <v>176</v>
      </c>
      <c r="E54" s="88" t="str">
        <f>VLOOKUP(C54,Seznam_PO_1_1_2022!A:E,5,0)</f>
        <v>Paprsek, příspěvková organizace</v>
      </c>
      <c r="F54" s="88" t="str">
        <f>VLOOKUP(C54,Seznam_PO_1_1_2022!A:F,6,0)</f>
        <v>K Čihadlu 679, 679 63 Velké Opatovice</v>
      </c>
      <c r="G54" s="89">
        <f>VLOOKUP(C54,'240 Odpovědi formuláře'!A:H,8,0)</f>
        <v>50</v>
      </c>
      <c r="H54" s="89">
        <f>VLOOKUP(C54,'240 Odpovědi formuláře'!A:I,9,0)</f>
        <v>0</v>
      </c>
      <c r="I54" s="89">
        <f>VLOOKUP(C54,'240 Odpovědi formuláře'!A:J,10,0)</f>
        <v>0</v>
      </c>
      <c r="J54" s="89">
        <f>VLOOKUP(C54,'240 Odpovědi formuláře'!A:K,11,0)</f>
        <v>0</v>
      </c>
      <c r="K54" s="89">
        <f>VLOOKUP(C54,'240 Odpovědi formuláře'!A:L,12,0)</f>
        <v>0</v>
      </c>
      <c r="L54" s="89">
        <f>VLOOKUP(C54,'240 Odpovědi formuláře'!A:M,13,0)</f>
        <v>0</v>
      </c>
      <c r="M54" s="89">
        <f>VLOOKUP(C54,'240 Odpovědi formuláře'!A:N,14,0)</f>
        <v>0</v>
      </c>
      <c r="N54" s="89">
        <f>VLOOKUP(C54,'240 Odpovědi formuláře'!A:O,15,0)</f>
        <v>0</v>
      </c>
      <c r="O54" s="89">
        <f>VLOOKUP(C54,'240 Odpovědi formuláře'!A:P,16,0)</f>
        <v>0</v>
      </c>
      <c r="P54" s="89">
        <f>VLOOKUP(C54,'240 Odpovědi formuláře'!A:Q,17,0)</f>
        <v>0</v>
      </c>
      <c r="Q54" s="89">
        <f>VLOOKUP(C54,'240 Odpovědi formuláře'!A:R,18,0)</f>
        <v>0</v>
      </c>
      <c r="R54" s="90">
        <f>VLOOKUP(C54,'240 Odpovědi formuláře'!A:S,19,0)</f>
        <v>0</v>
      </c>
      <c r="S54" s="91">
        <f t="shared" si="0"/>
        <v>50</v>
      </c>
    </row>
    <row r="55" spans="1:19" s="92" customFormat="1" ht="49.9" customHeight="1">
      <c r="A55" s="85">
        <v>51</v>
      </c>
      <c r="B55" s="86" t="str">
        <f>VLOOKUP(C55,Seznam_PO_1_1_2022!A:B,2,0)</f>
        <v>JM_157</v>
      </c>
      <c r="C55" s="173">
        <v>838446</v>
      </c>
      <c r="D55" s="179" t="s">
        <v>190</v>
      </c>
      <c r="E55" s="88" t="str">
        <f>VLOOKUP(C55,Seznam_PO_1_1_2022!A:E,5,0)</f>
        <v>Sociální služby Šebetov, příspěvková organizace</v>
      </c>
      <c r="F55" s="88" t="str">
        <f>VLOOKUP(C55,Seznam_PO_1_1_2022!A:F,6,0)</f>
        <v>Šebetov 1, 679 35 Šebetov</v>
      </c>
      <c r="G55" s="89">
        <f>VLOOKUP(C55,'240 Odpovědi formuláře'!A:H,8,0)</f>
        <v>0</v>
      </c>
      <c r="H55" s="89">
        <f>VLOOKUP(C55,'240 Odpovědi formuláře'!A:I,9,0)</f>
        <v>40</v>
      </c>
      <c r="I55" s="89">
        <f>VLOOKUP(C55,'240 Odpovědi formuláře'!A:J,10,0)</f>
        <v>0</v>
      </c>
      <c r="J55" s="89">
        <f>VLOOKUP(C55,'240 Odpovědi formuláře'!A:K,11,0)</f>
        <v>0</v>
      </c>
      <c r="K55" s="89">
        <f>VLOOKUP(C55,'240 Odpovědi formuláře'!A:L,12,0)</f>
        <v>0</v>
      </c>
      <c r="L55" s="89">
        <f>VLOOKUP(C55,'240 Odpovědi formuláře'!A:M,13,0)</f>
        <v>0</v>
      </c>
      <c r="M55" s="89">
        <f>VLOOKUP(C55,'240 Odpovědi formuláře'!A:N,14,0)</f>
        <v>0</v>
      </c>
      <c r="N55" s="89">
        <f>VLOOKUP(C55,'240 Odpovědi formuláře'!A:O,15,0)</f>
        <v>0</v>
      </c>
      <c r="O55" s="89">
        <f>VLOOKUP(C55,'240 Odpovědi formuláře'!A:P,16,0)</f>
        <v>0</v>
      </c>
      <c r="P55" s="89">
        <f>VLOOKUP(C55,'240 Odpovědi formuláře'!A:Q,17,0)</f>
        <v>0</v>
      </c>
      <c r="Q55" s="89">
        <f>VLOOKUP(C55,'240 Odpovědi formuláře'!A:R,18,0)</f>
        <v>0</v>
      </c>
      <c r="R55" s="90">
        <f>VLOOKUP(C55,'240 Odpovědi formuláře'!A:S,19,0)</f>
        <v>0</v>
      </c>
      <c r="S55" s="91">
        <f t="shared" si="0"/>
        <v>40</v>
      </c>
    </row>
    <row r="56" spans="1:19" s="92" customFormat="1" ht="49.9" customHeight="1">
      <c r="A56" s="85">
        <v>52</v>
      </c>
      <c r="B56" s="86" t="str">
        <f>VLOOKUP(C56,Seznam_PO_1_1_2022!A:B,2,0)</f>
        <v>JM_160</v>
      </c>
      <c r="C56" s="173">
        <v>387134</v>
      </c>
      <c r="D56" s="179" t="s">
        <v>45</v>
      </c>
      <c r="E56" s="88" t="str">
        <f>VLOOKUP(C56,Seznam_PO_1_1_2022!A:E,5,0)</f>
        <v>Nemocnice Letovice, příspěvková organizace</v>
      </c>
      <c r="F56" s="88" t="str">
        <f>VLOOKUP(C56,Seznam_PO_1_1_2022!A:F,6,0)</f>
        <v>Pod klášterem 55/17, 679 61 Letovice</v>
      </c>
      <c r="G56" s="89">
        <f>VLOOKUP(C56,'240 Odpovědi formuláře'!A:H,8,0)</f>
        <v>0</v>
      </c>
      <c r="H56" s="89">
        <f>VLOOKUP(C56,'240 Odpovědi formuláře'!A:I,9,0)</f>
        <v>50</v>
      </c>
      <c r="I56" s="89">
        <f>VLOOKUP(C56,'240 Odpovědi formuláře'!A:J,10,0)</f>
        <v>0</v>
      </c>
      <c r="J56" s="89">
        <f>VLOOKUP(C56,'240 Odpovědi formuláře'!A:K,11,0)</f>
        <v>0</v>
      </c>
      <c r="K56" s="89">
        <f>VLOOKUP(C56,'240 Odpovědi formuláře'!A:L,12,0)</f>
        <v>0</v>
      </c>
      <c r="L56" s="89">
        <f>VLOOKUP(C56,'240 Odpovědi formuláře'!A:M,13,0)</f>
        <v>0</v>
      </c>
      <c r="M56" s="89">
        <f>VLOOKUP(C56,'240 Odpovědi formuláře'!A:N,14,0)</f>
        <v>0</v>
      </c>
      <c r="N56" s="89">
        <f>VLOOKUP(C56,'240 Odpovědi formuláře'!A:O,15,0)</f>
        <v>0</v>
      </c>
      <c r="O56" s="89">
        <f>VLOOKUP(C56,'240 Odpovědi formuláře'!A:P,16,0)</f>
        <v>0</v>
      </c>
      <c r="P56" s="89">
        <f>VLOOKUP(C56,'240 Odpovědi formuláře'!A:Q,17,0)</f>
        <v>0</v>
      </c>
      <c r="Q56" s="89">
        <f>VLOOKUP(C56,'240 Odpovědi formuláře'!A:R,18,0)</f>
        <v>0</v>
      </c>
      <c r="R56" s="90">
        <f>VLOOKUP(C56,'240 Odpovědi formuláře'!A:S,19,0)</f>
        <v>0</v>
      </c>
      <c r="S56" s="91">
        <f t="shared" si="0"/>
        <v>50</v>
      </c>
    </row>
    <row r="57" spans="1:19" s="92" customFormat="1" ht="49.9" customHeight="1">
      <c r="A57" s="85">
        <v>53</v>
      </c>
      <c r="B57" s="86" t="str">
        <f>VLOOKUP(C57,Seznam_PO_1_1_2022!A:B,2,0)</f>
        <v>JM_161</v>
      </c>
      <c r="C57" s="172">
        <v>66596882</v>
      </c>
      <c r="D57" s="178">
        <v>66596882</v>
      </c>
      <c r="E57" s="88" t="str">
        <f>VLOOKUP(C57,Seznam_PO_1_1_2022!A:E,5,0)</f>
        <v>Masarykova střední škola Letovice, příspěvková organizace</v>
      </c>
      <c r="F57" s="88" t="str">
        <f>VLOOKUP(C57,Seznam_PO_1_1_2022!A:F,6,0)</f>
        <v>Tyršova 500/6, 679 61 Letovice</v>
      </c>
      <c r="G57" s="89">
        <f>VLOOKUP(C57,'240 Odpovědi formuláře'!A:H,8,0)</f>
        <v>0</v>
      </c>
      <c r="H57" s="89">
        <f>VLOOKUP(C57,'240 Odpovědi formuláře'!A:I,9,0)</f>
        <v>0</v>
      </c>
      <c r="I57" s="89">
        <f>VLOOKUP(C57,'240 Odpovědi formuláře'!A:J,10,0)</f>
        <v>50</v>
      </c>
      <c r="J57" s="89">
        <f>VLOOKUP(C57,'240 Odpovědi formuláře'!A:K,11,0)</f>
        <v>0</v>
      </c>
      <c r="K57" s="89">
        <f>VLOOKUP(C57,'240 Odpovědi formuláře'!A:L,12,0)</f>
        <v>1</v>
      </c>
      <c r="L57" s="89">
        <f>VLOOKUP(C57,'240 Odpovědi formuláře'!A:M,13,0)</f>
        <v>0</v>
      </c>
      <c r="M57" s="89">
        <f>VLOOKUP(C57,'240 Odpovědi formuláře'!A:N,14,0)</f>
        <v>0</v>
      </c>
      <c r="N57" s="89">
        <f>VLOOKUP(C57,'240 Odpovědi formuláře'!A:O,15,0)</f>
        <v>0</v>
      </c>
      <c r="O57" s="89">
        <f>VLOOKUP(C57,'240 Odpovědi formuláře'!A:P,16,0)</f>
        <v>0</v>
      </c>
      <c r="P57" s="89">
        <f>VLOOKUP(C57,'240 Odpovědi formuláře'!A:Q,17,0)</f>
        <v>0</v>
      </c>
      <c r="Q57" s="89">
        <f>VLOOKUP(C57,'240 Odpovědi formuláře'!A:R,18,0)</f>
        <v>0</v>
      </c>
      <c r="R57" s="90">
        <f>VLOOKUP(C57,'240 Odpovědi formuláře'!A:S,19,0)</f>
        <v>0</v>
      </c>
      <c r="S57" s="91">
        <f t="shared" si="0"/>
        <v>51</v>
      </c>
    </row>
    <row r="58" spans="1:19" s="92" customFormat="1" ht="49.9" customHeight="1">
      <c r="A58" s="85">
        <v>54</v>
      </c>
      <c r="B58" s="86" t="str">
        <f>VLOOKUP(C58,Seznam_PO_1_1_2022!A:B,2,0)</f>
        <v>JM_163</v>
      </c>
      <c r="C58" s="172">
        <v>62075993</v>
      </c>
      <c r="D58" s="178">
        <v>62075993</v>
      </c>
      <c r="E58" s="88" t="str">
        <f>VLOOKUP(C58,Seznam_PO_1_1_2022!A:E,5,0)</f>
        <v>Mateřská škola a základní škola při Dětské léčebně Křetín 12, příspěvková organizace</v>
      </c>
      <c r="F58" s="88" t="str">
        <f>VLOOKUP(C58,Seznam_PO_1_1_2022!A:F,6,0)</f>
        <v>Křetín č. p. 12, 679 62 Křetín</v>
      </c>
      <c r="G58" s="89">
        <f>VLOOKUP(C58,'240 Odpovědi formuláře'!A:H,8,0)</f>
        <v>15</v>
      </c>
      <c r="H58" s="89">
        <f>VLOOKUP(C58,'240 Odpovědi formuláře'!A:I,9,0)</f>
        <v>0</v>
      </c>
      <c r="I58" s="89">
        <f>VLOOKUP(C58,'240 Odpovědi formuláře'!A:J,10,0)</f>
        <v>0</v>
      </c>
      <c r="J58" s="89">
        <f>VLOOKUP(C58,'240 Odpovědi formuláře'!A:K,11,0)</f>
        <v>0</v>
      </c>
      <c r="K58" s="89">
        <f>VLOOKUP(C58,'240 Odpovědi formuláře'!A:L,12,0)</f>
        <v>0</v>
      </c>
      <c r="L58" s="89">
        <f>VLOOKUP(C58,'240 Odpovědi formuláře'!A:M,13,0)</f>
        <v>0</v>
      </c>
      <c r="M58" s="89">
        <f>VLOOKUP(C58,'240 Odpovědi formuláře'!A:N,14,0)</f>
        <v>1</v>
      </c>
      <c r="N58" s="89">
        <f>VLOOKUP(C58,'240 Odpovědi formuláře'!A:O,15,0)</f>
        <v>0</v>
      </c>
      <c r="O58" s="89">
        <f>VLOOKUP(C58,'240 Odpovědi formuláře'!A:P,16,0)</f>
        <v>0</v>
      </c>
      <c r="P58" s="89">
        <f>VLOOKUP(C58,'240 Odpovědi formuláře'!A:Q,17,0)</f>
        <v>0</v>
      </c>
      <c r="Q58" s="89">
        <f>VLOOKUP(C58,'240 Odpovědi formuláře'!A:R,18,0)</f>
        <v>1</v>
      </c>
      <c r="R58" s="90">
        <f>VLOOKUP(C58,'240 Odpovědi formuláře'!A:S,19,0)</f>
        <v>0</v>
      </c>
      <c r="S58" s="91">
        <f t="shared" si="0"/>
        <v>17</v>
      </c>
    </row>
    <row r="59" spans="1:19" s="92" customFormat="1" ht="49.9" customHeight="1">
      <c r="A59" s="85">
        <v>55</v>
      </c>
      <c r="B59" s="86" t="str">
        <f>VLOOKUP(C59,Seznam_PO_1_1_2022!A:B,2,0)</f>
        <v>JM_164</v>
      </c>
      <c r="C59" s="172">
        <v>70838771</v>
      </c>
      <c r="D59" s="178">
        <v>70838771</v>
      </c>
      <c r="E59" s="88" t="str">
        <f>VLOOKUP(C59,Seznam_PO_1_1_2022!A:E,5,0)</f>
        <v>Mateřská škola a základní škola Břeclav, Herbenova, příspěvková organizace</v>
      </c>
      <c r="F59" s="88" t="str">
        <f>VLOOKUP(C59,Seznam_PO_1_1_2022!A:F,6,0)</f>
        <v>Herbenova 2969/4, 690 03 Břeclav</v>
      </c>
      <c r="G59" s="89">
        <f>VLOOKUP(C59,'240 Odpovědi formuláře'!A:H,8,0)</f>
        <v>20</v>
      </c>
      <c r="H59" s="89">
        <f>VLOOKUP(C59,'240 Odpovědi formuláře'!A:I,9,0)</f>
        <v>30</v>
      </c>
      <c r="I59" s="89">
        <f>VLOOKUP(C59,'240 Odpovědi formuláře'!A:J,10,0)</f>
        <v>0</v>
      </c>
      <c r="J59" s="89">
        <f>VLOOKUP(C59,'240 Odpovědi formuláře'!A:K,11,0)</f>
        <v>0</v>
      </c>
      <c r="K59" s="89">
        <f>VLOOKUP(C59,'240 Odpovědi formuláře'!A:L,12,0)</f>
        <v>0</v>
      </c>
      <c r="L59" s="89">
        <f>VLOOKUP(C59,'240 Odpovědi formuláře'!A:M,13,0)</f>
        <v>0</v>
      </c>
      <c r="M59" s="89">
        <f>VLOOKUP(C59,'240 Odpovědi formuláře'!A:N,14,0)</f>
        <v>0</v>
      </c>
      <c r="N59" s="89">
        <f>VLOOKUP(C59,'240 Odpovědi formuláře'!A:O,15,0)</f>
        <v>0</v>
      </c>
      <c r="O59" s="89">
        <f>VLOOKUP(C59,'240 Odpovědi formuláře'!A:P,16,0)</f>
        <v>0</v>
      </c>
      <c r="P59" s="89">
        <f>VLOOKUP(C59,'240 Odpovědi formuláře'!A:Q,17,0)</f>
        <v>0</v>
      </c>
      <c r="Q59" s="89">
        <f>VLOOKUP(C59,'240 Odpovědi formuláře'!A:R,18,0)</f>
        <v>0</v>
      </c>
      <c r="R59" s="90">
        <f>VLOOKUP(C59,'240 Odpovědi formuláře'!A:S,19,0)</f>
        <v>0</v>
      </c>
      <c r="S59" s="91">
        <f t="shared" si="0"/>
        <v>50</v>
      </c>
    </row>
    <row r="60" spans="1:19" s="92" customFormat="1" ht="49.9" customHeight="1">
      <c r="A60" s="85">
        <v>56</v>
      </c>
      <c r="B60" s="86" t="str">
        <f>VLOOKUP(C60,Seznam_PO_1_1_2022!A:B,2,0)</f>
        <v>JM_166</v>
      </c>
      <c r="C60" s="172">
        <v>60680342</v>
      </c>
      <c r="D60" s="178">
        <v>60680342</v>
      </c>
      <c r="E60" s="88" t="str">
        <f>VLOOKUP(C60,Seznam_PO_1_1_2022!A:E,5,0)</f>
        <v>Střední škola Edvarda Beneše Břeclav, příspěvková organizace</v>
      </c>
      <c r="F60" s="88" t="str">
        <f>VLOOKUP(C60,Seznam_PO_1_1_2022!A:F,6,0)</f>
        <v>nábř. Komenského 1126/1, 690 25 Břeclav</v>
      </c>
      <c r="G60" s="89">
        <f>VLOOKUP(C60,'240 Odpovědi formuláře'!A:H,8,0)</f>
        <v>0</v>
      </c>
      <c r="H60" s="89">
        <f>VLOOKUP(C60,'240 Odpovědi formuláře'!A:I,9,0)</f>
        <v>100</v>
      </c>
      <c r="I60" s="89">
        <f>VLOOKUP(C60,'240 Odpovědi formuláře'!A:J,10,0)</f>
        <v>0</v>
      </c>
      <c r="J60" s="89">
        <f>VLOOKUP(C60,'240 Odpovědi formuláře'!A:K,11,0)</f>
        <v>0</v>
      </c>
      <c r="K60" s="89">
        <f>VLOOKUP(C60,'240 Odpovědi formuláře'!A:L,12,0)</f>
        <v>0</v>
      </c>
      <c r="L60" s="89">
        <f>VLOOKUP(C60,'240 Odpovědi formuláře'!A:M,13,0)</f>
        <v>0</v>
      </c>
      <c r="M60" s="89">
        <f>VLOOKUP(C60,'240 Odpovědi formuláře'!A:N,14,0)</f>
        <v>0</v>
      </c>
      <c r="N60" s="89">
        <f>VLOOKUP(C60,'240 Odpovědi formuláře'!A:O,15,0)</f>
        <v>0</v>
      </c>
      <c r="O60" s="89">
        <f>VLOOKUP(C60,'240 Odpovědi formuláře'!A:P,16,0)</f>
        <v>0</v>
      </c>
      <c r="P60" s="89">
        <f>VLOOKUP(C60,'240 Odpovědi formuláře'!A:Q,17,0)</f>
        <v>0</v>
      </c>
      <c r="Q60" s="89">
        <f>VLOOKUP(C60,'240 Odpovědi formuláře'!A:R,18,0)</f>
        <v>0</v>
      </c>
      <c r="R60" s="90">
        <f>VLOOKUP(C60,'240 Odpovědi formuláře'!A:S,19,0)</f>
        <v>0</v>
      </c>
      <c r="S60" s="91">
        <f t="shared" si="0"/>
        <v>100</v>
      </c>
    </row>
    <row r="61" spans="1:19" s="92" customFormat="1" ht="49.9" customHeight="1">
      <c r="A61" s="85">
        <v>57</v>
      </c>
      <c r="B61" s="86" t="str">
        <f>VLOOKUP(C61,Seznam_PO_1_1_2022!A:B,2,0)</f>
        <v>JM_169</v>
      </c>
      <c r="C61" s="173">
        <v>390780</v>
      </c>
      <c r="D61" s="179" t="s">
        <v>87</v>
      </c>
      <c r="E61" s="88" t="str">
        <f>VLOOKUP(C61,Seznam_PO_1_1_2022!A:E,5,0)</f>
        <v>Nemocnice Břeclav, příspěvková organizace</v>
      </c>
      <c r="F61" s="88" t="str">
        <f>VLOOKUP(C61,Seznam_PO_1_1_2022!A:F,6,0)</f>
        <v>U Nemocnice 3066/1, 690 02 Břeclav</v>
      </c>
      <c r="G61" s="89">
        <f>VLOOKUP(C61,'240 Odpovědi formuláře'!A:H,8,0)</f>
        <v>0</v>
      </c>
      <c r="H61" s="89">
        <f>VLOOKUP(C61,'240 Odpovědi formuláře'!A:I,9,0)</f>
        <v>115</v>
      </c>
      <c r="I61" s="89">
        <f>VLOOKUP(C61,'240 Odpovědi formuláře'!A:J,10,0)</f>
        <v>1200</v>
      </c>
      <c r="J61" s="89">
        <f>VLOOKUP(C61,'240 Odpovědi formuláře'!A:K,11,0)</f>
        <v>0</v>
      </c>
      <c r="K61" s="89">
        <f>VLOOKUP(C61,'240 Odpovědi formuláře'!A:L,12,0)</f>
        <v>0</v>
      </c>
      <c r="L61" s="89">
        <f>VLOOKUP(C61,'240 Odpovědi formuláře'!A:M,13,0)</f>
        <v>0</v>
      </c>
      <c r="M61" s="89">
        <f>VLOOKUP(C61,'240 Odpovědi formuláře'!A:N,14,0)</f>
        <v>0</v>
      </c>
      <c r="N61" s="89">
        <f>VLOOKUP(C61,'240 Odpovědi formuláře'!A:O,15,0)</f>
        <v>0</v>
      </c>
      <c r="O61" s="89">
        <f>VLOOKUP(C61,'240 Odpovědi formuláře'!A:P,16,0)</f>
        <v>5</v>
      </c>
      <c r="P61" s="89">
        <f>VLOOKUP(C61,'240 Odpovědi formuláře'!A:Q,17,0)</f>
        <v>0</v>
      </c>
      <c r="Q61" s="89">
        <f>VLOOKUP(C61,'240 Odpovědi formuláře'!A:R,18,0)</f>
        <v>60</v>
      </c>
      <c r="R61" s="90">
        <f>VLOOKUP(C61,'240 Odpovědi formuláře'!A:S,19,0)</f>
        <v>0</v>
      </c>
      <c r="S61" s="91">
        <f t="shared" si="0"/>
        <v>1380</v>
      </c>
    </row>
    <row r="62" spans="1:19" s="92" customFormat="1" ht="49.9" customHeight="1">
      <c r="A62" s="85">
        <v>58</v>
      </c>
      <c r="B62" s="86" t="str">
        <f>VLOOKUP(C62,Seznam_PO_1_1_2022!A:B,2,0)</f>
        <v>JM_174</v>
      </c>
      <c r="C62" s="173">
        <v>839621</v>
      </c>
      <c r="D62" s="179" t="s">
        <v>182</v>
      </c>
      <c r="E62" s="88" t="str">
        <f>VLOOKUP(C62,Seznam_PO_1_1_2022!A:E,5,0)</f>
        <v>Základní umělecká škola F. B. Ševčíka Jedovnice, příspěvková organizace</v>
      </c>
      <c r="F62" s="88" t="str">
        <f>VLOOKUP(C62,Seznam_PO_1_1_2022!A:F,6,0)</f>
        <v>Na Větřáku 463, 679 06 Jedovnice</v>
      </c>
      <c r="G62" s="89">
        <f>VLOOKUP(C62,'240 Odpovědi formuláře'!A:H,8,0)</f>
        <v>0</v>
      </c>
      <c r="H62" s="89">
        <f>VLOOKUP(C62,'240 Odpovědi formuláře'!A:I,9,0)</f>
        <v>0</v>
      </c>
      <c r="I62" s="89">
        <f>VLOOKUP(C62,'240 Odpovědi formuláře'!A:J,10,0)</f>
        <v>25</v>
      </c>
      <c r="J62" s="89">
        <f>VLOOKUP(C62,'240 Odpovědi formuláře'!A:K,11,0)</f>
        <v>0</v>
      </c>
      <c r="K62" s="89">
        <f>VLOOKUP(C62,'240 Odpovědi formuláře'!A:L,12,0)</f>
        <v>0</v>
      </c>
      <c r="L62" s="89">
        <f>VLOOKUP(C62,'240 Odpovědi formuláře'!A:M,13,0)</f>
        <v>0</v>
      </c>
      <c r="M62" s="89">
        <f>VLOOKUP(C62,'240 Odpovědi formuláře'!A:N,14,0)</f>
        <v>0</v>
      </c>
      <c r="N62" s="89">
        <f>VLOOKUP(C62,'240 Odpovědi formuláře'!A:O,15,0)</f>
        <v>0</v>
      </c>
      <c r="O62" s="89">
        <f>VLOOKUP(C62,'240 Odpovědi formuláře'!A:P,16,0)</f>
        <v>1</v>
      </c>
      <c r="P62" s="89">
        <f>VLOOKUP(C62,'240 Odpovědi formuláře'!A:Q,17,0)</f>
        <v>0</v>
      </c>
      <c r="Q62" s="89">
        <f>VLOOKUP(C62,'240 Odpovědi formuláře'!A:R,18,0)</f>
        <v>0</v>
      </c>
      <c r="R62" s="90">
        <f>VLOOKUP(C62,'240 Odpovědi formuláře'!A:S,19,0)</f>
        <v>0</v>
      </c>
      <c r="S62" s="91">
        <f t="shared" si="0"/>
        <v>26</v>
      </c>
    </row>
    <row r="63" spans="1:19" s="92" customFormat="1" ht="49.9" customHeight="1">
      <c r="A63" s="85">
        <v>59</v>
      </c>
      <c r="B63" s="86" t="str">
        <f>VLOOKUP(C63,Seznam_PO_1_1_2022!A:B,2,0)</f>
        <v>JM_175</v>
      </c>
      <c r="C63" s="172">
        <v>62073087</v>
      </c>
      <c r="D63" s="178">
        <v>62073087</v>
      </c>
      <c r="E63" s="88" t="str">
        <f>VLOOKUP(C63,Seznam_PO_1_1_2022!A:E,5,0)</f>
        <v>Střední průmyslová škola Jedovnice, příspěvková organizace</v>
      </c>
      <c r="F63" s="88" t="str">
        <f>VLOOKUP(C63,Seznam_PO_1_1_2022!A:F,6,0)</f>
        <v>Na Větřáku 463, 679 06 Jedovnice</v>
      </c>
      <c r="G63" s="89">
        <f>VLOOKUP(C63,'240 Odpovědi formuláře'!A:H,8,0)</f>
        <v>0</v>
      </c>
      <c r="H63" s="89">
        <f>VLOOKUP(C63,'240 Odpovědi formuláře'!A:I,9,0)</f>
        <v>50</v>
      </c>
      <c r="I63" s="89">
        <f>VLOOKUP(C63,'240 Odpovědi formuláře'!A:J,10,0)</f>
        <v>0</v>
      </c>
      <c r="J63" s="89">
        <f>VLOOKUP(C63,'240 Odpovědi formuláře'!A:K,11,0)</f>
        <v>0</v>
      </c>
      <c r="K63" s="89">
        <f>VLOOKUP(C63,'240 Odpovědi formuláře'!A:L,12,0)</f>
        <v>0</v>
      </c>
      <c r="L63" s="89">
        <f>VLOOKUP(C63,'240 Odpovědi formuláře'!A:M,13,0)</f>
        <v>0</v>
      </c>
      <c r="M63" s="89">
        <f>VLOOKUP(C63,'240 Odpovědi formuláře'!A:N,14,0)</f>
        <v>0</v>
      </c>
      <c r="N63" s="89">
        <f>VLOOKUP(C63,'240 Odpovědi formuláře'!A:O,15,0)</f>
        <v>0</v>
      </c>
      <c r="O63" s="89">
        <f>VLOOKUP(C63,'240 Odpovědi formuláře'!A:P,16,0)</f>
        <v>0</v>
      </c>
      <c r="P63" s="89">
        <f>VLOOKUP(C63,'240 Odpovědi formuláře'!A:Q,17,0)</f>
        <v>0</v>
      </c>
      <c r="Q63" s="89">
        <f>VLOOKUP(C63,'240 Odpovědi formuláře'!A:R,18,0)</f>
        <v>0</v>
      </c>
      <c r="R63" s="90">
        <f>VLOOKUP(C63,'240 Odpovědi formuláře'!A:S,19,0)</f>
        <v>0</v>
      </c>
      <c r="S63" s="91">
        <f t="shared" si="0"/>
        <v>50</v>
      </c>
    </row>
    <row r="64" spans="1:19" s="92" customFormat="1" ht="49.9" customHeight="1">
      <c r="A64" s="85">
        <v>60</v>
      </c>
      <c r="B64" s="86" t="str">
        <f>VLOOKUP(C64,Seznam_PO_1_1_2022!A:B,2,0)</f>
        <v>JM_180</v>
      </c>
      <c r="C64" s="172">
        <v>62073249</v>
      </c>
      <c r="D64" s="178">
        <v>62073249</v>
      </c>
      <c r="E64" s="88" t="str">
        <f>VLOOKUP(C64,Seznam_PO_1_1_2022!A:E,5,0)</f>
        <v>Základní škola speciální Blansko, příspěvková organizace</v>
      </c>
      <c r="F64" s="88" t="str">
        <f>VLOOKUP(C64,Seznam_PO_1_1_2022!A:F,6,0)</f>
        <v>Žižkova 1919/27, 678 01 Blansko</v>
      </c>
      <c r="G64" s="89">
        <f>VLOOKUP(C64,'240 Odpovědi formuláře'!A:H,8,0)</f>
        <v>0</v>
      </c>
      <c r="H64" s="89">
        <f>VLOOKUP(C64,'240 Odpovědi formuláře'!A:I,9,0)</f>
        <v>25</v>
      </c>
      <c r="I64" s="89">
        <f>VLOOKUP(C64,'240 Odpovědi formuláře'!A:J,10,0)</f>
        <v>0</v>
      </c>
      <c r="J64" s="89">
        <f>VLOOKUP(C64,'240 Odpovědi formuláře'!A:K,11,0)</f>
        <v>0</v>
      </c>
      <c r="K64" s="89">
        <f>VLOOKUP(C64,'240 Odpovědi formuláře'!A:L,12,0)</f>
        <v>0</v>
      </c>
      <c r="L64" s="89">
        <f>VLOOKUP(C64,'240 Odpovědi formuláře'!A:M,13,0)</f>
        <v>0</v>
      </c>
      <c r="M64" s="89">
        <f>VLOOKUP(C64,'240 Odpovědi formuláře'!A:N,14,0)</f>
        <v>0</v>
      </c>
      <c r="N64" s="89">
        <f>VLOOKUP(C64,'240 Odpovědi formuláře'!A:O,15,0)</f>
        <v>1</v>
      </c>
      <c r="O64" s="89">
        <f>VLOOKUP(C64,'240 Odpovědi formuláře'!A:P,16,0)</f>
        <v>0</v>
      </c>
      <c r="P64" s="89">
        <f>VLOOKUP(C64,'240 Odpovědi formuláře'!A:Q,17,0)</f>
        <v>0</v>
      </c>
      <c r="Q64" s="89">
        <f>VLOOKUP(C64,'240 Odpovědi formuláře'!A:R,18,0)</f>
        <v>0</v>
      </c>
      <c r="R64" s="90">
        <f>VLOOKUP(C64,'240 Odpovědi formuláře'!A:S,19,0)</f>
        <v>0</v>
      </c>
      <c r="S64" s="91">
        <f t="shared" si="0"/>
        <v>26</v>
      </c>
    </row>
    <row r="65" spans="1:19" s="92" customFormat="1" ht="49.9" customHeight="1">
      <c r="A65" s="85">
        <v>61</v>
      </c>
      <c r="B65" s="86" t="str">
        <f>VLOOKUP(C65,Seznam_PO_1_1_2022!A:B,2,0)</f>
        <v>JM_181</v>
      </c>
      <c r="C65" s="172">
        <v>43420656</v>
      </c>
      <c r="D65" s="178">
        <v>43420656</v>
      </c>
      <c r="E65" s="88" t="str">
        <f>VLOOKUP(C65,Seznam_PO_1_1_2022!A:E,5,0)</f>
        <v>Dům dětí a mládeže Blansko, příspěvková organizace</v>
      </c>
      <c r="F65" s="88" t="str">
        <f>VLOOKUP(C65,Seznam_PO_1_1_2022!A:F,6,0)</f>
        <v>Údolní 1200/2, 678 01 Blansko</v>
      </c>
      <c r="G65" s="89">
        <f>VLOOKUP(C65,'240 Odpovědi formuláře'!A:H,8,0)</f>
        <v>5</v>
      </c>
      <c r="H65" s="89">
        <f>VLOOKUP(C65,'240 Odpovědi formuláře'!A:I,9,0)</f>
        <v>0</v>
      </c>
      <c r="I65" s="89">
        <f>VLOOKUP(C65,'240 Odpovědi formuláře'!A:J,10,0)</f>
        <v>0</v>
      </c>
      <c r="J65" s="89">
        <f>VLOOKUP(C65,'240 Odpovědi formuláře'!A:K,11,0)</f>
        <v>0</v>
      </c>
      <c r="K65" s="89">
        <f>VLOOKUP(C65,'240 Odpovědi formuláře'!A:L,12,0)</f>
        <v>0</v>
      </c>
      <c r="L65" s="89">
        <f>VLOOKUP(C65,'240 Odpovědi formuláře'!A:M,13,0)</f>
        <v>0</v>
      </c>
      <c r="M65" s="89">
        <f>VLOOKUP(C65,'240 Odpovědi formuláře'!A:N,14,0)</f>
        <v>0</v>
      </c>
      <c r="N65" s="89">
        <f>VLOOKUP(C65,'240 Odpovědi formuláře'!A:O,15,0)</f>
        <v>0</v>
      </c>
      <c r="O65" s="89">
        <f>VLOOKUP(C65,'240 Odpovědi formuláře'!A:P,16,0)</f>
        <v>0</v>
      </c>
      <c r="P65" s="89">
        <f>VLOOKUP(C65,'240 Odpovědi formuláře'!A:Q,17,0)</f>
        <v>0</v>
      </c>
      <c r="Q65" s="89">
        <f>VLOOKUP(C65,'240 Odpovědi formuláře'!A:R,18,0)</f>
        <v>0</v>
      </c>
      <c r="R65" s="90">
        <f>VLOOKUP(C65,'240 Odpovědi formuláře'!A:S,19,0)</f>
        <v>0</v>
      </c>
      <c r="S65" s="91">
        <f t="shared" si="0"/>
        <v>5</v>
      </c>
    </row>
    <row r="66" spans="1:19" s="92" customFormat="1" ht="49.9" customHeight="1">
      <c r="A66" s="85">
        <v>62</v>
      </c>
      <c r="B66" s="86" t="str">
        <f>VLOOKUP(C66,Seznam_PO_1_1_2022!A:B,2,0)</f>
        <v>JM_191</v>
      </c>
      <c r="C66" s="173">
        <v>89613</v>
      </c>
      <c r="D66" s="179" t="s">
        <v>133</v>
      </c>
      <c r="E66" s="88" t="str">
        <f>VLOOKUP(C66,Seznam_PO_1_1_2022!A:E,5,0)</f>
        <v>Regionální muzeum v Mikulově, příspěvková organizace</v>
      </c>
      <c r="F66" s="88" t="str">
        <f>VLOOKUP(C66,Seznam_PO_1_1_2022!A:F,6,0)</f>
        <v>Zámek 1/4, 692 01 Mikulov</v>
      </c>
      <c r="G66" s="89">
        <f>VLOOKUP(C66,'240 Odpovědi formuláře'!A:H,8,0)</f>
        <v>25</v>
      </c>
      <c r="H66" s="89">
        <f>VLOOKUP(C66,'240 Odpovědi formuláře'!A:I,9,0)</f>
        <v>0</v>
      </c>
      <c r="I66" s="89">
        <f>VLOOKUP(C66,'240 Odpovědi formuláře'!A:J,10,0)</f>
        <v>0</v>
      </c>
      <c r="J66" s="89">
        <f>VLOOKUP(C66,'240 Odpovědi formuláře'!A:K,11,0)</f>
        <v>0</v>
      </c>
      <c r="K66" s="89">
        <f>VLOOKUP(C66,'240 Odpovědi formuláře'!A:L,12,0)</f>
        <v>0</v>
      </c>
      <c r="L66" s="89">
        <f>VLOOKUP(C66,'240 Odpovědi formuláře'!A:M,13,0)</f>
        <v>0</v>
      </c>
      <c r="M66" s="89">
        <f>VLOOKUP(C66,'240 Odpovědi formuláře'!A:N,14,0)</f>
        <v>5</v>
      </c>
      <c r="N66" s="89">
        <f>VLOOKUP(C66,'240 Odpovědi formuláře'!A:O,15,0)</f>
        <v>0</v>
      </c>
      <c r="O66" s="89">
        <f>VLOOKUP(C66,'240 Odpovědi formuláře'!A:P,16,0)</f>
        <v>0</v>
      </c>
      <c r="P66" s="89">
        <f>VLOOKUP(C66,'240 Odpovědi formuláře'!A:Q,17,0)</f>
        <v>0</v>
      </c>
      <c r="Q66" s="89">
        <f>VLOOKUP(C66,'240 Odpovědi formuláře'!A:R,18,0)</f>
        <v>0</v>
      </c>
      <c r="R66" s="90">
        <f>VLOOKUP(C66,'240 Odpovědi formuláře'!A:S,19,0)</f>
        <v>0</v>
      </c>
      <c r="S66" s="91">
        <f t="shared" si="0"/>
        <v>30</v>
      </c>
    </row>
    <row r="67" spans="1:19" s="92" customFormat="1" ht="49.9" customHeight="1">
      <c r="A67" s="85">
        <v>63</v>
      </c>
      <c r="B67" s="86" t="str">
        <f>VLOOKUP(C67,Seznam_PO_1_1_2022!A:B,2,0)</f>
        <v>JM_197</v>
      </c>
      <c r="C67" s="172">
        <v>45671818</v>
      </c>
      <c r="D67" s="178">
        <v>45671818</v>
      </c>
      <c r="E67" s="88" t="str">
        <f>VLOOKUP(C67,Seznam_PO_1_1_2022!A:E,5,0)</f>
        <v>Domov u lesa Tavíkovice, příspěvková organizace</v>
      </c>
      <c r="F67" s="88" t="str">
        <f>VLOOKUP(C67,Seznam_PO_1_1_2022!A:F,6,0)</f>
        <v>Tavíkovice 153, 671 40 Tavíkovice</v>
      </c>
      <c r="G67" s="89">
        <f>VLOOKUP(C67,'240 Odpovědi formuláře'!A:H,8,0)</f>
        <v>30</v>
      </c>
      <c r="H67" s="89">
        <f>VLOOKUP(C67,'240 Odpovědi formuláře'!A:I,9,0)</f>
        <v>0</v>
      </c>
      <c r="I67" s="89">
        <f>VLOOKUP(C67,'240 Odpovědi formuláře'!A:J,10,0)</f>
        <v>0</v>
      </c>
      <c r="J67" s="89">
        <f>VLOOKUP(C67,'240 Odpovědi formuláře'!A:K,11,0)</f>
        <v>0</v>
      </c>
      <c r="K67" s="89">
        <f>VLOOKUP(C67,'240 Odpovědi formuláře'!A:L,12,0)</f>
        <v>0</v>
      </c>
      <c r="L67" s="89">
        <f>VLOOKUP(C67,'240 Odpovědi formuláře'!A:M,13,0)</f>
        <v>0</v>
      </c>
      <c r="M67" s="89">
        <f>VLOOKUP(C67,'240 Odpovědi formuláře'!A:N,14,0)</f>
        <v>0</v>
      </c>
      <c r="N67" s="89">
        <f>VLOOKUP(C67,'240 Odpovědi formuláře'!A:O,15,0)</f>
        <v>0</v>
      </c>
      <c r="O67" s="89">
        <f>VLOOKUP(C67,'240 Odpovědi formuláře'!A:P,16,0)</f>
        <v>0</v>
      </c>
      <c r="P67" s="89">
        <f>VLOOKUP(C67,'240 Odpovědi formuláře'!A:Q,17,0)</f>
        <v>0</v>
      </c>
      <c r="Q67" s="89">
        <f>VLOOKUP(C67,'240 Odpovědi formuláře'!A:R,18,0)</f>
        <v>0</v>
      </c>
      <c r="R67" s="90">
        <f>VLOOKUP(C67,'240 Odpovědi formuláře'!A:S,19,0)</f>
        <v>0</v>
      </c>
      <c r="S67" s="91">
        <f t="shared" si="0"/>
        <v>30</v>
      </c>
    </row>
    <row r="68" spans="1:19" s="92" customFormat="1" ht="49.9" customHeight="1">
      <c r="A68" s="85">
        <v>64</v>
      </c>
      <c r="B68" s="86" t="str">
        <f>VLOOKUP(C68,Seznam_PO_1_1_2022!A:B,2,0)</f>
        <v>JM_204</v>
      </c>
      <c r="C68" s="172">
        <v>70849510</v>
      </c>
      <c r="D68" s="178">
        <v>70849510</v>
      </c>
      <c r="E68" s="88" t="str">
        <f>VLOOKUP(C68,Seznam_PO_1_1_2022!A:E,5,0)</f>
        <v>Základní umělecká škola Hustopeče, příspěvková organizace</v>
      </c>
      <c r="F68" s="88" t="str">
        <f>VLOOKUP(C68,Seznam_PO_1_1_2022!A:F,6,0)</f>
        <v>Komenského 684/4, 693 01 Hustopeče</v>
      </c>
      <c r="G68" s="89">
        <f>VLOOKUP(C68,'240 Odpovědi formuláře'!A:H,8,0)</f>
        <v>0</v>
      </c>
      <c r="H68" s="89">
        <f>VLOOKUP(C68,'240 Odpovědi formuláře'!A:I,9,0)</f>
        <v>15</v>
      </c>
      <c r="I68" s="89">
        <f>VLOOKUP(C68,'240 Odpovědi formuláře'!A:J,10,0)</f>
        <v>0</v>
      </c>
      <c r="J68" s="89">
        <f>VLOOKUP(C68,'240 Odpovědi formuláře'!A:K,11,0)</f>
        <v>0</v>
      </c>
      <c r="K68" s="89">
        <f>VLOOKUP(C68,'240 Odpovědi formuláře'!A:L,12,0)</f>
        <v>1</v>
      </c>
      <c r="L68" s="89">
        <f>VLOOKUP(C68,'240 Odpovědi formuláře'!A:M,13,0)</f>
        <v>0</v>
      </c>
      <c r="M68" s="89">
        <f>VLOOKUP(C68,'240 Odpovědi formuláře'!A:N,14,0)</f>
        <v>0</v>
      </c>
      <c r="N68" s="89">
        <f>VLOOKUP(C68,'240 Odpovědi formuláře'!A:O,15,0)</f>
        <v>0</v>
      </c>
      <c r="O68" s="89">
        <f>VLOOKUP(C68,'240 Odpovědi formuláře'!A:P,16,0)</f>
        <v>0</v>
      </c>
      <c r="P68" s="89">
        <f>VLOOKUP(C68,'240 Odpovědi formuláře'!A:Q,17,0)</f>
        <v>0</v>
      </c>
      <c r="Q68" s="89">
        <f>VLOOKUP(C68,'240 Odpovědi formuláře'!A:R,18,0)</f>
        <v>0</v>
      </c>
      <c r="R68" s="90">
        <f>VLOOKUP(C68,'240 Odpovědi formuláře'!A:S,19,0)</f>
        <v>0</v>
      </c>
      <c r="S68" s="91">
        <f t="shared" si="0"/>
        <v>16</v>
      </c>
    </row>
    <row r="69" spans="1:19" s="92" customFormat="1" ht="49.9" customHeight="1">
      <c r="A69" s="85">
        <v>65</v>
      </c>
      <c r="B69" s="86" t="str">
        <f>VLOOKUP(C69,Seznam_PO_1_1_2022!A:B,2,0)</f>
        <v>JM_212</v>
      </c>
      <c r="C69" s="172">
        <v>70841675</v>
      </c>
      <c r="D69" s="178">
        <v>70841675</v>
      </c>
      <c r="E69" s="88" t="str">
        <f>VLOOKUP(C69,Seznam_PO_1_1_2022!A:E,5,0)</f>
        <v>Základní umělecká škola a Dům dětí a mládeže Moravský Krumlov, příspěvková organizace</v>
      </c>
      <c r="F69" s="88" t="str">
        <f>VLOOKUP(C69,Seznam_PO_1_1_2022!A:F,6,0)</f>
        <v>Školní 139, 672 01 Moravský Krumlov</v>
      </c>
      <c r="G69" s="89">
        <f>VLOOKUP(C69,'240 Odpovědi formuláře'!A:H,8,0)</f>
        <v>40</v>
      </c>
      <c r="H69" s="89">
        <f>VLOOKUP(C69,'240 Odpovědi formuláře'!A:I,9,0)</f>
        <v>0</v>
      </c>
      <c r="I69" s="89">
        <f>VLOOKUP(C69,'240 Odpovědi formuláře'!A:J,10,0)</f>
        <v>0</v>
      </c>
      <c r="J69" s="89">
        <f>VLOOKUP(C69,'240 Odpovědi formuláře'!A:K,11,0)</f>
        <v>5</v>
      </c>
      <c r="K69" s="89">
        <f>VLOOKUP(C69,'240 Odpovědi formuláře'!A:L,12,0)</f>
        <v>1</v>
      </c>
      <c r="L69" s="89">
        <f>VLOOKUP(C69,'240 Odpovědi formuláře'!A:M,13,0)</f>
        <v>4</v>
      </c>
      <c r="M69" s="89">
        <f>VLOOKUP(C69,'240 Odpovědi formuláře'!A:N,14,0)</f>
        <v>0</v>
      </c>
      <c r="N69" s="89">
        <f>VLOOKUP(C69,'240 Odpovědi formuláře'!A:O,15,0)</f>
        <v>0</v>
      </c>
      <c r="O69" s="89">
        <f>VLOOKUP(C69,'240 Odpovědi formuláře'!A:P,16,0)</f>
        <v>0</v>
      </c>
      <c r="P69" s="89">
        <f>VLOOKUP(C69,'240 Odpovědi formuláře'!A:Q,17,0)</f>
        <v>0</v>
      </c>
      <c r="Q69" s="89">
        <f>VLOOKUP(C69,'240 Odpovědi formuláře'!A:R,18,0)</f>
        <v>0</v>
      </c>
      <c r="R69" s="90">
        <f>VLOOKUP(C69,'240 Odpovědi formuláře'!A:S,19,0)</f>
        <v>0</v>
      </c>
      <c r="S69" s="91">
        <f t="shared" si="0"/>
        <v>50</v>
      </c>
    </row>
    <row r="70" spans="1:19" s="92" customFormat="1" ht="49.9" customHeight="1">
      <c r="A70" s="85">
        <v>66</v>
      </c>
      <c r="B70" s="86" t="str">
        <f>VLOOKUP(C70,Seznam_PO_1_1_2022!A:B,2,0)</f>
        <v>JM_224</v>
      </c>
      <c r="C70" s="172">
        <v>49459171</v>
      </c>
      <c r="D70" s="178">
        <v>49459171</v>
      </c>
      <c r="E70" s="88" t="str">
        <f>VLOOKUP(C70,Seznam_PO_1_1_2022!A:E,5,0)</f>
        <v>Gymnázium Židlochovice, příspěvková organizace</v>
      </c>
      <c r="F70" s="88" t="str">
        <f>VLOOKUP(C70,Seznam_PO_1_1_2022!A:F,6,0)</f>
        <v>Tyršova 400, 667 01 Židlochovice</v>
      </c>
      <c r="G70" s="89">
        <f>VLOOKUP(C70,'240 Odpovědi formuláře'!A:H,8,0)</f>
        <v>0</v>
      </c>
      <c r="H70" s="89">
        <f>VLOOKUP(C70,'240 Odpovědi formuláře'!A:I,9,0)</f>
        <v>50</v>
      </c>
      <c r="I70" s="89">
        <f>VLOOKUP(C70,'240 Odpovědi formuláře'!A:J,10,0)</f>
        <v>0</v>
      </c>
      <c r="J70" s="89">
        <f>VLOOKUP(C70,'240 Odpovědi formuláře'!A:K,11,0)</f>
        <v>1</v>
      </c>
      <c r="K70" s="89">
        <f>VLOOKUP(C70,'240 Odpovědi formuláře'!A:L,12,0)</f>
        <v>0</v>
      </c>
      <c r="L70" s="89">
        <f>VLOOKUP(C70,'240 Odpovědi formuláře'!A:M,13,0)</f>
        <v>0</v>
      </c>
      <c r="M70" s="89">
        <f>VLOOKUP(C70,'240 Odpovědi formuláře'!A:N,14,0)</f>
        <v>0</v>
      </c>
      <c r="N70" s="89">
        <f>VLOOKUP(C70,'240 Odpovědi formuláře'!A:O,15,0)</f>
        <v>2</v>
      </c>
      <c r="O70" s="89">
        <f>VLOOKUP(C70,'240 Odpovědi formuláře'!A:P,16,0)</f>
        <v>0</v>
      </c>
      <c r="P70" s="89">
        <f>VLOOKUP(C70,'240 Odpovědi formuláře'!A:Q,17,0)</f>
        <v>0</v>
      </c>
      <c r="Q70" s="89">
        <f>VLOOKUP(C70,'240 Odpovědi formuláře'!A:R,18,0)</f>
        <v>0</v>
      </c>
      <c r="R70" s="90">
        <f>VLOOKUP(C70,'240 Odpovědi formuláře'!A:S,19,0)</f>
        <v>0</v>
      </c>
      <c r="S70" s="91">
        <f aca="true" t="shared" si="1" ref="S70:S90">SUM(G70:R70)</f>
        <v>53</v>
      </c>
    </row>
    <row r="71" spans="1:19" s="92" customFormat="1" ht="49.9" customHeight="1">
      <c r="A71" s="85">
        <v>67</v>
      </c>
      <c r="B71" s="86" t="str">
        <f>VLOOKUP(C71,Seznam_PO_1_1_2022!A:B,2,0)</f>
        <v>JM_225</v>
      </c>
      <c r="C71" s="173">
        <v>55468</v>
      </c>
      <c r="D71" s="179" t="s">
        <v>146</v>
      </c>
      <c r="E71" s="88" t="str">
        <f>VLOOKUP(C71,Seznam_PO_1_1_2022!A:E,5,0)</f>
        <v>Střední zahradnická škola Rajhrad, příspěvková organizace</v>
      </c>
      <c r="F71" s="88" t="str">
        <f>VLOOKUP(C71,Seznam_PO_1_1_2022!A:F,6,0)</f>
        <v>Masarykova 198, 664 61 Rajhrad</v>
      </c>
      <c r="G71" s="89">
        <f>VLOOKUP(C71,'240 Odpovědi formuláře'!A:H,8,0)</f>
        <v>60</v>
      </c>
      <c r="H71" s="89">
        <f>VLOOKUP(C71,'240 Odpovědi formuláře'!A:I,9,0)</f>
        <v>0</v>
      </c>
      <c r="I71" s="89">
        <f>VLOOKUP(C71,'240 Odpovědi formuláře'!A:J,10,0)</f>
        <v>0</v>
      </c>
      <c r="J71" s="89">
        <f>VLOOKUP(C71,'240 Odpovědi formuláře'!A:K,11,0)</f>
        <v>0</v>
      </c>
      <c r="K71" s="89">
        <f>VLOOKUP(C71,'240 Odpovědi formuláře'!A:L,12,0)</f>
        <v>0</v>
      </c>
      <c r="L71" s="89">
        <f>VLOOKUP(C71,'240 Odpovědi formuláře'!A:M,13,0)</f>
        <v>0</v>
      </c>
      <c r="M71" s="89">
        <f>VLOOKUP(C71,'240 Odpovědi formuláře'!A:N,14,0)</f>
        <v>0</v>
      </c>
      <c r="N71" s="89">
        <f>VLOOKUP(C71,'240 Odpovědi formuláře'!A:O,15,0)</f>
        <v>0</v>
      </c>
      <c r="O71" s="89">
        <f>VLOOKUP(C71,'240 Odpovědi formuláře'!A:P,16,0)</f>
        <v>0</v>
      </c>
      <c r="P71" s="89">
        <f>VLOOKUP(C71,'240 Odpovědi formuláře'!A:Q,17,0)</f>
        <v>0</v>
      </c>
      <c r="Q71" s="89">
        <f>VLOOKUP(C71,'240 Odpovědi formuláře'!A:R,18,0)</f>
        <v>0</v>
      </c>
      <c r="R71" s="90">
        <f>VLOOKUP(C71,'240 Odpovědi formuláře'!A:S,19,0)</f>
        <v>0</v>
      </c>
      <c r="S71" s="91">
        <f t="shared" si="1"/>
        <v>60</v>
      </c>
    </row>
    <row r="72" spans="1:19" s="92" customFormat="1" ht="49.9" customHeight="1">
      <c r="A72" s="85">
        <v>68</v>
      </c>
      <c r="B72" s="86" t="str">
        <f>VLOOKUP(C72,Seznam_PO_1_1_2022!A:B,2,0)</f>
        <v>JM_226</v>
      </c>
      <c r="C72" s="172">
        <v>70842663</v>
      </c>
      <c r="D72" s="178">
        <v>70842663</v>
      </c>
      <c r="E72" s="88" t="str">
        <f>VLOOKUP(C72,Seznam_PO_1_1_2022!A:E,5,0)</f>
        <v>Základní škola Želešice, Sadová, příspěvková organizace</v>
      </c>
      <c r="F72" s="88" t="str">
        <f>VLOOKUP(C72,Seznam_PO_1_1_2022!A:F,6,0)</f>
        <v>Sadová 530, 664 43 Želešice</v>
      </c>
      <c r="G72" s="89">
        <f>VLOOKUP(C72,'240 Odpovědi formuláře'!A:H,8,0)</f>
        <v>0</v>
      </c>
      <c r="H72" s="89">
        <f>VLOOKUP(C72,'240 Odpovědi formuláře'!A:I,9,0)</f>
        <v>20</v>
      </c>
      <c r="I72" s="89">
        <f>VLOOKUP(C72,'240 Odpovědi formuláře'!A:J,10,0)</f>
        <v>0</v>
      </c>
      <c r="J72" s="89">
        <f>VLOOKUP(C72,'240 Odpovědi formuláře'!A:K,11,0)</f>
        <v>0</v>
      </c>
      <c r="K72" s="89">
        <f>VLOOKUP(C72,'240 Odpovědi formuláře'!A:L,12,0)</f>
        <v>0</v>
      </c>
      <c r="L72" s="89">
        <f>VLOOKUP(C72,'240 Odpovědi formuláře'!A:M,13,0)</f>
        <v>0</v>
      </c>
      <c r="M72" s="89">
        <f>VLOOKUP(C72,'240 Odpovědi formuláře'!A:N,14,0)</f>
        <v>0</v>
      </c>
      <c r="N72" s="89">
        <f>VLOOKUP(C72,'240 Odpovědi formuláře'!A:O,15,0)</f>
        <v>0</v>
      </c>
      <c r="O72" s="89">
        <f>VLOOKUP(C72,'240 Odpovědi formuláře'!A:P,16,0)</f>
        <v>0</v>
      </c>
      <c r="P72" s="89">
        <f>VLOOKUP(C72,'240 Odpovědi formuláře'!A:Q,17,0)</f>
        <v>0</v>
      </c>
      <c r="Q72" s="89">
        <f>VLOOKUP(C72,'240 Odpovědi formuláře'!A:R,18,0)</f>
        <v>0</v>
      </c>
      <c r="R72" s="90">
        <f>VLOOKUP(C72,'240 Odpovědi formuláře'!A:S,19,0)</f>
        <v>0</v>
      </c>
      <c r="S72" s="91">
        <f t="shared" si="1"/>
        <v>20</v>
      </c>
    </row>
    <row r="73" spans="1:19" s="92" customFormat="1" ht="49.9" customHeight="1">
      <c r="A73" s="85">
        <v>69</v>
      </c>
      <c r="B73" s="86" t="str">
        <f>VLOOKUP(C73,Seznam_PO_1_1_2022!A:B,2,0)</f>
        <v>JM_230</v>
      </c>
      <c r="C73" s="172">
        <v>49459899</v>
      </c>
      <c r="D73" s="178">
        <v>49459899</v>
      </c>
      <c r="E73" s="88" t="str">
        <f>VLOOKUP(C73,Seznam_PO_1_1_2022!A:E,5,0)</f>
        <v>Gymnázium T. G. Masaryka Zastávka, příspěvková organizace</v>
      </c>
      <c r="F73" s="88" t="str">
        <f>VLOOKUP(C73,Seznam_PO_1_1_2022!A:F,6,0)</f>
        <v>U Školy 39, 664 84 Zastávka</v>
      </c>
      <c r="G73" s="89">
        <f>VLOOKUP(C73,'240 Odpovědi formuláře'!A:H,8,0)</f>
        <v>40</v>
      </c>
      <c r="H73" s="89">
        <f>VLOOKUP(C73,'240 Odpovědi formuláře'!A:I,9,0)</f>
        <v>0</v>
      </c>
      <c r="I73" s="89">
        <f>VLOOKUP(C73,'240 Odpovědi formuláře'!A:J,10,0)</f>
        <v>0</v>
      </c>
      <c r="J73" s="89">
        <f>VLOOKUP(C73,'240 Odpovědi formuláře'!A:K,11,0)</f>
        <v>0</v>
      </c>
      <c r="K73" s="89">
        <f>VLOOKUP(C73,'240 Odpovědi formuláře'!A:L,12,0)</f>
        <v>0</v>
      </c>
      <c r="L73" s="89">
        <f>VLOOKUP(C73,'240 Odpovědi formuláře'!A:M,13,0)</f>
        <v>0</v>
      </c>
      <c r="M73" s="89">
        <f>VLOOKUP(C73,'240 Odpovědi formuláře'!A:N,14,0)</f>
        <v>0</v>
      </c>
      <c r="N73" s="89">
        <f>VLOOKUP(C73,'240 Odpovědi formuláře'!A:O,15,0)</f>
        <v>0</v>
      </c>
      <c r="O73" s="89">
        <f>VLOOKUP(C73,'240 Odpovědi formuláře'!A:P,16,0)</f>
        <v>0</v>
      </c>
      <c r="P73" s="89">
        <f>VLOOKUP(C73,'240 Odpovědi formuláře'!A:Q,17,0)</f>
        <v>0</v>
      </c>
      <c r="Q73" s="89">
        <f>VLOOKUP(C73,'240 Odpovědi formuláře'!A:R,18,0)</f>
        <v>0</v>
      </c>
      <c r="R73" s="90">
        <f>VLOOKUP(C73,'240 Odpovědi formuláře'!A:S,19,0)</f>
        <v>0</v>
      </c>
      <c r="S73" s="91">
        <f t="shared" si="1"/>
        <v>40</v>
      </c>
    </row>
    <row r="74" spans="1:19" s="92" customFormat="1" ht="49.9" customHeight="1">
      <c r="A74" s="85">
        <v>70</v>
      </c>
      <c r="B74" s="86" t="str">
        <f>VLOOKUP(C74,Seznam_PO_1_1_2022!A:B,2,0)</f>
        <v>JM_236</v>
      </c>
      <c r="C74" s="172">
        <v>46937081</v>
      </c>
      <c r="D74" s="178">
        <v>46937081</v>
      </c>
      <c r="E74" s="88" t="str">
        <f>VLOOKUP(C74,Seznam_PO_1_1_2022!A:E,5,0)</f>
        <v>Domov pro seniory Bažantnice, příspěvková organizace</v>
      </c>
      <c r="F74" s="88" t="str">
        <f>VLOOKUP(C74,Seznam_PO_1_1_2022!A:F,6,0)</f>
        <v>třída Bří Čapků 3273/1, 695 01 Hodonín</v>
      </c>
      <c r="G74" s="89">
        <f>VLOOKUP(C74,'240 Odpovědi formuláře'!A:H,8,0)</f>
        <v>50</v>
      </c>
      <c r="H74" s="89">
        <f>VLOOKUP(C74,'240 Odpovědi formuláře'!A:I,9,0)</f>
        <v>0</v>
      </c>
      <c r="I74" s="89">
        <f>VLOOKUP(C74,'240 Odpovědi formuláře'!A:J,10,0)</f>
        <v>0</v>
      </c>
      <c r="J74" s="89">
        <f>VLOOKUP(C74,'240 Odpovědi formuláře'!A:K,11,0)</f>
        <v>0</v>
      </c>
      <c r="K74" s="89">
        <f>VLOOKUP(C74,'240 Odpovědi formuláře'!A:L,12,0)</f>
        <v>0</v>
      </c>
      <c r="L74" s="89">
        <f>VLOOKUP(C74,'240 Odpovědi formuláře'!A:M,13,0)</f>
        <v>0</v>
      </c>
      <c r="M74" s="89">
        <f>VLOOKUP(C74,'240 Odpovědi formuláře'!A:N,14,0)</f>
        <v>0</v>
      </c>
      <c r="N74" s="89">
        <f>VLOOKUP(C74,'240 Odpovědi formuláře'!A:O,15,0)</f>
        <v>0</v>
      </c>
      <c r="O74" s="89">
        <f>VLOOKUP(C74,'240 Odpovědi formuláře'!A:P,16,0)</f>
        <v>0</v>
      </c>
      <c r="P74" s="89">
        <f>VLOOKUP(C74,'240 Odpovědi formuláře'!A:Q,17,0)</f>
        <v>0</v>
      </c>
      <c r="Q74" s="89">
        <f>VLOOKUP(C74,'240 Odpovědi formuláře'!A:R,18,0)</f>
        <v>0</v>
      </c>
      <c r="R74" s="90">
        <f>VLOOKUP(C74,'240 Odpovědi formuláře'!A:S,19,0)</f>
        <v>0</v>
      </c>
      <c r="S74" s="91">
        <f t="shared" si="1"/>
        <v>50</v>
      </c>
    </row>
    <row r="75" spans="1:19" s="92" customFormat="1" ht="49.9" customHeight="1">
      <c r="A75" s="85">
        <v>71</v>
      </c>
      <c r="B75" s="86" t="str">
        <f>VLOOKUP(C75,Seznam_PO_1_1_2022!A:B,2,0)</f>
        <v>JM_240</v>
      </c>
      <c r="C75" s="172">
        <v>49939378</v>
      </c>
      <c r="D75" s="178">
        <v>49939378</v>
      </c>
      <c r="E75" s="88" t="str">
        <f>VLOOKUP(C75,Seznam_PO_1_1_2022!A:E,5,0)</f>
        <v>Pedagogicko-psychologická poradna Hodonín, příspěvková organizace</v>
      </c>
      <c r="F75" s="88" t="str">
        <f>VLOOKUP(C75,Seznam_PO_1_1_2022!A:F,6,0)</f>
        <v>P. Jilemnického 2854/2, 695 01 Hodonín</v>
      </c>
      <c r="G75" s="89">
        <f>VLOOKUP(C75,'240 Odpovědi formuláře'!A:H,8,0)</f>
        <v>30</v>
      </c>
      <c r="H75" s="89">
        <f>VLOOKUP(C75,'240 Odpovědi formuláře'!A:I,9,0)</f>
        <v>0</v>
      </c>
      <c r="I75" s="89">
        <f>VLOOKUP(C75,'240 Odpovědi formuláře'!A:J,10,0)</f>
        <v>0</v>
      </c>
      <c r="J75" s="89">
        <f>VLOOKUP(C75,'240 Odpovědi formuláře'!A:K,11,0)</f>
        <v>0</v>
      </c>
      <c r="K75" s="89">
        <f>VLOOKUP(C75,'240 Odpovědi formuláře'!A:L,12,0)</f>
        <v>0</v>
      </c>
      <c r="L75" s="89">
        <f>VLOOKUP(C75,'240 Odpovědi formuláře'!A:M,13,0)</f>
        <v>0</v>
      </c>
      <c r="M75" s="89">
        <f>VLOOKUP(C75,'240 Odpovědi formuláře'!A:N,14,0)</f>
        <v>0</v>
      </c>
      <c r="N75" s="89">
        <f>VLOOKUP(C75,'240 Odpovědi formuláře'!A:O,15,0)</f>
        <v>0</v>
      </c>
      <c r="O75" s="89">
        <f>VLOOKUP(C75,'240 Odpovědi formuláře'!A:P,16,0)</f>
        <v>0</v>
      </c>
      <c r="P75" s="89">
        <f>VLOOKUP(C75,'240 Odpovědi formuláře'!A:Q,17,0)</f>
        <v>0</v>
      </c>
      <c r="Q75" s="89">
        <f>VLOOKUP(C75,'240 Odpovědi formuláře'!A:R,18,0)</f>
        <v>0</v>
      </c>
      <c r="R75" s="90">
        <f>VLOOKUP(C75,'240 Odpovědi formuláře'!A:S,19,0)</f>
        <v>0</v>
      </c>
      <c r="S75" s="91">
        <f t="shared" si="1"/>
        <v>30</v>
      </c>
    </row>
    <row r="76" spans="1:19" s="92" customFormat="1" ht="49.9" customHeight="1">
      <c r="A76" s="85">
        <v>72</v>
      </c>
      <c r="B76" s="86" t="str">
        <f>VLOOKUP(C76,Seznam_PO_1_1_2022!A:B,2,0)</f>
        <v>JM_241</v>
      </c>
      <c r="C76" s="173">
        <v>838225</v>
      </c>
      <c r="D76" s="179" t="s">
        <v>128</v>
      </c>
      <c r="E76" s="88" t="str">
        <f>VLOOKUP(C76,Seznam_PO_1_1_2022!A:E,5,0)</f>
        <v>Integrovaná střední škola Hodonín, příspěvková organizace</v>
      </c>
      <c r="F76" s="88" t="str">
        <f>VLOOKUP(C76,Seznam_PO_1_1_2022!A:F,6,0)</f>
        <v>Lipová alej 3756/21, 695 03 Hodonín</v>
      </c>
      <c r="G76" s="89">
        <f>VLOOKUP(C76,'240 Odpovědi formuláře'!A:H,8,0)</f>
        <v>0</v>
      </c>
      <c r="H76" s="89">
        <f>VLOOKUP(C76,'240 Odpovědi formuláře'!A:I,9,0)</f>
        <v>200</v>
      </c>
      <c r="I76" s="89">
        <f>VLOOKUP(C76,'240 Odpovědi formuláře'!A:J,10,0)</f>
        <v>0</v>
      </c>
      <c r="J76" s="89">
        <f>VLOOKUP(C76,'240 Odpovědi formuláře'!A:K,11,0)</f>
        <v>0</v>
      </c>
      <c r="K76" s="89">
        <f>VLOOKUP(C76,'240 Odpovědi formuláře'!A:L,12,0)</f>
        <v>0</v>
      </c>
      <c r="L76" s="89">
        <f>VLOOKUP(C76,'240 Odpovědi formuláře'!A:M,13,0)</f>
        <v>0</v>
      </c>
      <c r="M76" s="89">
        <f>VLOOKUP(C76,'240 Odpovědi formuláře'!A:N,14,0)</f>
        <v>0</v>
      </c>
      <c r="N76" s="89">
        <f>VLOOKUP(C76,'240 Odpovědi formuláře'!A:O,15,0)</f>
        <v>4</v>
      </c>
      <c r="O76" s="89">
        <f>VLOOKUP(C76,'240 Odpovědi formuláře'!A:P,16,0)</f>
        <v>0</v>
      </c>
      <c r="P76" s="89">
        <f>VLOOKUP(C76,'240 Odpovědi formuláře'!A:Q,17,0)</f>
        <v>0</v>
      </c>
      <c r="Q76" s="89">
        <f>VLOOKUP(C76,'240 Odpovědi formuláře'!A:R,18,0)</f>
        <v>0</v>
      </c>
      <c r="R76" s="90">
        <f>VLOOKUP(C76,'240 Odpovědi formuláře'!A:S,19,0)</f>
        <v>0</v>
      </c>
      <c r="S76" s="91">
        <f t="shared" si="1"/>
        <v>204</v>
      </c>
    </row>
    <row r="77" spans="1:19" s="92" customFormat="1" ht="49.9" customHeight="1">
      <c r="A77" s="85">
        <v>73</v>
      </c>
      <c r="B77" s="86" t="str">
        <f>VLOOKUP(C77,Seznam_PO_1_1_2022!A:B,2,0)</f>
        <v>JM_245</v>
      </c>
      <c r="C77" s="173">
        <v>559130</v>
      </c>
      <c r="D77" s="179" t="s">
        <v>187</v>
      </c>
      <c r="E77" s="88" t="str">
        <f>VLOOKUP(C77,Seznam_PO_1_1_2022!A:E,5,0)</f>
        <v>Gymnázium, obchodní akademie a jazyková škola s právem státní jazykové zkoušky Hodonín, příspěvková organizace</v>
      </c>
      <c r="F77" s="88" t="str">
        <f>VLOOKUP(C77,Seznam_PO_1_1_2022!A:F,6,0)</f>
        <v>Legionářů 813/1, 695 11 Hodonín</v>
      </c>
      <c r="G77" s="89">
        <f>VLOOKUP(C77,'240 Odpovědi formuláře'!A:H,8,0)</f>
        <v>120</v>
      </c>
      <c r="H77" s="89">
        <f>VLOOKUP(C77,'240 Odpovědi formuláře'!A:I,9,0)</f>
        <v>0</v>
      </c>
      <c r="I77" s="89">
        <f>VLOOKUP(C77,'240 Odpovědi formuláře'!A:J,10,0)</f>
        <v>20</v>
      </c>
      <c r="J77" s="89">
        <f>VLOOKUP(C77,'240 Odpovědi formuláře'!A:K,11,0)</f>
        <v>0</v>
      </c>
      <c r="K77" s="89">
        <f>VLOOKUP(C77,'240 Odpovědi formuláře'!A:L,12,0)</f>
        <v>0</v>
      </c>
      <c r="L77" s="89">
        <f>VLOOKUP(C77,'240 Odpovědi formuláře'!A:M,13,0)</f>
        <v>0</v>
      </c>
      <c r="M77" s="89">
        <f>VLOOKUP(C77,'240 Odpovědi formuláře'!A:N,14,0)</f>
        <v>4</v>
      </c>
      <c r="N77" s="89">
        <f>VLOOKUP(C77,'240 Odpovědi formuláře'!A:O,15,0)</f>
        <v>0</v>
      </c>
      <c r="O77" s="89">
        <f>VLOOKUP(C77,'240 Odpovědi formuláře'!A:P,16,0)</f>
        <v>0</v>
      </c>
      <c r="P77" s="89">
        <f>VLOOKUP(C77,'240 Odpovědi formuláře'!A:Q,17,0)</f>
        <v>0</v>
      </c>
      <c r="Q77" s="89">
        <f>VLOOKUP(C77,'240 Odpovědi formuláře'!A:R,18,0)</f>
        <v>0</v>
      </c>
      <c r="R77" s="90">
        <f>VLOOKUP(C77,'240 Odpovědi formuláře'!A:S,19,0)</f>
        <v>0</v>
      </c>
      <c r="S77" s="91">
        <f t="shared" si="1"/>
        <v>144</v>
      </c>
    </row>
    <row r="78" spans="1:19" s="92" customFormat="1" ht="49.9" customHeight="1">
      <c r="A78" s="85">
        <v>74</v>
      </c>
      <c r="B78" s="86" t="str">
        <f>VLOOKUP(C78,Seznam_PO_1_1_2022!A:B,2,0)</f>
        <v>JM_247</v>
      </c>
      <c r="C78" s="172">
        <v>70836931</v>
      </c>
      <c r="D78" s="178">
        <v>70836931</v>
      </c>
      <c r="E78" s="88" t="str">
        <f>VLOOKUP(C78,Seznam_PO_1_1_2022!A:E,5,0)</f>
        <v>Základní umělecká škola Hodonín, příspěvková organizace</v>
      </c>
      <c r="F78" s="88" t="str">
        <f>VLOOKUP(C78,Seznam_PO_1_1_2022!A:F,6,0)</f>
        <v>Horní Valy 3655/2, 695 01 Hodonín</v>
      </c>
      <c r="G78" s="89">
        <f>VLOOKUP(C78,'240 Odpovědi formuláře'!A:H,8,0)</f>
        <v>0</v>
      </c>
      <c r="H78" s="89">
        <f>VLOOKUP(C78,'240 Odpovědi formuláře'!A:I,9,0)</f>
        <v>30</v>
      </c>
      <c r="I78" s="89">
        <f>VLOOKUP(C78,'240 Odpovědi formuláře'!A:J,10,0)</f>
        <v>0</v>
      </c>
      <c r="J78" s="89">
        <f>VLOOKUP(C78,'240 Odpovědi formuláře'!A:K,11,0)</f>
        <v>0</v>
      </c>
      <c r="K78" s="89">
        <f>VLOOKUP(C78,'240 Odpovědi formuláře'!A:L,12,0)</f>
        <v>0</v>
      </c>
      <c r="L78" s="89">
        <f>VLOOKUP(C78,'240 Odpovědi formuláře'!A:M,13,0)</f>
        <v>0</v>
      </c>
      <c r="M78" s="89">
        <f>VLOOKUP(C78,'240 Odpovědi formuláře'!A:N,14,0)</f>
        <v>0</v>
      </c>
      <c r="N78" s="89">
        <f>VLOOKUP(C78,'240 Odpovědi formuláře'!A:O,15,0)</f>
        <v>0</v>
      </c>
      <c r="O78" s="89">
        <f>VLOOKUP(C78,'240 Odpovědi formuláře'!A:P,16,0)</f>
        <v>0</v>
      </c>
      <c r="P78" s="89">
        <f>VLOOKUP(C78,'240 Odpovědi formuláře'!A:Q,17,0)</f>
        <v>0</v>
      </c>
      <c r="Q78" s="89">
        <f>VLOOKUP(C78,'240 Odpovědi formuláře'!A:R,18,0)</f>
        <v>0</v>
      </c>
      <c r="R78" s="90">
        <f>VLOOKUP(C78,'240 Odpovědi formuláře'!A:S,19,0)</f>
        <v>0</v>
      </c>
      <c r="S78" s="91">
        <f t="shared" si="1"/>
        <v>30</v>
      </c>
    </row>
    <row r="79" spans="1:19" s="92" customFormat="1" ht="49.9" customHeight="1">
      <c r="A79" s="85">
        <v>75</v>
      </c>
      <c r="B79" s="86" t="str">
        <f>VLOOKUP(C79,Seznam_PO_1_1_2022!A:B,2,0)</f>
        <v>JM_252</v>
      </c>
      <c r="C79" s="172">
        <v>47377470</v>
      </c>
      <c r="D79" s="178">
        <v>47377470</v>
      </c>
      <c r="E79" s="88" t="str">
        <f>VLOOKUP(C79,Seznam_PO_1_1_2022!A:E,5,0)</f>
        <v>Domov na Jarošce, příspěvková organizace</v>
      </c>
      <c r="F79" s="88" t="str">
        <f>VLOOKUP(C79,Seznam_PO_1_1_2022!A:F,6,0)</f>
        <v>Jarošova 1717/3, 695 01 Hodonín</v>
      </c>
      <c r="G79" s="89">
        <f>VLOOKUP(C79,'240 Odpovědi formuláře'!A:H,8,0)</f>
        <v>0</v>
      </c>
      <c r="H79" s="89">
        <f>VLOOKUP(C79,'240 Odpovědi formuláře'!A:I,9,0)</f>
        <v>0</v>
      </c>
      <c r="I79" s="89">
        <f>VLOOKUP(C79,'240 Odpovědi formuláře'!A:J,10,0)</f>
        <v>20</v>
      </c>
      <c r="J79" s="89">
        <f>VLOOKUP(C79,'240 Odpovědi formuláře'!A:K,11,0)</f>
        <v>0</v>
      </c>
      <c r="K79" s="89">
        <f>VLOOKUP(C79,'240 Odpovědi formuláře'!A:L,12,0)</f>
        <v>0</v>
      </c>
      <c r="L79" s="89">
        <f>VLOOKUP(C79,'240 Odpovědi formuláře'!A:M,13,0)</f>
        <v>0</v>
      </c>
      <c r="M79" s="89">
        <f>VLOOKUP(C79,'240 Odpovědi formuláře'!A:N,14,0)</f>
        <v>0</v>
      </c>
      <c r="N79" s="89">
        <f>VLOOKUP(C79,'240 Odpovědi formuláře'!A:O,15,0)</f>
        <v>0</v>
      </c>
      <c r="O79" s="89">
        <f>VLOOKUP(C79,'240 Odpovědi formuláře'!A:P,16,0)</f>
        <v>0</v>
      </c>
      <c r="P79" s="89">
        <f>VLOOKUP(C79,'240 Odpovědi formuláře'!A:Q,17,0)</f>
        <v>0</v>
      </c>
      <c r="Q79" s="89">
        <f>VLOOKUP(C79,'240 Odpovědi formuláře'!A:R,18,0)</f>
        <v>0</v>
      </c>
      <c r="R79" s="90">
        <f>VLOOKUP(C79,'240 Odpovědi formuláře'!A:S,19,0)</f>
        <v>0</v>
      </c>
      <c r="S79" s="91">
        <f t="shared" si="1"/>
        <v>20</v>
      </c>
    </row>
    <row r="80" spans="1:19" s="92" customFormat="1" ht="49.9" customHeight="1">
      <c r="A80" s="85">
        <v>76</v>
      </c>
      <c r="B80" s="86" t="str">
        <f>VLOOKUP(C80,Seznam_PO_1_1_2022!A:B,2,0)</f>
        <v>JM_258</v>
      </c>
      <c r="C80" s="172">
        <v>70837601</v>
      </c>
      <c r="D80" s="178">
        <v>70837601</v>
      </c>
      <c r="E80" s="88" t="str">
        <f>VLOOKUP(C80,Seznam_PO_1_1_2022!A:E,5,0)</f>
        <v>Základní umělecká škola Strážnice, příspěvková organizace</v>
      </c>
      <c r="F80" s="88" t="str">
        <f>VLOOKUP(C80,Seznam_PO_1_1_2022!A:F,6,0)</f>
        <v>Preláta Horného 509, 696 62 Strážnice</v>
      </c>
      <c r="G80" s="89">
        <f>VLOOKUP(C80,'240 Odpovědi formuláře'!A:H,8,0)</f>
        <v>0</v>
      </c>
      <c r="H80" s="89">
        <f>VLOOKUP(C80,'240 Odpovědi formuláře'!A:I,9,0)</f>
        <v>25</v>
      </c>
      <c r="I80" s="89">
        <f>VLOOKUP(C80,'240 Odpovědi formuláře'!A:J,10,0)</f>
        <v>0</v>
      </c>
      <c r="J80" s="89">
        <f>VLOOKUP(C80,'240 Odpovědi formuláře'!A:K,11,0)</f>
        <v>0</v>
      </c>
      <c r="K80" s="89">
        <f>VLOOKUP(C80,'240 Odpovědi formuláře'!A:L,12,0)</f>
        <v>0</v>
      </c>
      <c r="L80" s="89">
        <f>VLOOKUP(C80,'240 Odpovědi formuláře'!A:M,13,0)</f>
        <v>0</v>
      </c>
      <c r="M80" s="89">
        <f>VLOOKUP(C80,'240 Odpovědi formuláře'!A:N,14,0)</f>
        <v>0</v>
      </c>
      <c r="N80" s="89">
        <f>VLOOKUP(C80,'240 Odpovědi formuláře'!A:O,15,0)</f>
        <v>0</v>
      </c>
      <c r="O80" s="89">
        <f>VLOOKUP(C80,'240 Odpovědi formuláře'!A:P,16,0)</f>
        <v>0</v>
      </c>
      <c r="P80" s="89">
        <f>VLOOKUP(C80,'240 Odpovědi formuláře'!A:Q,17,0)</f>
        <v>0</v>
      </c>
      <c r="Q80" s="89">
        <f>VLOOKUP(C80,'240 Odpovědi formuláře'!A:R,18,0)</f>
        <v>0</v>
      </c>
      <c r="R80" s="90">
        <f>VLOOKUP(C80,'240 Odpovědi formuláře'!A:S,19,0)</f>
        <v>0</v>
      </c>
      <c r="S80" s="91">
        <f t="shared" si="1"/>
        <v>25</v>
      </c>
    </row>
    <row r="81" spans="1:19" s="92" customFormat="1" ht="49.9" customHeight="1">
      <c r="A81" s="85">
        <v>77</v>
      </c>
      <c r="B81" s="86" t="str">
        <f>VLOOKUP(C81,Seznam_PO_1_1_2022!A:B,2,0)</f>
        <v>JM_261</v>
      </c>
      <c r="C81" s="172">
        <v>64480046</v>
      </c>
      <c r="D81" s="178">
        <v>64480046</v>
      </c>
      <c r="E81" s="88" t="str">
        <f>VLOOKUP(C81,Seznam_PO_1_1_2022!A:E,5,0)</f>
        <v>Dětský domov Strážnice, příspěvková organizace</v>
      </c>
      <c r="F81" s="88" t="str">
        <f>VLOOKUP(C81,Seznam_PO_1_1_2022!A:F,6,0)</f>
        <v>Boženy Hrejsové 1255, 696 62 Strážnice</v>
      </c>
      <c r="G81" s="89">
        <f>VLOOKUP(C81,'240 Odpovědi formuláře'!A:H,8,0)</f>
        <v>0</v>
      </c>
      <c r="H81" s="89">
        <f>VLOOKUP(C81,'240 Odpovědi formuláře'!A:I,9,0)</f>
        <v>10</v>
      </c>
      <c r="I81" s="89">
        <f>VLOOKUP(C81,'240 Odpovědi formuláře'!A:J,10,0)</f>
        <v>0</v>
      </c>
      <c r="J81" s="89">
        <f>VLOOKUP(C81,'240 Odpovědi formuláře'!A:K,11,0)</f>
        <v>0</v>
      </c>
      <c r="K81" s="89">
        <f>VLOOKUP(C81,'240 Odpovědi formuláře'!A:L,12,0)</f>
        <v>0</v>
      </c>
      <c r="L81" s="89">
        <f>VLOOKUP(C81,'240 Odpovědi formuláře'!A:M,13,0)</f>
        <v>0</v>
      </c>
      <c r="M81" s="89">
        <f>VLOOKUP(C81,'240 Odpovědi formuláře'!A:N,14,0)</f>
        <v>0</v>
      </c>
      <c r="N81" s="89">
        <f>VLOOKUP(C81,'240 Odpovědi formuláře'!A:O,15,0)</f>
        <v>0</v>
      </c>
      <c r="O81" s="89">
        <f>VLOOKUP(C81,'240 Odpovědi formuláře'!A:P,16,0)</f>
        <v>0</v>
      </c>
      <c r="P81" s="89">
        <f>VLOOKUP(C81,'240 Odpovědi formuláře'!A:Q,17,0)</f>
        <v>0</v>
      </c>
      <c r="Q81" s="89">
        <f>VLOOKUP(C81,'240 Odpovědi formuláře'!A:R,18,0)</f>
        <v>0</v>
      </c>
      <c r="R81" s="90">
        <f>VLOOKUP(C81,'240 Odpovědi formuláře'!A:S,19,0)</f>
        <v>0</v>
      </c>
      <c r="S81" s="91">
        <f t="shared" si="1"/>
        <v>10</v>
      </c>
    </row>
    <row r="82" spans="1:19" s="92" customFormat="1" ht="49.9" customHeight="1">
      <c r="A82" s="85">
        <v>78</v>
      </c>
      <c r="B82" s="86" t="str">
        <f>VLOOKUP(C82,Seznam_PO_1_1_2022!A:B,2,0)</f>
        <v>JM_262</v>
      </c>
      <c r="C82" s="172">
        <v>70841373</v>
      </c>
      <c r="D82" s="178">
        <v>70841373</v>
      </c>
      <c r="E82" s="88" t="str">
        <f>VLOOKUP(C82,Seznam_PO_1_1_2022!A:E,5,0)</f>
        <v>Základní umělecká škola Velká nad Veličkou, příspěvková organizace</v>
      </c>
      <c r="F82" s="88" t="str">
        <f>VLOOKUP(C82,Seznam_PO_1_1_2022!A:F,6,0)</f>
        <v>Velká nad Veličkou 462, 696 74 Velká nad Veličkou</v>
      </c>
      <c r="G82" s="89">
        <f>VLOOKUP(C82,'240 Odpovědi formuláře'!A:H,8,0)</f>
        <v>0</v>
      </c>
      <c r="H82" s="89">
        <f>VLOOKUP(C82,'240 Odpovědi formuláře'!A:I,9,0)</f>
        <v>15</v>
      </c>
      <c r="I82" s="89">
        <f>VLOOKUP(C82,'240 Odpovědi formuláře'!A:J,10,0)</f>
        <v>0</v>
      </c>
      <c r="J82" s="89">
        <f>VLOOKUP(C82,'240 Odpovědi formuláře'!A:K,11,0)</f>
        <v>0</v>
      </c>
      <c r="K82" s="89">
        <f>VLOOKUP(C82,'240 Odpovědi formuláře'!A:L,12,0)</f>
        <v>0</v>
      </c>
      <c r="L82" s="89">
        <f>VLOOKUP(C82,'240 Odpovědi formuláře'!A:M,13,0)</f>
        <v>0</v>
      </c>
      <c r="M82" s="89">
        <f>VLOOKUP(C82,'240 Odpovědi formuláře'!A:N,14,0)</f>
        <v>0</v>
      </c>
      <c r="N82" s="89">
        <f>VLOOKUP(C82,'240 Odpovědi formuláře'!A:O,15,0)</f>
        <v>2</v>
      </c>
      <c r="O82" s="89">
        <f>VLOOKUP(C82,'240 Odpovědi formuláře'!A:P,16,0)</f>
        <v>0</v>
      </c>
      <c r="P82" s="89">
        <f>VLOOKUP(C82,'240 Odpovědi formuláře'!A:Q,17,0)</f>
        <v>0</v>
      </c>
      <c r="Q82" s="89">
        <f>VLOOKUP(C82,'240 Odpovědi formuláře'!A:R,18,0)</f>
        <v>0</v>
      </c>
      <c r="R82" s="90">
        <f>VLOOKUP(C82,'240 Odpovědi formuláře'!A:S,19,0)</f>
        <v>0</v>
      </c>
      <c r="S82" s="91">
        <f t="shared" si="1"/>
        <v>17</v>
      </c>
    </row>
    <row r="83" spans="1:19" s="92" customFormat="1" ht="49.9" customHeight="1">
      <c r="A83" s="85">
        <v>79</v>
      </c>
      <c r="B83" s="86" t="str">
        <f>VLOOKUP(C83,Seznam_PO_1_1_2022!A:B,2,0)</f>
        <v>JM_263</v>
      </c>
      <c r="C83" s="172">
        <v>49939416</v>
      </c>
      <c r="D83" s="178">
        <v>49939416</v>
      </c>
      <c r="E83" s="88" t="str">
        <f>VLOOKUP(C83,Seznam_PO_1_1_2022!A:E,5,0)</f>
        <v>Dům dětí a mládeže Veselí nad Moravou, příspěvková organizace</v>
      </c>
      <c r="F83" s="88" t="str">
        <f>VLOOKUP(C83,Seznam_PO_1_1_2022!A:F,6,0)</f>
        <v>Hutník 1495, 698 01 Veselí nad Moravou</v>
      </c>
      <c r="G83" s="89">
        <f>VLOOKUP(C83,'240 Odpovědi formuláře'!A:H,8,0)</f>
        <v>25</v>
      </c>
      <c r="H83" s="89">
        <f>VLOOKUP(C83,'240 Odpovědi formuláře'!A:I,9,0)</f>
        <v>0</v>
      </c>
      <c r="I83" s="89">
        <f>VLOOKUP(C83,'240 Odpovědi formuláře'!A:J,10,0)</f>
        <v>0</v>
      </c>
      <c r="J83" s="89">
        <f>VLOOKUP(C83,'240 Odpovědi formuláře'!A:K,11,0)</f>
        <v>0</v>
      </c>
      <c r="K83" s="89">
        <f>VLOOKUP(C83,'240 Odpovědi formuláře'!A:L,12,0)</f>
        <v>0</v>
      </c>
      <c r="L83" s="89">
        <f>VLOOKUP(C83,'240 Odpovědi formuláře'!A:M,13,0)</f>
        <v>0</v>
      </c>
      <c r="M83" s="89">
        <f>VLOOKUP(C83,'240 Odpovědi formuláře'!A:N,14,0)</f>
        <v>0</v>
      </c>
      <c r="N83" s="89">
        <f>VLOOKUP(C83,'240 Odpovědi formuláře'!A:O,15,0)</f>
        <v>0</v>
      </c>
      <c r="O83" s="89">
        <f>VLOOKUP(C83,'240 Odpovědi formuláře'!A:P,16,0)</f>
        <v>0</v>
      </c>
      <c r="P83" s="89">
        <f>VLOOKUP(C83,'240 Odpovědi formuláře'!A:Q,17,0)</f>
        <v>0</v>
      </c>
      <c r="Q83" s="89">
        <f>VLOOKUP(C83,'240 Odpovědi formuláře'!A:R,18,0)</f>
        <v>0</v>
      </c>
      <c r="R83" s="90">
        <f>VLOOKUP(C83,'240 Odpovědi formuláře'!A:S,19,0)</f>
        <v>0</v>
      </c>
      <c r="S83" s="91">
        <f t="shared" si="1"/>
        <v>25</v>
      </c>
    </row>
    <row r="84" spans="1:19" s="92" customFormat="1" ht="49.9" customHeight="1">
      <c r="A84" s="85">
        <v>80</v>
      </c>
      <c r="B84" s="86" t="str">
        <f>VLOOKUP(C84,Seznam_PO_1_1_2022!A:B,2,0)</f>
        <v>JM_266</v>
      </c>
      <c r="C84" s="173">
        <v>380407</v>
      </c>
      <c r="D84" s="179" t="s">
        <v>179</v>
      </c>
      <c r="E84" s="88" t="str">
        <f>VLOOKUP(C84,Seznam_PO_1_1_2022!A:E,5,0)</f>
        <v>Střední škola elektrotechnická a energetická Sokolnice, příspěvková organizace</v>
      </c>
      <c r="F84" s="88" t="str">
        <f>VLOOKUP(C84,Seznam_PO_1_1_2022!A:F,6,0)</f>
        <v>Učiliště 496, 664 52 Sokolnice</v>
      </c>
      <c r="G84" s="89">
        <f>VLOOKUP(C84,'240 Odpovědi formuláře'!A:H,8,0)</f>
        <v>0</v>
      </c>
      <c r="H84" s="89">
        <f>VLOOKUP(C84,'240 Odpovědi formuláře'!A:I,9,0)</f>
        <v>150</v>
      </c>
      <c r="I84" s="89">
        <f>VLOOKUP(C84,'240 Odpovědi formuláře'!A:J,10,0)</f>
        <v>0</v>
      </c>
      <c r="J84" s="89">
        <f>VLOOKUP(C84,'240 Odpovědi formuláře'!A:K,11,0)</f>
        <v>0</v>
      </c>
      <c r="K84" s="89">
        <f>VLOOKUP(C84,'240 Odpovědi formuláře'!A:L,12,0)</f>
        <v>0</v>
      </c>
      <c r="L84" s="89">
        <f>VLOOKUP(C84,'240 Odpovědi formuláře'!A:M,13,0)</f>
        <v>0</v>
      </c>
      <c r="M84" s="89">
        <f>VLOOKUP(C84,'240 Odpovědi formuláře'!A:N,14,0)</f>
        <v>0</v>
      </c>
      <c r="N84" s="89">
        <f>VLOOKUP(C84,'240 Odpovědi formuláře'!A:O,15,0)</f>
        <v>0</v>
      </c>
      <c r="O84" s="89">
        <f>VLOOKUP(C84,'240 Odpovědi formuláře'!A:P,16,0)</f>
        <v>0</v>
      </c>
      <c r="P84" s="89">
        <f>VLOOKUP(C84,'240 Odpovědi formuláře'!A:Q,17,0)</f>
        <v>0</v>
      </c>
      <c r="Q84" s="89">
        <f>VLOOKUP(C84,'240 Odpovědi formuláře'!A:R,18,0)</f>
        <v>0</v>
      </c>
      <c r="R84" s="90">
        <f>VLOOKUP(C84,'240 Odpovědi formuláře'!A:S,19,0)</f>
        <v>0</v>
      </c>
      <c r="S84" s="91">
        <f t="shared" si="1"/>
        <v>150</v>
      </c>
    </row>
    <row r="85" spans="1:19" s="92" customFormat="1" ht="49.9" customHeight="1">
      <c r="A85" s="85">
        <v>81</v>
      </c>
      <c r="B85" s="86" t="str">
        <f>VLOOKUP(C85,Seznam_PO_1_1_2022!A:B,2,0)</f>
        <v>JM_267</v>
      </c>
      <c r="C85" s="173">
        <v>209392</v>
      </c>
      <c r="D85" s="179" t="s">
        <v>64</v>
      </c>
      <c r="E85" s="88" t="str">
        <f>VLOOKUP(C85,Seznam_PO_1_1_2022!A:E,5,0)</f>
        <v>Domov pro seniory Sokolnice, příspěvková organizace</v>
      </c>
      <c r="F85" s="88" t="str">
        <f>VLOOKUP(C85,Seznam_PO_1_1_2022!A:F,6,0)</f>
        <v>Zámecká 57, 664 52 Sokolnice</v>
      </c>
      <c r="G85" s="89">
        <f>VLOOKUP(C85,'240 Odpovědi formuláře'!A:H,8,0)</f>
        <v>50</v>
      </c>
      <c r="H85" s="89">
        <f>VLOOKUP(C85,'240 Odpovědi formuláře'!A:I,9,0)</f>
        <v>0</v>
      </c>
      <c r="I85" s="89">
        <f>VLOOKUP(C85,'240 Odpovědi formuláře'!A:J,10,0)</f>
        <v>0</v>
      </c>
      <c r="J85" s="89">
        <f>VLOOKUP(C85,'240 Odpovědi formuláře'!A:K,11,0)</f>
        <v>0</v>
      </c>
      <c r="K85" s="89">
        <f>VLOOKUP(C85,'240 Odpovědi formuláře'!A:L,12,0)</f>
        <v>0</v>
      </c>
      <c r="L85" s="89">
        <f>VLOOKUP(C85,'240 Odpovědi formuláře'!A:M,13,0)</f>
        <v>0</v>
      </c>
      <c r="M85" s="89">
        <f>VLOOKUP(C85,'240 Odpovědi formuláře'!A:N,14,0)</f>
        <v>3</v>
      </c>
      <c r="N85" s="89">
        <f>VLOOKUP(C85,'240 Odpovědi formuláře'!A:O,15,0)</f>
        <v>0</v>
      </c>
      <c r="O85" s="89">
        <f>VLOOKUP(C85,'240 Odpovědi formuláře'!A:P,16,0)</f>
        <v>0</v>
      </c>
      <c r="P85" s="89">
        <f>VLOOKUP(C85,'240 Odpovědi formuláře'!A:Q,17,0)</f>
        <v>0</v>
      </c>
      <c r="Q85" s="89">
        <f>VLOOKUP(C85,'240 Odpovědi formuláře'!A:R,18,0)</f>
        <v>0</v>
      </c>
      <c r="R85" s="90">
        <f>VLOOKUP(C85,'240 Odpovědi formuláře'!A:S,19,0)</f>
        <v>0</v>
      </c>
      <c r="S85" s="91">
        <f t="shared" si="1"/>
        <v>53</v>
      </c>
    </row>
    <row r="86" spans="1:19" s="92" customFormat="1" ht="49.9" customHeight="1">
      <c r="A86" s="85">
        <v>82</v>
      </c>
      <c r="B86" s="86" t="str">
        <f>VLOOKUP(C86,Seznam_PO_1_1_2022!A:B,2,0)</f>
        <v>JM_271</v>
      </c>
      <c r="C86" s="172">
        <v>47885939</v>
      </c>
      <c r="D86" s="178">
        <v>47885939</v>
      </c>
      <c r="E86" s="88" t="str">
        <f>VLOOKUP(C86,Seznam_PO_1_1_2022!A:E,5,0)</f>
        <v>Základní umělecká škola Adamov, příspěvková organizace</v>
      </c>
      <c r="F86" s="88" t="str">
        <f>VLOOKUP(C86,Seznam_PO_1_1_2022!A:F,6,0)</f>
        <v>Ronovská 281/12, 679 04 Adamov</v>
      </c>
      <c r="G86" s="89">
        <f>VLOOKUP(C86,'240 Odpovědi formuláře'!A:H,8,0)</f>
        <v>5</v>
      </c>
      <c r="H86" s="89">
        <f>VLOOKUP(C86,'240 Odpovědi formuláře'!A:I,9,0)</f>
        <v>0</v>
      </c>
      <c r="I86" s="89">
        <f>VLOOKUP(C86,'240 Odpovědi formuláře'!A:J,10,0)</f>
        <v>0</v>
      </c>
      <c r="J86" s="89">
        <f>VLOOKUP(C86,'240 Odpovědi formuláře'!A:K,11,0)</f>
        <v>0</v>
      </c>
      <c r="K86" s="89">
        <f>VLOOKUP(C86,'240 Odpovědi formuláře'!A:L,12,0)</f>
        <v>0</v>
      </c>
      <c r="L86" s="89">
        <f>VLOOKUP(C86,'240 Odpovědi formuláře'!A:M,13,0)</f>
        <v>0</v>
      </c>
      <c r="M86" s="89">
        <f>VLOOKUP(C86,'240 Odpovědi formuláře'!A:N,14,0)</f>
        <v>0</v>
      </c>
      <c r="N86" s="89">
        <f>VLOOKUP(C86,'240 Odpovědi formuláře'!A:O,15,0)</f>
        <v>0</v>
      </c>
      <c r="O86" s="89">
        <f>VLOOKUP(C86,'240 Odpovědi formuláře'!A:P,16,0)</f>
        <v>0</v>
      </c>
      <c r="P86" s="89">
        <f>VLOOKUP(C86,'240 Odpovědi formuláře'!A:Q,17,0)</f>
        <v>0</v>
      </c>
      <c r="Q86" s="89">
        <f>VLOOKUP(C86,'240 Odpovědi formuláře'!A:R,18,0)</f>
        <v>0</v>
      </c>
      <c r="R86" s="90">
        <f>VLOOKUP(C86,'240 Odpovědi formuláře'!A:S,19,0)</f>
        <v>0</v>
      </c>
      <c r="S86" s="91">
        <f t="shared" si="1"/>
        <v>5</v>
      </c>
    </row>
    <row r="87" spans="1:19" s="92" customFormat="1" ht="49.9" customHeight="1">
      <c r="A87" s="85">
        <v>83</v>
      </c>
      <c r="B87" s="86" t="str">
        <f>VLOOKUP(C87,Seznam_PO_1_1_2022!A:B,2,0)</f>
        <v>JM_274</v>
      </c>
      <c r="C87" s="173">
        <v>380458</v>
      </c>
      <c r="D87" s="179" t="s">
        <v>58</v>
      </c>
      <c r="E87" s="88" t="str">
        <f>VLOOKUP(C87,Seznam_PO_1_1_2022!A:E,5,0)</f>
        <v>Domov pro seniory Černá Hora, příspěvková organizace</v>
      </c>
      <c r="F87" s="88" t="str">
        <f>VLOOKUP(C87,Seznam_PO_1_1_2022!A:F,6,0)</f>
        <v>Zámecká 1, 679 21 Černá Hora</v>
      </c>
      <c r="G87" s="89">
        <f>VLOOKUP(C87,'240 Odpovědi formuláře'!A:H,8,0)</f>
        <v>0</v>
      </c>
      <c r="H87" s="89">
        <f>VLOOKUP(C87,'240 Odpovědi formuláře'!A:I,9,0)</f>
        <v>20</v>
      </c>
      <c r="I87" s="89">
        <f>VLOOKUP(C87,'240 Odpovědi formuláře'!A:J,10,0)</f>
        <v>0</v>
      </c>
      <c r="J87" s="89">
        <f>VLOOKUP(C87,'240 Odpovědi formuláře'!A:K,11,0)</f>
        <v>0</v>
      </c>
      <c r="K87" s="89">
        <f>VLOOKUP(C87,'240 Odpovědi formuláře'!A:L,12,0)</f>
        <v>0</v>
      </c>
      <c r="L87" s="89">
        <f>VLOOKUP(C87,'240 Odpovědi formuláře'!A:M,13,0)</f>
        <v>0</v>
      </c>
      <c r="M87" s="89">
        <f>VLOOKUP(C87,'240 Odpovědi formuláře'!A:N,14,0)</f>
        <v>0</v>
      </c>
      <c r="N87" s="89">
        <f>VLOOKUP(C87,'240 Odpovědi formuláře'!A:O,15,0)</f>
        <v>0</v>
      </c>
      <c r="O87" s="89">
        <f>VLOOKUP(C87,'240 Odpovědi formuláře'!A:P,16,0)</f>
        <v>0</v>
      </c>
      <c r="P87" s="89">
        <f>VLOOKUP(C87,'240 Odpovědi formuláře'!A:Q,17,0)</f>
        <v>0</v>
      </c>
      <c r="Q87" s="89">
        <f>VLOOKUP(C87,'240 Odpovědi formuláře'!A:R,18,0)</f>
        <v>0</v>
      </c>
      <c r="R87" s="90">
        <f>VLOOKUP(C87,'240 Odpovědi formuláře'!A:S,19,0)</f>
        <v>0</v>
      </c>
      <c r="S87" s="91">
        <f t="shared" si="1"/>
        <v>20</v>
      </c>
    </row>
    <row r="88" spans="1:19" s="92" customFormat="1" ht="49.9" customHeight="1">
      <c r="A88" s="85">
        <v>84</v>
      </c>
      <c r="B88" s="86" t="str">
        <f>VLOOKUP(C88,Seznam_PO_1_1_2022!A:B,2,0)</f>
        <v>JM_280</v>
      </c>
      <c r="C88" s="173">
        <v>4212029</v>
      </c>
      <c r="D88" s="179" t="s">
        <v>27</v>
      </c>
      <c r="E88" s="88" t="str">
        <f>VLOOKUP(C88,Seznam_PO_1_1_2022!A:E,5,0)</f>
        <v>Nemocnice Hustopeče, příspěvková organizace</v>
      </c>
      <c r="F88" s="88" t="str">
        <f>VLOOKUP(C88,Seznam_PO_1_1_2022!A:F,6,0)</f>
        <v>Brněnská 716/41, 693 01 Hustopeče</v>
      </c>
      <c r="G88" s="89">
        <f>VLOOKUP(C88,'240 Odpovědi formuláře'!A:H,8,0)</f>
        <v>0</v>
      </c>
      <c r="H88" s="89">
        <f>VLOOKUP(C88,'240 Odpovědi formuláře'!A:I,9,0)</f>
        <v>200</v>
      </c>
      <c r="I88" s="89">
        <f>VLOOKUP(C88,'240 Odpovědi formuláře'!A:J,10,0)</f>
        <v>0</v>
      </c>
      <c r="J88" s="89">
        <f>VLOOKUP(C88,'240 Odpovědi formuláře'!A:K,11,0)</f>
        <v>0</v>
      </c>
      <c r="K88" s="89">
        <f>VLOOKUP(C88,'240 Odpovědi formuláře'!A:L,12,0)</f>
        <v>0</v>
      </c>
      <c r="L88" s="89">
        <f>VLOOKUP(C88,'240 Odpovědi formuláře'!A:M,13,0)</f>
        <v>0</v>
      </c>
      <c r="M88" s="89">
        <f>VLOOKUP(C88,'240 Odpovědi formuláře'!A:N,14,0)</f>
        <v>0</v>
      </c>
      <c r="N88" s="89">
        <f>VLOOKUP(C88,'240 Odpovědi formuláře'!A:O,15,0)</f>
        <v>0</v>
      </c>
      <c r="O88" s="89">
        <f>VLOOKUP(C88,'240 Odpovědi formuláře'!A:P,16,0)</f>
        <v>0</v>
      </c>
      <c r="P88" s="89">
        <f>VLOOKUP(C88,'240 Odpovědi formuláře'!A:Q,17,0)</f>
        <v>0</v>
      </c>
      <c r="Q88" s="89">
        <f>VLOOKUP(C88,'240 Odpovědi formuláře'!A:R,18,0)</f>
        <v>0</v>
      </c>
      <c r="R88" s="90">
        <f>VLOOKUP(C88,'240 Odpovědi formuláře'!A:S,19,0)</f>
        <v>0</v>
      </c>
      <c r="S88" s="91">
        <f t="shared" si="1"/>
        <v>200</v>
      </c>
    </row>
    <row r="89" spans="1:19" s="92" customFormat="1" ht="49.9" customHeight="1">
      <c r="A89" s="85">
        <v>85</v>
      </c>
      <c r="B89" s="86" t="str">
        <f>VLOOKUP(C89,Seznam_PO_1_1_2022!A:B,2,0)</f>
        <v>JM_281</v>
      </c>
      <c r="C89" s="173">
        <v>4551320</v>
      </c>
      <c r="D89" s="179" t="s">
        <v>42</v>
      </c>
      <c r="E89" s="88" t="str">
        <f>VLOOKUP(C89,Seznam_PO_1_1_2022!A:E,5,0)</f>
        <v>Muzeum Blanenska, příspěvková organizace</v>
      </c>
      <c r="F89" s="88" t="str">
        <f>VLOOKUP(C89,Seznam_PO_1_1_2022!A:F,6,0)</f>
        <v>Zámek 1/1, 678 01 Blansko</v>
      </c>
      <c r="G89" s="89">
        <f>VLOOKUP(C89,'240 Odpovědi formuláře'!A:H,8,0)</f>
        <v>10</v>
      </c>
      <c r="H89" s="89">
        <f>VLOOKUP(C89,'240 Odpovědi formuláře'!A:I,9,0)</f>
        <v>0</v>
      </c>
      <c r="I89" s="89">
        <f>VLOOKUP(C89,'240 Odpovědi formuláře'!A:J,10,0)</f>
        <v>0</v>
      </c>
      <c r="J89" s="89">
        <f>VLOOKUP(C89,'240 Odpovědi formuláře'!A:K,11,0)</f>
        <v>2</v>
      </c>
      <c r="K89" s="89">
        <f>VLOOKUP(C89,'240 Odpovědi formuláře'!A:L,12,0)</f>
        <v>0</v>
      </c>
      <c r="L89" s="89">
        <f>VLOOKUP(C89,'240 Odpovědi formuláře'!A:M,13,0)</f>
        <v>0</v>
      </c>
      <c r="M89" s="89">
        <f>VLOOKUP(C89,'240 Odpovědi formuláře'!A:N,14,0)</f>
        <v>0</v>
      </c>
      <c r="N89" s="89">
        <f>VLOOKUP(C89,'240 Odpovědi formuláře'!A:O,15,0)</f>
        <v>0</v>
      </c>
      <c r="O89" s="89">
        <f>VLOOKUP(C89,'240 Odpovědi formuláře'!A:P,16,0)</f>
        <v>0</v>
      </c>
      <c r="P89" s="89">
        <f>VLOOKUP(C89,'240 Odpovědi formuláře'!A:Q,17,0)</f>
        <v>0</v>
      </c>
      <c r="Q89" s="89">
        <f>VLOOKUP(C89,'240 Odpovědi formuláře'!A:R,18,0)</f>
        <v>0</v>
      </c>
      <c r="R89" s="90">
        <f>VLOOKUP(C89,'240 Odpovědi formuláře'!A:S,19,0)</f>
        <v>0</v>
      </c>
      <c r="S89" s="91">
        <f t="shared" si="1"/>
        <v>12</v>
      </c>
    </row>
    <row r="90" spans="1:19" s="92" customFormat="1" ht="49.9" customHeight="1">
      <c r="A90" s="85">
        <v>86</v>
      </c>
      <c r="B90" s="86" t="str">
        <f>VLOOKUP(C90,Seznam_PO_1_1_2022!A:B,2,0)</f>
        <v>JM_286</v>
      </c>
      <c r="C90" s="172">
        <v>14120097</v>
      </c>
      <c r="D90" s="178">
        <v>14120097</v>
      </c>
      <c r="E90" s="88" t="str">
        <f>VLOOKUP(C90,Seznam_PO_1_1_2022!A:E,5,0)</f>
        <v>Domov pro seniory Hustopeče, příspěvková organizace</v>
      </c>
      <c r="F90" s="88" t="str">
        <f>VLOOKUP(C90,Seznam_PO_1_1_2022!A:F,6,0)</f>
        <v>Hybešova 1497/7,693 01 Hustopeče</v>
      </c>
      <c r="G90" s="89">
        <f>VLOOKUP(C90,'240 Odpovědi formuláře'!A:H,8,0)</f>
        <v>0</v>
      </c>
      <c r="H90" s="89">
        <f>VLOOKUP(C90,'240 Odpovědi formuláře'!A:I,9,0)</f>
        <v>60</v>
      </c>
      <c r="I90" s="89">
        <f>VLOOKUP(C90,'240 Odpovědi formuláře'!A:J,10,0)</f>
        <v>0</v>
      </c>
      <c r="J90" s="89">
        <f>VLOOKUP(C90,'240 Odpovědi formuláře'!A:K,11,0)</f>
        <v>0</v>
      </c>
      <c r="K90" s="89">
        <f>VLOOKUP(C90,'240 Odpovědi formuláře'!A:L,12,0)</f>
        <v>0</v>
      </c>
      <c r="L90" s="89">
        <f>VLOOKUP(C90,'240 Odpovědi formuláře'!A:M,13,0)</f>
        <v>0</v>
      </c>
      <c r="M90" s="89">
        <f>VLOOKUP(C90,'240 Odpovědi formuláře'!A:N,14,0)</f>
        <v>0</v>
      </c>
      <c r="N90" s="89">
        <f>VLOOKUP(C90,'240 Odpovědi formuláře'!A:O,15,0)</f>
        <v>5</v>
      </c>
      <c r="O90" s="89">
        <f>VLOOKUP(C90,'240 Odpovědi formuláře'!A:P,16,0)</f>
        <v>0</v>
      </c>
      <c r="P90" s="89">
        <f>VLOOKUP(C90,'240 Odpovědi formuláře'!A:Q,17,0)</f>
        <v>0</v>
      </c>
      <c r="Q90" s="89">
        <f>VLOOKUP(C90,'240 Odpovědi formuláře'!A:R,18,0)</f>
        <v>0</v>
      </c>
      <c r="R90" s="90">
        <f>VLOOKUP(C90,'240 Odpovědi formuláře'!A:S,19,0)</f>
        <v>0</v>
      </c>
      <c r="S90" s="91">
        <f t="shared" si="1"/>
        <v>65</v>
      </c>
    </row>
    <row r="91" spans="6:19" ht="30" customHeight="1" hidden="1">
      <c r="F91" s="96"/>
      <c r="G91" s="98">
        <f aca="true" t="shared" si="2" ref="G91:S91">SUM(G5:G90)</f>
        <v>3690</v>
      </c>
      <c r="H91" s="98">
        <f t="shared" si="2"/>
        <v>3770</v>
      </c>
      <c r="I91" s="98">
        <f t="shared" si="2"/>
        <v>1870</v>
      </c>
      <c r="J91" s="98">
        <f t="shared" si="2"/>
        <v>30</v>
      </c>
      <c r="K91" s="98">
        <f t="shared" si="2"/>
        <v>6</v>
      </c>
      <c r="L91" s="98">
        <f t="shared" si="2"/>
        <v>18</v>
      </c>
      <c r="M91" s="98">
        <f t="shared" si="2"/>
        <v>56</v>
      </c>
      <c r="N91" s="98">
        <f t="shared" si="2"/>
        <v>90</v>
      </c>
      <c r="O91" s="98">
        <f t="shared" si="2"/>
        <v>6</v>
      </c>
      <c r="P91" s="98">
        <f t="shared" si="2"/>
        <v>5</v>
      </c>
      <c r="Q91" s="98">
        <f t="shared" si="2"/>
        <v>776</v>
      </c>
      <c r="R91" s="99">
        <f t="shared" si="2"/>
        <v>0</v>
      </c>
      <c r="S91" s="71">
        <f t="shared" si="2"/>
        <v>10317</v>
      </c>
    </row>
    <row r="92" ht="30" customHeight="1">
      <c r="R92" s="99">
        <f>SUM(G91:R91)</f>
        <v>10317</v>
      </c>
    </row>
  </sheetData>
  <autoFilter ref="B4:F92"/>
  <mergeCells count="3">
    <mergeCell ref="A1:Q1"/>
    <mergeCell ref="A2:Q2"/>
    <mergeCell ref="A3:Q3"/>
  </mergeCells>
  <conditionalFormatting sqref="B5:B1048576">
    <cfRule type="duplicateValues" priority="10" dxfId="1">
      <formula>AND(COUNTIF($B$5:$B$1048576,B5)&gt;1,NOT(ISBLANK(B5)))</formula>
    </cfRule>
  </conditionalFormatting>
  <conditionalFormatting sqref="B11">
    <cfRule type="duplicateValues" priority="7" dxfId="1">
      <formula>AND(COUNTIF($B$11:$B$11,B11)&gt;1,NOT(ISBLANK(B11)))</formula>
    </cfRule>
  </conditionalFormatting>
  <conditionalFormatting sqref="B12">
    <cfRule type="duplicateValues" priority="6" dxfId="1">
      <formula>AND(COUNTIF($B$12:$B$12,B12)&gt;1,NOT(ISBLANK(B12)))</formula>
    </cfRule>
  </conditionalFormatting>
  <conditionalFormatting sqref="B22">
    <cfRule type="duplicateValues" priority="8" dxfId="1">
      <formula>AND(COUNTIF($B$22:$B$22,B22)&gt;1,NOT(ISBLANK(B22)))</formula>
    </cfRule>
  </conditionalFormatting>
  <conditionalFormatting sqref="B28">
    <cfRule type="duplicateValues" priority="9" dxfId="1">
      <formula>AND(COUNTIF($B$28:$B$28,B28)&gt;1,NOT(ISBLANK(B28)))</formula>
    </cfRule>
  </conditionalFormatting>
  <conditionalFormatting sqref="B29">
    <cfRule type="duplicateValues" priority="5" dxfId="1">
      <formula>AND(COUNTIF($B$29:$B$29,B29)&gt;1,NOT(ISBLANK(B29)))</formula>
    </cfRule>
  </conditionalFormatting>
  <conditionalFormatting sqref="E4:E1048576">
    <cfRule type="duplicateValues" priority="4" dxfId="1">
      <formula>AND(COUNTIF($E$4:$E$1048576,E4)&gt;1,NOT(ISBLANK(E4)))</formula>
    </cfRule>
  </conditionalFormatting>
  <conditionalFormatting sqref="G5:R90">
    <cfRule type="cellIs" priority="1" dxfId="19" operator="greaterThan">
      <formula>0</formula>
    </cfRule>
    <cfRule type="cellIs" priority="2" dxfId="17" operator="greaterThan">
      <formula>0</formula>
    </cfRule>
    <cfRule type="cellIs" priority="3" dxfId="17" operator="greaterThan">
      <formula>1</formula>
    </cfRule>
  </conditionalFormatting>
  <printOptions horizontalCentered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5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0A52-801F-44E3-8BC2-ADBF7C417D95}">
  <sheetPr>
    <tabColor theme="5" tint="-0.24997000396251678"/>
    <pageSetUpPr fitToPage="1"/>
  </sheetPr>
  <dimension ref="A1:S26"/>
  <sheetViews>
    <sheetView view="pageBreakPreview" zoomScale="70" zoomScaleSheetLayoutView="70" zoomScalePageLayoutView="55" workbookViewId="0" topLeftCell="A1">
      <selection activeCell="R20" sqref="R20"/>
    </sheetView>
  </sheetViews>
  <sheetFormatPr defaultColWidth="9.140625" defaultRowHeight="12.75"/>
  <cols>
    <col min="1" max="1" width="9.140625" style="147" customWidth="1"/>
    <col min="2" max="2" width="52.28125" style="147" customWidth="1"/>
    <col min="3" max="4" width="14.57421875" style="147" customWidth="1"/>
    <col min="5" max="5" width="24.00390625" style="148" customWidth="1"/>
    <col min="6" max="6" width="19.28125" style="149" customWidth="1"/>
    <col min="7" max="7" width="19.28125" style="150" customWidth="1"/>
    <col min="8" max="15" width="14.57421875" style="150" customWidth="1"/>
    <col min="16" max="16" width="16.8515625" style="148" customWidth="1"/>
    <col min="17" max="17" width="23.57421875" style="148" customWidth="1"/>
    <col min="18" max="19" width="16.421875" style="153" customWidth="1"/>
    <col min="20" max="16384" width="9.140625" style="148" customWidth="1"/>
  </cols>
  <sheetData>
    <row r="1" spans="1:19" s="101" customFormat="1" ht="29.25" customHeight="1">
      <c r="A1" s="185" t="s">
        <v>1446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00"/>
      <c r="S1" s="100"/>
    </row>
    <row r="2" spans="1:19" s="101" customFormat="1" ht="18.75" customHeight="1">
      <c r="A2" s="186" t="s">
        <v>1426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00"/>
      <c r="S2" s="100"/>
    </row>
    <row r="3" spans="1:19" s="101" customFormat="1" ht="12.75">
      <c r="A3" s="186" t="s">
        <v>1447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00"/>
      <c r="S3" s="100"/>
    </row>
    <row r="4" spans="1:19" s="101" customFormat="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0"/>
      <c r="S4" s="100"/>
    </row>
    <row r="5" spans="1:19" s="101" customFormat="1" ht="42.95" customHeight="1">
      <c r="A5" s="187" t="s">
        <v>1448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00"/>
      <c r="S5" s="100"/>
    </row>
    <row r="6" spans="1:19" s="101" customFormat="1" ht="19.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R6" s="100"/>
      <c r="S6" s="100"/>
    </row>
    <row r="7" spans="1:19" s="103" customFormat="1" ht="99.95" customHeight="1">
      <c r="A7" s="105" t="s">
        <v>1449</v>
      </c>
      <c r="B7" s="105" t="s">
        <v>1450</v>
      </c>
      <c r="C7" s="105" t="s">
        <v>1451</v>
      </c>
      <c r="D7" s="105" t="s">
        <v>1452</v>
      </c>
      <c r="E7" s="106" t="s">
        <v>1453</v>
      </c>
      <c r="F7" s="106" t="s">
        <v>1454</v>
      </c>
      <c r="G7" s="106" t="s">
        <v>1455</v>
      </c>
      <c r="H7" s="107" t="s">
        <v>1456</v>
      </c>
      <c r="I7" s="107" t="s">
        <v>1457</v>
      </c>
      <c r="J7" s="106" t="s">
        <v>1458</v>
      </c>
      <c r="K7" s="106" t="s">
        <v>1459</v>
      </c>
      <c r="L7" s="108" t="s">
        <v>1460</v>
      </c>
      <c r="M7" s="106" t="s">
        <v>1461</v>
      </c>
      <c r="N7" s="106" t="s">
        <v>1462</v>
      </c>
      <c r="O7" s="106" t="s">
        <v>1463</v>
      </c>
      <c r="P7" s="109" t="s">
        <v>1464</v>
      </c>
      <c r="Q7" s="110" t="s">
        <v>1465</v>
      </c>
      <c r="R7" s="177" t="s">
        <v>1532</v>
      </c>
      <c r="S7" s="111" t="s">
        <v>1466</v>
      </c>
    </row>
    <row r="8" spans="1:19" s="101" customFormat="1" ht="30" customHeight="1">
      <c r="A8" s="112">
        <v>1</v>
      </c>
      <c r="B8" s="113" t="s">
        <v>1467</v>
      </c>
      <c r="C8" s="114">
        <v>80</v>
      </c>
      <c r="D8" s="114" t="s">
        <v>1468</v>
      </c>
      <c r="E8" s="114" t="s">
        <v>1469</v>
      </c>
      <c r="F8" s="114" t="s">
        <v>1470</v>
      </c>
      <c r="G8" s="114" t="s">
        <v>1471</v>
      </c>
      <c r="H8" s="114" t="s">
        <v>1472</v>
      </c>
      <c r="I8" s="115">
        <v>500</v>
      </c>
      <c r="J8" s="114" t="s">
        <v>1473</v>
      </c>
      <c r="K8" s="114" t="s">
        <v>1473</v>
      </c>
      <c r="L8" s="114" t="s">
        <v>1473</v>
      </c>
      <c r="M8" s="114" t="s">
        <v>1473</v>
      </c>
      <c r="N8" s="114" t="s">
        <v>1473</v>
      </c>
      <c r="O8" s="114" t="s">
        <v>1473</v>
      </c>
      <c r="P8" s="116">
        <f>'01Seznam Zadavatelů'!G91</f>
        <v>3690</v>
      </c>
      <c r="Q8" s="117"/>
      <c r="R8" s="100">
        <v>79</v>
      </c>
      <c r="S8" s="100">
        <f>R8*P8</f>
        <v>291510</v>
      </c>
    </row>
    <row r="9" spans="1:19" s="101" customFormat="1" ht="30" customHeight="1">
      <c r="A9" s="112">
        <v>2</v>
      </c>
      <c r="B9" s="113" t="s">
        <v>1474</v>
      </c>
      <c r="C9" s="114">
        <v>80</v>
      </c>
      <c r="D9" s="114" t="s">
        <v>1468</v>
      </c>
      <c r="E9" s="114" t="s">
        <v>1475</v>
      </c>
      <c r="F9" s="114" t="s">
        <v>1476</v>
      </c>
      <c r="G9" s="114" t="s">
        <v>1477</v>
      </c>
      <c r="H9" s="114" t="s">
        <v>1478</v>
      </c>
      <c r="I9" s="115">
        <v>500</v>
      </c>
      <c r="J9" s="114" t="s">
        <v>1473</v>
      </c>
      <c r="K9" s="114" t="s">
        <v>1473</v>
      </c>
      <c r="L9" s="114" t="s">
        <v>1473</v>
      </c>
      <c r="M9" s="114" t="s">
        <v>1473</v>
      </c>
      <c r="N9" s="118" t="s">
        <v>1479</v>
      </c>
      <c r="O9" s="114" t="s">
        <v>1473</v>
      </c>
      <c r="P9" s="116">
        <f>'01Seznam Zadavatelů'!H91</f>
        <v>3770</v>
      </c>
      <c r="Q9" s="117"/>
      <c r="R9" s="100">
        <v>71</v>
      </c>
      <c r="S9" s="100">
        <f aca="true" t="shared" si="0" ref="S9:S19">R9*P9</f>
        <v>267670</v>
      </c>
    </row>
    <row r="10" spans="1:19" s="101" customFormat="1" ht="30" customHeight="1">
      <c r="A10" s="112">
        <v>3</v>
      </c>
      <c r="B10" s="113" t="s">
        <v>1480</v>
      </c>
      <c r="C10" s="114">
        <v>80</v>
      </c>
      <c r="D10" s="114" t="s">
        <v>1468</v>
      </c>
      <c r="E10" s="114" t="s">
        <v>1481</v>
      </c>
      <c r="F10" s="114" t="s">
        <v>1482</v>
      </c>
      <c r="G10" s="114" t="s">
        <v>1477</v>
      </c>
      <c r="H10" s="114" t="s">
        <v>1483</v>
      </c>
      <c r="I10" s="115">
        <v>500</v>
      </c>
      <c r="J10" s="119" t="s">
        <v>1484</v>
      </c>
      <c r="K10" s="119" t="s">
        <v>1484</v>
      </c>
      <c r="L10" s="119" t="s">
        <v>1473</v>
      </c>
      <c r="M10" s="120" t="s">
        <v>1484</v>
      </c>
      <c r="N10" s="118" t="s">
        <v>1479</v>
      </c>
      <c r="O10" s="121" t="s">
        <v>1484</v>
      </c>
      <c r="P10" s="116">
        <f>'01Seznam Zadavatelů'!I91</f>
        <v>1870</v>
      </c>
      <c r="Q10" s="117"/>
      <c r="R10" s="100">
        <v>69</v>
      </c>
      <c r="S10" s="100">
        <f t="shared" si="0"/>
        <v>129030</v>
      </c>
    </row>
    <row r="11" spans="1:19" s="101" customFormat="1" ht="30" customHeight="1">
      <c r="A11" s="112">
        <v>4</v>
      </c>
      <c r="B11" s="113" t="s">
        <v>1485</v>
      </c>
      <c r="C11" s="114">
        <v>160</v>
      </c>
      <c r="D11" s="114" t="s">
        <v>1468</v>
      </c>
      <c r="E11" s="114" t="s">
        <v>1469</v>
      </c>
      <c r="F11" s="114" t="s">
        <v>1476</v>
      </c>
      <c r="G11" s="114" t="s">
        <v>1486</v>
      </c>
      <c r="H11" s="114" t="s">
        <v>1487</v>
      </c>
      <c r="I11" s="115">
        <v>250</v>
      </c>
      <c r="J11" s="119" t="s">
        <v>1473</v>
      </c>
      <c r="K11" s="119" t="s">
        <v>1473</v>
      </c>
      <c r="L11" s="119" t="s">
        <v>1473</v>
      </c>
      <c r="M11" s="120" t="s">
        <v>1473</v>
      </c>
      <c r="N11" s="120" t="s">
        <v>1473</v>
      </c>
      <c r="O11" s="121" t="s">
        <v>1473</v>
      </c>
      <c r="P11" s="116">
        <f>'01Seznam Zadavatelů'!J91</f>
        <v>30</v>
      </c>
      <c r="Q11" s="117"/>
      <c r="R11" s="100">
        <v>102</v>
      </c>
      <c r="S11" s="100">
        <f t="shared" si="0"/>
        <v>3060</v>
      </c>
    </row>
    <row r="12" spans="1:19" s="139" customFormat="1" ht="30" customHeight="1">
      <c r="A12" s="112">
        <v>5</v>
      </c>
      <c r="B12" s="122" t="s">
        <v>1488</v>
      </c>
      <c r="C12" s="175">
        <v>80</v>
      </c>
      <c r="D12" s="175" t="s">
        <v>1468</v>
      </c>
      <c r="E12" s="118" t="s">
        <v>1479</v>
      </c>
      <c r="F12" s="118" t="s">
        <v>1479</v>
      </c>
      <c r="G12" s="175" t="s">
        <v>1489</v>
      </c>
      <c r="H12" s="175" t="s">
        <v>1490</v>
      </c>
      <c r="I12" s="176">
        <v>500</v>
      </c>
      <c r="J12" s="123" t="s">
        <v>1473</v>
      </c>
      <c r="K12" s="123" t="s">
        <v>1473</v>
      </c>
      <c r="L12" s="123" t="s">
        <v>1473</v>
      </c>
      <c r="M12" s="124" t="s">
        <v>1473</v>
      </c>
      <c r="N12" s="118" t="s">
        <v>1479</v>
      </c>
      <c r="O12" s="140" t="s">
        <v>1484</v>
      </c>
      <c r="P12" s="136">
        <f>'01Seznam Zadavatelů'!K91</f>
        <v>6</v>
      </c>
      <c r="Q12" s="137"/>
      <c r="R12" s="138">
        <v>175</v>
      </c>
      <c r="S12" s="138">
        <f t="shared" si="0"/>
        <v>1050</v>
      </c>
    </row>
    <row r="13" spans="1:19" s="139" customFormat="1" ht="30" customHeight="1">
      <c r="A13" s="112">
        <v>6</v>
      </c>
      <c r="B13" s="122" t="s">
        <v>1491</v>
      </c>
      <c r="C13" s="133">
        <v>160</v>
      </c>
      <c r="D13" s="133" t="s">
        <v>1468</v>
      </c>
      <c r="E13" s="118" t="s">
        <v>1479</v>
      </c>
      <c r="F13" s="118" t="s">
        <v>1479</v>
      </c>
      <c r="G13" s="133" t="s">
        <v>1492</v>
      </c>
      <c r="H13" s="133" t="s">
        <v>1490</v>
      </c>
      <c r="I13" s="134">
        <v>250</v>
      </c>
      <c r="J13" s="123" t="s">
        <v>1473</v>
      </c>
      <c r="K13" s="123" t="s">
        <v>1473</v>
      </c>
      <c r="L13" s="123" t="s">
        <v>1473</v>
      </c>
      <c r="M13" s="124" t="s">
        <v>1473</v>
      </c>
      <c r="N13" s="124" t="s">
        <v>1473</v>
      </c>
      <c r="O13" s="140" t="s">
        <v>1484</v>
      </c>
      <c r="P13" s="136">
        <f>'01Seznam Zadavatelů'!L91</f>
        <v>18</v>
      </c>
      <c r="Q13" s="137"/>
      <c r="R13" s="138">
        <v>204</v>
      </c>
      <c r="S13" s="138">
        <f t="shared" si="0"/>
        <v>3672</v>
      </c>
    </row>
    <row r="14" spans="1:19" s="139" customFormat="1" ht="30" customHeight="1">
      <c r="A14" s="112">
        <v>6</v>
      </c>
      <c r="B14" s="122" t="s">
        <v>1493</v>
      </c>
      <c r="C14" s="133">
        <v>80</v>
      </c>
      <c r="D14" s="133" t="s">
        <v>1494</v>
      </c>
      <c r="E14" s="133" t="s">
        <v>1469</v>
      </c>
      <c r="F14" s="133" t="s">
        <v>1470</v>
      </c>
      <c r="G14" s="133" t="s">
        <v>1471</v>
      </c>
      <c r="H14" s="133" t="s">
        <v>1495</v>
      </c>
      <c r="I14" s="134">
        <v>500</v>
      </c>
      <c r="J14" s="119" t="s">
        <v>1473</v>
      </c>
      <c r="K14" s="119" t="s">
        <v>1473</v>
      </c>
      <c r="L14" s="119" t="s">
        <v>1473</v>
      </c>
      <c r="M14" s="120" t="s">
        <v>1473</v>
      </c>
      <c r="N14" s="120" t="s">
        <v>1473</v>
      </c>
      <c r="O14" s="135" t="s">
        <v>1473</v>
      </c>
      <c r="P14" s="136">
        <f>'01Seznam Zadavatelů'!M91</f>
        <v>56</v>
      </c>
      <c r="Q14" s="137"/>
      <c r="R14" s="138">
        <v>175</v>
      </c>
      <c r="S14" s="138">
        <f t="shared" si="0"/>
        <v>9800</v>
      </c>
    </row>
    <row r="15" spans="1:19" s="139" customFormat="1" ht="30" customHeight="1">
      <c r="A15" s="112">
        <v>7</v>
      </c>
      <c r="B15" s="122" t="s">
        <v>1496</v>
      </c>
      <c r="C15" s="133">
        <v>80</v>
      </c>
      <c r="D15" s="133" t="s">
        <v>1494</v>
      </c>
      <c r="E15" s="133" t="s">
        <v>1475</v>
      </c>
      <c r="F15" s="133" t="s">
        <v>1476</v>
      </c>
      <c r="G15" s="133" t="s">
        <v>1477</v>
      </c>
      <c r="H15" s="133" t="s">
        <v>1478</v>
      </c>
      <c r="I15" s="134">
        <v>500</v>
      </c>
      <c r="J15" s="119" t="s">
        <v>1473</v>
      </c>
      <c r="K15" s="119" t="s">
        <v>1473</v>
      </c>
      <c r="L15" s="119" t="s">
        <v>1473</v>
      </c>
      <c r="M15" s="120" t="s">
        <v>1473</v>
      </c>
      <c r="N15" s="118" t="s">
        <v>1479</v>
      </c>
      <c r="O15" s="135" t="s">
        <v>1473</v>
      </c>
      <c r="P15" s="136">
        <f>'01Seznam Zadavatelů'!N91</f>
        <v>90</v>
      </c>
      <c r="Q15" s="137"/>
      <c r="R15" s="138">
        <v>175</v>
      </c>
      <c r="S15" s="138">
        <f t="shared" si="0"/>
        <v>15750</v>
      </c>
    </row>
    <row r="16" spans="1:19" s="139" customFormat="1" ht="30" customHeight="1">
      <c r="A16" s="112">
        <v>8</v>
      </c>
      <c r="B16" s="122" t="s">
        <v>1497</v>
      </c>
      <c r="C16" s="133">
        <v>80</v>
      </c>
      <c r="D16" s="133" t="s">
        <v>1494</v>
      </c>
      <c r="E16" s="133" t="s">
        <v>1481</v>
      </c>
      <c r="F16" s="133" t="s">
        <v>1482</v>
      </c>
      <c r="G16" s="133" t="s">
        <v>1477</v>
      </c>
      <c r="H16" s="133" t="s">
        <v>1483</v>
      </c>
      <c r="I16" s="134">
        <v>500</v>
      </c>
      <c r="J16" s="119" t="s">
        <v>1484</v>
      </c>
      <c r="K16" s="119" t="s">
        <v>1484</v>
      </c>
      <c r="L16" s="119" t="s">
        <v>1473</v>
      </c>
      <c r="M16" s="120" t="s">
        <v>1484</v>
      </c>
      <c r="N16" s="118" t="s">
        <v>1479</v>
      </c>
      <c r="O16" s="135" t="s">
        <v>1484</v>
      </c>
      <c r="P16" s="136">
        <f>'01Seznam Zadavatelů'!O91</f>
        <v>6</v>
      </c>
      <c r="Q16" s="137"/>
      <c r="R16" s="138">
        <v>169</v>
      </c>
      <c r="S16" s="138">
        <f t="shared" si="0"/>
        <v>1014</v>
      </c>
    </row>
    <row r="17" spans="1:19" s="139" customFormat="1" ht="30" customHeight="1">
      <c r="A17" s="112">
        <v>9</v>
      </c>
      <c r="B17" s="122" t="s">
        <v>1498</v>
      </c>
      <c r="C17" s="133">
        <v>80</v>
      </c>
      <c r="D17" s="133" t="s">
        <v>1494</v>
      </c>
      <c r="E17" s="133" t="s">
        <v>1499</v>
      </c>
      <c r="F17" s="133" t="s">
        <v>1499</v>
      </c>
      <c r="G17" s="133" t="s">
        <v>1471</v>
      </c>
      <c r="H17" s="133" t="s">
        <v>1495</v>
      </c>
      <c r="I17" s="134">
        <v>500</v>
      </c>
      <c r="J17" s="123" t="s">
        <v>1473</v>
      </c>
      <c r="K17" s="123" t="s">
        <v>1473</v>
      </c>
      <c r="L17" s="123" t="s">
        <v>1473</v>
      </c>
      <c r="M17" s="124" t="s">
        <v>1473</v>
      </c>
      <c r="N17" s="118" t="s">
        <v>1499</v>
      </c>
      <c r="O17" s="140" t="s">
        <v>1473</v>
      </c>
      <c r="P17" s="136">
        <f>'01Seznam Zadavatelů'!P91</f>
        <v>5</v>
      </c>
      <c r="Q17" s="141"/>
      <c r="R17" s="138">
        <v>399</v>
      </c>
      <c r="S17" s="138">
        <f t="shared" si="0"/>
        <v>1995</v>
      </c>
    </row>
    <row r="18" spans="1:19" s="139" customFormat="1" ht="30" customHeight="1">
      <c r="A18" s="112">
        <v>10</v>
      </c>
      <c r="B18" s="122" t="s">
        <v>1500</v>
      </c>
      <c r="C18" s="133">
        <v>80</v>
      </c>
      <c r="D18" s="133" t="s">
        <v>1501</v>
      </c>
      <c r="E18" s="133" t="s">
        <v>1502</v>
      </c>
      <c r="F18" s="133" t="s">
        <v>1503</v>
      </c>
      <c r="G18" s="133" t="s">
        <v>1477</v>
      </c>
      <c r="H18" s="133" t="s">
        <v>1478</v>
      </c>
      <c r="I18" s="134">
        <v>500</v>
      </c>
      <c r="J18" s="119" t="s">
        <v>1473</v>
      </c>
      <c r="K18" s="119" t="s">
        <v>1473</v>
      </c>
      <c r="L18" s="119" t="s">
        <v>1473</v>
      </c>
      <c r="M18" s="120" t="s">
        <v>1473</v>
      </c>
      <c r="N18" s="118" t="s">
        <v>1479</v>
      </c>
      <c r="O18" s="135" t="s">
        <v>1473</v>
      </c>
      <c r="P18" s="142">
        <f>'01Seznam Zadavatelů'!Q91</f>
        <v>776</v>
      </c>
      <c r="Q18" s="137"/>
      <c r="R18" s="138">
        <v>50</v>
      </c>
      <c r="S18" s="138">
        <f t="shared" si="0"/>
        <v>38800</v>
      </c>
    </row>
    <row r="19" spans="1:19" s="132" customFormat="1" ht="30" customHeight="1">
      <c r="A19" s="125">
        <v>12</v>
      </c>
      <c r="B19" s="126" t="s">
        <v>1504</v>
      </c>
      <c r="C19" s="127">
        <v>80</v>
      </c>
      <c r="D19" s="127" t="s">
        <v>1468</v>
      </c>
      <c r="E19" s="127" t="s">
        <v>1505</v>
      </c>
      <c r="F19" s="127">
        <v>95</v>
      </c>
      <c r="G19" s="127" t="s">
        <v>1506</v>
      </c>
      <c r="H19" s="128" t="s">
        <v>1479</v>
      </c>
      <c r="I19" s="129">
        <v>500</v>
      </c>
      <c r="J19" s="143" t="s">
        <v>1473</v>
      </c>
      <c r="K19" s="143" t="s">
        <v>1473</v>
      </c>
      <c r="L19" s="143" t="s">
        <v>1473</v>
      </c>
      <c r="M19" s="144" t="s">
        <v>1484</v>
      </c>
      <c r="N19" s="128" t="s">
        <v>1479</v>
      </c>
      <c r="O19" s="145" t="s">
        <v>1473</v>
      </c>
      <c r="P19" s="146">
        <f>'01Seznam Zadavatelů'!R91</f>
        <v>0</v>
      </c>
      <c r="Q19" s="130"/>
      <c r="R19" s="131">
        <v>89</v>
      </c>
      <c r="S19" s="131">
        <f t="shared" si="0"/>
        <v>0</v>
      </c>
    </row>
    <row r="20" spans="13:19" ht="30" customHeight="1">
      <c r="M20" s="151"/>
      <c r="N20" s="151"/>
      <c r="O20" s="104" t="s">
        <v>1507</v>
      </c>
      <c r="P20" s="152">
        <f>SUM(P8:P19)</f>
        <v>10317</v>
      </c>
      <c r="S20" s="153">
        <f>SUM(S8:S19)</f>
        <v>763351</v>
      </c>
    </row>
    <row r="21" ht="12.75">
      <c r="P21" s="154"/>
    </row>
    <row r="22" ht="12.75">
      <c r="P22" s="154"/>
    </row>
    <row r="23" ht="12.75">
      <c r="P23" s="154"/>
    </row>
    <row r="24" ht="12.75">
      <c r="P24" s="154"/>
    </row>
    <row r="25" ht="12.75">
      <c r="P25" s="154"/>
    </row>
    <row r="26" ht="12.75">
      <c r="P26" s="154"/>
    </row>
  </sheetData>
  <sheetProtection selectLockedCells="1"/>
  <protectedRanges>
    <protectedRange sqref="Q8:Q16 Q18:Q19" name="Oblast1"/>
    <protectedRange sqref="B17" name="Range1"/>
    <protectedRange sqref="C8:N19" name="Range1_1"/>
  </protectedRanges>
  <autoFilter ref="B7:O18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31" r:id="rId1"/>
  <headerFooter>
    <oddFooter>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2606-51FE-4041-B5E3-70909C642411}">
  <sheetPr>
    <tabColor theme="5" tint="-0.24997000396251678"/>
  </sheetPr>
  <dimension ref="A1:M23"/>
  <sheetViews>
    <sheetView tabSelected="1" view="pageBreakPreview" zoomScale="85" zoomScaleSheetLayoutView="85" workbookViewId="0" topLeftCell="A1">
      <selection activeCell="C6" sqref="C6"/>
    </sheetView>
  </sheetViews>
  <sheetFormatPr defaultColWidth="8.7109375" defaultRowHeight="12.75"/>
  <cols>
    <col min="1" max="1" width="58.421875" style="154" customWidth="1"/>
    <col min="2" max="2" width="18.421875" style="171" customWidth="1"/>
    <col min="3" max="3" width="27.421875" style="154" customWidth="1"/>
    <col min="4" max="4" width="22.421875" style="154" customWidth="1"/>
    <col min="5" max="16384" width="8.7109375" style="154" customWidth="1"/>
  </cols>
  <sheetData>
    <row r="1" spans="1:4" s="192" customFormat="1" ht="12.75">
      <c r="A1" s="191" t="s">
        <v>1508</v>
      </c>
      <c r="B1" s="191"/>
      <c r="C1" s="191"/>
      <c r="D1" s="191"/>
    </row>
    <row r="2" spans="1:4" s="192" customFormat="1" ht="12.75">
      <c r="A2" s="193" t="s">
        <v>1426</v>
      </c>
      <c r="B2" s="193"/>
      <c r="C2" s="193"/>
      <c r="D2" s="193"/>
    </row>
    <row r="3" spans="1:4" s="192" customFormat="1" ht="12.75">
      <c r="A3" s="191" t="s">
        <v>1509</v>
      </c>
      <c r="B3" s="191"/>
      <c r="C3" s="191"/>
      <c r="D3" s="191"/>
    </row>
    <row r="4" s="192" customFormat="1" ht="12.75">
      <c r="B4" s="194"/>
    </row>
    <row r="5" spans="1:4" s="192" customFormat="1" ht="78" customHeight="1">
      <c r="A5" s="195" t="s">
        <v>1510</v>
      </c>
      <c r="B5" s="196" t="s">
        <v>1511</v>
      </c>
      <c r="C5" s="196" t="s">
        <v>1512</v>
      </c>
      <c r="D5" s="155" t="s">
        <v>1513</v>
      </c>
    </row>
    <row r="6" spans="1:4" s="160" customFormat="1" ht="21" customHeight="1">
      <c r="A6" s="156" t="s">
        <v>1514</v>
      </c>
      <c r="B6" s="157">
        <f>'01Seznam Zadavatelů'!G91</f>
        <v>3690</v>
      </c>
      <c r="C6" s="158">
        <v>0</v>
      </c>
      <c r="D6" s="159">
        <f>B6*C6</f>
        <v>0</v>
      </c>
    </row>
    <row r="7" spans="1:4" s="160" customFormat="1" ht="21" customHeight="1">
      <c r="A7" s="156" t="s">
        <v>1515</v>
      </c>
      <c r="B7" s="157">
        <f>'01Seznam Zadavatelů'!H91</f>
        <v>3770</v>
      </c>
      <c r="C7" s="158">
        <v>0</v>
      </c>
      <c r="D7" s="159">
        <f aca="true" t="shared" si="0" ref="D7:D8">B7*C7</f>
        <v>0</v>
      </c>
    </row>
    <row r="8" spans="1:4" s="160" customFormat="1" ht="21" customHeight="1">
      <c r="A8" s="156" t="s">
        <v>1516</v>
      </c>
      <c r="B8" s="157">
        <f>'01Seznam Zadavatelů'!I91</f>
        <v>1870</v>
      </c>
      <c r="C8" s="158">
        <v>0</v>
      </c>
      <c r="D8" s="159">
        <f t="shared" si="0"/>
        <v>0</v>
      </c>
    </row>
    <row r="9" spans="1:4" s="160" customFormat="1" ht="21" customHeight="1">
      <c r="A9" s="156" t="s">
        <v>1437</v>
      </c>
      <c r="B9" s="157">
        <f>'01Seznam Zadavatelů'!J91</f>
        <v>30</v>
      </c>
      <c r="C9" s="158">
        <v>0</v>
      </c>
      <c r="D9" s="159">
        <f>B9*C9</f>
        <v>0</v>
      </c>
    </row>
    <row r="10" spans="1:4" s="160" customFormat="1" ht="21" customHeight="1">
      <c r="A10" s="156" t="s">
        <v>1517</v>
      </c>
      <c r="B10" s="157">
        <f>'01Seznam Zadavatelů'!K91</f>
        <v>6</v>
      </c>
      <c r="C10" s="158">
        <v>0</v>
      </c>
      <c r="D10" s="159">
        <f>B10*C10</f>
        <v>0</v>
      </c>
    </row>
    <row r="11" spans="1:4" s="160" customFormat="1" ht="21" customHeight="1">
      <c r="A11" s="156" t="s">
        <v>1518</v>
      </c>
      <c r="B11" s="157">
        <f>'01Seznam Zadavatelů'!L91</f>
        <v>18</v>
      </c>
      <c r="C11" s="158">
        <v>0</v>
      </c>
      <c r="D11" s="159">
        <f>B11*C11</f>
        <v>0</v>
      </c>
    </row>
    <row r="12" spans="1:4" s="160" customFormat="1" ht="21" customHeight="1">
      <c r="A12" s="156" t="s">
        <v>1519</v>
      </c>
      <c r="B12" s="157">
        <f>'01Seznam Zadavatelů'!M91</f>
        <v>56</v>
      </c>
      <c r="C12" s="158">
        <v>0</v>
      </c>
      <c r="D12" s="159">
        <f aca="true" t="shared" si="1" ref="D12:D13">B12*C12</f>
        <v>0</v>
      </c>
    </row>
    <row r="13" spans="1:4" s="160" customFormat="1" ht="21" customHeight="1">
      <c r="A13" s="156" t="s">
        <v>1520</v>
      </c>
      <c r="B13" s="157">
        <f>'01Seznam Zadavatelů'!N91</f>
        <v>90</v>
      </c>
      <c r="C13" s="158">
        <v>0</v>
      </c>
      <c r="D13" s="159">
        <f t="shared" si="1"/>
        <v>0</v>
      </c>
    </row>
    <row r="14" spans="1:4" s="160" customFormat="1" ht="21" customHeight="1">
      <c r="A14" s="156" t="s">
        <v>1521</v>
      </c>
      <c r="B14" s="157">
        <f>'01Seznam Zadavatelů'!O91</f>
        <v>6</v>
      </c>
      <c r="C14" s="158">
        <v>0</v>
      </c>
      <c r="D14" s="159">
        <f>B14*C14</f>
        <v>0</v>
      </c>
    </row>
    <row r="15" spans="1:4" s="164" customFormat="1" ht="21" customHeight="1">
      <c r="A15" s="156" t="s">
        <v>1522</v>
      </c>
      <c r="B15" s="157">
        <f>'01Seznam Zadavatelů'!P91</f>
        <v>5</v>
      </c>
      <c r="C15" s="158">
        <v>0</v>
      </c>
      <c r="D15" s="159">
        <f>B15*C15</f>
        <v>0</v>
      </c>
    </row>
    <row r="16" spans="1:4" s="160" customFormat="1" ht="21" customHeight="1">
      <c r="A16" s="156" t="s">
        <v>1444</v>
      </c>
      <c r="B16" s="157">
        <f>'01Seznam Zadavatelů'!Q91</f>
        <v>776</v>
      </c>
      <c r="C16" s="158">
        <v>0</v>
      </c>
      <c r="D16" s="159">
        <f aca="true" t="shared" si="2" ref="D16:D17">B16*C16</f>
        <v>0</v>
      </c>
    </row>
    <row r="17" spans="1:4" s="160" customFormat="1" ht="21" customHeight="1" hidden="1">
      <c r="A17" s="161" t="s">
        <v>1523</v>
      </c>
      <c r="B17" s="165">
        <f>'01Seznam Zadavatelů'!R91</f>
        <v>0</v>
      </c>
      <c r="C17" s="162">
        <v>0</v>
      </c>
      <c r="D17" s="163">
        <f t="shared" si="2"/>
        <v>0</v>
      </c>
    </row>
    <row r="18" spans="1:4" s="168" customFormat="1" ht="27" customHeight="1">
      <c r="A18" s="166" t="s">
        <v>1524</v>
      </c>
      <c r="B18" s="189"/>
      <c r="C18" s="189"/>
      <c r="D18" s="167">
        <f>SUM(D6:D17)</f>
        <v>0</v>
      </c>
    </row>
    <row r="20" spans="1:13" ht="36" customHeight="1">
      <c r="A20" s="190" t="s">
        <v>1525</v>
      </c>
      <c r="B20" s="190"/>
      <c r="C20" s="190"/>
      <c r="D20" s="190"/>
      <c r="E20" s="169"/>
      <c r="F20" s="169"/>
      <c r="G20" s="169"/>
      <c r="H20" s="169"/>
      <c r="I20" s="169"/>
      <c r="J20" s="169"/>
      <c r="K20" s="169"/>
      <c r="L20" s="169"/>
      <c r="M20" s="169"/>
    </row>
    <row r="21" ht="12.75">
      <c r="B21" s="170"/>
    </row>
    <row r="23" ht="12.75" hidden="1">
      <c r="B23" s="170">
        <f>SUM(B6:B17)</f>
        <v>10317</v>
      </c>
    </row>
    <row r="24" ht="12.75" hidden="1"/>
  </sheetData>
  <sheetProtection algorithmName="SHA-512" hashValue="g5wnUwu5w5SLdzPp0xTkNA2md7ufTIoecoLFwE+nv4w099hwYQ2uO1lYIBiMBJU4iXJWzDD3EJNsOO0MEM5pAw==" saltValue="+FnfdbDhJzfJF2xaaoczwg==" spinCount="100000" sheet="1"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89"/>
  <sheetViews>
    <sheetView zoomScale="85" zoomScaleNormal="85" workbookViewId="0" topLeftCell="A1">
      <pane ySplit="1" topLeftCell="A56" activePane="bottomLeft" state="frozen"/>
      <selection pane="bottomLeft" activeCell="U90" sqref="U90"/>
    </sheetView>
  </sheetViews>
  <sheetFormatPr defaultColWidth="12.7109375" defaultRowHeight="15.75" customHeight="1"/>
  <cols>
    <col min="1" max="2" width="18.8515625" style="0" customWidth="1"/>
    <col min="3" max="3" width="36.28125" style="0" customWidth="1"/>
    <col min="4" max="4" width="40.28125" style="0" customWidth="1"/>
    <col min="5" max="19" width="18.8515625" style="0" customWidth="1"/>
    <col min="20" max="20" width="30.8515625" style="0" customWidth="1"/>
    <col min="21" max="25" width="18.8515625" style="0" customWidth="1"/>
  </cols>
  <sheetData>
    <row r="1" spans="1:20" s="50" customFormat="1" ht="87.6" customHeight="1">
      <c r="A1" s="49" t="s">
        <v>3</v>
      </c>
      <c r="B1" s="49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7</v>
      </c>
      <c r="J1" s="49" t="s">
        <v>8</v>
      </c>
      <c r="K1" s="49" t="s">
        <v>9</v>
      </c>
      <c r="L1" s="49" t="s">
        <v>10</v>
      </c>
      <c r="M1" s="49" t="s">
        <v>11</v>
      </c>
      <c r="N1" s="49" t="s">
        <v>12</v>
      </c>
      <c r="O1" s="49" t="s">
        <v>13</v>
      </c>
      <c r="P1" s="49" t="s">
        <v>14</v>
      </c>
      <c r="Q1" s="49" t="s">
        <v>15</v>
      </c>
      <c r="R1" s="49" t="s">
        <v>16</v>
      </c>
      <c r="S1" s="49" t="s">
        <v>17</v>
      </c>
      <c r="T1" s="50" t="s">
        <v>223</v>
      </c>
    </row>
    <row r="2" spans="1:21" ht="12.75">
      <c r="A2" s="1">
        <v>28353242</v>
      </c>
      <c r="B2" s="2"/>
      <c r="C2" s="1"/>
      <c r="D2" s="1" t="s">
        <v>1412</v>
      </c>
      <c r="E2" s="1"/>
      <c r="F2" s="1" t="s">
        <v>21</v>
      </c>
      <c r="G2" s="1" t="s">
        <v>18</v>
      </c>
      <c r="H2">
        <v>20</v>
      </c>
      <c r="I2">
        <v>20</v>
      </c>
      <c r="J2" s="1"/>
      <c r="T2" t="s">
        <v>1526</v>
      </c>
      <c r="U2">
        <f>SUM(H2:S2)</f>
        <v>40</v>
      </c>
    </row>
    <row r="3" spans="1:21" ht="12.75">
      <c r="A3" s="3">
        <v>637980</v>
      </c>
      <c r="B3" s="2">
        <v>45156.513183194445</v>
      </c>
      <c r="C3" s="1" t="s">
        <v>134</v>
      </c>
      <c r="D3" s="1" t="s">
        <v>135</v>
      </c>
      <c r="E3" s="3" t="s">
        <v>136</v>
      </c>
      <c r="F3" s="1" t="s">
        <v>21</v>
      </c>
      <c r="G3" s="1" t="s">
        <v>18</v>
      </c>
      <c r="H3" s="1">
        <v>25</v>
      </c>
      <c r="I3" s="1">
        <v>50</v>
      </c>
      <c r="O3" s="1">
        <v>3</v>
      </c>
      <c r="T3" t="str">
        <f>VLOOKUP(A3,Seznam_PO_1_1_2022!A:B,2,0)</f>
        <v>JM_006</v>
      </c>
      <c r="U3">
        <f aca="true" t="shared" si="0" ref="U3:U66">SUM(H3:S3)</f>
        <v>78</v>
      </c>
    </row>
    <row r="4" spans="1:21" ht="12.75">
      <c r="A4" s="3">
        <v>400963</v>
      </c>
      <c r="B4" s="2">
        <v>45152.337506296295</v>
      </c>
      <c r="C4" s="1" t="s">
        <v>82</v>
      </c>
      <c r="D4" s="1" t="s">
        <v>83</v>
      </c>
      <c r="E4" s="3" t="s">
        <v>84</v>
      </c>
      <c r="F4" s="1" t="s">
        <v>21</v>
      </c>
      <c r="G4" s="1" t="s">
        <v>18</v>
      </c>
      <c r="J4" s="1">
        <v>10</v>
      </c>
      <c r="T4" t="str">
        <f>VLOOKUP(A4,Seznam_PO_1_1_2022!A:B,2,0)</f>
        <v>JM_008</v>
      </c>
      <c r="U4">
        <f t="shared" si="0"/>
        <v>10</v>
      </c>
    </row>
    <row r="5" spans="1:21" ht="12.75">
      <c r="A5" s="3">
        <v>226441</v>
      </c>
      <c r="B5" s="2">
        <v>45168.550264363425</v>
      </c>
      <c r="C5" s="1" t="s">
        <v>220</v>
      </c>
      <c r="D5" s="1" t="s">
        <v>221</v>
      </c>
      <c r="E5" s="3" t="s">
        <v>222</v>
      </c>
      <c r="F5" s="1" t="s">
        <v>21</v>
      </c>
      <c r="G5" s="1" t="s">
        <v>18</v>
      </c>
      <c r="H5" s="1">
        <v>5</v>
      </c>
      <c r="T5" t="str">
        <f>VLOOKUP(A5,Seznam_PO_1_1_2022!A:B,2,0)</f>
        <v>JM_009</v>
      </c>
      <c r="U5">
        <f t="shared" si="0"/>
        <v>5</v>
      </c>
    </row>
    <row r="6" spans="1:21" ht="12.75">
      <c r="A6" s="1">
        <v>49459902</v>
      </c>
      <c r="B6" s="2">
        <v>45159.45708172454</v>
      </c>
      <c r="C6" s="1" t="s">
        <v>166</v>
      </c>
      <c r="D6" s="1" t="s">
        <v>167</v>
      </c>
      <c r="E6" s="1">
        <v>49459902</v>
      </c>
      <c r="F6" s="1" t="s">
        <v>21</v>
      </c>
      <c r="G6" s="1" t="s">
        <v>18</v>
      </c>
      <c r="H6" s="1">
        <v>30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t="str">
        <f>VLOOKUP(A6,Seznam_PO_1_1_2022!A:B,2,0)</f>
        <v>JM_012</v>
      </c>
      <c r="U6">
        <f t="shared" si="0"/>
        <v>30</v>
      </c>
    </row>
    <row r="7" spans="1:21" ht="12.75">
      <c r="A7" s="3">
        <v>92584</v>
      </c>
      <c r="B7" s="2">
        <v>45148.50696608797</v>
      </c>
      <c r="C7" s="1" t="s">
        <v>37</v>
      </c>
      <c r="D7" s="1" t="s">
        <v>38</v>
      </c>
      <c r="E7" s="3" t="s">
        <v>39</v>
      </c>
      <c r="F7" s="1" t="s">
        <v>21</v>
      </c>
      <c r="G7" s="1" t="s">
        <v>18</v>
      </c>
      <c r="H7" s="1">
        <v>1400</v>
      </c>
      <c r="L7" s="1">
        <v>2</v>
      </c>
      <c r="N7" s="1">
        <v>5</v>
      </c>
      <c r="R7" s="1">
        <v>500</v>
      </c>
      <c r="T7" t="str">
        <f>VLOOKUP(A7,Seznam_PO_1_1_2022!A:B,2,0)</f>
        <v>JM_018</v>
      </c>
      <c r="U7">
        <f t="shared" si="0"/>
        <v>1907</v>
      </c>
    </row>
    <row r="8" spans="1:21" ht="12.75">
      <c r="A8" s="3">
        <v>92738</v>
      </c>
      <c r="B8" s="2">
        <v>45159.33711729167</v>
      </c>
      <c r="C8" s="1" t="s">
        <v>147</v>
      </c>
      <c r="D8" s="1" t="s">
        <v>148</v>
      </c>
      <c r="E8" s="3" t="s">
        <v>149</v>
      </c>
      <c r="F8" s="1" t="s">
        <v>21</v>
      </c>
      <c r="G8" s="1" t="s">
        <v>18</v>
      </c>
      <c r="H8" s="1">
        <v>60</v>
      </c>
      <c r="I8" s="1">
        <v>0</v>
      </c>
      <c r="J8" s="1">
        <v>0</v>
      </c>
      <c r="K8" s="1">
        <v>5</v>
      </c>
      <c r="L8" s="1">
        <v>0</v>
      </c>
      <c r="M8" s="1">
        <v>5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t="str">
        <f>VLOOKUP(A8,Seznam_PO_1_1_2022!A:B,2,0)</f>
        <v>JM_020</v>
      </c>
      <c r="U8">
        <f t="shared" si="0"/>
        <v>70</v>
      </c>
    </row>
    <row r="9" spans="1:21" ht="12.75">
      <c r="A9" s="1">
        <v>70285314</v>
      </c>
      <c r="B9" s="2">
        <v>45149.412057291665</v>
      </c>
      <c r="C9" s="1" t="s">
        <v>70</v>
      </c>
      <c r="D9" s="1" t="s">
        <v>71</v>
      </c>
      <c r="E9" s="1">
        <v>70285314</v>
      </c>
      <c r="F9" s="1" t="s">
        <v>21</v>
      </c>
      <c r="G9" s="1" t="s">
        <v>18</v>
      </c>
      <c r="H9" s="1">
        <v>30</v>
      </c>
      <c r="K9" s="1">
        <v>10</v>
      </c>
      <c r="T9" t="str">
        <f>VLOOKUP(A9,Seznam_PO_1_1_2022!A:B,2,0)</f>
        <v>JM_023</v>
      </c>
      <c r="U9">
        <f t="shared" si="0"/>
        <v>40</v>
      </c>
    </row>
    <row r="10" spans="1:21" ht="12.75">
      <c r="A10" s="3">
        <v>566772</v>
      </c>
      <c r="B10" s="2">
        <v>45153.41511931713</v>
      </c>
      <c r="C10" s="1" t="s">
        <v>107</v>
      </c>
      <c r="D10" s="1" t="s">
        <v>108</v>
      </c>
      <c r="E10" s="3" t="s">
        <v>109</v>
      </c>
      <c r="F10" s="1" t="s">
        <v>21</v>
      </c>
      <c r="G10" s="1" t="s">
        <v>18</v>
      </c>
      <c r="I10" s="1">
        <v>75</v>
      </c>
      <c r="T10" t="str">
        <f>VLOOKUP(A10,Seznam_PO_1_1_2022!A:B,2,0)</f>
        <v>JM_028</v>
      </c>
      <c r="U10">
        <f t="shared" si="0"/>
        <v>75</v>
      </c>
    </row>
    <row r="11" spans="1:21" ht="12.75">
      <c r="A11" s="1">
        <v>70932581</v>
      </c>
      <c r="B11" s="2">
        <v>45160.49213356481</v>
      </c>
      <c r="C11" s="1" t="s">
        <v>183</v>
      </c>
      <c r="D11" s="1" t="s">
        <v>184</v>
      </c>
      <c r="E11" s="1">
        <v>70932581</v>
      </c>
      <c r="F11" s="1" t="s">
        <v>21</v>
      </c>
      <c r="G11" s="1" t="s">
        <v>18</v>
      </c>
      <c r="H11" s="1">
        <v>100</v>
      </c>
      <c r="N11" s="1">
        <v>10</v>
      </c>
      <c r="T11" t="str">
        <f>VLOOKUP(A11,Seznam_PO_1_1_2022!A:B,2,0)</f>
        <v>JM_032</v>
      </c>
      <c r="U11">
        <f t="shared" si="0"/>
        <v>110</v>
      </c>
    </row>
    <row r="12" spans="1:21" ht="12.75">
      <c r="A12" s="3">
        <v>559032</v>
      </c>
      <c r="B12" s="2">
        <v>45167.367531192125</v>
      </c>
      <c r="C12" s="1" t="s">
        <v>217</v>
      </c>
      <c r="D12" s="1" t="s">
        <v>218</v>
      </c>
      <c r="E12" s="3" t="s">
        <v>219</v>
      </c>
      <c r="F12" s="1" t="s">
        <v>21</v>
      </c>
      <c r="G12" s="1" t="s">
        <v>18</v>
      </c>
      <c r="H12" s="1">
        <v>100</v>
      </c>
      <c r="N12" s="1">
        <v>5</v>
      </c>
      <c r="T12" t="str">
        <f>VLOOKUP(A12,Seznam_PO_1_1_2022!A:B,2,0)</f>
        <v>JM_034</v>
      </c>
      <c r="U12">
        <f t="shared" si="0"/>
        <v>105</v>
      </c>
    </row>
    <row r="13" spans="1:21" ht="12.75">
      <c r="A13" s="1">
        <v>44993510</v>
      </c>
      <c r="B13" s="2">
        <v>45152.29502042824</v>
      </c>
      <c r="C13" s="1" t="s">
        <v>78</v>
      </c>
      <c r="D13" s="1" t="s">
        <v>79</v>
      </c>
      <c r="E13" s="1">
        <v>44993510</v>
      </c>
      <c r="F13" s="1" t="s">
        <v>21</v>
      </c>
      <c r="G13" s="1" t="s">
        <v>18</v>
      </c>
      <c r="H13" s="1">
        <v>50</v>
      </c>
      <c r="M13" s="1">
        <v>4</v>
      </c>
      <c r="T13" t="str">
        <f>VLOOKUP(A13,Seznam_PO_1_1_2022!A:B,2,0)</f>
        <v>JM_036</v>
      </c>
      <c r="U13">
        <f t="shared" si="0"/>
        <v>54</v>
      </c>
    </row>
    <row r="14" spans="1:21" ht="12.75">
      <c r="A14" s="1">
        <v>49438816</v>
      </c>
      <c r="B14" s="2">
        <v>45152.29962943287</v>
      </c>
      <c r="C14" s="1" t="s">
        <v>80</v>
      </c>
      <c r="D14" s="1" t="s">
        <v>81</v>
      </c>
      <c r="E14" s="1">
        <v>49438816</v>
      </c>
      <c r="F14" s="1" t="s">
        <v>21</v>
      </c>
      <c r="G14" s="1" t="s">
        <v>18</v>
      </c>
      <c r="H14" s="1">
        <v>5</v>
      </c>
      <c r="I14" s="1">
        <v>0</v>
      </c>
      <c r="J14" s="1">
        <v>250</v>
      </c>
      <c r="K14" s="1">
        <v>0</v>
      </c>
      <c r="L14" s="1">
        <v>0</v>
      </c>
      <c r="M14" s="1">
        <v>5</v>
      </c>
      <c r="N14" s="1">
        <v>5</v>
      </c>
      <c r="O14" s="1">
        <v>0</v>
      </c>
      <c r="P14" s="1">
        <v>0</v>
      </c>
      <c r="Q14" s="1">
        <v>5</v>
      </c>
      <c r="R14" s="1">
        <v>5</v>
      </c>
      <c r="S14" s="1">
        <v>0</v>
      </c>
      <c r="T14" t="str">
        <f>VLOOKUP(A14,Seznam_PO_1_1_2022!A:B,2,0)</f>
        <v>JM_037</v>
      </c>
      <c r="U14">
        <f t="shared" si="0"/>
        <v>275</v>
      </c>
    </row>
    <row r="15" spans="1:21" ht="12.75">
      <c r="A15" s="3">
        <v>559008</v>
      </c>
      <c r="B15" s="2">
        <v>45152.65806078704</v>
      </c>
      <c r="C15" s="1" t="s">
        <v>101</v>
      </c>
      <c r="D15" s="1" t="s">
        <v>102</v>
      </c>
      <c r="E15" s="3" t="s">
        <v>103</v>
      </c>
      <c r="F15" s="1" t="s">
        <v>21</v>
      </c>
      <c r="G15" s="1" t="s">
        <v>18</v>
      </c>
      <c r="I15" s="1">
        <v>200</v>
      </c>
      <c r="O15" s="1">
        <v>10</v>
      </c>
      <c r="T15" t="str">
        <f>VLOOKUP(A15,Seznam_PO_1_1_2022!A:B,2,0)</f>
        <v>JM_047</v>
      </c>
      <c r="U15">
        <f t="shared" si="0"/>
        <v>210</v>
      </c>
    </row>
    <row r="16" spans="1:21" ht="12.75">
      <c r="A16" s="3">
        <v>567582</v>
      </c>
      <c r="B16" s="2">
        <v>45159.322985879626</v>
      </c>
      <c r="C16" s="1" t="s">
        <v>141</v>
      </c>
      <c r="D16" s="1" t="s">
        <v>142</v>
      </c>
      <c r="E16" s="3" t="s">
        <v>143</v>
      </c>
      <c r="F16" s="1" t="s">
        <v>21</v>
      </c>
      <c r="G16" s="1" t="s">
        <v>18</v>
      </c>
      <c r="H16" s="1">
        <v>150</v>
      </c>
      <c r="T16" t="str">
        <f>VLOOKUP(A16,Seznam_PO_1_1_2022!A:B,2,0)</f>
        <v>JM_049</v>
      </c>
      <c r="U16">
        <f t="shared" si="0"/>
        <v>150</v>
      </c>
    </row>
    <row r="17" spans="1:21" ht="12.75">
      <c r="A17" s="3">
        <v>559466</v>
      </c>
      <c r="B17" s="2">
        <v>45159.41536982638</v>
      </c>
      <c r="C17" s="1" t="s">
        <v>160</v>
      </c>
      <c r="D17" s="1" t="s">
        <v>161</v>
      </c>
      <c r="E17" s="3" t="s">
        <v>162</v>
      </c>
      <c r="F17" s="1" t="s">
        <v>21</v>
      </c>
      <c r="G17" s="1" t="s">
        <v>18</v>
      </c>
      <c r="H17" s="1">
        <v>200</v>
      </c>
      <c r="N17" s="1">
        <v>10</v>
      </c>
      <c r="T17" t="str">
        <f>VLOOKUP(A17,Seznam_PO_1_1_2022!A:B,2,0)</f>
        <v>JM_057</v>
      </c>
      <c r="U17">
        <f t="shared" si="0"/>
        <v>210</v>
      </c>
    </row>
    <row r="18" spans="1:21" ht="12.75">
      <c r="A18" s="3">
        <v>638005</v>
      </c>
      <c r="B18" s="2">
        <v>45163.34177706018</v>
      </c>
      <c r="C18" s="1" t="s">
        <v>206</v>
      </c>
      <c r="D18" s="1" t="s">
        <v>207</v>
      </c>
      <c r="E18" s="3" t="s">
        <v>208</v>
      </c>
      <c r="F18" s="1" t="s">
        <v>21</v>
      </c>
      <c r="G18" s="1" t="s">
        <v>18</v>
      </c>
      <c r="H18" s="1">
        <v>180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t="str">
        <f>VLOOKUP(A18,Seznam_PO_1_1_2022!A:B,2,0)</f>
        <v>JM_060</v>
      </c>
      <c r="U18">
        <f t="shared" si="0"/>
        <v>180</v>
      </c>
    </row>
    <row r="19" spans="1:21" ht="12.75">
      <c r="A19" s="1">
        <v>44993668</v>
      </c>
      <c r="B19" s="2">
        <v>45148.45430890046</v>
      </c>
      <c r="C19" s="1" t="s">
        <v>19</v>
      </c>
      <c r="D19" s="1" t="s">
        <v>20</v>
      </c>
      <c r="E19" s="1">
        <v>44993668</v>
      </c>
      <c r="F19" s="1" t="s">
        <v>21</v>
      </c>
      <c r="G19" s="1" t="s">
        <v>18</v>
      </c>
      <c r="J19" s="1">
        <v>50</v>
      </c>
      <c r="T19" t="str">
        <f>VLOOKUP(A19,Seznam_PO_1_1_2022!A:B,2,0)</f>
        <v>JM_061</v>
      </c>
      <c r="U19">
        <f t="shared" si="0"/>
        <v>50</v>
      </c>
    </row>
    <row r="20" spans="1:21" ht="12.75">
      <c r="A20" s="1">
        <v>62157264</v>
      </c>
      <c r="B20" s="2">
        <v>45161.42962597222</v>
      </c>
      <c r="C20" s="1" t="s">
        <v>198</v>
      </c>
      <c r="D20" s="1" t="s">
        <v>199</v>
      </c>
      <c r="E20" s="1">
        <v>62157263</v>
      </c>
      <c r="F20" s="1" t="s">
        <v>21</v>
      </c>
      <c r="G20" s="1" t="s">
        <v>18</v>
      </c>
      <c r="H20" s="1">
        <v>100</v>
      </c>
      <c r="T20" t="str">
        <f>VLOOKUP(A20,Seznam_PO_1_1_2022!A:B,2,0)</f>
        <v>JM_063</v>
      </c>
      <c r="U20">
        <f t="shared" si="0"/>
        <v>100</v>
      </c>
    </row>
    <row r="21" spans="1:21" ht="12.75">
      <c r="A21" s="3">
        <v>558974</v>
      </c>
      <c r="B21" s="2">
        <v>45148.45679030093</v>
      </c>
      <c r="C21" s="1" t="s">
        <v>22</v>
      </c>
      <c r="D21" s="1" t="s">
        <v>23</v>
      </c>
      <c r="E21" s="3" t="s">
        <v>24</v>
      </c>
      <c r="F21" s="1" t="s">
        <v>21</v>
      </c>
      <c r="G21" s="1" t="s">
        <v>18</v>
      </c>
      <c r="H21" s="1">
        <v>50</v>
      </c>
      <c r="T21" t="str">
        <f>VLOOKUP(A21,Seznam_PO_1_1_2022!A:B,2,0)</f>
        <v>JM_064</v>
      </c>
      <c r="U21">
        <f t="shared" si="0"/>
        <v>50</v>
      </c>
    </row>
    <row r="22" spans="1:21" ht="12.75">
      <c r="A22" s="3">
        <v>567370</v>
      </c>
      <c r="B22" s="2">
        <v>45149.362799027775</v>
      </c>
      <c r="C22" s="1" t="s">
        <v>67</v>
      </c>
      <c r="D22" s="1" t="s">
        <v>68</v>
      </c>
      <c r="E22" s="3" t="s">
        <v>69</v>
      </c>
      <c r="F22" s="1" t="s">
        <v>21</v>
      </c>
      <c r="G22" s="1" t="s">
        <v>18</v>
      </c>
      <c r="I22" s="1">
        <v>25</v>
      </c>
      <c r="T22" t="str">
        <f>VLOOKUP(A22,Seznam_PO_1_1_2022!A:B,2,0)</f>
        <v>JM_067</v>
      </c>
      <c r="U22">
        <f t="shared" si="0"/>
        <v>25</v>
      </c>
    </row>
    <row r="23" spans="1:21" ht="12.75">
      <c r="A23" s="3">
        <v>173843</v>
      </c>
      <c r="B23" s="2">
        <v>45152.40465833333</v>
      </c>
      <c r="C23" s="1" t="s">
        <v>88</v>
      </c>
      <c r="D23" s="1" t="s">
        <v>89</v>
      </c>
      <c r="E23" s="3" t="s">
        <v>90</v>
      </c>
      <c r="F23" s="1" t="s">
        <v>21</v>
      </c>
      <c r="G23" s="1" t="s">
        <v>18</v>
      </c>
      <c r="H23" s="1">
        <v>170</v>
      </c>
      <c r="K23" s="1">
        <v>5</v>
      </c>
      <c r="N23" s="1">
        <v>5</v>
      </c>
      <c r="T23" t="str">
        <f>VLOOKUP(A23,Seznam_PO_1_1_2022!A:B,2,0)</f>
        <v>JM_068</v>
      </c>
      <c r="U23">
        <f t="shared" si="0"/>
        <v>180</v>
      </c>
    </row>
    <row r="24" spans="1:21" ht="12.75">
      <c r="A24" s="3">
        <v>839680</v>
      </c>
      <c r="B24" s="2">
        <v>45159.42255333334</v>
      </c>
      <c r="C24" s="1" t="s">
        <v>163</v>
      </c>
      <c r="D24" s="1" t="s">
        <v>164</v>
      </c>
      <c r="E24" s="3" t="s">
        <v>165</v>
      </c>
      <c r="F24" s="1" t="s">
        <v>21</v>
      </c>
      <c r="G24" s="1" t="s">
        <v>18</v>
      </c>
      <c r="H24" s="1">
        <v>20</v>
      </c>
      <c r="I24" s="1">
        <v>30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t="str">
        <f>VLOOKUP(A24,Seznam_PO_1_1_2022!A:B,2,0)</f>
        <v>JM_073</v>
      </c>
      <c r="U24">
        <f t="shared" si="0"/>
        <v>51</v>
      </c>
    </row>
    <row r="25" spans="1:21" ht="12.75">
      <c r="A25" s="1">
        <v>70285772</v>
      </c>
      <c r="B25" s="2">
        <v>45148.584965092596</v>
      </c>
      <c r="C25" s="1" t="s">
        <v>50</v>
      </c>
      <c r="D25" s="1" t="s">
        <v>51</v>
      </c>
      <c r="E25" s="1">
        <v>70285772</v>
      </c>
      <c r="F25" s="1" t="s">
        <v>21</v>
      </c>
      <c r="G25" s="1" t="s">
        <v>18</v>
      </c>
      <c r="H25" s="1">
        <v>10</v>
      </c>
      <c r="I25" s="1">
        <v>10</v>
      </c>
      <c r="T25" t="str">
        <f>VLOOKUP(A25,Seznam_PO_1_1_2022!A:B,2,0)</f>
        <v>JM_075</v>
      </c>
      <c r="U25">
        <f t="shared" si="0"/>
        <v>20</v>
      </c>
    </row>
    <row r="26" spans="1:21" ht="12.75">
      <c r="A26" s="1">
        <v>44947909</v>
      </c>
      <c r="B26" s="2">
        <v>45161.36014452546</v>
      </c>
      <c r="C26" s="1" t="s">
        <v>196</v>
      </c>
      <c r="D26" s="1" t="s">
        <v>197</v>
      </c>
      <c r="E26" s="1">
        <v>44947909</v>
      </c>
      <c r="F26" s="1" t="s">
        <v>21</v>
      </c>
      <c r="G26" s="1" t="s">
        <v>18</v>
      </c>
      <c r="H26" s="1">
        <v>80</v>
      </c>
      <c r="I26" s="1">
        <v>80</v>
      </c>
      <c r="R26" s="1">
        <v>20</v>
      </c>
      <c r="T26" t="str">
        <f>VLOOKUP(A26,Seznam_PO_1_1_2022!A:B,2,0)</f>
        <v>JM_076</v>
      </c>
      <c r="U26">
        <f t="shared" si="0"/>
        <v>180</v>
      </c>
    </row>
    <row r="27" spans="1:21" ht="12.75">
      <c r="A27" s="1">
        <v>70842680</v>
      </c>
      <c r="B27" s="2">
        <v>45152.47295484954</v>
      </c>
      <c r="C27" s="1" t="s">
        <v>95</v>
      </c>
      <c r="D27" s="1" t="s">
        <v>96</v>
      </c>
      <c r="E27" s="1">
        <v>70842680</v>
      </c>
      <c r="F27" s="1" t="s">
        <v>21</v>
      </c>
      <c r="G27" s="1" t="s">
        <v>18</v>
      </c>
      <c r="H27" s="1">
        <v>10</v>
      </c>
      <c r="T27" t="str">
        <f>VLOOKUP(A27,Seznam_PO_1_1_2022!A:B,2,0)</f>
        <v>JM_079</v>
      </c>
      <c r="U27">
        <f t="shared" si="0"/>
        <v>10</v>
      </c>
    </row>
    <row r="28" spans="1:21" ht="12.75">
      <c r="A28" s="1">
        <v>70285829</v>
      </c>
      <c r="B28" s="2">
        <v>45152.426733229164</v>
      </c>
      <c r="C28" s="1" t="s">
        <v>93</v>
      </c>
      <c r="D28" s="1" t="s">
        <v>94</v>
      </c>
      <c r="E28" s="1">
        <v>70285829</v>
      </c>
      <c r="F28" s="1" t="s">
        <v>21</v>
      </c>
      <c r="G28" s="1" t="s">
        <v>18</v>
      </c>
      <c r="J28" s="1">
        <v>20</v>
      </c>
      <c r="T28" t="str">
        <f>VLOOKUP(A28,Seznam_PO_1_1_2022!A:B,2,0)</f>
        <v>JM_084</v>
      </c>
      <c r="U28">
        <f t="shared" si="0"/>
        <v>20</v>
      </c>
    </row>
    <row r="29" spans="1:21" ht="12.75">
      <c r="A29" s="1">
        <v>13692933</v>
      </c>
      <c r="B29" s="2">
        <v>45149.43001791667</v>
      </c>
      <c r="C29" s="1" t="s">
        <v>72</v>
      </c>
      <c r="D29" s="1" t="s">
        <v>73</v>
      </c>
      <c r="E29" s="1">
        <v>13692933</v>
      </c>
      <c r="F29" s="1" t="s">
        <v>21</v>
      </c>
      <c r="G29" s="1" t="s">
        <v>18</v>
      </c>
      <c r="H29" s="1">
        <v>50</v>
      </c>
      <c r="T29" t="str">
        <f>VLOOKUP(A29,Seznam_PO_1_1_2022!A:B,2,0)</f>
        <v>JM_087</v>
      </c>
      <c r="U29">
        <f t="shared" si="0"/>
        <v>50</v>
      </c>
    </row>
    <row r="30" spans="1:21" ht="12.75">
      <c r="A30" s="1">
        <v>70843082</v>
      </c>
      <c r="B30" s="2">
        <v>45161.55431788195</v>
      </c>
      <c r="C30" s="1" t="s">
        <v>204</v>
      </c>
      <c r="D30" s="1" t="s">
        <v>205</v>
      </c>
      <c r="E30" s="1">
        <v>70843082</v>
      </c>
      <c r="F30" s="1" t="s">
        <v>21</v>
      </c>
      <c r="G30" s="1" t="s">
        <v>18</v>
      </c>
      <c r="H30" s="1">
        <v>20</v>
      </c>
      <c r="T30" t="str">
        <f>VLOOKUP(A30,Seznam_PO_1_1_2022!A:B,2,0)</f>
        <v>JM_089</v>
      </c>
      <c r="U30">
        <f t="shared" si="0"/>
        <v>20</v>
      </c>
    </row>
    <row r="31" spans="1:21" ht="12.75">
      <c r="A31" s="3">
        <v>839205</v>
      </c>
      <c r="B31" s="2">
        <v>45153.364979895836</v>
      </c>
      <c r="C31" s="1" t="s">
        <v>104</v>
      </c>
      <c r="D31" s="1" t="s">
        <v>105</v>
      </c>
      <c r="E31" s="3" t="s">
        <v>106</v>
      </c>
      <c r="F31" s="1" t="s">
        <v>21</v>
      </c>
      <c r="G31" s="1" t="s">
        <v>18</v>
      </c>
      <c r="I31" s="1">
        <v>400</v>
      </c>
      <c r="O31" s="1">
        <v>30</v>
      </c>
      <c r="R31" s="1">
        <v>180</v>
      </c>
      <c r="T31" t="str">
        <f>VLOOKUP(A31,Seznam_PO_1_1_2022!A:B,2,0)</f>
        <v>JM_090</v>
      </c>
      <c r="U31">
        <f t="shared" si="0"/>
        <v>610</v>
      </c>
    </row>
    <row r="32" spans="1:21" ht="12.75">
      <c r="A32" s="3">
        <v>219321</v>
      </c>
      <c r="B32" s="2">
        <v>45149.34031798611</v>
      </c>
      <c r="C32" s="1" t="s">
        <v>59</v>
      </c>
      <c r="D32" s="1" t="s">
        <v>60</v>
      </c>
      <c r="E32" s="3" t="s">
        <v>61</v>
      </c>
      <c r="F32" s="1" t="s">
        <v>21</v>
      </c>
      <c r="G32" s="1" t="s">
        <v>18</v>
      </c>
      <c r="I32" s="1">
        <v>140</v>
      </c>
      <c r="O32" s="1">
        <v>10</v>
      </c>
      <c r="R32" s="1">
        <v>10</v>
      </c>
      <c r="T32" t="str">
        <f>VLOOKUP(A32,Seznam_PO_1_1_2022!A:B,2,0)</f>
        <v>JM_096</v>
      </c>
      <c r="U32">
        <f t="shared" si="0"/>
        <v>160</v>
      </c>
    </row>
    <row r="33" spans="1:21" ht="12.75">
      <c r="A33" s="1">
        <v>70285837</v>
      </c>
      <c r="B33" s="2">
        <v>45156.525580381945</v>
      </c>
      <c r="C33" s="1" t="s">
        <v>137</v>
      </c>
      <c r="D33" s="1" t="s">
        <v>138</v>
      </c>
      <c r="E33" s="1">
        <v>70285837</v>
      </c>
      <c r="F33" s="1" t="s">
        <v>21</v>
      </c>
      <c r="G33" s="1" t="s">
        <v>18</v>
      </c>
      <c r="I33" s="1">
        <v>75</v>
      </c>
      <c r="K33" s="1">
        <v>1</v>
      </c>
      <c r="T33" t="str">
        <f>VLOOKUP(A33,Seznam_PO_1_1_2022!A:B,2,0)</f>
        <v>JM_099</v>
      </c>
      <c r="U33">
        <f t="shared" si="0"/>
        <v>76</v>
      </c>
    </row>
    <row r="34" spans="1:21" ht="12.75">
      <c r="A34" s="1">
        <v>60555980</v>
      </c>
      <c r="B34" s="2">
        <v>45148.48418886574</v>
      </c>
      <c r="C34" s="1" t="s">
        <v>33</v>
      </c>
      <c r="D34" s="1" t="s">
        <v>34</v>
      </c>
      <c r="E34" s="1">
        <v>60555980</v>
      </c>
      <c r="F34" s="1" t="s">
        <v>21</v>
      </c>
      <c r="G34" s="1" t="s">
        <v>18</v>
      </c>
      <c r="H34" s="1">
        <v>70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t="str">
        <f>VLOOKUP(A34,Seznam_PO_1_1_2022!A:B,2,0)</f>
        <v>JM_102</v>
      </c>
      <c r="U34">
        <f t="shared" si="0"/>
        <v>70</v>
      </c>
    </row>
    <row r="35" spans="1:21" ht="12.75">
      <c r="A35" s="3">
        <v>401293</v>
      </c>
      <c r="B35" s="2">
        <v>45161.31057539352</v>
      </c>
      <c r="C35" s="1" t="s">
        <v>193</v>
      </c>
      <c r="D35" s="1" t="s">
        <v>194</v>
      </c>
      <c r="E35" s="3" t="s">
        <v>195</v>
      </c>
      <c r="F35" s="1" t="s">
        <v>21</v>
      </c>
      <c r="G35" s="1" t="s">
        <v>18</v>
      </c>
      <c r="I35" s="1">
        <v>15</v>
      </c>
      <c r="T35" t="str">
        <f>VLOOKUP(A35,Seznam_PO_1_1_2022!A:B,2,0)</f>
        <v>JM_104</v>
      </c>
      <c r="U35">
        <f t="shared" si="0"/>
        <v>15</v>
      </c>
    </row>
    <row r="36" spans="1:21" ht="12.75">
      <c r="A36" s="3">
        <v>567213</v>
      </c>
      <c r="B36" s="2">
        <v>45159.34602145833</v>
      </c>
      <c r="C36" s="1" t="s">
        <v>153</v>
      </c>
      <c r="D36" s="1" t="s">
        <v>154</v>
      </c>
      <c r="E36" s="3" t="s">
        <v>155</v>
      </c>
      <c r="F36" s="1" t="s">
        <v>21</v>
      </c>
      <c r="G36" s="1" t="s">
        <v>18</v>
      </c>
      <c r="J36" s="1">
        <v>75</v>
      </c>
      <c r="T36" t="str">
        <f>VLOOKUP(A36,Seznam_PO_1_1_2022!A:B,2,0)</f>
        <v>JM_107</v>
      </c>
      <c r="U36">
        <f t="shared" si="0"/>
        <v>75</v>
      </c>
    </row>
    <row r="37" spans="1:21" ht="12.75">
      <c r="A37" s="1">
        <v>44993501</v>
      </c>
      <c r="B37" s="2">
        <v>45148.554390798614</v>
      </c>
      <c r="C37" s="1" t="s">
        <v>48</v>
      </c>
      <c r="D37" s="1" t="s">
        <v>49</v>
      </c>
      <c r="E37" s="1">
        <v>44993501</v>
      </c>
      <c r="F37" s="1" t="s">
        <v>21</v>
      </c>
      <c r="G37" s="1" t="s">
        <v>18</v>
      </c>
      <c r="H37" s="1">
        <v>25</v>
      </c>
      <c r="N37" s="1">
        <v>2</v>
      </c>
      <c r="T37" t="str">
        <f>VLOOKUP(A37,Seznam_PO_1_1_2022!A:B,2,0)</f>
        <v>JM_111</v>
      </c>
      <c r="U37">
        <f t="shared" si="0"/>
        <v>27</v>
      </c>
    </row>
    <row r="38" spans="1:21" ht="12.75">
      <c r="A38" s="1">
        <v>64327809</v>
      </c>
      <c r="B38" s="2">
        <v>45148.47122070602</v>
      </c>
      <c r="C38" s="1" t="s">
        <v>28</v>
      </c>
      <c r="D38" s="1" t="s">
        <v>29</v>
      </c>
      <c r="E38" s="1">
        <v>64327809</v>
      </c>
      <c r="F38" s="1" t="s">
        <v>21</v>
      </c>
      <c r="G38" s="1" t="s">
        <v>18</v>
      </c>
      <c r="H38" s="1">
        <v>25</v>
      </c>
      <c r="T38" t="str">
        <f>VLOOKUP(A38,Seznam_PO_1_1_2022!A:B,2,0)</f>
        <v>JM_116</v>
      </c>
      <c r="U38">
        <f t="shared" si="0"/>
        <v>25</v>
      </c>
    </row>
    <row r="39" spans="1:21" ht="12.75">
      <c r="A39" s="1">
        <v>62157655</v>
      </c>
      <c r="B39" s="2">
        <v>45152.47733401621</v>
      </c>
      <c r="C39" s="1" t="s">
        <v>97</v>
      </c>
      <c r="D39" s="1" t="s">
        <v>98</v>
      </c>
      <c r="E39" s="1">
        <v>62157655</v>
      </c>
      <c r="F39" s="1" t="s">
        <v>21</v>
      </c>
      <c r="G39" s="1" t="s">
        <v>18</v>
      </c>
      <c r="I39" s="1">
        <v>75</v>
      </c>
      <c r="T39" t="str">
        <f>VLOOKUP(A39,Seznam_PO_1_1_2022!A:B,2,0)</f>
        <v>JM_121</v>
      </c>
      <c r="U39">
        <f t="shared" si="0"/>
        <v>75</v>
      </c>
    </row>
    <row r="40" spans="1:21" ht="12.75">
      <c r="A40" s="1">
        <v>48515027</v>
      </c>
      <c r="B40" s="2">
        <v>45166.48070789352</v>
      </c>
      <c r="C40" s="1" t="s">
        <v>215</v>
      </c>
      <c r="D40" s="1" t="s">
        <v>216</v>
      </c>
      <c r="E40" s="1">
        <v>48515027</v>
      </c>
      <c r="F40" s="1" t="s">
        <v>21</v>
      </c>
      <c r="G40" s="1" t="s">
        <v>18</v>
      </c>
      <c r="J40" s="1">
        <v>100</v>
      </c>
      <c r="T40" t="str">
        <f>VLOOKUP(A40,Seznam_PO_1_1_2022!A:B,2,0)</f>
        <v>JM_123</v>
      </c>
      <c r="U40">
        <f t="shared" si="0"/>
        <v>100</v>
      </c>
    </row>
    <row r="41" spans="1:21" ht="12.75">
      <c r="A41" s="1">
        <v>49408381</v>
      </c>
      <c r="B41" s="2">
        <v>45155.599407291666</v>
      </c>
      <c r="C41" s="1" t="s">
        <v>122</v>
      </c>
      <c r="D41" s="1" t="s">
        <v>123</v>
      </c>
      <c r="E41" s="1">
        <v>49408381</v>
      </c>
      <c r="F41" s="1" t="s">
        <v>21</v>
      </c>
      <c r="G41" s="1" t="s">
        <v>18</v>
      </c>
      <c r="I41" s="1">
        <v>200</v>
      </c>
      <c r="T41" t="str">
        <f>VLOOKUP(A41,Seznam_PO_1_1_2022!A:B,2,0)</f>
        <v>JM_127</v>
      </c>
      <c r="U41">
        <f t="shared" si="0"/>
        <v>200</v>
      </c>
    </row>
    <row r="42" spans="1:21" ht="12.75">
      <c r="A42" s="60">
        <v>71197770</v>
      </c>
      <c r="B42" s="2"/>
      <c r="C42" s="1"/>
      <c r="D42" s="1" t="s">
        <v>1414</v>
      </c>
      <c r="E42" s="1">
        <v>71197770</v>
      </c>
      <c r="F42" s="1" t="s">
        <v>21</v>
      </c>
      <c r="G42" s="1" t="s">
        <v>18</v>
      </c>
      <c r="J42" s="1">
        <v>50</v>
      </c>
      <c r="T42" t="str">
        <f>VLOOKUP(A42,Seznam_PO_1_1_2022!A:B,2,0)</f>
        <v>JM_128</v>
      </c>
      <c r="U42">
        <f t="shared" si="0"/>
        <v>50</v>
      </c>
    </row>
    <row r="43" spans="1:21" ht="12.75">
      <c r="A43" s="1">
        <v>62075985</v>
      </c>
      <c r="B43" s="2">
        <v>45148.542549398146</v>
      </c>
      <c r="C43" s="1" t="s">
        <v>46</v>
      </c>
      <c r="D43" s="1" t="s">
        <v>47</v>
      </c>
      <c r="E43" s="1">
        <v>62075985</v>
      </c>
      <c r="F43" s="1" t="s">
        <v>21</v>
      </c>
      <c r="G43" s="1" t="s">
        <v>18</v>
      </c>
      <c r="I43" s="1">
        <v>40</v>
      </c>
      <c r="T43" t="str">
        <f>VLOOKUP(A43,Seznam_PO_1_1_2022!A:B,2,0)</f>
        <v>JM_131</v>
      </c>
      <c r="U43">
        <f t="shared" si="0"/>
        <v>40</v>
      </c>
    </row>
    <row r="44" spans="1:21" ht="12.75">
      <c r="A44" s="1">
        <v>62077465</v>
      </c>
      <c r="B44" s="2">
        <v>45159.45819167824</v>
      </c>
      <c r="C44" s="1" t="s">
        <v>168</v>
      </c>
      <c r="D44" s="1" t="s">
        <v>169</v>
      </c>
      <c r="E44" s="1">
        <v>62077465</v>
      </c>
      <c r="F44" s="1" t="s">
        <v>21</v>
      </c>
      <c r="G44" s="1" t="s">
        <v>18</v>
      </c>
      <c r="H44" s="1">
        <v>25</v>
      </c>
      <c r="T44" t="str">
        <f>VLOOKUP(A44,Seznam_PO_1_1_2022!A:B,2,0)</f>
        <v>JM_132</v>
      </c>
      <c r="U44">
        <f t="shared" si="0"/>
        <v>25</v>
      </c>
    </row>
    <row r="45" spans="1:21" ht="12.75">
      <c r="A45" s="1">
        <v>70284849</v>
      </c>
      <c r="B45" s="2">
        <v>45159.46515164352</v>
      </c>
      <c r="C45" s="1" t="s">
        <v>172</v>
      </c>
      <c r="D45" s="1" t="s">
        <v>173</v>
      </c>
      <c r="E45" s="1">
        <v>70284849</v>
      </c>
      <c r="F45" s="1" t="s">
        <v>21</v>
      </c>
      <c r="G45" s="1" t="s">
        <v>18</v>
      </c>
      <c r="H45" s="1">
        <v>50</v>
      </c>
      <c r="N45" s="1">
        <v>1</v>
      </c>
      <c r="T45" t="str">
        <f>VLOOKUP(A45,Seznam_PO_1_1_2022!A:B,2,0)</f>
        <v>JM_135</v>
      </c>
      <c r="U45">
        <f t="shared" si="0"/>
        <v>51</v>
      </c>
    </row>
    <row r="46" spans="1:21" ht="12.75">
      <c r="A46" s="1">
        <v>46937099</v>
      </c>
      <c r="B46" s="2">
        <v>45148.608253784725</v>
      </c>
      <c r="C46" s="1" t="s">
        <v>54</v>
      </c>
      <c r="D46" s="1" t="s">
        <v>55</v>
      </c>
      <c r="E46" s="1">
        <v>46937099</v>
      </c>
      <c r="F46" s="1" t="s">
        <v>21</v>
      </c>
      <c r="G46" s="1" t="s">
        <v>18</v>
      </c>
      <c r="I46" s="1">
        <v>50</v>
      </c>
      <c r="O46" s="1">
        <v>3</v>
      </c>
      <c r="T46" t="str">
        <f>VLOOKUP(A46,Seznam_PO_1_1_2022!A:B,2,0)</f>
        <v>JM_141</v>
      </c>
      <c r="U46">
        <f t="shared" si="0"/>
        <v>53</v>
      </c>
    </row>
    <row r="47" spans="1:21" ht="12.75">
      <c r="A47" s="1">
        <v>46937145</v>
      </c>
      <c r="B47" s="2">
        <v>45152.26439806713</v>
      </c>
      <c r="C47" s="1" t="s">
        <v>76</v>
      </c>
      <c r="D47" s="1" t="s">
        <v>77</v>
      </c>
      <c r="E47" s="1">
        <v>46937145</v>
      </c>
      <c r="F47" s="1" t="s">
        <v>21</v>
      </c>
      <c r="G47" s="1" t="s">
        <v>18</v>
      </c>
      <c r="H47" s="1">
        <v>45</v>
      </c>
      <c r="T47" t="str">
        <f>VLOOKUP(A47,Seznam_PO_1_1_2022!A:B,2,0)</f>
        <v>JM_142</v>
      </c>
      <c r="U47">
        <f t="shared" si="0"/>
        <v>45</v>
      </c>
    </row>
    <row r="48" spans="1:21" ht="12.75">
      <c r="A48" s="3">
        <v>226912</v>
      </c>
      <c r="B48" s="2">
        <v>45159.33863564815</v>
      </c>
      <c r="C48" s="1" t="s">
        <v>150</v>
      </c>
      <c r="D48" s="1" t="s">
        <v>151</v>
      </c>
      <c r="E48" s="3" t="s">
        <v>152</v>
      </c>
      <c r="F48" s="1" t="s">
        <v>21</v>
      </c>
      <c r="G48" s="1" t="s">
        <v>18</v>
      </c>
      <c r="I48" s="1">
        <v>1000</v>
      </c>
      <c r="O48" s="1">
        <v>20</v>
      </c>
      <c r="T48" t="str">
        <f>VLOOKUP(A48,Seznam_PO_1_1_2022!A:B,2,0)</f>
        <v>JM_144</v>
      </c>
      <c r="U48">
        <f t="shared" si="0"/>
        <v>1020</v>
      </c>
    </row>
    <row r="49" spans="1:21" ht="12.75">
      <c r="A49" s="3">
        <v>566438</v>
      </c>
      <c r="B49" s="2">
        <v>45148.48105125</v>
      </c>
      <c r="C49" s="1" t="s">
        <v>30</v>
      </c>
      <c r="D49" s="1" t="s">
        <v>31</v>
      </c>
      <c r="E49" s="3" t="s">
        <v>32</v>
      </c>
      <c r="F49" s="1" t="s">
        <v>21</v>
      </c>
      <c r="G49" s="1" t="s">
        <v>18</v>
      </c>
      <c r="I49" s="1">
        <v>80</v>
      </c>
      <c r="T49" t="str">
        <f>VLOOKUP(A49,Seznam_PO_1_1_2022!A:B,2,0)</f>
        <v>JM_151</v>
      </c>
      <c r="U49">
        <f t="shared" si="0"/>
        <v>80</v>
      </c>
    </row>
    <row r="50" spans="1:21" ht="12.75">
      <c r="A50" s="1">
        <v>70840385</v>
      </c>
      <c r="B50" s="2">
        <v>45153.49058162037</v>
      </c>
      <c r="C50" s="1" t="s">
        <v>110</v>
      </c>
      <c r="D50" s="1" t="s">
        <v>111</v>
      </c>
      <c r="E50" s="1">
        <v>70840385</v>
      </c>
      <c r="F50" s="1" t="s">
        <v>21</v>
      </c>
      <c r="G50" s="1" t="s">
        <v>18</v>
      </c>
      <c r="H50" s="1">
        <v>10</v>
      </c>
      <c r="L50" s="1">
        <v>1</v>
      </c>
      <c r="T50" t="str">
        <f>VLOOKUP(A50,Seznam_PO_1_1_2022!A:B,2,0)</f>
        <v>JM_152</v>
      </c>
      <c r="U50">
        <f t="shared" si="0"/>
        <v>11</v>
      </c>
    </row>
    <row r="51" spans="1:21" ht="12.75">
      <c r="A51" s="3">
        <v>838420</v>
      </c>
      <c r="B51" s="2">
        <v>45159.519623125</v>
      </c>
      <c r="C51" s="1" t="s">
        <v>174</v>
      </c>
      <c r="D51" s="1" t="s">
        <v>175</v>
      </c>
      <c r="E51" s="3" t="s">
        <v>176</v>
      </c>
      <c r="F51" s="1" t="s">
        <v>21</v>
      </c>
      <c r="G51" s="1" t="s">
        <v>18</v>
      </c>
      <c r="H51" s="1">
        <v>50</v>
      </c>
      <c r="T51" t="str">
        <f>VLOOKUP(A51,Seznam_PO_1_1_2022!A:B,2,0)</f>
        <v>JM_154</v>
      </c>
      <c r="U51">
        <f t="shared" si="0"/>
        <v>50</v>
      </c>
    </row>
    <row r="52" spans="1:21" ht="12.75">
      <c r="A52" s="3">
        <v>838446</v>
      </c>
      <c r="B52" s="2">
        <v>45161.279179386576</v>
      </c>
      <c r="C52" s="1" t="s">
        <v>188</v>
      </c>
      <c r="D52" s="1" t="s">
        <v>189</v>
      </c>
      <c r="E52" s="3" t="s">
        <v>190</v>
      </c>
      <c r="F52" s="1" t="s">
        <v>21</v>
      </c>
      <c r="G52" s="1" t="s">
        <v>18</v>
      </c>
      <c r="I52" s="1">
        <v>40</v>
      </c>
      <c r="T52" t="str">
        <f>VLOOKUP(A52,Seznam_PO_1_1_2022!A:B,2,0)</f>
        <v>JM_157</v>
      </c>
      <c r="U52">
        <f t="shared" si="0"/>
        <v>40</v>
      </c>
    </row>
    <row r="53" spans="1:21" ht="12.75">
      <c r="A53" s="3">
        <v>387134</v>
      </c>
      <c r="B53" s="2">
        <v>45148.52731027778</v>
      </c>
      <c r="C53" s="1" t="s">
        <v>43</v>
      </c>
      <c r="D53" s="1" t="s">
        <v>44</v>
      </c>
      <c r="E53" s="3" t="s">
        <v>45</v>
      </c>
      <c r="F53" s="1" t="s">
        <v>21</v>
      </c>
      <c r="G53" s="1" t="s">
        <v>18</v>
      </c>
      <c r="I53" s="1">
        <v>50</v>
      </c>
      <c r="T53" t="str">
        <f>VLOOKUP(A53,Seznam_PO_1_1_2022!A:B,2,0)</f>
        <v>JM_160</v>
      </c>
      <c r="U53">
        <f t="shared" si="0"/>
        <v>50</v>
      </c>
    </row>
    <row r="54" spans="1:21" ht="12.75">
      <c r="A54" s="1">
        <v>66596882</v>
      </c>
      <c r="B54" s="2">
        <v>45156.38470539352</v>
      </c>
      <c r="C54" s="1" t="s">
        <v>129</v>
      </c>
      <c r="D54" s="1" t="s">
        <v>130</v>
      </c>
      <c r="E54" s="1">
        <v>66596882</v>
      </c>
      <c r="F54" s="1" t="s">
        <v>21</v>
      </c>
      <c r="G54" s="1" t="s">
        <v>18</v>
      </c>
      <c r="J54" s="1">
        <v>50</v>
      </c>
      <c r="L54" s="1">
        <v>1</v>
      </c>
      <c r="T54" t="str">
        <f>VLOOKUP(A54,Seznam_PO_1_1_2022!A:B,2,0)</f>
        <v>JM_161</v>
      </c>
      <c r="U54">
        <f t="shared" si="0"/>
        <v>51</v>
      </c>
    </row>
    <row r="55" spans="1:21" ht="12.75">
      <c r="A55" s="1">
        <v>62075993</v>
      </c>
      <c r="B55" s="2">
        <v>45155.41848861111</v>
      </c>
      <c r="C55" s="1" t="s">
        <v>120</v>
      </c>
      <c r="D55" s="1" t="s">
        <v>121</v>
      </c>
      <c r="E55" s="1">
        <v>62075993</v>
      </c>
      <c r="F55" s="1" t="s">
        <v>21</v>
      </c>
      <c r="G55" s="1" t="s">
        <v>18</v>
      </c>
      <c r="H55" s="1">
        <v>15</v>
      </c>
      <c r="N55" s="1">
        <v>1</v>
      </c>
      <c r="R55" s="1">
        <v>1</v>
      </c>
      <c r="T55" t="str">
        <f>VLOOKUP(A55,Seznam_PO_1_1_2022!A:B,2,0)</f>
        <v>JM_163</v>
      </c>
      <c r="U55">
        <f t="shared" si="0"/>
        <v>17</v>
      </c>
    </row>
    <row r="56" spans="1:21" ht="12.75">
      <c r="A56" s="1">
        <v>70838771</v>
      </c>
      <c r="B56" s="2">
        <v>45154.41736847222</v>
      </c>
      <c r="C56" s="1" t="s">
        <v>116</v>
      </c>
      <c r="D56" s="1" t="s">
        <v>117</v>
      </c>
      <c r="E56" s="1">
        <v>70838771</v>
      </c>
      <c r="F56" s="1" t="s">
        <v>21</v>
      </c>
      <c r="G56" s="1" t="s">
        <v>18</v>
      </c>
      <c r="H56" s="1">
        <v>20</v>
      </c>
      <c r="I56" s="1">
        <v>30</v>
      </c>
      <c r="T56" t="str">
        <f>VLOOKUP(A56,Seznam_PO_1_1_2022!A:B,2,0)</f>
        <v>JM_164</v>
      </c>
      <c r="U56">
        <f t="shared" si="0"/>
        <v>50</v>
      </c>
    </row>
    <row r="57" spans="1:21" ht="12.75">
      <c r="A57" s="1">
        <v>60680342</v>
      </c>
      <c r="B57" s="2">
        <v>45161.28121386574</v>
      </c>
      <c r="C57" s="1" t="s">
        <v>191</v>
      </c>
      <c r="D57" s="1" t="s">
        <v>192</v>
      </c>
      <c r="E57" s="1">
        <v>60680342</v>
      </c>
      <c r="F57" s="1" t="s">
        <v>21</v>
      </c>
      <c r="G57" s="1" t="s">
        <v>18</v>
      </c>
      <c r="I57" s="1">
        <v>100</v>
      </c>
      <c r="T57" t="str">
        <f>VLOOKUP(A57,Seznam_PO_1_1_2022!A:B,2,0)</f>
        <v>JM_166</v>
      </c>
      <c r="U57">
        <f t="shared" si="0"/>
        <v>100</v>
      </c>
    </row>
    <row r="58" spans="1:21" ht="12.75">
      <c r="A58" s="3">
        <v>390780</v>
      </c>
      <c r="B58" s="2">
        <v>45152.38911767361</v>
      </c>
      <c r="C58" s="1" t="s">
        <v>85</v>
      </c>
      <c r="D58" s="1" t="s">
        <v>86</v>
      </c>
      <c r="E58" s="3" t="s">
        <v>87</v>
      </c>
      <c r="F58" s="1" t="s">
        <v>21</v>
      </c>
      <c r="G58" s="1" t="s">
        <v>18</v>
      </c>
      <c r="I58" s="1">
        <v>115</v>
      </c>
      <c r="J58" s="1">
        <v>1200</v>
      </c>
      <c r="P58" s="1">
        <v>5</v>
      </c>
      <c r="R58" s="1">
        <v>60</v>
      </c>
      <c r="T58" t="str">
        <f>VLOOKUP(A58,Seznam_PO_1_1_2022!A:B,2,0)</f>
        <v>JM_169</v>
      </c>
      <c r="U58">
        <f t="shared" si="0"/>
        <v>1380</v>
      </c>
    </row>
    <row r="59" spans="1:21" ht="12.75">
      <c r="A59" s="3">
        <v>839621</v>
      </c>
      <c r="B59" s="2">
        <v>45159.68283564815</v>
      </c>
      <c r="C59" s="1" t="s">
        <v>180</v>
      </c>
      <c r="D59" s="1" t="s">
        <v>181</v>
      </c>
      <c r="E59" s="3" t="s">
        <v>182</v>
      </c>
      <c r="F59" s="1" t="s">
        <v>21</v>
      </c>
      <c r="G59" s="1" t="s">
        <v>18</v>
      </c>
      <c r="J59" s="1">
        <v>25</v>
      </c>
      <c r="P59" s="1">
        <v>1</v>
      </c>
      <c r="T59" t="str">
        <f>VLOOKUP(A59,Seznam_PO_1_1_2022!A:B,2,0)</f>
        <v>JM_174</v>
      </c>
      <c r="U59">
        <f t="shared" si="0"/>
        <v>26</v>
      </c>
    </row>
    <row r="60" spans="1:21" ht="12.75">
      <c r="A60" s="1">
        <v>62073087</v>
      </c>
      <c r="B60" s="2">
        <v>45166.4632313426</v>
      </c>
      <c r="C60" s="1" t="s">
        <v>213</v>
      </c>
      <c r="D60" s="1" t="s">
        <v>214</v>
      </c>
      <c r="E60" s="1">
        <v>62073087</v>
      </c>
      <c r="F60" s="1" t="s">
        <v>21</v>
      </c>
      <c r="G60" s="1" t="s">
        <v>18</v>
      </c>
      <c r="I60" s="1">
        <v>50</v>
      </c>
      <c r="T60" t="str">
        <f>VLOOKUP(A60,Seznam_PO_1_1_2022!A:B,2,0)</f>
        <v>JM_175</v>
      </c>
      <c r="U60">
        <f t="shared" si="0"/>
        <v>50</v>
      </c>
    </row>
    <row r="61" spans="1:21" ht="12.75">
      <c r="A61" s="1">
        <v>62073249</v>
      </c>
      <c r="B61" s="2">
        <v>45163.51599489583</v>
      </c>
      <c r="C61" s="1" t="s">
        <v>209</v>
      </c>
      <c r="D61" s="1" t="s">
        <v>210</v>
      </c>
      <c r="E61" s="1">
        <v>62073249</v>
      </c>
      <c r="F61" s="1" t="s">
        <v>21</v>
      </c>
      <c r="G61" s="1" t="s">
        <v>18</v>
      </c>
      <c r="I61" s="1">
        <v>25</v>
      </c>
      <c r="O61" s="1">
        <v>1</v>
      </c>
      <c r="T61" t="str">
        <f>VLOOKUP(A61,Seznam_PO_1_1_2022!A:B,2,0)</f>
        <v>JM_180</v>
      </c>
      <c r="U61">
        <f t="shared" si="0"/>
        <v>26</v>
      </c>
    </row>
    <row r="62" spans="1:21" ht="12.75">
      <c r="A62" s="1">
        <v>43420656</v>
      </c>
      <c r="B62" s="2">
        <v>45161.46859986111</v>
      </c>
      <c r="C62" s="1" t="s">
        <v>202</v>
      </c>
      <c r="D62" s="1" t="s">
        <v>203</v>
      </c>
      <c r="E62" s="1">
        <v>43420656</v>
      </c>
      <c r="F62" s="1" t="s">
        <v>21</v>
      </c>
      <c r="G62" s="1" t="s">
        <v>18</v>
      </c>
      <c r="H62" s="1">
        <v>5</v>
      </c>
      <c r="T62" t="str">
        <f>VLOOKUP(A62,Seznam_PO_1_1_2022!A:B,2,0)</f>
        <v>JM_181</v>
      </c>
      <c r="U62">
        <f t="shared" si="0"/>
        <v>5</v>
      </c>
    </row>
    <row r="63" spans="1:21" ht="12.75">
      <c r="A63" s="3">
        <v>89613</v>
      </c>
      <c r="B63" s="2">
        <v>45156.466321203705</v>
      </c>
      <c r="C63" s="1" t="s">
        <v>131</v>
      </c>
      <c r="D63" s="1" t="s">
        <v>132</v>
      </c>
      <c r="E63" s="3" t="s">
        <v>133</v>
      </c>
      <c r="F63" s="1" t="s">
        <v>21</v>
      </c>
      <c r="G63" s="1" t="s">
        <v>18</v>
      </c>
      <c r="H63" s="1">
        <v>25</v>
      </c>
      <c r="N63" s="1">
        <v>5</v>
      </c>
      <c r="T63" t="str">
        <f>VLOOKUP(A63,Seznam_PO_1_1_2022!A:B,2,0)</f>
        <v>JM_191</v>
      </c>
      <c r="U63">
        <f t="shared" si="0"/>
        <v>30</v>
      </c>
    </row>
    <row r="64" spans="1:21" ht="12.75">
      <c r="A64" s="1">
        <v>45671818</v>
      </c>
      <c r="B64" s="2">
        <v>45148.48526572916</v>
      </c>
      <c r="C64" s="1" t="s">
        <v>35</v>
      </c>
      <c r="D64" s="1" t="s">
        <v>36</v>
      </c>
      <c r="E64" s="1">
        <v>45671818</v>
      </c>
      <c r="F64" s="1" t="s">
        <v>21</v>
      </c>
      <c r="G64" s="1" t="s">
        <v>18</v>
      </c>
      <c r="H64" s="1">
        <v>30</v>
      </c>
      <c r="T64" t="str">
        <f>VLOOKUP(A64,Seznam_PO_1_1_2022!A:B,2,0)</f>
        <v>JM_197</v>
      </c>
      <c r="U64">
        <f t="shared" si="0"/>
        <v>30</v>
      </c>
    </row>
    <row r="65" spans="1:21" ht="12.75">
      <c r="A65" s="1">
        <v>70849510</v>
      </c>
      <c r="B65" s="2">
        <v>45153.6183977662</v>
      </c>
      <c r="C65" s="1" t="s">
        <v>112</v>
      </c>
      <c r="D65" s="1" t="s">
        <v>113</v>
      </c>
      <c r="E65" s="1">
        <v>70849510</v>
      </c>
      <c r="F65" s="1" t="s">
        <v>21</v>
      </c>
      <c r="G65" s="1" t="s">
        <v>18</v>
      </c>
      <c r="H65" s="1">
        <v>0</v>
      </c>
      <c r="I65" s="1">
        <v>15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t="str">
        <f>VLOOKUP(A65,Seznam_PO_1_1_2022!A:B,2,0)</f>
        <v>JM_204</v>
      </c>
      <c r="U65">
        <f t="shared" si="0"/>
        <v>16</v>
      </c>
    </row>
    <row r="66" spans="1:21" ht="12.75">
      <c r="A66" s="1">
        <v>70841675</v>
      </c>
      <c r="B66" s="2">
        <v>45159.391185659726</v>
      </c>
      <c r="C66" s="1" t="s">
        <v>158</v>
      </c>
      <c r="D66" s="1" t="s">
        <v>159</v>
      </c>
      <c r="E66" s="1">
        <v>70841675</v>
      </c>
      <c r="F66" s="1" t="s">
        <v>21</v>
      </c>
      <c r="G66" s="1" t="s">
        <v>18</v>
      </c>
      <c r="H66" s="1">
        <v>40</v>
      </c>
      <c r="K66" s="1">
        <v>5</v>
      </c>
      <c r="L66" s="1">
        <v>1</v>
      </c>
      <c r="M66" s="1">
        <v>4</v>
      </c>
      <c r="T66" t="str">
        <f>VLOOKUP(A66,Seznam_PO_1_1_2022!A:B,2,0)</f>
        <v>JM_212</v>
      </c>
      <c r="U66">
        <f t="shared" si="0"/>
        <v>50</v>
      </c>
    </row>
    <row r="67" spans="1:21" ht="12.75">
      <c r="A67" s="1">
        <v>49459171</v>
      </c>
      <c r="B67" s="2">
        <v>45152.4074415162</v>
      </c>
      <c r="C67" s="1" t="s">
        <v>91</v>
      </c>
      <c r="D67" s="1" t="s">
        <v>92</v>
      </c>
      <c r="E67" s="1">
        <v>49459171</v>
      </c>
      <c r="F67" s="1" t="s">
        <v>21</v>
      </c>
      <c r="G67" s="1" t="s">
        <v>18</v>
      </c>
      <c r="I67" s="1">
        <v>50</v>
      </c>
      <c r="K67" s="1">
        <v>1</v>
      </c>
      <c r="O67" s="1">
        <v>2</v>
      </c>
      <c r="T67" t="str">
        <f>VLOOKUP(A67,Seznam_PO_1_1_2022!A:B,2,0)</f>
        <v>JM_224</v>
      </c>
      <c r="U67">
        <f aca="true" t="shared" si="1" ref="U67:U87">SUM(H67:S67)</f>
        <v>53</v>
      </c>
    </row>
    <row r="68" spans="1:21" ht="12.75">
      <c r="A68" s="3">
        <v>55468</v>
      </c>
      <c r="B68" s="2">
        <v>45159.3254308912</v>
      </c>
      <c r="C68" s="1" t="s">
        <v>144</v>
      </c>
      <c r="D68" s="1" t="s">
        <v>145</v>
      </c>
      <c r="E68" s="3" t="s">
        <v>146</v>
      </c>
      <c r="F68" s="1" t="s">
        <v>21</v>
      </c>
      <c r="G68" s="1" t="s">
        <v>18</v>
      </c>
      <c r="H68" s="1">
        <v>60</v>
      </c>
      <c r="T68" t="str">
        <f>VLOOKUP(A68,Seznam_PO_1_1_2022!A:B,2,0)</f>
        <v>JM_225</v>
      </c>
      <c r="U68">
        <f t="shared" si="1"/>
        <v>60</v>
      </c>
    </row>
    <row r="69" spans="1:21" ht="12.75">
      <c r="A69" s="1">
        <v>70842663</v>
      </c>
      <c r="B69" s="2">
        <v>45163.62536177083</v>
      </c>
      <c r="C69" s="1" t="s">
        <v>211</v>
      </c>
      <c r="D69" s="1" t="s">
        <v>212</v>
      </c>
      <c r="E69" s="1">
        <v>70842663</v>
      </c>
      <c r="F69" s="1" t="s">
        <v>21</v>
      </c>
      <c r="G69" s="1" t="s">
        <v>18</v>
      </c>
      <c r="I69" s="1">
        <v>20</v>
      </c>
      <c r="T69" t="str">
        <f>VLOOKUP(A69,Seznam_PO_1_1_2022!A:B,2,0)</f>
        <v>JM_226</v>
      </c>
      <c r="U69">
        <f t="shared" si="1"/>
        <v>20</v>
      </c>
    </row>
    <row r="70" spans="1:21" ht="12.75">
      <c r="A70" s="1">
        <v>49459899</v>
      </c>
      <c r="B70" s="2">
        <v>45148.599607372686</v>
      </c>
      <c r="C70" s="1" t="s">
        <v>52</v>
      </c>
      <c r="D70" s="1" t="s">
        <v>53</v>
      </c>
      <c r="E70" s="1">
        <v>49459899</v>
      </c>
      <c r="F70" s="1" t="s">
        <v>21</v>
      </c>
      <c r="G70" s="1" t="s">
        <v>18</v>
      </c>
      <c r="H70" s="1">
        <v>40</v>
      </c>
      <c r="T70" t="str">
        <f>VLOOKUP(A70,Seznam_PO_1_1_2022!A:B,2,0)</f>
        <v>JM_230</v>
      </c>
      <c r="U70">
        <f t="shared" si="1"/>
        <v>40</v>
      </c>
    </row>
    <row r="71" spans="1:21" ht="12.75">
      <c r="A71" s="1">
        <v>46937081</v>
      </c>
      <c r="B71" s="2">
        <v>45161.42988909722</v>
      </c>
      <c r="C71" s="1" t="s">
        <v>200</v>
      </c>
      <c r="D71" s="1" t="s">
        <v>201</v>
      </c>
      <c r="E71" s="1">
        <v>46937081</v>
      </c>
      <c r="F71" s="1" t="s">
        <v>21</v>
      </c>
      <c r="G71" s="1" t="s">
        <v>18</v>
      </c>
      <c r="H71" s="1">
        <v>50</v>
      </c>
      <c r="T71" t="str">
        <f>VLOOKUP(A71,Seznam_PO_1_1_2022!A:B,2,0)</f>
        <v>JM_236</v>
      </c>
      <c r="U71">
        <f t="shared" si="1"/>
        <v>50</v>
      </c>
    </row>
    <row r="72" spans="1:21" ht="12.75">
      <c r="A72" s="1">
        <v>49939378</v>
      </c>
      <c r="B72" s="2">
        <v>45153.62610547454</v>
      </c>
      <c r="C72" s="1" t="s">
        <v>114</v>
      </c>
      <c r="D72" s="1" t="s">
        <v>115</v>
      </c>
      <c r="E72" s="1">
        <v>49939378</v>
      </c>
      <c r="F72" s="1" t="s">
        <v>21</v>
      </c>
      <c r="G72" s="1" t="s">
        <v>18</v>
      </c>
      <c r="H72" s="1">
        <v>30</v>
      </c>
      <c r="T72" t="str">
        <f>VLOOKUP(A72,Seznam_PO_1_1_2022!A:B,2,0)</f>
        <v>JM_240</v>
      </c>
      <c r="U72">
        <f t="shared" si="1"/>
        <v>30</v>
      </c>
    </row>
    <row r="73" spans="1:21" ht="12.75">
      <c r="A73" s="3">
        <v>838225</v>
      </c>
      <c r="B73" s="2">
        <v>45155.70025609954</v>
      </c>
      <c r="C73" s="1" t="s">
        <v>126</v>
      </c>
      <c r="D73" s="1" t="s">
        <v>127</v>
      </c>
      <c r="E73" s="3" t="s">
        <v>128</v>
      </c>
      <c r="F73" s="1" t="s">
        <v>21</v>
      </c>
      <c r="G73" s="1" t="s">
        <v>18</v>
      </c>
      <c r="I73" s="1">
        <v>200</v>
      </c>
      <c r="O73" s="1">
        <v>4</v>
      </c>
      <c r="T73" t="str">
        <f>VLOOKUP(A73,Seznam_PO_1_1_2022!A:B,2,0)</f>
        <v>JM_241</v>
      </c>
      <c r="U73">
        <f t="shared" si="1"/>
        <v>204</v>
      </c>
    </row>
    <row r="74" spans="1:21" ht="12.75">
      <c r="A74" s="3">
        <v>559130</v>
      </c>
      <c r="B74" s="2">
        <v>45160.51027116898</v>
      </c>
      <c r="C74" s="1" t="s">
        <v>185</v>
      </c>
      <c r="D74" s="1" t="s">
        <v>186</v>
      </c>
      <c r="E74" s="3" t="s">
        <v>187</v>
      </c>
      <c r="F74" s="1" t="s">
        <v>21</v>
      </c>
      <c r="G74" s="1" t="s">
        <v>18</v>
      </c>
      <c r="H74" s="1">
        <v>120</v>
      </c>
      <c r="J74" s="1">
        <v>20</v>
      </c>
      <c r="N74" s="1">
        <v>4</v>
      </c>
      <c r="T74" t="str">
        <f>VLOOKUP(A74,Seznam_PO_1_1_2022!A:B,2,0)</f>
        <v>JM_245</v>
      </c>
      <c r="U74">
        <f t="shared" si="1"/>
        <v>144</v>
      </c>
    </row>
    <row r="75" spans="1:21" ht="12.75">
      <c r="A75" s="1">
        <v>70836931</v>
      </c>
      <c r="B75" s="2">
        <v>45159.31939261574</v>
      </c>
      <c r="C75" s="1" t="s">
        <v>139</v>
      </c>
      <c r="D75" s="1" t="s">
        <v>140</v>
      </c>
      <c r="E75" s="1">
        <v>70836931</v>
      </c>
      <c r="F75" s="1" t="s">
        <v>21</v>
      </c>
      <c r="G75" s="1" t="s">
        <v>18</v>
      </c>
      <c r="H75" s="1">
        <v>0</v>
      </c>
      <c r="I75" s="1">
        <v>30</v>
      </c>
      <c r="T75" t="str">
        <f>VLOOKUP(A75,Seznam_PO_1_1_2022!A:B,2,0)</f>
        <v>JM_247</v>
      </c>
      <c r="U75">
        <f t="shared" si="1"/>
        <v>30</v>
      </c>
    </row>
    <row r="76" spans="1:21" ht="12.75">
      <c r="A76" s="1">
        <v>47377470</v>
      </c>
      <c r="B76" s="2">
        <v>45149.36114994213</v>
      </c>
      <c r="C76" s="1" t="s">
        <v>65</v>
      </c>
      <c r="D76" s="1" t="s">
        <v>66</v>
      </c>
      <c r="E76" s="1">
        <v>47377470</v>
      </c>
      <c r="F76" s="1" t="s">
        <v>21</v>
      </c>
      <c r="G76" s="1" t="s">
        <v>18</v>
      </c>
      <c r="J76" s="1">
        <v>20</v>
      </c>
      <c r="T76" t="str">
        <f>VLOOKUP(A76,Seznam_PO_1_1_2022!A:B,2,0)</f>
        <v>JM_252</v>
      </c>
      <c r="U76">
        <f t="shared" si="1"/>
        <v>20</v>
      </c>
    </row>
    <row r="77" spans="1:21" ht="12.75">
      <c r="A77" s="1">
        <v>70837601</v>
      </c>
      <c r="B77" s="2">
        <v>45149.43625972222</v>
      </c>
      <c r="C77" s="1" t="s">
        <v>74</v>
      </c>
      <c r="D77" s="1" t="s">
        <v>75</v>
      </c>
      <c r="E77" s="1">
        <v>70837601</v>
      </c>
      <c r="F77" s="1" t="s">
        <v>21</v>
      </c>
      <c r="G77" s="1" t="s">
        <v>18</v>
      </c>
      <c r="I77" s="1">
        <v>25</v>
      </c>
      <c r="T77" t="str">
        <f>VLOOKUP(A77,Seznam_PO_1_1_2022!A:B,2,0)</f>
        <v>JM_258</v>
      </c>
      <c r="U77">
        <f t="shared" si="1"/>
        <v>25</v>
      </c>
    </row>
    <row r="78" spans="1:21" ht="12.75">
      <c r="A78" s="1">
        <v>64480046</v>
      </c>
      <c r="B78" s="2">
        <v>45159.365302754624</v>
      </c>
      <c r="C78" s="1" t="s">
        <v>156</v>
      </c>
      <c r="D78" s="1" t="s">
        <v>157</v>
      </c>
      <c r="E78" s="1">
        <v>64480046</v>
      </c>
      <c r="F78" s="1" t="s">
        <v>21</v>
      </c>
      <c r="G78" s="1" t="s">
        <v>18</v>
      </c>
      <c r="I78" s="1">
        <v>10</v>
      </c>
      <c r="T78" t="str">
        <f>VLOOKUP(A78,Seznam_PO_1_1_2022!A:B,2,0)</f>
        <v>JM_261</v>
      </c>
      <c r="U78">
        <f t="shared" si="1"/>
        <v>10</v>
      </c>
    </row>
    <row r="79" spans="1:21" ht="12.75">
      <c r="A79" s="1">
        <v>70841373</v>
      </c>
      <c r="B79" s="2">
        <v>45152.57244077546</v>
      </c>
      <c r="C79" s="1" t="s">
        <v>99</v>
      </c>
      <c r="D79" s="1" t="s">
        <v>100</v>
      </c>
      <c r="E79" s="1">
        <v>70841373</v>
      </c>
      <c r="F79" s="1" t="s">
        <v>21</v>
      </c>
      <c r="G79" s="1" t="s">
        <v>18</v>
      </c>
      <c r="I79" s="1">
        <v>15</v>
      </c>
      <c r="O79" s="1">
        <v>2</v>
      </c>
      <c r="T79" t="str">
        <f>VLOOKUP(A79,Seznam_PO_1_1_2022!A:B,2,0)</f>
        <v>JM_262</v>
      </c>
      <c r="U79">
        <f t="shared" si="1"/>
        <v>17</v>
      </c>
    </row>
    <row r="80" spans="1:21" ht="12.75">
      <c r="A80" s="1">
        <v>49939416</v>
      </c>
      <c r="B80" s="2">
        <v>45154.55017803241</v>
      </c>
      <c r="C80" s="1" t="s">
        <v>118</v>
      </c>
      <c r="D80" s="1" t="s">
        <v>119</v>
      </c>
      <c r="E80" s="1">
        <v>49939416</v>
      </c>
      <c r="F80" s="1" t="s">
        <v>21</v>
      </c>
      <c r="G80" s="1" t="s">
        <v>18</v>
      </c>
      <c r="H80" s="1">
        <v>25</v>
      </c>
      <c r="T80" t="str">
        <f>VLOOKUP(A80,Seznam_PO_1_1_2022!A:B,2,0)</f>
        <v>JM_263</v>
      </c>
      <c r="U80">
        <f t="shared" si="1"/>
        <v>25</v>
      </c>
    </row>
    <row r="81" spans="1:21" ht="12.75">
      <c r="A81" s="3">
        <v>380407</v>
      </c>
      <c r="B81" s="2">
        <v>45159.57727199074</v>
      </c>
      <c r="C81" s="1" t="s">
        <v>177</v>
      </c>
      <c r="D81" s="1" t="s">
        <v>178</v>
      </c>
      <c r="E81" s="3" t="s">
        <v>179</v>
      </c>
      <c r="F81" s="1" t="s">
        <v>21</v>
      </c>
      <c r="G81" s="1" t="s">
        <v>18</v>
      </c>
      <c r="I81" s="1">
        <v>150</v>
      </c>
      <c r="T81" t="str">
        <f>VLOOKUP(A81,Seznam_PO_1_1_2022!A:B,2,0)</f>
        <v>JM_266</v>
      </c>
      <c r="U81">
        <f t="shared" si="1"/>
        <v>150</v>
      </c>
    </row>
    <row r="82" spans="1:21" ht="12.75">
      <c r="A82" s="3">
        <v>209392</v>
      </c>
      <c r="B82" s="2">
        <v>45149.352856087964</v>
      </c>
      <c r="C82" s="1" t="s">
        <v>62</v>
      </c>
      <c r="D82" s="1" t="s">
        <v>63</v>
      </c>
      <c r="E82" s="3" t="s">
        <v>64</v>
      </c>
      <c r="F82" s="1" t="s">
        <v>21</v>
      </c>
      <c r="G82" s="1" t="s">
        <v>18</v>
      </c>
      <c r="H82" s="1">
        <v>50</v>
      </c>
      <c r="N82" s="1">
        <v>3</v>
      </c>
      <c r="T82" t="str">
        <f>VLOOKUP(A82,Seznam_PO_1_1_2022!A:B,2,0)</f>
        <v>JM_267</v>
      </c>
      <c r="U82">
        <f t="shared" si="1"/>
        <v>53</v>
      </c>
    </row>
    <row r="83" spans="1:21" ht="12.75">
      <c r="A83" s="1">
        <v>47885939</v>
      </c>
      <c r="B83" s="2">
        <v>45159.463676921296</v>
      </c>
      <c r="C83" s="1" t="s">
        <v>170</v>
      </c>
      <c r="D83" s="1" t="s">
        <v>171</v>
      </c>
      <c r="E83" s="1">
        <v>47885939</v>
      </c>
      <c r="F83" s="1" t="s">
        <v>21</v>
      </c>
      <c r="G83" s="1" t="s">
        <v>18</v>
      </c>
      <c r="H83" s="1">
        <v>5</v>
      </c>
      <c r="T83" t="str">
        <f>VLOOKUP(A83,Seznam_PO_1_1_2022!A:B,2,0)</f>
        <v>JM_271</v>
      </c>
      <c r="U83">
        <f t="shared" si="1"/>
        <v>5</v>
      </c>
    </row>
    <row r="84" spans="1:21" ht="12.75">
      <c r="A84" s="3">
        <v>380458</v>
      </c>
      <c r="B84" s="2">
        <v>45149.26642936343</v>
      </c>
      <c r="C84" s="1" t="s">
        <v>56</v>
      </c>
      <c r="D84" s="1" t="s">
        <v>57</v>
      </c>
      <c r="E84" s="3" t="s">
        <v>58</v>
      </c>
      <c r="F84" s="1" t="s">
        <v>21</v>
      </c>
      <c r="G84" s="1" t="s">
        <v>18</v>
      </c>
      <c r="I84" s="1">
        <v>20</v>
      </c>
      <c r="T84" t="str">
        <f>VLOOKUP(A84,Seznam_PO_1_1_2022!A:B,2,0)</f>
        <v>JM_274</v>
      </c>
      <c r="U84">
        <f t="shared" si="1"/>
        <v>20</v>
      </c>
    </row>
    <row r="85" spans="1:21" ht="12.75">
      <c r="A85" s="3">
        <v>4212029</v>
      </c>
      <c r="B85" s="2">
        <v>45148.46846239583</v>
      </c>
      <c r="C85" s="1" t="s">
        <v>25</v>
      </c>
      <c r="D85" s="1" t="s">
        <v>26</v>
      </c>
      <c r="E85" s="3" t="s">
        <v>27</v>
      </c>
      <c r="F85" s="1" t="s">
        <v>21</v>
      </c>
      <c r="G85" s="1" t="s">
        <v>18</v>
      </c>
      <c r="I85" s="1">
        <v>200</v>
      </c>
      <c r="T85" t="str">
        <f>VLOOKUP(A85,Seznam_PO_1_1_2022!A:B,2,0)</f>
        <v>JM_280</v>
      </c>
      <c r="U85">
        <f t="shared" si="1"/>
        <v>200</v>
      </c>
    </row>
    <row r="86" spans="1:21" ht="12.75">
      <c r="A86" s="3">
        <v>4551320</v>
      </c>
      <c r="B86" s="2">
        <v>45148.50750796296</v>
      </c>
      <c r="C86" s="1" t="s">
        <v>40</v>
      </c>
      <c r="D86" s="1" t="s">
        <v>41</v>
      </c>
      <c r="E86" s="3" t="s">
        <v>42</v>
      </c>
      <c r="F86" s="1" t="s">
        <v>21</v>
      </c>
      <c r="G86" s="1" t="s">
        <v>18</v>
      </c>
      <c r="H86" s="1">
        <v>10</v>
      </c>
      <c r="K86" s="1">
        <v>2</v>
      </c>
      <c r="T86" t="str">
        <f>VLOOKUP(A86,Seznam_PO_1_1_2022!A:B,2,0)</f>
        <v>JM_281</v>
      </c>
      <c r="U86">
        <f t="shared" si="1"/>
        <v>12</v>
      </c>
    </row>
    <row r="87" spans="1:21" ht="12.75">
      <c r="A87" s="1">
        <v>14120097</v>
      </c>
      <c r="B87" s="2">
        <v>45155.635446817134</v>
      </c>
      <c r="C87" s="1" t="s">
        <v>124</v>
      </c>
      <c r="D87" s="1" t="s">
        <v>125</v>
      </c>
      <c r="E87" s="1">
        <v>14120097</v>
      </c>
      <c r="F87" s="1" t="s">
        <v>21</v>
      </c>
      <c r="G87" s="1" t="s">
        <v>18</v>
      </c>
      <c r="I87" s="1">
        <v>60</v>
      </c>
      <c r="O87" s="1">
        <v>5</v>
      </c>
      <c r="T87" t="str">
        <f>VLOOKUP(A87,Seznam_PO_1_1_2022!A:B,2,0)</f>
        <v>JM_286</v>
      </c>
      <c r="U87">
        <f t="shared" si="1"/>
        <v>65</v>
      </c>
    </row>
    <row r="89" spans="8:21" ht="15.75" customHeight="1">
      <c r="H89">
        <f>SUM(H2:H87)</f>
        <v>3690</v>
      </c>
      <c r="I89">
        <f aca="true" t="shared" si="2" ref="I89:S89">SUM(I2:I87)</f>
        <v>3770</v>
      </c>
      <c r="J89">
        <f t="shared" si="2"/>
        <v>1870</v>
      </c>
      <c r="K89">
        <f t="shared" si="2"/>
        <v>30</v>
      </c>
      <c r="L89">
        <f t="shared" si="2"/>
        <v>6</v>
      </c>
      <c r="M89">
        <f t="shared" si="2"/>
        <v>18</v>
      </c>
      <c r="N89">
        <f t="shared" si="2"/>
        <v>56</v>
      </c>
      <c r="O89">
        <f t="shared" si="2"/>
        <v>90</v>
      </c>
      <c r="P89">
        <f t="shared" si="2"/>
        <v>6</v>
      </c>
      <c r="Q89">
        <f t="shared" si="2"/>
        <v>5</v>
      </c>
      <c r="R89">
        <f t="shared" si="2"/>
        <v>776</v>
      </c>
      <c r="S89">
        <f t="shared" si="2"/>
        <v>0</v>
      </c>
      <c r="T89">
        <f>SUM(H89:S89)</f>
        <v>10317</v>
      </c>
      <c r="U89">
        <f>SUM(U2:U88)</f>
        <v>10317</v>
      </c>
    </row>
  </sheetData>
  <autoFilter ref="A1:T87">
    <sortState ref="A2:T89">
      <sortCondition sortBy="value" ref="T2:T89"/>
    </sortState>
  </autoFilter>
  <conditionalFormatting sqref="H2:S1048576 U89">
    <cfRule type="cellIs" priority="1" dxfId="1" operator="greaterThan">
      <formula>0</formula>
    </cfRule>
  </conditionalFormatting>
  <conditionalFormatting sqref="T2:T1048576">
    <cfRule type="duplicateValues" priority="2" dxfId="1">
      <formula>AND(COUNTIF($T$2:$T$1048576,T2)&gt;1,NOT(ISBLANK(T2)))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138B-694D-4588-B049-45277337A69A}">
  <sheetPr>
    <tabColor rgb="FF92D050"/>
    <pageSetUpPr fitToPage="1"/>
  </sheetPr>
  <dimension ref="A1:AO89"/>
  <sheetViews>
    <sheetView zoomScale="115" zoomScaleNormal="115" workbookViewId="0" topLeftCell="A59">
      <pane xSplit="2" topLeftCell="C1" activePane="topRight" state="frozen"/>
      <selection pane="topRight" activeCell="F52" sqref="F52"/>
    </sheetView>
  </sheetViews>
  <sheetFormatPr defaultColWidth="9.28125" defaultRowHeight="30" customHeight="1"/>
  <cols>
    <col min="1" max="1" width="15.421875" style="46" customWidth="1"/>
    <col min="2" max="2" width="5.421875" style="45" customWidth="1"/>
    <col min="3" max="3" width="10.140625" style="46" customWidth="1"/>
    <col min="4" max="4" width="9.421875" style="20" customWidth="1"/>
    <col min="5" max="5" width="27.421875" style="20" customWidth="1"/>
    <col min="6" max="6" width="18.00390625" style="30" customWidth="1"/>
    <col min="7" max="7" width="12.28125" style="30" customWidth="1"/>
    <col min="8" max="9" width="11.421875" style="30" customWidth="1"/>
    <col min="10" max="11" width="9.28125" style="47" customWidth="1"/>
    <col min="12" max="12" width="9.57421875" style="30" customWidth="1"/>
    <col min="13" max="13" width="17.7109375" style="30" customWidth="1"/>
    <col min="14" max="14" width="14.421875" style="30" customWidth="1"/>
    <col min="15" max="15" width="11.00390625" style="30" customWidth="1"/>
    <col min="16" max="16" width="15.7109375" style="30" customWidth="1"/>
    <col min="17" max="17" width="15.57421875" style="30" customWidth="1"/>
    <col min="18" max="18" width="8.57421875" style="30" customWidth="1"/>
    <col min="19" max="19" width="14.28125" style="30" customWidth="1"/>
    <col min="20" max="20" width="9.421875" style="30" customWidth="1"/>
    <col min="21" max="21" width="9.7109375" style="36" bestFit="1" customWidth="1"/>
    <col min="22" max="22" width="12.57421875" style="48" customWidth="1"/>
    <col min="23" max="24" width="27.7109375" style="20" customWidth="1"/>
    <col min="25" max="25" width="19.00390625" style="20" customWidth="1"/>
    <col min="26" max="26" width="22.421875" style="20" customWidth="1"/>
    <col min="27" max="27" width="25.00390625" style="36" customWidth="1"/>
    <col min="28" max="28" width="17.7109375" style="22" customWidth="1"/>
    <col min="29" max="16384" width="9.28125" style="22" customWidth="1"/>
  </cols>
  <sheetData>
    <row r="1" spans="1:28" s="12" customFormat="1" ht="41.25" customHeight="1">
      <c r="A1" s="5" t="s">
        <v>224</v>
      </c>
      <c r="B1" s="4" t="s">
        <v>223</v>
      </c>
      <c r="C1" s="5" t="s">
        <v>224</v>
      </c>
      <c r="D1" s="6" t="s">
        <v>225</v>
      </c>
      <c r="E1" s="6" t="s">
        <v>226</v>
      </c>
      <c r="F1" s="7" t="s">
        <v>227</v>
      </c>
      <c r="G1" s="7" t="s">
        <v>228</v>
      </c>
      <c r="H1" s="7" t="s">
        <v>229</v>
      </c>
      <c r="I1" s="8" t="s">
        <v>230</v>
      </c>
      <c r="J1" s="9" t="s">
        <v>231</v>
      </c>
      <c r="K1" s="9" t="s">
        <v>232</v>
      </c>
      <c r="L1" s="7" t="s">
        <v>233</v>
      </c>
      <c r="M1" s="7" t="s">
        <v>234</v>
      </c>
      <c r="N1" s="7" t="s">
        <v>235</v>
      </c>
      <c r="O1" s="7" t="s">
        <v>236</v>
      </c>
      <c r="P1" s="7" t="s">
        <v>237</v>
      </c>
      <c r="Q1" s="7" t="s">
        <v>238</v>
      </c>
      <c r="R1" s="7" t="s">
        <v>239</v>
      </c>
      <c r="S1" s="7" t="s">
        <v>240</v>
      </c>
      <c r="T1" s="7" t="s">
        <v>241</v>
      </c>
      <c r="U1" s="10" t="s">
        <v>242</v>
      </c>
      <c r="V1" s="10" t="s">
        <v>243</v>
      </c>
      <c r="W1" s="6" t="s">
        <v>244</v>
      </c>
      <c r="X1" s="6" t="s">
        <v>1411</v>
      </c>
      <c r="Y1" s="6" t="s">
        <v>245</v>
      </c>
      <c r="Z1" s="6" t="s">
        <v>246</v>
      </c>
      <c r="AA1" s="11" t="s">
        <v>247</v>
      </c>
      <c r="AB1" s="12" t="s">
        <v>1410</v>
      </c>
    </row>
    <row r="2" spans="1:28" ht="36" customHeight="1">
      <c r="A2" s="51">
        <v>637980</v>
      </c>
      <c r="B2" s="13" t="s">
        <v>257</v>
      </c>
      <c r="C2" s="14" t="s">
        <v>136</v>
      </c>
      <c r="D2" s="15" t="s">
        <v>256</v>
      </c>
      <c r="E2" s="15" t="s">
        <v>258</v>
      </c>
      <c r="F2" s="16" t="s">
        <v>259</v>
      </c>
      <c r="G2" s="16" t="s">
        <v>260</v>
      </c>
      <c r="H2" s="16" t="s">
        <v>261</v>
      </c>
      <c r="I2" s="16" t="s">
        <v>262</v>
      </c>
      <c r="J2" s="17">
        <v>684</v>
      </c>
      <c r="K2" s="17">
        <v>16</v>
      </c>
      <c r="L2" s="16" t="s">
        <v>250</v>
      </c>
      <c r="M2" s="16" t="s">
        <v>263</v>
      </c>
      <c r="N2" s="16" t="s">
        <v>264</v>
      </c>
      <c r="O2" s="16" t="s">
        <v>251</v>
      </c>
      <c r="P2" s="16" t="s">
        <v>265</v>
      </c>
      <c r="Q2" s="16" t="s">
        <v>266</v>
      </c>
      <c r="R2" s="16" t="s">
        <v>267</v>
      </c>
      <c r="S2" s="16" t="s">
        <v>268</v>
      </c>
      <c r="T2" s="16" t="s">
        <v>253</v>
      </c>
      <c r="U2" s="18" t="s">
        <v>254</v>
      </c>
      <c r="V2" s="19" t="s">
        <v>255</v>
      </c>
      <c r="W2" s="15" t="s">
        <v>269</v>
      </c>
      <c r="X2" s="20" t="str">
        <f>VLOOKUP(A2,'240 Odpovědi formuláře'!A:C,3,0)</f>
        <v>vrskova.veronika@voszbrno.cz</v>
      </c>
      <c r="Y2" s="20" t="s">
        <v>270</v>
      </c>
      <c r="Z2" s="43" t="s">
        <v>271</v>
      </c>
      <c r="AA2" s="18" t="s">
        <v>272</v>
      </c>
      <c r="AB2" s="22" t="str">
        <f>VLOOKUP(A2,'240 Odpovědi formuláře'!A:F,6,0)</f>
        <v>Ano</v>
      </c>
    </row>
    <row r="3" spans="1:28" ht="30" customHeight="1">
      <c r="A3" s="51">
        <v>400963</v>
      </c>
      <c r="B3" s="13" t="s">
        <v>274</v>
      </c>
      <c r="C3" s="14" t="s">
        <v>84</v>
      </c>
      <c r="D3" s="15" t="s">
        <v>256</v>
      </c>
      <c r="E3" s="15" t="s">
        <v>275</v>
      </c>
      <c r="F3" s="16" t="s">
        <v>276</v>
      </c>
      <c r="G3" s="16" t="s">
        <v>277</v>
      </c>
      <c r="H3" s="16" t="s">
        <v>261</v>
      </c>
      <c r="I3" s="16" t="s">
        <v>278</v>
      </c>
      <c r="J3" s="17">
        <v>346</v>
      </c>
      <c r="K3" s="17">
        <v>8</v>
      </c>
      <c r="L3" s="16" t="s">
        <v>250</v>
      </c>
      <c r="M3" s="16" t="s">
        <v>279</v>
      </c>
      <c r="N3" s="16" t="s">
        <v>280</v>
      </c>
      <c r="O3" s="16" t="s">
        <v>251</v>
      </c>
      <c r="P3" s="16" t="s">
        <v>281</v>
      </c>
      <c r="Q3" s="16" t="s">
        <v>282</v>
      </c>
      <c r="R3" s="16" t="s">
        <v>252</v>
      </c>
      <c r="S3" s="16" t="s">
        <v>283</v>
      </c>
      <c r="T3" s="16" t="s">
        <v>253</v>
      </c>
      <c r="U3" s="18" t="s">
        <v>254</v>
      </c>
      <c r="V3" s="19" t="s">
        <v>255</v>
      </c>
      <c r="W3" s="15" t="s">
        <v>284</v>
      </c>
      <c r="Y3" s="15"/>
      <c r="Z3" s="43"/>
      <c r="AA3" s="18" t="s">
        <v>82</v>
      </c>
      <c r="AB3" s="22" t="str">
        <f>VLOOKUP(A3,'240 Odpovědi formuláře'!A:F,6,0)</f>
        <v>Ano</v>
      </c>
    </row>
    <row r="4" spans="1:28" ht="30.75" customHeight="1">
      <c r="A4" s="51">
        <v>226441</v>
      </c>
      <c r="B4" s="13" t="s">
        <v>285</v>
      </c>
      <c r="C4" s="14" t="s">
        <v>222</v>
      </c>
      <c r="D4" s="15" t="s">
        <v>256</v>
      </c>
      <c r="E4" s="15" t="s">
        <v>286</v>
      </c>
      <c r="F4" s="16" t="s">
        <v>287</v>
      </c>
      <c r="G4" s="16" t="s">
        <v>288</v>
      </c>
      <c r="H4" s="16" t="s">
        <v>261</v>
      </c>
      <c r="I4" s="16" t="s">
        <v>278</v>
      </c>
      <c r="J4" s="17">
        <v>756</v>
      </c>
      <c r="K4" s="17">
        <v>14</v>
      </c>
      <c r="L4" s="16" t="s">
        <v>289</v>
      </c>
      <c r="M4" s="16" t="s">
        <v>290</v>
      </c>
      <c r="N4" s="16" t="s">
        <v>291</v>
      </c>
      <c r="O4" s="16" t="s">
        <v>273</v>
      </c>
      <c r="P4" s="16" t="s">
        <v>292</v>
      </c>
      <c r="Q4" s="16" t="s">
        <v>293</v>
      </c>
      <c r="R4" s="16" t="s">
        <v>267</v>
      </c>
      <c r="S4" s="16" t="s">
        <v>294</v>
      </c>
      <c r="T4" s="16" t="s">
        <v>253</v>
      </c>
      <c r="U4" s="18" t="s">
        <v>254</v>
      </c>
      <c r="V4" s="19" t="s">
        <v>255</v>
      </c>
      <c r="W4" s="55" t="s">
        <v>295</v>
      </c>
      <c r="X4" s="20" t="str">
        <f>VLOOKUP(A4,'240 Odpovědi formuláře'!A:C,3,0)</f>
        <v>syrkova@zusvarhanicka.cz</v>
      </c>
      <c r="Y4" s="15" t="s">
        <v>296</v>
      </c>
      <c r="Z4" s="15"/>
      <c r="AA4" s="18" t="s">
        <v>297</v>
      </c>
      <c r="AB4" s="22" t="str">
        <f>VLOOKUP(A4,'240 Odpovědi formuláře'!A:F,6,0)</f>
        <v>Ano</v>
      </c>
    </row>
    <row r="5" spans="1:28" ht="30" customHeight="1">
      <c r="A5" s="14">
        <v>49459902</v>
      </c>
      <c r="B5" s="26" t="s">
        <v>299</v>
      </c>
      <c r="C5" s="14">
        <v>49459902</v>
      </c>
      <c r="D5" s="15" t="s">
        <v>256</v>
      </c>
      <c r="E5" s="15" t="s">
        <v>300</v>
      </c>
      <c r="F5" s="16" t="s">
        <v>301</v>
      </c>
      <c r="G5" s="16" t="s">
        <v>302</v>
      </c>
      <c r="H5" s="16" t="s">
        <v>303</v>
      </c>
      <c r="I5" s="16" t="s">
        <v>304</v>
      </c>
      <c r="J5" s="17">
        <v>239</v>
      </c>
      <c r="K5" s="17"/>
      <c r="L5" s="16" t="s">
        <v>250</v>
      </c>
      <c r="M5" s="16" t="s">
        <v>305</v>
      </c>
      <c r="N5" s="16" t="s">
        <v>306</v>
      </c>
      <c r="O5" s="16" t="s">
        <v>251</v>
      </c>
      <c r="P5" s="16" t="s">
        <v>307</v>
      </c>
      <c r="Q5" s="16" t="s">
        <v>308</v>
      </c>
      <c r="R5" s="16" t="s">
        <v>252</v>
      </c>
      <c r="S5" s="16" t="s">
        <v>309</v>
      </c>
      <c r="T5" s="16" t="s">
        <v>310</v>
      </c>
      <c r="U5" s="18" t="s">
        <v>254</v>
      </c>
      <c r="V5" s="19" t="s">
        <v>255</v>
      </c>
      <c r="W5" s="15" t="s">
        <v>311</v>
      </c>
      <c r="X5" s="20" t="str">
        <f>VLOOKUP(A5,'240 Odpovědi formuláře'!A:C,3,0)</f>
        <v>reditel@zusrosice.cz</v>
      </c>
      <c r="Y5" s="15"/>
      <c r="Z5" s="20" t="s">
        <v>313</v>
      </c>
      <c r="AA5" s="18" t="s">
        <v>312</v>
      </c>
      <c r="AB5" s="22" t="str">
        <f>VLOOKUP(A5,'240 Odpovědi formuláře'!A:F,6,0)</f>
        <v>Ano</v>
      </c>
    </row>
    <row r="6" spans="1:28" ht="30" customHeight="1">
      <c r="A6" s="51">
        <v>92584</v>
      </c>
      <c r="B6" s="26" t="s">
        <v>315</v>
      </c>
      <c r="C6" s="14" t="s">
        <v>39</v>
      </c>
      <c r="D6" s="27" t="s">
        <v>316</v>
      </c>
      <c r="E6" s="24" t="s">
        <v>317</v>
      </c>
      <c r="F6" s="16" t="s">
        <v>318</v>
      </c>
      <c r="G6" s="16" t="s">
        <v>319</v>
      </c>
      <c r="H6" s="16" t="s">
        <v>320</v>
      </c>
      <c r="I6" s="16" t="s">
        <v>321</v>
      </c>
      <c r="J6" s="17">
        <v>2675</v>
      </c>
      <c r="K6" s="17">
        <v>11</v>
      </c>
      <c r="L6" s="16" t="s">
        <v>250</v>
      </c>
      <c r="M6" s="16" t="s">
        <v>322</v>
      </c>
      <c r="N6" s="16" t="s">
        <v>323</v>
      </c>
      <c r="O6" s="16" t="s">
        <v>251</v>
      </c>
      <c r="P6" s="16" t="s">
        <v>324</v>
      </c>
      <c r="Q6" s="16" t="s">
        <v>325</v>
      </c>
      <c r="R6" s="16" t="s">
        <v>252</v>
      </c>
      <c r="S6" s="16" t="s">
        <v>326</v>
      </c>
      <c r="T6" s="16" t="s">
        <v>327</v>
      </c>
      <c r="U6" s="18" t="s">
        <v>328</v>
      </c>
      <c r="V6" s="25" t="s">
        <v>329</v>
      </c>
      <c r="W6" s="23">
        <v>515215556</v>
      </c>
      <c r="X6" s="20" t="str">
        <f>VLOOKUP(A6,'240 Odpovědi formuláře'!A:C,3,0)</f>
        <v>objednavky.mtz@nemzn.cz</v>
      </c>
      <c r="Y6" s="15" t="s">
        <v>330</v>
      </c>
      <c r="Z6" s="15" t="s">
        <v>331</v>
      </c>
      <c r="AA6" s="36" t="s">
        <v>332</v>
      </c>
      <c r="AB6" s="22" t="str">
        <f>VLOOKUP(A6,'240 Odpovědi formuláře'!A:F,6,0)</f>
        <v>Ano</v>
      </c>
    </row>
    <row r="7" spans="1:28" ht="30" customHeight="1">
      <c r="A7" s="51">
        <v>92738</v>
      </c>
      <c r="B7" s="26" t="s">
        <v>333</v>
      </c>
      <c r="C7" s="14" t="s">
        <v>149</v>
      </c>
      <c r="D7" s="28" t="s">
        <v>256</v>
      </c>
      <c r="E7" s="29" t="s">
        <v>334</v>
      </c>
      <c r="F7" s="16" t="s">
        <v>335</v>
      </c>
      <c r="G7" s="16" t="s">
        <v>336</v>
      </c>
      <c r="H7" s="16" t="s">
        <v>320</v>
      </c>
      <c r="I7" s="16" t="s">
        <v>337</v>
      </c>
      <c r="J7" s="17">
        <v>129</v>
      </c>
      <c r="K7" s="17">
        <v>8</v>
      </c>
      <c r="L7" s="16" t="s">
        <v>289</v>
      </c>
      <c r="M7" s="16" t="s">
        <v>338</v>
      </c>
      <c r="N7" s="16" t="s">
        <v>339</v>
      </c>
      <c r="O7" s="16" t="s">
        <v>273</v>
      </c>
      <c r="P7" s="16" t="s">
        <v>340</v>
      </c>
      <c r="Q7" s="16" t="s">
        <v>341</v>
      </c>
      <c r="R7" s="16" t="s">
        <v>267</v>
      </c>
      <c r="S7" s="16" t="s">
        <v>342</v>
      </c>
      <c r="T7" s="16" t="s">
        <v>327</v>
      </c>
      <c r="U7" s="18" t="s">
        <v>343</v>
      </c>
      <c r="V7" s="25" t="s">
        <v>344</v>
      </c>
      <c r="W7" s="23">
        <v>515282215</v>
      </c>
      <c r="X7" s="20" t="str">
        <f>VLOOKUP(A7,'240 Odpovědi formuláře'!A:C,3,0)</f>
        <v>ekonom@muzeumznojmo.cz</v>
      </c>
      <c r="Y7" s="15" t="s">
        <v>345</v>
      </c>
      <c r="Z7" s="20" t="s">
        <v>346</v>
      </c>
      <c r="AA7" s="36" t="s">
        <v>347</v>
      </c>
      <c r="AB7" s="22" t="str">
        <f>VLOOKUP(A7,'240 Odpovědi formuláře'!A:F,6,0)</f>
        <v>Ano</v>
      </c>
    </row>
    <row r="8" spans="1:28" ht="27" customHeight="1">
      <c r="A8" s="14">
        <v>70285314</v>
      </c>
      <c r="B8" s="26" t="s">
        <v>348</v>
      </c>
      <c r="C8" s="14">
        <v>70285314</v>
      </c>
      <c r="D8" s="15" t="s">
        <v>256</v>
      </c>
      <c r="E8" s="15" t="s">
        <v>349</v>
      </c>
      <c r="F8" s="16" t="s">
        <v>350</v>
      </c>
      <c r="G8" s="16" t="s">
        <v>351</v>
      </c>
      <c r="H8" s="16" t="s">
        <v>320</v>
      </c>
      <c r="I8" s="16" t="s">
        <v>352</v>
      </c>
      <c r="J8" s="17">
        <v>1277</v>
      </c>
      <c r="K8" s="17">
        <v>8</v>
      </c>
      <c r="L8" s="16" t="s">
        <v>250</v>
      </c>
      <c r="M8" s="16" t="s">
        <v>353</v>
      </c>
      <c r="N8" s="16" t="s">
        <v>354</v>
      </c>
      <c r="O8" s="16" t="s">
        <v>273</v>
      </c>
      <c r="P8" s="16" t="s">
        <v>355</v>
      </c>
      <c r="Q8" s="16" t="s">
        <v>356</v>
      </c>
      <c r="R8" s="16" t="s">
        <v>267</v>
      </c>
      <c r="S8" s="16" t="s">
        <v>357</v>
      </c>
      <c r="T8" s="16" t="s">
        <v>327</v>
      </c>
      <c r="U8" s="18" t="s">
        <v>254</v>
      </c>
      <c r="V8" s="19" t="s">
        <v>255</v>
      </c>
      <c r="W8" s="54" t="s">
        <v>358</v>
      </c>
      <c r="X8" s="20" t="str">
        <f>VLOOKUP(A8,'240 Odpovědi formuláře'!A:C,3,0)</f>
        <v>podatelna@svcznojmo.cz</v>
      </c>
      <c r="Y8" s="15"/>
      <c r="Z8" s="15" t="s">
        <v>360</v>
      </c>
      <c r="AA8" s="18" t="s">
        <v>359</v>
      </c>
      <c r="AB8" s="22" t="str">
        <f>VLOOKUP(A8,'240 Odpovědi formuláře'!A:F,6,0)</f>
        <v>Ano</v>
      </c>
    </row>
    <row r="9" spans="1:28" ht="30" customHeight="1">
      <c r="A9" s="51">
        <v>566772</v>
      </c>
      <c r="B9" s="13" t="s">
        <v>361</v>
      </c>
      <c r="C9" s="14" t="s">
        <v>109</v>
      </c>
      <c r="D9" s="15" t="s">
        <v>256</v>
      </c>
      <c r="E9" s="15" t="s">
        <v>362</v>
      </c>
      <c r="F9" s="16" t="s">
        <v>363</v>
      </c>
      <c r="G9" s="16" t="s">
        <v>364</v>
      </c>
      <c r="H9" s="16" t="s">
        <v>261</v>
      </c>
      <c r="I9" s="16" t="s">
        <v>365</v>
      </c>
      <c r="J9" s="17">
        <v>254</v>
      </c>
      <c r="K9" s="17">
        <v>23</v>
      </c>
      <c r="L9" s="16" t="s">
        <v>250</v>
      </c>
      <c r="M9" s="16" t="s">
        <v>366</v>
      </c>
      <c r="N9" s="16" t="s">
        <v>367</v>
      </c>
      <c r="O9" s="16" t="s">
        <v>273</v>
      </c>
      <c r="P9" s="16" t="s">
        <v>368</v>
      </c>
      <c r="Q9" s="16" t="s">
        <v>369</v>
      </c>
      <c r="R9" s="16" t="s">
        <v>267</v>
      </c>
      <c r="S9" s="16" t="s">
        <v>370</v>
      </c>
      <c r="T9" s="16" t="s">
        <v>253</v>
      </c>
      <c r="U9" s="18" t="s">
        <v>254</v>
      </c>
      <c r="V9" s="19" t="s">
        <v>255</v>
      </c>
      <c r="W9" s="15" t="s">
        <v>371</v>
      </c>
      <c r="X9" s="20" t="str">
        <f>VLOOKUP(A9,'240 Odpovědi formuláře'!A:C,3,0)</f>
        <v>kavanova@sjs-brno.cz</v>
      </c>
      <c r="Y9" s="15" t="s">
        <v>372</v>
      </c>
      <c r="Z9" s="15" t="s">
        <v>373</v>
      </c>
      <c r="AA9" s="18" t="s">
        <v>374</v>
      </c>
      <c r="AB9" s="22" t="str">
        <f>VLOOKUP(A9,'240 Odpovědi formuláře'!A:F,6,0)</f>
        <v>Ano</v>
      </c>
    </row>
    <row r="10" spans="1:28" ht="30" customHeight="1">
      <c r="A10" s="51">
        <v>70932581</v>
      </c>
      <c r="B10" s="13" t="s">
        <v>375</v>
      </c>
      <c r="C10" s="14" t="s">
        <v>376</v>
      </c>
      <c r="D10" s="27" t="s">
        <v>377</v>
      </c>
      <c r="E10" s="27" t="s">
        <v>378</v>
      </c>
      <c r="F10" s="16" t="s">
        <v>379</v>
      </c>
      <c r="G10" s="16" t="s">
        <v>380</v>
      </c>
      <c r="H10" s="16" t="s">
        <v>261</v>
      </c>
      <c r="I10" s="16" t="s">
        <v>381</v>
      </c>
      <c r="J10" s="17">
        <v>449</v>
      </c>
      <c r="K10" s="17">
        <v>3</v>
      </c>
      <c r="L10" s="16" t="s">
        <v>250</v>
      </c>
      <c r="M10" s="16" t="s">
        <v>382</v>
      </c>
      <c r="N10" s="16" t="s">
        <v>383</v>
      </c>
      <c r="O10" s="16" t="s">
        <v>251</v>
      </c>
      <c r="P10" s="16" t="s">
        <v>384</v>
      </c>
      <c r="Q10" s="16" t="s">
        <v>385</v>
      </c>
      <c r="R10" s="16" t="s">
        <v>252</v>
      </c>
      <c r="S10" s="16" t="s">
        <v>386</v>
      </c>
      <c r="T10" s="16" t="s">
        <v>253</v>
      </c>
      <c r="U10" s="18" t="s">
        <v>387</v>
      </c>
      <c r="V10" s="32" t="s">
        <v>388</v>
      </c>
      <c r="W10" s="15" t="s">
        <v>389</v>
      </c>
      <c r="X10" s="20" t="str">
        <f>VLOOKUP(A10,'240 Odpovědi formuláře'!A:C,3,0)</f>
        <v>susjmk@susjmk.cz</v>
      </c>
      <c r="Y10" s="15"/>
      <c r="Z10" s="43" t="s">
        <v>390</v>
      </c>
      <c r="AA10" s="18" t="s">
        <v>391</v>
      </c>
      <c r="AB10" s="22" t="str">
        <f>VLOOKUP(A10,'240 Odpovědi formuláře'!A:F,6,0)</f>
        <v>Ano</v>
      </c>
    </row>
    <row r="11" spans="1:28" ht="30" customHeight="1">
      <c r="A11" s="51">
        <v>559032</v>
      </c>
      <c r="B11" s="26" t="s">
        <v>392</v>
      </c>
      <c r="C11" s="14" t="s">
        <v>219</v>
      </c>
      <c r="D11" s="15" t="s">
        <v>256</v>
      </c>
      <c r="E11" s="15" t="s">
        <v>393</v>
      </c>
      <c r="F11" s="16" t="s">
        <v>394</v>
      </c>
      <c r="G11" s="16" t="s">
        <v>395</v>
      </c>
      <c r="H11" s="16" t="s">
        <v>396</v>
      </c>
      <c r="I11" s="16" t="s">
        <v>397</v>
      </c>
      <c r="J11" s="17">
        <v>1829</v>
      </c>
      <c r="K11" s="17">
        <v>14</v>
      </c>
      <c r="L11" s="16" t="s">
        <v>398</v>
      </c>
      <c r="M11" s="16" t="s">
        <v>399</v>
      </c>
      <c r="N11" s="16" t="s">
        <v>400</v>
      </c>
      <c r="O11" s="16" t="s">
        <v>251</v>
      </c>
      <c r="P11" s="16" t="s">
        <v>401</v>
      </c>
      <c r="Q11" s="16" t="s">
        <v>402</v>
      </c>
      <c r="R11" s="16" t="s">
        <v>252</v>
      </c>
      <c r="S11" s="16" t="s">
        <v>403</v>
      </c>
      <c r="T11" s="16" t="s">
        <v>253</v>
      </c>
      <c r="U11" s="18" t="s">
        <v>254</v>
      </c>
      <c r="V11" s="19" t="s">
        <v>255</v>
      </c>
      <c r="W11" s="23">
        <v>545577371</v>
      </c>
      <c r="X11" s="20" t="str">
        <f>VLOOKUP(A11,'240 Odpovědi formuláře'!A:C,3,0)</f>
        <v>krejcit@jaroska.cz</v>
      </c>
      <c r="Y11" s="15" t="s">
        <v>404</v>
      </c>
      <c r="Z11" s="15" t="s">
        <v>405</v>
      </c>
      <c r="AA11" s="18" t="s">
        <v>406</v>
      </c>
      <c r="AB11" s="22" t="str">
        <f>VLOOKUP(A11,'240 Odpovědi formuláře'!A:F,6,0)</f>
        <v>Ano</v>
      </c>
    </row>
    <row r="12" spans="1:28" ht="30" customHeight="1">
      <c r="A12" s="14">
        <v>44993510</v>
      </c>
      <c r="B12" s="26" t="s">
        <v>407</v>
      </c>
      <c r="C12" s="14">
        <v>44993510</v>
      </c>
      <c r="D12" s="15" t="s">
        <v>256</v>
      </c>
      <c r="E12" s="15" t="s">
        <v>408</v>
      </c>
      <c r="F12" s="16" t="s">
        <v>409</v>
      </c>
      <c r="G12" s="16" t="s">
        <v>410</v>
      </c>
      <c r="H12" s="16" t="s">
        <v>261</v>
      </c>
      <c r="I12" s="16" t="s">
        <v>397</v>
      </c>
      <c r="J12" s="17">
        <v>1939</v>
      </c>
      <c r="K12" s="17">
        <v>24</v>
      </c>
      <c r="L12" s="16" t="s">
        <v>314</v>
      </c>
      <c r="M12" s="16" t="s">
        <v>411</v>
      </c>
      <c r="N12" s="16" t="s">
        <v>412</v>
      </c>
      <c r="O12" s="16" t="s">
        <v>273</v>
      </c>
      <c r="P12" s="16" t="s">
        <v>413</v>
      </c>
      <c r="Q12" s="16" t="s">
        <v>414</v>
      </c>
      <c r="R12" s="16" t="s">
        <v>267</v>
      </c>
      <c r="S12" s="16" t="s">
        <v>415</v>
      </c>
      <c r="T12" s="16" t="s">
        <v>253</v>
      </c>
      <c r="U12" s="18" t="s">
        <v>254</v>
      </c>
      <c r="V12" s="19" t="s">
        <v>255</v>
      </c>
      <c r="W12" s="15" t="s">
        <v>416</v>
      </c>
      <c r="X12" s="20" t="str">
        <f>VLOOKUP(A12,'240 Odpovědi formuláře'!A:C,3,0)</f>
        <v>zizkova@zusjk.cz</v>
      </c>
      <c r="Y12" s="15" t="s">
        <v>417</v>
      </c>
      <c r="Z12" s="15" t="s">
        <v>418</v>
      </c>
      <c r="AA12" s="18" t="s">
        <v>419</v>
      </c>
      <c r="AB12" s="22" t="str">
        <f>VLOOKUP(A12,'240 Odpovědi formuláře'!A:F,6,0)</f>
        <v>Ano</v>
      </c>
    </row>
    <row r="13" spans="1:28" ht="30" customHeight="1">
      <c r="A13" s="14">
        <v>49438816</v>
      </c>
      <c r="B13" s="26" t="s">
        <v>420</v>
      </c>
      <c r="C13" s="14">
        <v>49438816</v>
      </c>
      <c r="D13" s="15" t="s">
        <v>421</v>
      </c>
      <c r="E13" s="15" t="s">
        <v>422</v>
      </c>
      <c r="F13" s="16" t="s">
        <v>423</v>
      </c>
      <c r="G13" s="16" t="s">
        <v>424</v>
      </c>
      <c r="H13" s="16" t="s">
        <v>320</v>
      </c>
      <c r="I13" s="16" t="s">
        <v>425</v>
      </c>
      <c r="J13" s="17">
        <v>350</v>
      </c>
      <c r="K13" s="17">
        <v>3</v>
      </c>
      <c r="L13" s="16" t="s">
        <v>250</v>
      </c>
      <c r="M13" s="16" t="s">
        <v>426</v>
      </c>
      <c r="N13" s="16" t="s">
        <v>427</v>
      </c>
      <c r="O13" s="16" t="s">
        <v>251</v>
      </c>
      <c r="P13" s="16" t="s">
        <v>428</v>
      </c>
      <c r="Q13" s="16" t="s">
        <v>429</v>
      </c>
      <c r="R13" s="16" t="s">
        <v>252</v>
      </c>
      <c r="S13" s="16" t="s">
        <v>430</v>
      </c>
      <c r="T13" s="16" t="s">
        <v>327</v>
      </c>
      <c r="U13" s="18" t="s">
        <v>254</v>
      </c>
      <c r="V13" s="19" t="s">
        <v>255</v>
      </c>
      <c r="W13" s="15" t="s">
        <v>431</v>
      </c>
      <c r="X13" s="20" t="str">
        <f>VLOOKUP(A13,'240 Odpovědi formuláře'!A:C,3,0)</f>
        <v>novak.p@gpoa.cz</v>
      </c>
      <c r="Y13" s="15" t="s">
        <v>432</v>
      </c>
      <c r="Z13" s="43" t="s">
        <v>433</v>
      </c>
      <c r="AA13" s="18" t="s">
        <v>434</v>
      </c>
      <c r="AB13" s="22" t="str">
        <f>VLOOKUP(A13,'240 Odpovědi formuláře'!A:F,6,0)</f>
        <v>Ano</v>
      </c>
    </row>
    <row r="14" spans="1:28" ht="30" customHeight="1">
      <c r="A14" s="51">
        <v>559008</v>
      </c>
      <c r="B14" s="26" t="s">
        <v>436</v>
      </c>
      <c r="C14" s="14" t="s">
        <v>103</v>
      </c>
      <c r="D14" s="15" t="s">
        <v>256</v>
      </c>
      <c r="E14" s="15" t="s">
        <v>437</v>
      </c>
      <c r="F14" s="16" t="s">
        <v>438</v>
      </c>
      <c r="G14" s="16" t="s">
        <v>439</v>
      </c>
      <c r="H14" s="16" t="s">
        <v>440</v>
      </c>
      <c r="I14" s="16" t="s">
        <v>441</v>
      </c>
      <c r="J14" s="17">
        <v>980</v>
      </c>
      <c r="K14" s="17">
        <v>55</v>
      </c>
      <c r="L14" s="16" t="s">
        <v>250</v>
      </c>
      <c r="M14" s="16" t="s">
        <v>442</v>
      </c>
      <c r="N14" s="16" t="s">
        <v>443</v>
      </c>
      <c r="O14" s="16" t="s">
        <v>251</v>
      </c>
      <c r="P14" s="16" t="s">
        <v>444</v>
      </c>
      <c r="Q14" s="16" t="s">
        <v>445</v>
      </c>
      <c r="R14" s="16" t="s">
        <v>252</v>
      </c>
      <c r="S14" s="16" t="s">
        <v>446</v>
      </c>
      <c r="T14" s="16" t="s">
        <v>253</v>
      </c>
      <c r="U14" s="18" t="s">
        <v>254</v>
      </c>
      <c r="V14" s="19" t="s">
        <v>255</v>
      </c>
      <c r="W14" s="23">
        <v>549122069</v>
      </c>
      <c r="Y14" s="15" t="s">
        <v>447</v>
      </c>
      <c r="Z14" s="15" t="s">
        <v>448</v>
      </c>
      <c r="AA14" s="18" t="s">
        <v>101</v>
      </c>
      <c r="AB14" s="22" t="str">
        <f>VLOOKUP(A14,'240 Odpovědi formuláře'!A:F,6,0)</f>
        <v>Ano</v>
      </c>
    </row>
    <row r="15" spans="1:28" ht="30" customHeight="1">
      <c r="A15" s="51">
        <v>567582</v>
      </c>
      <c r="B15" s="26" t="s">
        <v>449</v>
      </c>
      <c r="C15" s="14" t="s">
        <v>143</v>
      </c>
      <c r="D15" s="15" t="s">
        <v>256</v>
      </c>
      <c r="E15" s="15" t="s">
        <v>450</v>
      </c>
      <c r="F15" s="16" t="s">
        <v>451</v>
      </c>
      <c r="G15" s="16" t="s">
        <v>452</v>
      </c>
      <c r="H15" s="16" t="s">
        <v>261</v>
      </c>
      <c r="I15" s="16" t="s">
        <v>453</v>
      </c>
      <c r="J15" s="17">
        <v>63</v>
      </c>
      <c r="K15" s="17">
        <v>70</v>
      </c>
      <c r="L15" s="16" t="s">
        <v>250</v>
      </c>
      <c r="M15" s="16" t="s">
        <v>454</v>
      </c>
      <c r="N15" s="16" t="s">
        <v>455</v>
      </c>
      <c r="O15" s="16" t="s">
        <v>251</v>
      </c>
      <c r="P15" s="16" t="s">
        <v>456</v>
      </c>
      <c r="Q15" s="16" t="s">
        <v>457</v>
      </c>
      <c r="R15" s="16" t="s">
        <v>252</v>
      </c>
      <c r="S15" s="16" t="s">
        <v>458</v>
      </c>
      <c r="T15" s="16" t="s">
        <v>253</v>
      </c>
      <c r="U15" s="18" t="s">
        <v>254</v>
      </c>
      <c r="V15" s="19" t="s">
        <v>255</v>
      </c>
      <c r="W15" s="15" t="s">
        <v>459</v>
      </c>
      <c r="Z15" s="15" t="s">
        <v>460</v>
      </c>
      <c r="AA15" s="18" t="s">
        <v>141</v>
      </c>
      <c r="AB15" s="22" t="str">
        <f>VLOOKUP(A15,'240 Odpovědi formuláře'!A:F,6,0)</f>
        <v>Ano</v>
      </c>
    </row>
    <row r="16" spans="1:28" ht="30" customHeight="1">
      <c r="A16" s="51">
        <v>559466</v>
      </c>
      <c r="B16" s="13" t="s">
        <v>463</v>
      </c>
      <c r="C16" s="14" t="s">
        <v>162</v>
      </c>
      <c r="D16" s="15" t="s">
        <v>464</v>
      </c>
      <c r="E16" s="15" t="s">
        <v>465</v>
      </c>
      <c r="F16" s="16" t="s">
        <v>466</v>
      </c>
      <c r="G16" s="16" t="s">
        <v>467</v>
      </c>
      <c r="H16" s="16" t="s">
        <v>468</v>
      </c>
      <c r="I16" s="16" t="s">
        <v>469</v>
      </c>
      <c r="J16" s="17">
        <v>1855</v>
      </c>
      <c r="K16" s="17">
        <v>8</v>
      </c>
      <c r="L16" s="16" t="s">
        <v>250</v>
      </c>
      <c r="M16" s="16" t="s">
        <v>470</v>
      </c>
      <c r="N16" s="16" t="s">
        <v>471</v>
      </c>
      <c r="O16" s="16" t="s">
        <v>251</v>
      </c>
      <c r="P16" s="16" t="s">
        <v>472</v>
      </c>
      <c r="Q16" s="16" t="s">
        <v>473</v>
      </c>
      <c r="R16" s="16" t="s">
        <v>252</v>
      </c>
      <c r="S16" s="16" t="s">
        <v>474</v>
      </c>
      <c r="T16" s="16" t="s">
        <v>253</v>
      </c>
      <c r="U16" s="18" t="s">
        <v>254</v>
      </c>
      <c r="V16" s="19" t="s">
        <v>255</v>
      </c>
      <c r="W16" s="15" t="s">
        <v>475</v>
      </c>
      <c r="X16" s="20" t="str">
        <f>VLOOKUP(A16,'240 Odpovědi formuláře'!A:C,3,0)</f>
        <v>hanado@seznam.cz</v>
      </c>
      <c r="Y16" s="15"/>
      <c r="Z16" s="15" t="s">
        <v>477</v>
      </c>
      <c r="AA16" s="18" t="s">
        <v>476</v>
      </c>
      <c r="AB16" s="22" t="str">
        <f>VLOOKUP(A16,'240 Odpovědi formuláře'!A:F,6,0)</f>
        <v>Ano</v>
      </c>
    </row>
    <row r="17" spans="1:28" ht="30" customHeight="1">
      <c r="A17" s="51">
        <v>638005</v>
      </c>
      <c r="B17" s="13" t="s">
        <v>478</v>
      </c>
      <c r="C17" s="14" t="s">
        <v>208</v>
      </c>
      <c r="D17" s="15" t="s">
        <v>256</v>
      </c>
      <c r="E17" s="15" t="s">
        <v>479</v>
      </c>
      <c r="F17" s="16" t="s">
        <v>480</v>
      </c>
      <c r="G17" s="16" t="s">
        <v>481</v>
      </c>
      <c r="H17" s="16" t="s">
        <v>482</v>
      </c>
      <c r="I17" s="16" t="s">
        <v>483</v>
      </c>
      <c r="J17" s="17">
        <v>590</v>
      </c>
      <c r="K17" s="17">
        <v>15</v>
      </c>
      <c r="L17" s="16" t="s">
        <v>250</v>
      </c>
      <c r="M17" s="16" t="s">
        <v>484</v>
      </c>
      <c r="N17" s="16" t="s">
        <v>485</v>
      </c>
      <c r="O17" s="16" t="s">
        <v>273</v>
      </c>
      <c r="P17" s="16" t="s">
        <v>486</v>
      </c>
      <c r="Q17" s="16" t="s">
        <v>487</v>
      </c>
      <c r="R17" s="16" t="s">
        <v>267</v>
      </c>
      <c r="S17" s="16" t="s">
        <v>488</v>
      </c>
      <c r="T17" s="16" t="s">
        <v>253</v>
      </c>
      <c r="U17" s="18" t="s">
        <v>254</v>
      </c>
      <c r="V17" s="19" t="s">
        <v>255</v>
      </c>
      <c r="W17" s="23" t="s">
        <v>489</v>
      </c>
      <c r="X17" s="20" t="str">
        <f>VLOOKUP(A17,'240 Odpovědi formuláře'!A:C,3,0)</f>
        <v>mkrivakova@szsbrno.cz</v>
      </c>
      <c r="Y17" s="43" t="s">
        <v>490</v>
      </c>
      <c r="Z17" s="43"/>
      <c r="AA17" s="18" t="s">
        <v>491</v>
      </c>
      <c r="AB17" s="22" t="str">
        <f>VLOOKUP(A17,'240 Odpovědi formuláře'!A:F,6,0)</f>
        <v>Ano</v>
      </c>
    </row>
    <row r="18" spans="1:28" ht="30" customHeight="1">
      <c r="A18" s="14">
        <v>44993668</v>
      </c>
      <c r="B18" s="13" t="s">
        <v>492</v>
      </c>
      <c r="C18" s="14">
        <v>44993668</v>
      </c>
      <c r="D18" s="15" t="s">
        <v>256</v>
      </c>
      <c r="E18" s="15" t="s">
        <v>493</v>
      </c>
      <c r="F18" s="16" t="s">
        <v>494</v>
      </c>
      <c r="G18" s="16" t="s">
        <v>495</v>
      </c>
      <c r="H18" s="16" t="s">
        <v>496</v>
      </c>
      <c r="I18" s="16" t="s">
        <v>497</v>
      </c>
      <c r="J18" s="17">
        <v>895</v>
      </c>
      <c r="K18" s="17">
        <v>1</v>
      </c>
      <c r="L18" s="16" t="s">
        <v>250</v>
      </c>
      <c r="M18" s="16" t="s">
        <v>498</v>
      </c>
      <c r="N18" s="16" t="s">
        <v>499</v>
      </c>
      <c r="O18" s="30" t="s">
        <v>273</v>
      </c>
      <c r="P18" s="16" t="s">
        <v>500</v>
      </c>
      <c r="Q18" s="16" t="s">
        <v>501</v>
      </c>
      <c r="R18" s="16" t="s">
        <v>267</v>
      </c>
      <c r="S18" s="16" t="s">
        <v>502</v>
      </c>
      <c r="T18" s="16" t="s">
        <v>253</v>
      </c>
      <c r="U18" s="18" t="s">
        <v>254</v>
      </c>
      <c r="V18" s="19" t="s">
        <v>255</v>
      </c>
      <c r="W18" s="23">
        <v>545212334</v>
      </c>
      <c r="X18" s="20" t="str">
        <f>VLOOKUP(A18,'240 Odpovědi formuláře'!A:C,3,0)</f>
        <v>novotna@zssekaninova.cz</v>
      </c>
      <c r="Y18" s="15"/>
      <c r="Z18" s="15"/>
      <c r="AA18" s="18" t="s">
        <v>503</v>
      </c>
      <c r="AB18" s="22" t="str">
        <f>VLOOKUP(A18,'240 Odpovědi formuláře'!A:F,6,0)</f>
        <v>Ano</v>
      </c>
    </row>
    <row r="19" spans="1:28" ht="30" customHeight="1">
      <c r="A19" s="14">
        <v>62157264</v>
      </c>
      <c r="B19" s="26" t="s">
        <v>505</v>
      </c>
      <c r="C19" s="14">
        <v>62157264</v>
      </c>
      <c r="D19" s="15" t="s">
        <v>506</v>
      </c>
      <c r="E19" s="15" t="s">
        <v>507</v>
      </c>
      <c r="F19" s="16" t="s">
        <v>508</v>
      </c>
      <c r="G19" s="16" t="s">
        <v>509</v>
      </c>
      <c r="H19" s="16" t="s">
        <v>496</v>
      </c>
      <c r="I19" s="16" t="s">
        <v>504</v>
      </c>
      <c r="J19" s="17">
        <v>1364</v>
      </c>
      <c r="K19" s="17">
        <v>65</v>
      </c>
      <c r="L19" s="16" t="s">
        <v>250</v>
      </c>
      <c r="M19" s="16" t="s">
        <v>510</v>
      </c>
      <c r="N19" s="16" t="s">
        <v>511</v>
      </c>
      <c r="O19" s="16" t="s">
        <v>251</v>
      </c>
      <c r="P19" s="16" t="s">
        <v>512</v>
      </c>
      <c r="Q19" s="16" t="s">
        <v>513</v>
      </c>
      <c r="R19" s="16" t="s">
        <v>252</v>
      </c>
      <c r="S19" s="16" t="s">
        <v>514</v>
      </c>
      <c r="T19" s="16" t="s">
        <v>253</v>
      </c>
      <c r="U19" s="18" t="s">
        <v>254</v>
      </c>
      <c r="V19" s="19" t="s">
        <v>255</v>
      </c>
      <c r="W19" s="23">
        <v>545544414</v>
      </c>
      <c r="X19" s="20" t="str">
        <f>VLOOKUP(A19,'240 Odpovědi formuláře'!A:C,3,0)</f>
        <v>skola@spschbr.cz</v>
      </c>
      <c r="Y19" s="15"/>
      <c r="Z19" s="15" t="s">
        <v>515</v>
      </c>
      <c r="AA19" s="38" t="s">
        <v>516</v>
      </c>
      <c r="AB19" s="22" t="str">
        <f>VLOOKUP(A19,'240 Odpovědi formuláře'!A:F,6,0)</f>
        <v>Ano</v>
      </c>
    </row>
    <row r="20" spans="1:28" ht="30" customHeight="1">
      <c r="A20" s="51">
        <v>558974</v>
      </c>
      <c r="B20" s="26" t="s">
        <v>517</v>
      </c>
      <c r="C20" s="14" t="s">
        <v>24</v>
      </c>
      <c r="D20" s="15" t="s">
        <v>256</v>
      </c>
      <c r="E20" s="15" t="s">
        <v>518</v>
      </c>
      <c r="F20" s="16" t="s">
        <v>519</v>
      </c>
      <c r="G20" s="16" t="s">
        <v>520</v>
      </c>
      <c r="H20" s="16" t="s">
        <v>496</v>
      </c>
      <c r="I20" s="16" t="s">
        <v>521</v>
      </c>
      <c r="J20" s="17">
        <v>689</v>
      </c>
      <c r="K20" s="17">
        <v>3</v>
      </c>
      <c r="L20" s="16" t="s">
        <v>250</v>
      </c>
      <c r="M20" s="16" t="s">
        <v>522</v>
      </c>
      <c r="N20" s="16" t="s">
        <v>523</v>
      </c>
      <c r="O20" s="16" t="s">
        <v>273</v>
      </c>
      <c r="P20" s="16" t="s">
        <v>524</v>
      </c>
      <c r="Q20" s="16" t="s">
        <v>525</v>
      </c>
      <c r="R20" s="16" t="s">
        <v>267</v>
      </c>
      <c r="S20" s="16" t="s">
        <v>526</v>
      </c>
      <c r="T20" s="16" t="s">
        <v>253</v>
      </c>
      <c r="U20" s="18" t="s">
        <v>254</v>
      </c>
      <c r="V20" s="19" t="s">
        <v>255</v>
      </c>
      <c r="W20" s="15" t="s">
        <v>527</v>
      </c>
      <c r="X20" s="20" t="str">
        <f>VLOOKUP(A20,'240 Odpovědi formuláře'!A:C,3,0)</f>
        <v>mkrizova@gymelg.cz</v>
      </c>
      <c r="Y20" s="15"/>
      <c r="Z20" s="15" t="s">
        <v>529</v>
      </c>
      <c r="AA20" s="18" t="s">
        <v>528</v>
      </c>
      <c r="AB20" s="22" t="str">
        <f>VLOOKUP(A20,'240 Odpovědi formuláře'!A:F,6,0)</f>
        <v>Ano</v>
      </c>
    </row>
    <row r="21" spans="1:28" ht="30" customHeight="1">
      <c r="A21" s="51">
        <v>567370</v>
      </c>
      <c r="B21" s="26" t="s">
        <v>530</v>
      </c>
      <c r="C21" s="14" t="s">
        <v>69</v>
      </c>
      <c r="D21" s="15" t="s">
        <v>531</v>
      </c>
      <c r="E21" s="15" t="s">
        <v>532</v>
      </c>
      <c r="F21" s="16" t="s">
        <v>533</v>
      </c>
      <c r="G21" s="16" t="s">
        <v>534</v>
      </c>
      <c r="H21" s="16" t="s">
        <v>261</v>
      </c>
      <c r="I21" s="16" t="s">
        <v>535</v>
      </c>
      <c r="J21" s="17">
        <v>604</v>
      </c>
      <c r="K21" s="17">
        <v>21</v>
      </c>
      <c r="L21" s="16" t="s">
        <v>250</v>
      </c>
      <c r="M21" s="16" t="s">
        <v>536</v>
      </c>
      <c r="N21" s="16" t="s">
        <v>537</v>
      </c>
      <c r="O21" s="16" t="s">
        <v>273</v>
      </c>
      <c r="P21" s="16" t="s">
        <v>538</v>
      </c>
      <c r="Q21" s="16" t="s">
        <v>539</v>
      </c>
      <c r="R21" s="16" t="s">
        <v>267</v>
      </c>
      <c r="S21" s="16" t="s">
        <v>540</v>
      </c>
      <c r="T21" s="16" t="s">
        <v>253</v>
      </c>
      <c r="U21" s="18" t="s">
        <v>254</v>
      </c>
      <c r="V21" s="19" t="s">
        <v>255</v>
      </c>
      <c r="W21" s="15" t="s">
        <v>541</v>
      </c>
      <c r="X21" s="20" t="str">
        <f>VLOOKUP(A21,'240 Odpovědi formuláře'!A:C,3,0)</f>
        <v>peskova@masarykuvdm.cz</v>
      </c>
      <c r="Y21" s="15"/>
      <c r="Z21" s="15" t="s">
        <v>543</v>
      </c>
      <c r="AA21" s="18" t="s">
        <v>542</v>
      </c>
      <c r="AB21" s="22" t="str">
        <f>VLOOKUP(A21,'240 Odpovědi formuláře'!A:F,6,0)</f>
        <v>Ano</v>
      </c>
    </row>
    <row r="22" spans="1:28" ht="30" customHeight="1">
      <c r="A22" s="51">
        <v>173843</v>
      </c>
      <c r="B22" s="26" t="s">
        <v>544</v>
      </c>
      <c r="C22" s="14" t="s">
        <v>90</v>
      </c>
      <c r="D22" s="15" t="s">
        <v>545</v>
      </c>
      <c r="E22" s="15" t="s">
        <v>546</v>
      </c>
      <c r="F22" s="16" t="s">
        <v>547</v>
      </c>
      <c r="G22" s="16" t="s">
        <v>548</v>
      </c>
      <c r="H22" s="16" t="s">
        <v>549</v>
      </c>
      <c r="I22" s="16" t="s">
        <v>550</v>
      </c>
      <c r="J22" s="17">
        <v>636</v>
      </c>
      <c r="K22" s="17" t="s">
        <v>551</v>
      </c>
      <c r="L22" s="16" t="s">
        <v>250</v>
      </c>
      <c r="M22" s="16" t="s">
        <v>552</v>
      </c>
      <c r="N22" s="16" t="s">
        <v>553</v>
      </c>
      <c r="O22" s="16" t="s">
        <v>251</v>
      </c>
      <c r="P22" s="16" t="s">
        <v>554</v>
      </c>
      <c r="Q22" s="16" t="s">
        <v>555</v>
      </c>
      <c r="R22" s="16" t="s">
        <v>252</v>
      </c>
      <c r="S22" s="16" t="s">
        <v>556</v>
      </c>
      <c r="T22" s="16" t="s">
        <v>253</v>
      </c>
      <c r="U22" s="18" t="s">
        <v>254</v>
      </c>
      <c r="V22" s="19" t="s">
        <v>255</v>
      </c>
      <c r="W22" s="15" t="s">
        <v>557</v>
      </c>
      <c r="X22" s="20" t="str">
        <f>VLOOKUP(A22,'240 Odpovědi formuláře'!A:C,3,0)</f>
        <v>vajdisova@soubosonohy.cz</v>
      </c>
      <c r="Y22" s="15" t="s">
        <v>558</v>
      </c>
      <c r="Z22" s="15" t="s">
        <v>559</v>
      </c>
      <c r="AA22" s="18" t="s">
        <v>560</v>
      </c>
      <c r="AB22" s="22" t="str">
        <f>VLOOKUP(A22,'240 Odpovědi formuláře'!A:F,6,0)</f>
        <v>Ano</v>
      </c>
    </row>
    <row r="23" spans="1:28" ht="30" customHeight="1">
      <c r="A23" s="51">
        <v>839680</v>
      </c>
      <c r="B23" s="26" t="s">
        <v>563</v>
      </c>
      <c r="C23" s="14" t="s">
        <v>165</v>
      </c>
      <c r="D23" s="15" t="s">
        <v>256</v>
      </c>
      <c r="E23" s="15" t="s">
        <v>564</v>
      </c>
      <c r="F23" s="16" t="s">
        <v>565</v>
      </c>
      <c r="G23" s="16" t="s">
        <v>566</v>
      </c>
      <c r="H23" s="16" t="s">
        <v>562</v>
      </c>
      <c r="I23" s="16" t="s">
        <v>567</v>
      </c>
      <c r="J23" s="17">
        <v>951</v>
      </c>
      <c r="K23" s="17">
        <v>7</v>
      </c>
      <c r="L23" s="16" t="s">
        <v>314</v>
      </c>
      <c r="M23" s="16" t="s">
        <v>568</v>
      </c>
      <c r="N23" s="16" t="s">
        <v>569</v>
      </c>
      <c r="O23" s="16" t="s">
        <v>251</v>
      </c>
      <c r="P23" s="16" t="s">
        <v>570</v>
      </c>
      <c r="Q23" s="16" t="s">
        <v>571</v>
      </c>
      <c r="R23" s="16" t="s">
        <v>252</v>
      </c>
      <c r="S23" s="16" t="s">
        <v>572</v>
      </c>
      <c r="T23" s="16" t="s">
        <v>561</v>
      </c>
      <c r="U23" s="18" t="s">
        <v>254</v>
      </c>
      <c r="V23" s="19" t="s">
        <v>255</v>
      </c>
      <c r="W23" s="15" t="s">
        <v>573</v>
      </c>
      <c r="X23" s="20" t="str">
        <f>VLOOKUP(A23,'240 Odpovědi formuláře'!A:C,3,0)</f>
        <v>zemlova@zusboskovice.cz</v>
      </c>
      <c r="Y23" s="15"/>
      <c r="Z23" s="15"/>
      <c r="AA23" s="18" t="s">
        <v>574</v>
      </c>
      <c r="AB23" s="22" t="str">
        <f>VLOOKUP(A23,'240 Odpovědi formuláře'!A:F,6,0)</f>
        <v>Ano</v>
      </c>
    </row>
    <row r="24" spans="1:28" ht="30" customHeight="1">
      <c r="A24" s="14">
        <v>70285772</v>
      </c>
      <c r="B24" s="26" t="s">
        <v>575</v>
      </c>
      <c r="C24" s="14">
        <v>70285772</v>
      </c>
      <c r="D24" s="15" t="s">
        <v>256</v>
      </c>
      <c r="E24" s="15" t="s">
        <v>51</v>
      </c>
      <c r="F24" s="16" t="s">
        <v>576</v>
      </c>
      <c r="G24" s="16" t="s">
        <v>577</v>
      </c>
      <c r="H24" s="16" t="s">
        <v>578</v>
      </c>
      <c r="I24" s="16" t="s">
        <v>462</v>
      </c>
      <c r="J24" s="17">
        <v>1685</v>
      </c>
      <c r="K24" s="17"/>
      <c r="L24" s="16" t="s">
        <v>250</v>
      </c>
      <c r="M24" s="16" t="s">
        <v>579</v>
      </c>
      <c r="N24" s="16" t="s">
        <v>580</v>
      </c>
      <c r="O24" s="16" t="s">
        <v>273</v>
      </c>
      <c r="P24" s="16" t="s">
        <v>581</v>
      </c>
      <c r="Q24" s="16" t="s">
        <v>582</v>
      </c>
      <c r="R24" s="16" t="s">
        <v>267</v>
      </c>
      <c r="S24" s="16" t="s">
        <v>583</v>
      </c>
      <c r="T24" s="16" t="s">
        <v>584</v>
      </c>
      <c r="U24" s="18" t="s">
        <v>254</v>
      </c>
      <c r="V24" s="19" t="s">
        <v>255</v>
      </c>
      <c r="W24" s="23">
        <v>549410200</v>
      </c>
      <c r="Y24" s="15"/>
      <c r="Z24" s="15" t="s">
        <v>585</v>
      </c>
      <c r="AA24" s="18" t="s">
        <v>50</v>
      </c>
      <c r="AB24" s="22" t="str">
        <f>VLOOKUP(A24,'240 Odpovědi formuláře'!A:F,6,0)</f>
        <v>Ano</v>
      </c>
    </row>
    <row r="25" spans="1:28" ht="30" customHeight="1">
      <c r="A25" s="14">
        <v>44947909</v>
      </c>
      <c r="B25" s="37" t="s">
        <v>586</v>
      </c>
      <c r="C25" s="14">
        <v>44947909</v>
      </c>
      <c r="D25" s="27" t="s">
        <v>256</v>
      </c>
      <c r="E25" s="24" t="s">
        <v>587</v>
      </c>
      <c r="F25" s="16" t="s">
        <v>588</v>
      </c>
      <c r="G25" s="16" t="s">
        <v>589</v>
      </c>
      <c r="H25" s="16" t="s">
        <v>590</v>
      </c>
      <c r="I25" s="16" t="s">
        <v>462</v>
      </c>
      <c r="J25" s="17">
        <v>279</v>
      </c>
      <c r="K25" s="17"/>
      <c r="L25" s="16" t="s">
        <v>250</v>
      </c>
      <c r="M25" s="16" t="s">
        <v>591</v>
      </c>
      <c r="N25" s="16" t="s">
        <v>592</v>
      </c>
      <c r="O25" s="16" t="s">
        <v>251</v>
      </c>
      <c r="P25" s="16" t="s">
        <v>593</v>
      </c>
      <c r="Q25" s="16" t="s">
        <v>594</v>
      </c>
      <c r="R25" s="16" t="s">
        <v>252</v>
      </c>
      <c r="S25" s="16" t="s">
        <v>595</v>
      </c>
      <c r="T25" s="16" t="s">
        <v>584</v>
      </c>
      <c r="U25" s="18" t="s">
        <v>328</v>
      </c>
      <c r="V25" s="25" t="s">
        <v>596</v>
      </c>
      <c r="W25" s="15" t="s">
        <v>597</v>
      </c>
      <c r="X25" s="20" t="str">
        <f>VLOOKUP(A25,'240 Odpovědi formuláře'!A:C,3,0)</f>
        <v>info@nemtisnov.cz</v>
      </c>
      <c r="Y25" s="15" t="s">
        <v>598</v>
      </c>
      <c r="Z25" s="15"/>
      <c r="AA25" s="18" t="s">
        <v>599</v>
      </c>
      <c r="AB25" s="22" t="str">
        <f>VLOOKUP(A25,'240 Odpovědi formuláře'!A:F,6,0)</f>
        <v>Ano</v>
      </c>
    </row>
    <row r="26" spans="1:28" ht="30" customHeight="1">
      <c r="A26" s="14">
        <v>70842680</v>
      </c>
      <c r="B26" s="34" t="s">
        <v>600</v>
      </c>
      <c r="C26" s="14">
        <v>70842680</v>
      </c>
      <c r="D26" s="24" t="s">
        <v>256</v>
      </c>
      <c r="E26" s="15" t="s">
        <v>601</v>
      </c>
      <c r="F26" s="16" t="s">
        <v>602</v>
      </c>
      <c r="G26" s="16" t="s">
        <v>603</v>
      </c>
      <c r="H26" s="16" t="s">
        <v>604</v>
      </c>
      <c r="I26" s="16" t="s">
        <v>605</v>
      </c>
      <c r="J26" s="17">
        <v>160</v>
      </c>
      <c r="K26" s="17"/>
      <c r="L26" s="16" t="s">
        <v>250</v>
      </c>
      <c r="M26" s="16" t="s">
        <v>606</v>
      </c>
      <c r="N26" s="16" t="s">
        <v>607</v>
      </c>
      <c r="O26" s="16" t="s">
        <v>251</v>
      </c>
      <c r="P26" s="16" t="s">
        <v>608</v>
      </c>
      <c r="Q26" s="16" t="s">
        <v>609</v>
      </c>
      <c r="R26" s="16" t="s">
        <v>252</v>
      </c>
      <c r="S26" s="16" t="s">
        <v>610</v>
      </c>
      <c r="T26" s="16" t="s">
        <v>611</v>
      </c>
      <c r="U26" s="16" t="s">
        <v>254</v>
      </c>
      <c r="V26" s="19" t="s">
        <v>255</v>
      </c>
      <c r="W26" s="15" t="s">
        <v>612</v>
      </c>
      <c r="X26" s="20" t="str">
        <f>VLOOKUP(A26,'240 Odpovědi formuláře'!A:C,3,0)</f>
        <v>dd.vranov@skolyjm.cz</v>
      </c>
      <c r="Y26" s="15"/>
      <c r="AA26" s="18"/>
      <c r="AB26" s="22" t="str">
        <f>VLOOKUP(A26,'240 Odpovědi formuláře'!A:F,6,0)</f>
        <v>Ano</v>
      </c>
    </row>
    <row r="27" spans="1:28" ht="30" customHeight="1">
      <c r="A27" s="14">
        <v>70285829</v>
      </c>
      <c r="B27" s="13" t="s">
        <v>616</v>
      </c>
      <c r="C27" s="14">
        <v>70285829</v>
      </c>
      <c r="D27" s="15" t="s">
        <v>256</v>
      </c>
      <c r="E27" s="15" t="s">
        <v>617</v>
      </c>
      <c r="F27" s="16" t="s">
        <v>618</v>
      </c>
      <c r="G27" s="16" t="s">
        <v>619</v>
      </c>
      <c r="H27" s="16" t="s">
        <v>614</v>
      </c>
      <c r="I27" s="16" t="s">
        <v>620</v>
      </c>
      <c r="J27" s="17">
        <v>124</v>
      </c>
      <c r="K27" s="17">
        <v>4</v>
      </c>
      <c r="L27" s="16" t="s">
        <v>250</v>
      </c>
      <c r="M27" s="16" t="s">
        <v>621</v>
      </c>
      <c r="N27" s="16" t="s">
        <v>94</v>
      </c>
      <c r="O27" s="16" t="s">
        <v>251</v>
      </c>
      <c r="P27" s="16" t="s">
        <v>622</v>
      </c>
      <c r="Q27" s="16" t="s">
        <v>623</v>
      </c>
      <c r="R27" s="16" t="s">
        <v>252</v>
      </c>
      <c r="S27" s="16" t="s">
        <v>624</v>
      </c>
      <c r="T27" s="16" t="s">
        <v>615</v>
      </c>
      <c r="U27" s="18" t="s">
        <v>254</v>
      </c>
      <c r="V27" s="19" t="s">
        <v>255</v>
      </c>
      <c r="W27" s="15">
        <v>517348648</v>
      </c>
      <c r="X27" s="20" t="str">
        <f>VLOOKUP(A27,'240 Odpovědi formuláře'!A:C,3,0)</f>
        <v>zusvy@zusvy.cz</v>
      </c>
      <c r="Y27" s="15"/>
      <c r="Z27" s="15" t="s">
        <v>625</v>
      </c>
      <c r="AA27" s="18"/>
      <c r="AB27" s="22" t="str">
        <f>VLOOKUP(A27,'240 Odpovědi formuláře'!A:F,6,0)</f>
        <v>Ano</v>
      </c>
    </row>
    <row r="28" spans="1:28" ht="30" customHeight="1">
      <c r="A28" s="14">
        <v>13692933</v>
      </c>
      <c r="B28" s="26" t="s">
        <v>626</v>
      </c>
      <c r="C28" s="14">
        <v>13692933</v>
      </c>
      <c r="D28" s="15" t="s">
        <v>256</v>
      </c>
      <c r="E28" s="15" t="s">
        <v>1530</v>
      </c>
      <c r="F28" s="16" t="s">
        <v>627</v>
      </c>
      <c r="G28" s="16" t="s">
        <v>628</v>
      </c>
      <c r="H28" s="16" t="s">
        <v>614</v>
      </c>
      <c r="I28" s="16" t="s">
        <v>629</v>
      </c>
      <c r="J28" s="17">
        <v>552</v>
      </c>
      <c r="K28" s="17">
        <v>15</v>
      </c>
      <c r="L28" s="16" t="s">
        <v>250</v>
      </c>
      <c r="M28" s="16" t="s">
        <v>630</v>
      </c>
      <c r="N28" s="16" t="s">
        <v>631</v>
      </c>
      <c r="O28" s="16" t="s">
        <v>251</v>
      </c>
      <c r="P28" s="16" t="s">
        <v>632</v>
      </c>
      <c r="Q28" s="16" t="s">
        <v>633</v>
      </c>
      <c r="R28" s="16" t="s">
        <v>252</v>
      </c>
      <c r="S28" s="16" t="s">
        <v>634</v>
      </c>
      <c r="T28" s="16" t="s">
        <v>615</v>
      </c>
      <c r="U28" s="18" t="s">
        <v>254</v>
      </c>
      <c r="V28" s="19" t="s">
        <v>255</v>
      </c>
      <c r="W28" s="15" t="s">
        <v>635</v>
      </c>
      <c r="X28" s="20" t="str">
        <f>VLOOKUP(A28,'240 Odpovědi formuláře'!A:C,3,0)</f>
        <v>info@sos-vyskov.cz</v>
      </c>
      <c r="Y28" s="15" t="s">
        <v>636</v>
      </c>
      <c r="Z28" s="15" t="s">
        <v>637</v>
      </c>
      <c r="AA28" s="36" t="s">
        <v>638</v>
      </c>
      <c r="AB28" s="22" t="str">
        <f>VLOOKUP(A28,'240 Odpovědi formuláře'!A:F,6,0)</f>
        <v>Ano</v>
      </c>
    </row>
    <row r="29" spans="1:28" ht="30" customHeight="1">
      <c r="A29" s="14">
        <v>70843082</v>
      </c>
      <c r="B29" s="26" t="s">
        <v>639</v>
      </c>
      <c r="C29" s="14">
        <v>70843082</v>
      </c>
      <c r="D29" s="15" t="s">
        <v>256</v>
      </c>
      <c r="E29" s="15" t="s">
        <v>640</v>
      </c>
      <c r="F29" s="16" t="s">
        <v>641</v>
      </c>
      <c r="G29" s="16" t="s">
        <v>642</v>
      </c>
      <c r="H29" s="16" t="s">
        <v>614</v>
      </c>
      <c r="I29" s="16" t="s">
        <v>643</v>
      </c>
      <c r="J29" s="17">
        <v>681</v>
      </c>
      <c r="K29" s="17">
        <v>55</v>
      </c>
      <c r="L29" s="16" t="s">
        <v>250</v>
      </c>
      <c r="M29" s="16" t="s">
        <v>644</v>
      </c>
      <c r="N29" s="16" t="s">
        <v>645</v>
      </c>
      <c r="O29" s="16" t="s">
        <v>273</v>
      </c>
      <c r="P29" s="16" t="s">
        <v>645</v>
      </c>
      <c r="Q29" s="16" t="s">
        <v>645</v>
      </c>
      <c r="R29" s="16" t="s">
        <v>267</v>
      </c>
      <c r="S29" s="16" t="s">
        <v>646</v>
      </c>
      <c r="T29" s="16" t="s">
        <v>615</v>
      </c>
      <c r="U29" s="18" t="s">
        <v>254</v>
      </c>
      <c r="V29" s="19" t="s">
        <v>255</v>
      </c>
      <c r="W29" s="23">
        <v>517348909</v>
      </c>
      <c r="X29" s="20" t="str">
        <f>VLOOKUP(A29,'240 Odpovědi formuláře'!A:C,3,0)</f>
        <v>eva.havlova@mszsvyskov.cz</v>
      </c>
      <c r="Y29" s="15"/>
      <c r="Z29" s="15" t="s">
        <v>647</v>
      </c>
      <c r="AA29" s="18" t="s">
        <v>648</v>
      </c>
      <c r="AB29" s="22" t="str">
        <f>VLOOKUP(A29,'240 Odpovědi formuláře'!A:F,6,0)</f>
        <v>Ano</v>
      </c>
    </row>
    <row r="30" spans="1:28" ht="30" customHeight="1">
      <c r="A30" s="51">
        <v>839205</v>
      </c>
      <c r="B30" s="37" t="s">
        <v>649</v>
      </c>
      <c r="C30" s="14" t="s">
        <v>106</v>
      </c>
      <c r="D30" s="27" t="s">
        <v>650</v>
      </c>
      <c r="E30" s="24" t="s">
        <v>651</v>
      </c>
      <c r="F30" s="16" t="s">
        <v>652</v>
      </c>
      <c r="G30" s="16" t="s">
        <v>653</v>
      </c>
      <c r="H30" s="16" t="s">
        <v>614</v>
      </c>
      <c r="I30" s="16" t="s">
        <v>462</v>
      </c>
      <c r="J30" s="17">
        <v>235</v>
      </c>
      <c r="K30" s="17">
        <v>36</v>
      </c>
      <c r="L30" s="16" t="s">
        <v>250</v>
      </c>
      <c r="M30" s="16" t="s">
        <v>654</v>
      </c>
      <c r="N30" s="16" t="s">
        <v>655</v>
      </c>
      <c r="O30" s="16" t="s">
        <v>251</v>
      </c>
      <c r="P30" s="16" t="s">
        <v>656</v>
      </c>
      <c r="Q30" s="16" t="s">
        <v>657</v>
      </c>
      <c r="R30" s="16" t="s">
        <v>252</v>
      </c>
      <c r="S30" s="16" t="s">
        <v>658</v>
      </c>
      <c r="T30" s="16" t="s">
        <v>615</v>
      </c>
      <c r="U30" s="18" t="s">
        <v>328</v>
      </c>
      <c r="V30" s="25" t="s">
        <v>659</v>
      </c>
      <c r="W30" s="15" t="s">
        <v>660</v>
      </c>
      <c r="X30" s="20" t="str">
        <f>VLOOKUP(A30,'240 Odpovědi formuláře'!A:C,3,0)</f>
        <v>herzan@nemvy.cz</v>
      </c>
      <c r="Y30" s="15" t="s">
        <v>661</v>
      </c>
      <c r="Z30" s="15" t="s">
        <v>662</v>
      </c>
      <c r="AA30" s="18" t="s">
        <v>663</v>
      </c>
      <c r="AB30" s="22" t="str">
        <f>VLOOKUP(A30,'240 Odpovědi formuláře'!A:F,6,0)</f>
        <v>Ano</v>
      </c>
    </row>
    <row r="31" spans="1:28" ht="30" customHeight="1">
      <c r="A31" s="51">
        <v>219321</v>
      </c>
      <c r="B31" s="26" t="s">
        <v>665</v>
      </c>
      <c r="C31" s="14" t="s">
        <v>61</v>
      </c>
      <c r="D31" s="15" t="s">
        <v>666</v>
      </c>
      <c r="E31" s="15" t="s">
        <v>667</v>
      </c>
      <c r="F31" s="16" t="s">
        <v>668</v>
      </c>
      <c r="G31" s="16" t="s">
        <v>669</v>
      </c>
      <c r="H31" s="16" t="s">
        <v>461</v>
      </c>
      <c r="I31" s="16" t="s">
        <v>670</v>
      </c>
      <c r="J31" s="17">
        <v>106</v>
      </c>
      <c r="K31" s="17">
        <v>15</v>
      </c>
      <c r="L31" s="16" t="s">
        <v>250</v>
      </c>
      <c r="M31" s="16" t="s">
        <v>671</v>
      </c>
      <c r="N31" s="16" t="s">
        <v>672</v>
      </c>
      <c r="O31" s="16" t="s">
        <v>251</v>
      </c>
      <c r="P31" s="16" t="s">
        <v>673</v>
      </c>
      <c r="Q31" s="16" t="s">
        <v>674</v>
      </c>
      <c r="R31" s="16" t="s">
        <v>252</v>
      </c>
      <c r="S31" s="16" t="s">
        <v>675</v>
      </c>
      <c r="T31" s="16" t="s">
        <v>253</v>
      </c>
      <c r="U31" s="18" t="s">
        <v>254</v>
      </c>
      <c r="V31" s="19" t="s">
        <v>255</v>
      </c>
      <c r="W31" s="23">
        <v>533433149</v>
      </c>
      <c r="X31" s="20" t="str">
        <f>VLOOKUP(A31,'240 Odpovědi formuláře'!A:C,3,0)</f>
        <v>pavel.juranek@issabrno.cz</v>
      </c>
      <c r="Y31" s="15"/>
      <c r="Z31" s="20" t="s">
        <v>676</v>
      </c>
      <c r="AA31" s="18" t="s">
        <v>677</v>
      </c>
      <c r="AB31" s="22" t="str">
        <f>VLOOKUP(A31,'240 Odpovědi formuláře'!A:F,6,0)</f>
        <v>Ano</v>
      </c>
    </row>
    <row r="32" spans="1:28" ht="30" customHeight="1">
      <c r="A32" s="14">
        <v>70285837</v>
      </c>
      <c r="B32" s="26" t="s">
        <v>679</v>
      </c>
      <c r="C32" s="14">
        <v>70285837</v>
      </c>
      <c r="D32" s="15" t="s">
        <v>256</v>
      </c>
      <c r="E32" s="15" t="s">
        <v>680</v>
      </c>
      <c r="F32" s="16" t="s">
        <v>681</v>
      </c>
      <c r="G32" s="16" t="s">
        <v>682</v>
      </c>
      <c r="H32" s="16" t="s">
        <v>614</v>
      </c>
      <c r="I32" s="16" t="s">
        <v>683</v>
      </c>
      <c r="J32" s="17">
        <v>139</v>
      </c>
      <c r="K32" s="17">
        <v>7</v>
      </c>
      <c r="L32" s="16" t="s">
        <v>250</v>
      </c>
      <c r="M32" s="16" t="s">
        <v>684</v>
      </c>
      <c r="N32" s="16" t="s">
        <v>685</v>
      </c>
      <c r="O32" s="16" t="s">
        <v>273</v>
      </c>
      <c r="P32" s="16" t="s">
        <v>686</v>
      </c>
      <c r="Q32" s="16" t="s">
        <v>687</v>
      </c>
      <c r="R32" s="16" t="s">
        <v>267</v>
      </c>
      <c r="S32" s="16" t="s">
        <v>688</v>
      </c>
      <c r="T32" s="16" t="s">
        <v>615</v>
      </c>
      <c r="U32" s="18" t="s">
        <v>254</v>
      </c>
      <c r="V32" s="19" t="s">
        <v>255</v>
      </c>
      <c r="W32" s="15" t="s">
        <v>689</v>
      </c>
      <c r="X32" s="20" t="str">
        <f>VLOOKUP(A32,'240 Odpovědi formuláře'!A:C,3,0)</f>
        <v>chelik@svcvyskov.cz</v>
      </c>
      <c r="Y32" s="15"/>
      <c r="Z32" s="43" t="s">
        <v>690</v>
      </c>
      <c r="AA32" s="18" t="s">
        <v>691</v>
      </c>
      <c r="AB32" s="22" t="str">
        <f>VLOOKUP(A32,'240 Odpovědi formuláře'!A:F,6,0)</f>
        <v>Ano</v>
      </c>
    </row>
    <row r="33" spans="1:28" ht="30" customHeight="1">
      <c r="A33" s="14">
        <v>60555980</v>
      </c>
      <c r="B33" s="26" t="s">
        <v>694</v>
      </c>
      <c r="C33" s="14">
        <v>60555980</v>
      </c>
      <c r="D33" s="15" t="s">
        <v>695</v>
      </c>
      <c r="E33" s="15" t="s">
        <v>696</v>
      </c>
      <c r="F33" s="16" t="s">
        <v>692</v>
      </c>
      <c r="G33" s="16" t="s">
        <v>693</v>
      </c>
      <c r="H33" s="16" t="s">
        <v>261</v>
      </c>
      <c r="I33" s="16" t="s">
        <v>664</v>
      </c>
      <c r="J33" s="17">
        <v>253</v>
      </c>
      <c r="K33" s="17">
        <v>15</v>
      </c>
      <c r="L33" s="16" t="s">
        <v>250</v>
      </c>
      <c r="M33" s="16" t="s">
        <v>697</v>
      </c>
      <c r="N33" s="16" t="s">
        <v>698</v>
      </c>
      <c r="O33" s="16" t="s">
        <v>273</v>
      </c>
      <c r="P33" s="16" t="s">
        <v>699</v>
      </c>
      <c r="Q33" s="35" t="s">
        <v>700</v>
      </c>
      <c r="R33" s="35" t="s">
        <v>701</v>
      </c>
      <c r="S33" s="35" t="s">
        <v>702</v>
      </c>
      <c r="T33" s="16" t="s">
        <v>253</v>
      </c>
      <c r="U33" s="18" t="s">
        <v>254</v>
      </c>
      <c r="V33" s="19" t="s">
        <v>255</v>
      </c>
      <c r="W33" s="23" t="s">
        <v>703</v>
      </c>
      <c r="X33" s="20" t="str">
        <f>VLOOKUP(A33,'240 Odpovědi formuláře'!A:C,3,0)</f>
        <v>vesela@vim-jmk.cz</v>
      </c>
      <c r="Y33" s="15" t="s">
        <v>704</v>
      </c>
      <c r="Z33" s="15" t="s">
        <v>705</v>
      </c>
      <c r="AA33" s="18" t="s">
        <v>706</v>
      </c>
      <c r="AB33" s="22" t="str">
        <f>VLOOKUP(A33,'240 Odpovědi formuláře'!A:F,6,0)</f>
        <v>Ano</v>
      </c>
    </row>
    <row r="34" spans="1:28" ht="30" customHeight="1">
      <c r="A34" s="51">
        <v>401293</v>
      </c>
      <c r="B34" s="26" t="s">
        <v>707</v>
      </c>
      <c r="C34" s="14" t="s">
        <v>195</v>
      </c>
      <c r="D34" s="15" t="s">
        <v>256</v>
      </c>
      <c r="E34" s="15" t="s">
        <v>194</v>
      </c>
      <c r="F34" s="16" t="s">
        <v>708</v>
      </c>
      <c r="G34" s="16" t="s">
        <v>709</v>
      </c>
      <c r="H34" s="16" t="s">
        <v>248</v>
      </c>
      <c r="I34" s="16" t="s">
        <v>249</v>
      </c>
      <c r="J34" s="40">
        <v>119</v>
      </c>
      <c r="K34" s="17">
        <v>13</v>
      </c>
      <c r="L34" s="16" t="s">
        <v>398</v>
      </c>
      <c r="M34" s="16" t="s">
        <v>710</v>
      </c>
      <c r="N34" s="35" t="s">
        <v>711</v>
      </c>
      <c r="O34" s="16" t="s">
        <v>273</v>
      </c>
      <c r="P34" s="16" t="s">
        <v>712</v>
      </c>
      <c r="Q34" s="35" t="s">
        <v>713</v>
      </c>
      <c r="R34" s="16" t="s">
        <v>267</v>
      </c>
      <c r="S34" s="16" t="s">
        <v>714</v>
      </c>
      <c r="T34" s="16" t="s">
        <v>253</v>
      </c>
      <c r="U34" s="18" t="s">
        <v>254</v>
      </c>
      <c r="V34" s="19" t="s">
        <v>255</v>
      </c>
      <c r="W34" s="15" t="s">
        <v>715</v>
      </c>
      <c r="Y34" s="15"/>
      <c r="Z34" s="15" t="s">
        <v>716</v>
      </c>
      <c r="AA34" s="18" t="s">
        <v>193</v>
      </c>
      <c r="AB34" s="22" t="str">
        <f>VLOOKUP(A34,'240 Odpovědi formuláře'!A:F,6,0)</f>
        <v>Ano</v>
      </c>
    </row>
    <row r="35" spans="1:28" ht="30" customHeight="1">
      <c r="A35" s="51">
        <v>567213</v>
      </c>
      <c r="B35" s="26" t="s">
        <v>718</v>
      </c>
      <c r="C35" s="14" t="s">
        <v>155</v>
      </c>
      <c r="D35" s="15" t="s">
        <v>719</v>
      </c>
      <c r="E35" s="15" t="s">
        <v>720</v>
      </c>
      <c r="F35" s="16" t="s">
        <v>721</v>
      </c>
      <c r="G35" s="16" t="s">
        <v>722</v>
      </c>
      <c r="H35" s="16" t="s">
        <v>717</v>
      </c>
      <c r="I35" s="16" t="s">
        <v>723</v>
      </c>
      <c r="J35" s="17">
        <v>530</v>
      </c>
      <c r="K35" s="17">
        <v>44</v>
      </c>
      <c r="L35" s="16" t="s">
        <v>250</v>
      </c>
      <c r="M35" s="16" t="s">
        <v>724</v>
      </c>
      <c r="N35" s="16" t="s">
        <v>725</v>
      </c>
      <c r="O35" s="16" t="s">
        <v>273</v>
      </c>
      <c r="P35" s="16" t="s">
        <v>726</v>
      </c>
      <c r="Q35" s="16" t="s">
        <v>727</v>
      </c>
      <c r="R35" s="16" t="s">
        <v>267</v>
      </c>
      <c r="S35" s="16" t="s">
        <v>728</v>
      </c>
      <c r="T35" s="16" t="s">
        <v>253</v>
      </c>
      <c r="U35" s="18" t="s">
        <v>254</v>
      </c>
      <c r="V35" s="19" t="s">
        <v>255</v>
      </c>
      <c r="W35" s="23">
        <v>545128748</v>
      </c>
      <c r="X35" s="20" t="str">
        <f>VLOOKUP(A35,'240 Odpovědi formuláře'!A:C,3,0)</f>
        <v>pechova@oupslomena.cz</v>
      </c>
      <c r="Y35" s="15"/>
      <c r="Z35" s="15" t="s">
        <v>729</v>
      </c>
      <c r="AA35" s="18" t="s">
        <v>730</v>
      </c>
      <c r="AB35" s="22" t="str">
        <f>VLOOKUP(A35,'240 Odpovědi formuláře'!A:F,6,0)</f>
        <v>Ano</v>
      </c>
    </row>
    <row r="36" spans="1:28" ht="30" customHeight="1">
      <c r="A36" s="14">
        <v>44993501</v>
      </c>
      <c r="B36" s="26" t="s">
        <v>731</v>
      </c>
      <c r="C36" s="14">
        <v>44993501</v>
      </c>
      <c r="D36" s="15" t="s">
        <v>256</v>
      </c>
      <c r="E36" s="15" t="s">
        <v>732</v>
      </c>
      <c r="F36" s="16" t="s">
        <v>733</v>
      </c>
      <c r="G36" s="16" t="s">
        <v>734</v>
      </c>
      <c r="H36" s="16" t="s">
        <v>735</v>
      </c>
      <c r="I36" s="16" t="s">
        <v>736</v>
      </c>
      <c r="J36" s="17">
        <v>1784</v>
      </c>
      <c r="K36" s="17">
        <v>81</v>
      </c>
      <c r="L36" s="16" t="s">
        <v>613</v>
      </c>
      <c r="M36" s="16" t="s">
        <v>737</v>
      </c>
      <c r="N36" s="16" t="s">
        <v>738</v>
      </c>
      <c r="O36" s="16" t="s">
        <v>251</v>
      </c>
      <c r="P36" s="16" t="s">
        <v>739</v>
      </c>
      <c r="Q36" s="16" t="s">
        <v>740</v>
      </c>
      <c r="R36" s="16" t="s">
        <v>252</v>
      </c>
      <c r="S36" s="16" t="s">
        <v>741</v>
      </c>
      <c r="T36" s="16" t="s">
        <v>253</v>
      </c>
      <c r="U36" s="18" t="s">
        <v>254</v>
      </c>
      <c r="V36" s="19" t="s">
        <v>255</v>
      </c>
      <c r="W36" s="23" t="s">
        <v>742</v>
      </c>
      <c r="Y36" s="15"/>
      <c r="Z36" s="15"/>
      <c r="AA36" s="18" t="s">
        <v>743</v>
      </c>
      <c r="AB36" s="22" t="str">
        <f>VLOOKUP(A36,'240 Odpovědi formuláře'!A:F,6,0)</f>
        <v>Ano</v>
      </c>
    </row>
    <row r="37" spans="1:28" ht="30" customHeight="1">
      <c r="A37" s="41">
        <v>64327809</v>
      </c>
      <c r="B37" s="26" t="s">
        <v>744</v>
      </c>
      <c r="C37" s="41">
        <v>64327809</v>
      </c>
      <c r="D37" s="42" t="s">
        <v>256</v>
      </c>
      <c r="E37" s="42" t="s">
        <v>745</v>
      </c>
      <c r="F37" s="16" t="s">
        <v>746</v>
      </c>
      <c r="G37" s="16" t="s">
        <v>747</v>
      </c>
      <c r="H37" s="16" t="s">
        <v>482</v>
      </c>
      <c r="I37" s="16" t="s">
        <v>748</v>
      </c>
      <c r="J37" s="17">
        <v>212</v>
      </c>
      <c r="K37" s="17">
        <v>9</v>
      </c>
      <c r="L37" s="16" t="s">
        <v>250</v>
      </c>
      <c r="M37" s="16" t="s">
        <v>749</v>
      </c>
      <c r="N37" s="16" t="s">
        <v>750</v>
      </c>
      <c r="O37" s="16" t="s">
        <v>273</v>
      </c>
      <c r="P37" s="16" t="s">
        <v>751</v>
      </c>
      <c r="Q37" s="16" t="s">
        <v>752</v>
      </c>
      <c r="R37" s="16" t="s">
        <v>267</v>
      </c>
      <c r="S37" s="16" t="s">
        <v>753</v>
      </c>
      <c r="T37" s="16" t="s">
        <v>253</v>
      </c>
      <c r="U37" s="18" t="s">
        <v>254</v>
      </c>
      <c r="V37" s="19" t="s">
        <v>255</v>
      </c>
      <c r="W37" s="15" t="s">
        <v>754</v>
      </c>
      <c r="X37" s="20" t="str">
        <f>VLOOKUP(A37,'240 Odpovědi formuláře'!A:C,3,0)</f>
        <v>gabriela.fialova@mszscernopolni.cz</v>
      </c>
      <c r="Y37" s="15"/>
      <c r="Z37" s="15" t="s">
        <v>755</v>
      </c>
      <c r="AA37" s="18" t="s">
        <v>756</v>
      </c>
      <c r="AB37" s="22" t="str">
        <f>VLOOKUP(A37,'240 Odpovědi formuláře'!A:F,6,0)</f>
        <v>Ano</v>
      </c>
    </row>
    <row r="38" spans="1:28" ht="30" customHeight="1">
      <c r="A38" s="14">
        <v>62157655</v>
      </c>
      <c r="B38" s="26" t="s">
        <v>757</v>
      </c>
      <c r="C38" s="14">
        <v>62157655</v>
      </c>
      <c r="D38" s="15" t="s">
        <v>256</v>
      </c>
      <c r="E38" s="15" t="s">
        <v>758</v>
      </c>
      <c r="F38" s="16" t="s">
        <v>759</v>
      </c>
      <c r="G38" s="16" t="s">
        <v>760</v>
      </c>
      <c r="H38" s="16" t="s">
        <v>761</v>
      </c>
      <c r="I38" s="16" t="s">
        <v>762</v>
      </c>
      <c r="J38" s="17">
        <v>66</v>
      </c>
      <c r="K38" s="17">
        <v>1</v>
      </c>
      <c r="L38" s="16" t="s">
        <v>250</v>
      </c>
      <c r="M38" s="16" t="s">
        <v>763</v>
      </c>
      <c r="N38" s="16" t="s">
        <v>764</v>
      </c>
      <c r="O38" s="16" t="s">
        <v>251</v>
      </c>
      <c r="P38" s="16" t="s">
        <v>765</v>
      </c>
      <c r="Q38" s="16" t="s">
        <v>766</v>
      </c>
      <c r="R38" s="16" t="s">
        <v>252</v>
      </c>
      <c r="S38" s="16" t="s">
        <v>767</v>
      </c>
      <c r="T38" s="16" t="s">
        <v>253</v>
      </c>
      <c r="U38" s="18" t="s">
        <v>254</v>
      </c>
      <c r="V38" s="19" t="s">
        <v>255</v>
      </c>
      <c r="W38" s="23" t="s">
        <v>768</v>
      </c>
      <c r="Y38" s="43" t="s">
        <v>769</v>
      </c>
      <c r="Z38" s="15" t="s">
        <v>770</v>
      </c>
      <c r="AA38" s="18" t="s">
        <v>97</v>
      </c>
      <c r="AB38" s="22" t="str">
        <f>VLOOKUP(A38,'240 Odpovědi formuláře'!A:F,6,0)</f>
        <v>Ano</v>
      </c>
    </row>
    <row r="39" spans="1:28" ht="30" customHeight="1">
      <c r="A39" s="14">
        <v>48515027</v>
      </c>
      <c r="B39" s="26" t="s">
        <v>771</v>
      </c>
      <c r="C39" s="14">
        <v>48515027</v>
      </c>
      <c r="D39" s="15" t="s">
        <v>256</v>
      </c>
      <c r="E39" s="15" t="s">
        <v>772</v>
      </c>
      <c r="F39" s="16" t="s">
        <v>773</v>
      </c>
      <c r="G39" s="16" t="s">
        <v>774</v>
      </c>
      <c r="H39" s="16" t="s">
        <v>678</v>
      </c>
      <c r="I39" s="16" t="s">
        <v>775</v>
      </c>
      <c r="J39" s="17">
        <v>259</v>
      </c>
      <c r="K39" s="17">
        <v>14</v>
      </c>
      <c r="L39" s="16" t="s">
        <v>250</v>
      </c>
      <c r="M39" s="16" t="s">
        <v>776</v>
      </c>
      <c r="N39" s="16" t="s">
        <v>777</v>
      </c>
      <c r="O39" s="16" t="s">
        <v>251</v>
      </c>
      <c r="P39" s="16" t="s">
        <v>778</v>
      </c>
      <c r="Q39" s="16" t="s">
        <v>779</v>
      </c>
      <c r="R39" s="16" t="s">
        <v>252</v>
      </c>
      <c r="S39" s="16" t="s">
        <v>780</v>
      </c>
      <c r="T39" s="16" t="s">
        <v>253</v>
      </c>
      <c r="U39" s="18" t="s">
        <v>254</v>
      </c>
      <c r="V39" s="19" t="s">
        <v>255</v>
      </c>
      <c r="W39" s="23">
        <v>545222089</v>
      </c>
      <c r="X39" s="20" t="str">
        <f>VLOOKUP(A39,'240 Odpovědi formuláře'!A:C,3,0)</f>
        <v>speratova@geminibrno.cz</v>
      </c>
      <c r="Y39" s="15"/>
      <c r="Z39" s="15" t="s">
        <v>781</v>
      </c>
      <c r="AA39" s="18" t="s">
        <v>782</v>
      </c>
      <c r="AB39" s="22" t="str">
        <f>VLOOKUP(A39,'240 Odpovědi formuláře'!A:F,6,0)</f>
        <v>Ano</v>
      </c>
    </row>
    <row r="40" spans="1:28" ht="30" customHeight="1">
      <c r="A40" s="14">
        <v>49408381</v>
      </c>
      <c r="B40" s="26" t="s">
        <v>784</v>
      </c>
      <c r="C40" s="14">
        <v>49408381</v>
      </c>
      <c r="D40" s="15" t="s">
        <v>785</v>
      </c>
      <c r="E40" s="15" t="s">
        <v>123</v>
      </c>
      <c r="F40" s="16" t="s">
        <v>786</v>
      </c>
      <c r="G40" s="16" t="s">
        <v>787</v>
      </c>
      <c r="H40" s="16" t="s">
        <v>788</v>
      </c>
      <c r="I40" s="16" t="s">
        <v>789</v>
      </c>
      <c r="J40" s="17">
        <v>479</v>
      </c>
      <c r="K40" s="17"/>
      <c r="L40" s="16" t="s">
        <v>250</v>
      </c>
      <c r="M40" s="16" t="s">
        <v>790</v>
      </c>
      <c r="N40" s="16" t="s">
        <v>791</v>
      </c>
      <c r="O40" s="16" t="s">
        <v>273</v>
      </c>
      <c r="P40" s="16" t="s">
        <v>792</v>
      </c>
      <c r="Q40" s="16" t="s">
        <v>793</v>
      </c>
      <c r="R40" s="16" t="s">
        <v>267</v>
      </c>
      <c r="S40" s="16" t="s">
        <v>794</v>
      </c>
      <c r="T40" s="16" t="s">
        <v>795</v>
      </c>
      <c r="U40" s="18" t="s">
        <v>254</v>
      </c>
      <c r="V40" s="19" t="s">
        <v>255</v>
      </c>
      <c r="W40" s="15" t="s">
        <v>796</v>
      </c>
      <c r="X40" s="20" t="str">
        <f>VLOOKUP(A40,'240 Odpovědi formuláře'!A:C,3,0)</f>
        <v>kulhankova@iss-slavkov.eu</v>
      </c>
      <c r="Y40" s="15" t="s">
        <v>797</v>
      </c>
      <c r="Z40" s="15" t="s">
        <v>798</v>
      </c>
      <c r="AA40" s="18" t="s">
        <v>799</v>
      </c>
      <c r="AB40" s="22" t="str">
        <f>VLOOKUP(A40,'240 Odpovědi formuláře'!A:F,6,0)</f>
        <v>Ano</v>
      </c>
    </row>
    <row r="41" spans="1:41" ht="30" customHeight="1">
      <c r="A41" s="14">
        <v>71197770</v>
      </c>
      <c r="B41" s="13" t="s">
        <v>1413</v>
      </c>
      <c r="C41" s="61">
        <v>71197770</v>
      </c>
      <c r="D41" s="62" t="s">
        <v>256</v>
      </c>
      <c r="E41" s="62" t="s">
        <v>1414</v>
      </c>
      <c r="F41" s="63" t="s">
        <v>1415</v>
      </c>
      <c r="G41" s="63" t="s">
        <v>1416</v>
      </c>
      <c r="H41" s="63" t="s">
        <v>788</v>
      </c>
      <c r="I41" s="63" t="s">
        <v>1417</v>
      </c>
      <c r="J41" s="64">
        <v>280</v>
      </c>
      <c r="K41" s="64"/>
      <c r="L41" s="63" t="s">
        <v>398</v>
      </c>
      <c r="M41" s="63" t="s">
        <v>1418</v>
      </c>
      <c r="N41" s="63" t="s">
        <v>1419</v>
      </c>
      <c r="O41" s="63" t="s">
        <v>251</v>
      </c>
      <c r="P41" s="63" t="s">
        <v>1420</v>
      </c>
      <c r="Q41" s="63" t="s">
        <v>1421</v>
      </c>
      <c r="R41" s="63" t="s">
        <v>252</v>
      </c>
      <c r="S41" s="63" t="s">
        <v>1422</v>
      </c>
      <c r="T41" s="63" t="s">
        <v>795</v>
      </c>
      <c r="U41" s="65" t="s">
        <v>254</v>
      </c>
      <c r="V41" s="66" t="s">
        <v>255</v>
      </c>
      <c r="W41" s="62" t="s">
        <v>1423</v>
      </c>
      <c r="X41" s="62" t="s">
        <v>1424</v>
      </c>
      <c r="Y41" s="62" t="s">
        <v>1425</v>
      </c>
      <c r="Z41" s="65" t="s">
        <v>1425</v>
      </c>
      <c r="AA41" s="67" t="s">
        <v>1426</v>
      </c>
      <c r="AB41" s="67" t="s">
        <v>1426</v>
      </c>
      <c r="AC41" s="67" t="s">
        <v>1426</v>
      </c>
      <c r="AD41" s="67" t="s">
        <v>1426</v>
      </c>
      <c r="AE41" s="67" t="s">
        <v>1426</v>
      </c>
      <c r="AF41" s="67" t="s">
        <v>1426</v>
      </c>
      <c r="AG41" s="67" t="s">
        <v>1426</v>
      </c>
      <c r="AH41" s="67" t="s">
        <v>1426</v>
      </c>
      <c r="AI41" s="67" t="s">
        <v>1426</v>
      </c>
      <c r="AJ41" s="67" t="s">
        <v>1426</v>
      </c>
      <c r="AK41" s="68" t="s">
        <v>1427</v>
      </c>
      <c r="AL41" s="69" t="s">
        <v>1427</v>
      </c>
      <c r="AM41" s="68"/>
      <c r="AN41" s="68" t="s">
        <v>1427</v>
      </c>
      <c r="AO41" s="70" t="s">
        <v>1428</v>
      </c>
    </row>
    <row r="42" spans="1:28" ht="34.5" customHeight="1">
      <c r="A42" s="14">
        <v>62075985</v>
      </c>
      <c r="B42" s="26" t="s">
        <v>800</v>
      </c>
      <c r="C42" s="14">
        <v>62075985</v>
      </c>
      <c r="D42" s="15" t="s">
        <v>256</v>
      </c>
      <c r="E42" s="15" t="s">
        <v>801</v>
      </c>
      <c r="F42" s="16" t="s">
        <v>802</v>
      </c>
      <c r="G42" s="16" t="s">
        <v>803</v>
      </c>
      <c r="H42" s="16" t="s">
        <v>562</v>
      </c>
      <c r="I42" s="16" t="s">
        <v>804</v>
      </c>
      <c r="J42" s="17">
        <v>1142</v>
      </c>
      <c r="K42" s="17">
        <v>2</v>
      </c>
      <c r="L42" s="16" t="s">
        <v>250</v>
      </c>
      <c r="M42" s="16" t="s">
        <v>805</v>
      </c>
      <c r="N42" s="16" t="s">
        <v>806</v>
      </c>
      <c r="O42" s="16" t="s">
        <v>273</v>
      </c>
      <c r="P42" s="16" t="s">
        <v>807</v>
      </c>
      <c r="Q42" s="16" t="s">
        <v>808</v>
      </c>
      <c r="R42" s="16" t="s">
        <v>267</v>
      </c>
      <c r="S42" s="16" t="s">
        <v>809</v>
      </c>
      <c r="T42" s="16" t="s">
        <v>561</v>
      </c>
      <c r="U42" s="18" t="s">
        <v>254</v>
      </c>
      <c r="V42" s="19" t="s">
        <v>255</v>
      </c>
      <c r="W42" s="23">
        <v>516453030</v>
      </c>
      <c r="X42" s="20" t="str">
        <f>VLOOKUP(A42,'240 Odpovědi formuláře'!A:C,3,0)</f>
        <v>provozni.zs.stefanikova@seznam.cz</v>
      </c>
      <c r="Y42" s="43" t="s">
        <v>810</v>
      </c>
      <c r="Z42" s="15" t="s">
        <v>811</v>
      </c>
      <c r="AA42" s="18" t="s">
        <v>812</v>
      </c>
      <c r="AB42" s="22" t="str">
        <f>VLOOKUP(A42,'240 Odpovědi formuláře'!A:F,6,0)</f>
        <v>Ano</v>
      </c>
    </row>
    <row r="43" spans="1:28" ht="30" customHeight="1">
      <c r="A43" s="14">
        <v>62077465</v>
      </c>
      <c r="B43" s="26" t="s">
        <v>813</v>
      </c>
      <c r="C43" s="14">
        <v>62077465</v>
      </c>
      <c r="D43" s="15" t="s">
        <v>256</v>
      </c>
      <c r="E43" s="15" t="s">
        <v>814</v>
      </c>
      <c r="F43" s="16" t="s">
        <v>815</v>
      </c>
      <c r="G43" s="16" t="s">
        <v>816</v>
      </c>
      <c r="H43" s="16" t="s">
        <v>562</v>
      </c>
      <c r="I43" s="16" t="s">
        <v>804</v>
      </c>
      <c r="J43" s="17">
        <v>2344</v>
      </c>
      <c r="K43" s="17" t="s">
        <v>817</v>
      </c>
      <c r="L43" s="16" t="s">
        <v>250</v>
      </c>
      <c r="M43" s="16" t="s">
        <v>818</v>
      </c>
      <c r="N43" s="16" t="s">
        <v>819</v>
      </c>
      <c r="O43" s="16" t="s">
        <v>273</v>
      </c>
      <c r="P43" s="16" t="s">
        <v>820</v>
      </c>
      <c r="Q43" s="16" t="s">
        <v>821</v>
      </c>
      <c r="R43" s="16" t="s">
        <v>267</v>
      </c>
      <c r="S43" s="16" t="s">
        <v>822</v>
      </c>
      <c r="T43" s="16" t="s">
        <v>561</v>
      </c>
      <c r="U43" s="18" t="s">
        <v>254</v>
      </c>
      <c r="V43" s="19" t="s">
        <v>255</v>
      </c>
      <c r="W43" s="15" t="s">
        <v>823</v>
      </c>
      <c r="X43" s="20" t="str">
        <f>VLOOKUP(A43,'240 Odpovědi formuláře'!A:C,3,0)</f>
        <v>JituChmelova@seznam.cz</v>
      </c>
      <c r="Y43" s="15"/>
      <c r="Z43" s="15" t="s">
        <v>825</v>
      </c>
      <c r="AA43" s="18" t="s">
        <v>824</v>
      </c>
      <c r="AB43" s="22" t="str">
        <f>VLOOKUP(A43,'240 Odpovědi formuláře'!A:F,6,0)</f>
        <v>Ano</v>
      </c>
    </row>
    <row r="44" spans="1:28" ht="30" customHeight="1">
      <c r="A44" s="14">
        <v>70284849</v>
      </c>
      <c r="B44" s="26" t="s">
        <v>826</v>
      </c>
      <c r="C44" s="14">
        <v>70284849</v>
      </c>
      <c r="D44" s="15" t="s">
        <v>256</v>
      </c>
      <c r="E44" s="15" t="s">
        <v>827</v>
      </c>
      <c r="F44" s="16" t="s">
        <v>828</v>
      </c>
      <c r="G44" s="16" t="s">
        <v>829</v>
      </c>
      <c r="H44" s="16" t="s">
        <v>830</v>
      </c>
      <c r="I44" s="16" t="s">
        <v>831</v>
      </c>
      <c r="J44" s="17">
        <v>3304</v>
      </c>
      <c r="K44" s="17">
        <v>46</v>
      </c>
      <c r="L44" s="16" t="s">
        <v>289</v>
      </c>
      <c r="M44" s="16" t="s">
        <v>832</v>
      </c>
      <c r="N44" s="16" t="s">
        <v>833</v>
      </c>
      <c r="O44" s="16" t="s">
        <v>251</v>
      </c>
      <c r="P44" s="16" t="s">
        <v>834</v>
      </c>
      <c r="Q44" s="16" t="s">
        <v>835</v>
      </c>
      <c r="R44" s="16" t="s">
        <v>252</v>
      </c>
      <c r="S44" s="16" t="s">
        <v>836</v>
      </c>
      <c r="T44" s="16" t="s">
        <v>837</v>
      </c>
      <c r="U44" s="18" t="s">
        <v>254</v>
      </c>
      <c r="V44" s="19" t="s">
        <v>255</v>
      </c>
      <c r="W44" s="15" t="s">
        <v>838</v>
      </c>
      <c r="X44" s="20" t="str">
        <f>VLOOKUP(A44,'240 Odpovědi formuláře'!A:C,3,0)</f>
        <v>ekonom@skolazahumnykyjov.cz</v>
      </c>
      <c r="Y44" s="15" t="s">
        <v>839</v>
      </c>
      <c r="Z44" s="15" t="s">
        <v>840</v>
      </c>
      <c r="AA44" s="18" t="s">
        <v>841</v>
      </c>
      <c r="AB44" s="22" t="str">
        <f>VLOOKUP(A44,'240 Odpovědi formuláře'!A:F,6,0)</f>
        <v>Ano</v>
      </c>
    </row>
    <row r="45" spans="1:28" ht="30" customHeight="1">
      <c r="A45" s="14">
        <v>46937099</v>
      </c>
      <c r="B45" s="34" t="s">
        <v>843</v>
      </c>
      <c r="C45" s="14">
        <v>46937099</v>
      </c>
      <c r="D45" s="24" t="s">
        <v>256</v>
      </c>
      <c r="E45" s="24" t="s">
        <v>844</v>
      </c>
      <c r="F45" s="16" t="s">
        <v>845</v>
      </c>
      <c r="G45" s="16" t="s">
        <v>846</v>
      </c>
      <c r="H45" s="16" t="s">
        <v>830</v>
      </c>
      <c r="I45" s="16" t="s">
        <v>847</v>
      </c>
      <c r="J45" s="17">
        <v>1095</v>
      </c>
      <c r="K45" s="17">
        <v>1</v>
      </c>
      <c r="L45" s="16" t="s">
        <v>250</v>
      </c>
      <c r="M45" s="16" t="s">
        <v>848</v>
      </c>
      <c r="N45" s="16" t="s">
        <v>849</v>
      </c>
      <c r="O45" s="16" t="s">
        <v>273</v>
      </c>
      <c r="P45" s="16" t="s">
        <v>850</v>
      </c>
      <c r="Q45" s="16" t="s">
        <v>851</v>
      </c>
      <c r="R45" s="16" t="s">
        <v>267</v>
      </c>
      <c r="S45" s="16" t="s">
        <v>852</v>
      </c>
      <c r="T45" s="16" t="s">
        <v>837</v>
      </c>
      <c r="U45" s="18" t="s">
        <v>298</v>
      </c>
      <c r="V45" s="25" t="s">
        <v>853</v>
      </c>
      <c r="W45" s="23">
        <v>518699513</v>
      </c>
      <c r="X45" s="20" t="str">
        <f>VLOOKUP(A45,'240 Odpovědi formuláře'!A:C,3,0)</f>
        <v>sklad@centrumproseniorykyjov.cz</v>
      </c>
      <c r="Y45" s="15"/>
      <c r="Z45" s="31" t="s">
        <v>854</v>
      </c>
      <c r="AA45" s="18" t="s">
        <v>855</v>
      </c>
      <c r="AB45" s="22" t="str">
        <f>VLOOKUP(A45,'240 Odpovědi formuláře'!A:F,6,0)</f>
        <v>Ano</v>
      </c>
    </row>
    <row r="46" spans="1:28" ht="36" customHeight="1">
      <c r="A46" s="14">
        <v>46937145</v>
      </c>
      <c r="B46" s="34" t="s">
        <v>856</v>
      </c>
      <c r="C46" s="14">
        <v>46937145</v>
      </c>
      <c r="D46" s="24" t="s">
        <v>256</v>
      </c>
      <c r="E46" s="24" t="s">
        <v>857</v>
      </c>
      <c r="F46" s="16" t="s">
        <v>858</v>
      </c>
      <c r="G46" s="16" t="s">
        <v>859</v>
      </c>
      <c r="H46" s="16" t="s">
        <v>830</v>
      </c>
      <c r="I46" s="16" t="s">
        <v>847</v>
      </c>
      <c r="J46" s="17">
        <v>1096</v>
      </c>
      <c r="K46" s="17">
        <v>3</v>
      </c>
      <c r="L46" s="16" t="s">
        <v>250</v>
      </c>
      <c r="M46" s="16" t="s">
        <v>860</v>
      </c>
      <c r="N46" s="16" t="s">
        <v>861</v>
      </c>
      <c r="O46" s="16" t="s">
        <v>251</v>
      </c>
      <c r="P46" s="16" t="s">
        <v>862</v>
      </c>
      <c r="Q46" s="16" t="s">
        <v>863</v>
      </c>
      <c r="R46" s="16" t="s">
        <v>252</v>
      </c>
      <c r="S46" s="16" t="s">
        <v>864</v>
      </c>
      <c r="T46" s="16" t="s">
        <v>837</v>
      </c>
      <c r="U46" s="18" t="s">
        <v>298</v>
      </c>
      <c r="V46" s="25" t="s">
        <v>865</v>
      </c>
      <c r="W46" s="23" t="s">
        <v>866</v>
      </c>
      <c r="X46" s="20" t="str">
        <f>VLOOKUP(A46,'240 Odpovědi formuláře'!A:C,3,0)</f>
        <v>mtz@horizontkyjov.cz</v>
      </c>
      <c r="Z46" s="15" t="s">
        <v>867</v>
      </c>
      <c r="AA46" s="18" t="s">
        <v>868</v>
      </c>
      <c r="AB46" s="22" t="str">
        <f>VLOOKUP(A46,'240 Odpovědi formuláře'!A:F,6,0)</f>
        <v>Ano</v>
      </c>
    </row>
    <row r="47" spans="1:28" s="36" customFormat="1" ht="30" customHeight="1">
      <c r="A47" s="51">
        <v>226912</v>
      </c>
      <c r="B47" s="37" t="s">
        <v>869</v>
      </c>
      <c r="C47" s="14" t="s">
        <v>152</v>
      </c>
      <c r="D47" s="27" t="s">
        <v>870</v>
      </c>
      <c r="E47" s="24" t="s">
        <v>871</v>
      </c>
      <c r="F47" s="16" t="s">
        <v>872</v>
      </c>
      <c r="G47" s="16" t="s">
        <v>873</v>
      </c>
      <c r="H47" s="16" t="s">
        <v>830</v>
      </c>
      <c r="I47" s="16" t="s">
        <v>847</v>
      </c>
      <c r="J47" s="17">
        <v>1247</v>
      </c>
      <c r="K47" s="17">
        <v>22</v>
      </c>
      <c r="L47" s="16" t="s">
        <v>250</v>
      </c>
      <c r="M47" s="16" t="s">
        <v>874</v>
      </c>
      <c r="N47" s="35" t="s">
        <v>875</v>
      </c>
      <c r="O47" s="16" t="s">
        <v>251</v>
      </c>
      <c r="P47" s="35" t="s">
        <v>876</v>
      </c>
      <c r="Q47" s="35" t="s">
        <v>877</v>
      </c>
      <c r="R47" s="16" t="s">
        <v>252</v>
      </c>
      <c r="S47" s="16"/>
      <c r="T47" s="16" t="s">
        <v>837</v>
      </c>
      <c r="U47" s="18" t="s">
        <v>328</v>
      </c>
      <c r="V47" s="25" t="s">
        <v>878</v>
      </c>
      <c r="W47" s="23">
        <v>518601038</v>
      </c>
      <c r="X47" s="20" t="str">
        <f>VLOOKUP(A47,'240 Odpovědi formuláře'!A:C,3,0)</f>
        <v>safarova.eva@nemkyj.cz</v>
      </c>
      <c r="Y47" s="56"/>
      <c r="Z47" s="43" t="s">
        <v>879</v>
      </c>
      <c r="AA47" s="18" t="s">
        <v>880</v>
      </c>
      <c r="AB47" s="22" t="str">
        <f>VLOOKUP(A47,'240 Odpovědi formuláře'!A:F,6,0)</f>
        <v>Ano</v>
      </c>
    </row>
    <row r="48" spans="1:28" s="36" customFormat="1" ht="29.25">
      <c r="A48" s="51">
        <v>566438</v>
      </c>
      <c r="B48" s="26" t="s">
        <v>883</v>
      </c>
      <c r="C48" s="14" t="s">
        <v>32</v>
      </c>
      <c r="D48" s="15" t="s">
        <v>884</v>
      </c>
      <c r="E48" s="15" t="s">
        <v>885</v>
      </c>
      <c r="F48" s="16" t="s">
        <v>886</v>
      </c>
      <c r="G48" s="16" t="s">
        <v>887</v>
      </c>
      <c r="H48" s="16" t="s">
        <v>881</v>
      </c>
      <c r="I48" s="16" t="s">
        <v>888</v>
      </c>
      <c r="J48" s="17">
        <v>1669</v>
      </c>
      <c r="K48" s="17"/>
      <c r="L48" s="16" t="s">
        <v>250</v>
      </c>
      <c r="M48" s="16" t="s">
        <v>889</v>
      </c>
      <c r="N48" s="16" t="s">
        <v>890</v>
      </c>
      <c r="O48" s="16" t="s">
        <v>273</v>
      </c>
      <c r="P48" s="16" t="s">
        <v>891</v>
      </c>
      <c r="Q48" s="16" t="s">
        <v>892</v>
      </c>
      <c r="R48" s="16" t="s">
        <v>267</v>
      </c>
      <c r="S48" s="16" t="s">
        <v>893</v>
      </c>
      <c r="T48" s="16" t="s">
        <v>882</v>
      </c>
      <c r="U48" s="18" t="s">
        <v>254</v>
      </c>
      <c r="V48" s="19" t="s">
        <v>255</v>
      </c>
      <c r="W48" s="23">
        <v>518322658</v>
      </c>
      <c r="X48" s="20" t="str">
        <f>VLOOKUP(A48,'240 Odpovědi formuláře'!A:C,3,0)</f>
        <v>oa@oaveseli.cz</v>
      </c>
      <c r="Y48" s="15"/>
      <c r="Z48" s="15" t="s">
        <v>895</v>
      </c>
      <c r="AA48" s="18" t="s">
        <v>894</v>
      </c>
      <c r="AB48" s="22" t="str">
        <f>VLOOKUP(A48,'240 Odpovědi formuláře'!A:F,6,0)</f>
        <v>Ano</v>
      </c>
    </row>
    <row r="49" spans="1:28" s="36" customFormat="1" ht="30" customHeight="1">
      <c r="A49" s="14">
        <v>70840385</v>
      </c>
      <c r="B49" s="26" t="s">
        <v>896</v>
      </c>
      <c r="C49" s="14">
        <v>70840385</v>
      </c>
      <c r="D49" s="15" t="s">
        <v>256</v>
      </c>
      <c r="E49" s="15" t="s">
        <v>897</v>
      </c>
      <c r="F49" s="16" t="s">
        <v>898</v>
      </c>
      <c r="G49" s="16" t="s">
        <v>899</v>
      </c>
      <c r="H49" s="16" t="s">
        <v>881</v>
      </c>
      <c r="I49" s="16" t="s">
        <v>888</v>
      </c>
      <c r="J49" s="17">
        <v>1045</v>
      </c>
      <c r="K49" s="17"/>
      <c r="L49" s="16" t="s">
        <v>250</v>
      </c>
      <c r="M49" s="16" t="s">
        <v>900</v>
      </c>
      <c r="N49" s="16" t="s">
        <v>901</v>
      </c>
      <c r="O49" s="16" t="s">
        <v>273</v>
      </c>
      <c r="P49" s="16" t="s">
        <v>902</v>
      </c>
      <c r="Q49" s="16" t="s">
        <v>903</v>
      </c>
      <c r="R49" s="16" t="s">
        <v>267</v>
      </c>
      <c r="S49" s="16" t="s">
        <v>904</v>
      </c>
      <c r="T49" s="16" t="s">
        <v>882</v>
      </c>
      <c r="U49" s="18" t="s">
        <v>254</v>
      </c>
      <c r="V49" s="19" t="s">
        <v>255</v>
      </c>
      <c r="W49" s="23">
        <v>518322216</v>
      </c>
      <c r="X49" s="20" t="str">
        <f>VLOOKUP(A49,'240 Odpovědi formuláře'!A:C,3,0)</f>
        <v>aujezdska.martina@zsveselikollarova.cz</v>
      </c>
      <c r="Y49" s="18" t="s">
        <v>905</v>
      </c>
      <c r="Z49" s="43" t="s">
        <v>906</v>
      </c>
      <c r="AA49" s="18" t="s">
        <v>907</v>
      </c>
      <c r="AB49" s="22" t="str">
        <f>VLOOKUP(A49,'240 Odpovědi formuláře'!A:F,6,0)</f>
        <v>Ano</v>
      </c>
    </row>
    <row r="50" spans="1:28" s="36" customFormat="1" ht="19.5">
      <c r="A50" s="51">
        <v>838420</v>
      </c>
      <c r="B50" s="34" t="s">
        <v>908</v>
      </c>
      <c r="C50" s="14" t="s">
        <v>176</v>
      </c>
      <c r="D50" s="24" t="s">
        <v>256</v>
      </c>
      <c r="E50" s="24" t="s">
        <v>909</v>
      </c>
      <c r="F50" s="16" t="s">
        <v>910</v>
      </c>
      <c r="G50" s="16" t="s">
        <v>911</v>
      </c>
      <c r="H50" s="16" t="s">
        <v>912</v>
      </c>
      <c r="I50" s="16" t="s">
        <v>913</v>
      </c>
      <c r="J50" s="17">
        <v>679</v>
      </c>
      <c r="K50" s="17"/>
      <c r="L50" s="16" t="s">
        <v>250</v>
      </c>
      <c r="M50" s="16" t="s">
        <v>914</v>
      </c>
      <c r="N50" s="16" t="s">
        <v>915</v>
      </c>
      <c r="O50" s="16" t="s">
        <v>273</v>
      </c>
      <c r="P50" s="16" t="s">
        <v>916</v>
      </c>
      <c r="Q50" s="16" t="s">
        <v>917</v>
      </c>
      <c r="R50" s="16" t="s">
        <v>267</v>
      </c>
      <c r="S50" s="16" t="s">
        <v>918</v>
      </c>
      <c r="T50" s="16" t="s">
        <v>919</v>
      </c>
      <c r="U50" s="18" t="s">
        <v>298</v>
      </c>
      <c r="V50" s="25" t="s">
        <v>920</v>
      </c>
      <c r="W50" s="23" t="s">
        <v>921</v>
      </c>
      <c r="X50" s="20" t="str">
        <f>VLOOKUP(A50,'240 Odpovědi formuláře'!A:C,3,0)</f>
        <v>ucetni@paprsek.eu</v>
      </c>
      <c r="Y50" s="20"/>
      <c r="Z50" s="15" t="s">
        <v>922</v>
      </c>
      <c r="AA50" s="18" t="s">
        <v>923</v>
      </c>
      <c r="AB50" s="22" t="str">
        <f>VLOOKUP(A50,'240 Odpovědi formuláře'!A:F,6,0)</f>
        <v>Ano</v>
      </c>
    </row>
    <row r="51" spans="1:28" s="36" customFormat="1" ht="30" customHeight="1">
      <c r="A51" s="51">
        <v>838446</v>
      </c>
      <c r="B51" s="34" t="s">
        <v>924</v>
      </c>
      <c r="C51" s="14" t="s">
        <v>190</v>
      </c>
      <c r="D51" s="24" t="s">
        <v>256</v>
      </c>
      <c r="E51" s="24" t="s">
        <v>925</v>
      </c>
      <c r="F51" s="16" t="s">
        <v>926</v>
      </c>
      <c r="G51" s="16" t="s">
        <v>927</v>
      </c>
      <c r="H51" s="16" t="s">
        <v>928</v>
      </c>
      <c r="I51" s="16" t="s">
        <v>929</v>
      </c>
      <c r="J51" s="17">
        <v>1</v>
      </c>
      <c r="K51" s="17"/>
      <c r="L51" s="16" t="s">
        <v>250</v>
      </c>
      <c r="M51" s="16" t="s">
        <v>930</v>
      </c>
      <c r="N51" s="16" t="s">
        <v>931</v>
      </c>
      <c r="O51" s="16" t="s">
        <v>273</v>
      </c>
      <c r="P51" s="16" t="s">
        <v>932</v>
      </c>
      <c r="Q51" s="16" t="s">
        <v>933</v>
      </c>
      <c r="R51" s="16" t="s">
        <v>267</v>
      </c>
      <c r="S51" s="16" t="s">
        <v>934</v>
      </c>
      <c r="T51" s="16" t="s">
        <v>935</v>
      </c>
      <c r="U51" s="18" t="s">
        <v>298</v>
      </c>
      <c r="V51" s="25" t="s">
        <v>936</v>
      </c>
      <c r="W51" s="23" t="s">
        <v>937</v>
      </c>
      <c r="X51" s="20" t="str">
        <f>VLOOKUP(A51,'240 Odpovědi formuláře'!A:C,3,0)</f>
        <v>posta@socialnisluzbysebetov.cz</v>
      </c>
      <c r="Y51" s="22"/>
      <c r="Z51" s="22" t="s">
        <v>938</v>
      </c>
      <c r="AA51" s="18" t="s">
        <v>939</v>
      </c>
      <c r="AB51" s="22" t="str">
        <f>VLOOKUP(A51,'240 Odpovědi formuláře'!A:F,6,0)</f>
        <v>Ano</v>
      </c>
    </row>
    <row r="52" spans="1:28" s="36" customFormat="1" ht="30" customHeight="1">
      <c r="A52" s="51">
        <v>387134</v>
      </c>
      <c r="B52" s="26" t="s">
        <v>942</v>
      </c>
      <c r="C52" s="14" t="s">
        <v>45</v>
      </c>
      <c r="D52" s="27" t="s">
        <v>943</v>
      </c>
      <c r="E52" s="24" t="s">
        <v>944</v>
      </c>
      <c r="F52" s="16" t="s">
        <v>945</v>
      </c>
      <c r="G52" s="16" t="s">
        <v>946</v>
      </c>
      <c r="H52" s="16" t="s">
        <v>940</v>
      </c>
      <c r="I52" s="16" t="s">
        <v>947</v>
      </c>
      <c r="J52" s="17">
        <v>55</v>
      </c>
      <c r="K52" s="17">
        <v>17</v>
      </c>
      <c r="L52" s="16" t="s">
        <v>250</v>
      </c>
      <c r="M52" s="16" t="s">
        <v>948</v>
      </c>
      <c r="N52" s="16" t="s">
        <v>949</v>
      </c>
      <c r="O52" s="16" t="s">
        <v>273</v>
      </c>
      <c r="P52" s="16" t="s">
        <v>950</v>
      </c>
      <c r="Q52" s="16" t="s">
        <v>951</v>
      </c>
      <c r="R52" s="16" t="s">
        <v>267</v>
      </c>
      <c r="S52" s="16" t="s">
        <v>952</v>
      </c>
      <c r="T52" s="16" t="s">
        <v>941</v>
      </c>
      <c r="U52" s="18" t="s">
        <v>328</v>
      </c>
      <c r="V52" s="25" t="s">
        <v>953</v>
      </c>
      <c r="W52" s="15" t="s">
        <v>954</v>
      </c>
      <c r="X52" s="20" t="str">
        <f>VLOOKUP(A52,'240 Odpovědi formuláře'!A:C,3,0)</f>
        <v>davky@nemletovice.cz</v>
      </c>
      <c r="Y52" s="15" t="s">
        <v>955</v>
      </c>
      <c r="Z52" s="15" t="s">
        <v>956</v>
      </c>
      <c r="AA52" s="18" t="s">
        <v>957</v>
      </c>
      <c r="AB52" s="22" t="str">
        <f>VLOOKUP(A52,'240 Odpovědi formuláře'!A:F,6,0)</f>
        <v>Ano</v>
      </c>
    </row>
    <row r="53" spans="1:28" s="36" customFormat="1" ht="30" customHeight="1">
      <c r="A53" s="14">
        <v>66596882</v>
      </c>
      <c r="B53" s="26" t="s">
        <v>958</v>
      </c>
      <c r="C53" s="14">
        <v>66596882</v>
      </c>
      <c r="D53" s="15" t="s">
        <v>959</v>
      </c>
      <c r="E53" s="15" t="s">
        <v>960</v>
      </c>
      <c r="F53" s="16" t="s">
        <v>961</v>
      </c>
      <c r="G53" s="16" t="s">
        <v>962</v>
      </c>
      <c r="H53" s="16" t="s">
        <v>940</v>
      </c>
      <c r="I53" s="16" t="s">
        <v>789</v>
      </c>
      <c r="J53" s="17">
        <v>500</v>
      </c>
      <c r="K53" s="17">
        <v>6</v>
      </c>
      <c r="L53" s="16" t="s">
        <v>250</v>
      </c>
      <c r="M53" s="16" t="s">
        <v>963</v>
      </c>
      <c r="N53" s="16" t="s">
        <v>964</v>
      </c>
      <c r="O53" s="16" t="s">
        <v>273</v>
      </c>
      <c r="P53" s="16" t="s">
        <v>965</v>
      </c>
      <c r="Q53" s="16" t="s">
        <v>966</v>
      </c>
      <c r="R53" s="16" t="s">
        <v>267</v>
      </c>
      <c r="S53" s="16" t="s">
        <v>967</v>
      </c>
      <c r="T53" s="16" t="s">
        <v>941</v>
      </c>
      <c r="U53" s="18" t="s">
        <v>254</v>
      </c>
      <c r="V53" s="19" t="s">
        <v>255</v>
      </c>
      <c r="W53" s="23" t="s">
        <v>968</v>
      </c>
      <c r="X53" s="20" t="str">
        <f>VLOOKUP(A53,'240 Odpovědi formuláře'!A:C,3,0)</f>
        <v>skrabal@stredni-skola.cz</v>
      </c>
      <c r="Y53" s="15" t="s">
        <v>969</v>
      </c>
      <c r="Z53" s="15" t="s">
        <v>970</v>
      </c>
      <c r="AA53" s="18" t="s">
        <v>971</v>
      </c>
      <c r="AB53" s="22" t="str">
        <f>VLOOKUP(A53,'240 Odpovědi formuláře'!A:F,6,0)</f>
        <v>Ano</v>
      </c>
    </row>
    <row r="54" spans="1:28" s="36" customFormat="1" ht="30" customHeight="1">
      <c r="A54" s="14">
        <v>62075993</v>
      </c>
      <c r="B54" s="13" t="s">
        <v>977</v>
      </c>
      <c r="C54" s="14">
        <v>62075993</v>
      </c>
      <c r="D54" s="15" t="s">
        <v>256</v>
      </c>
      <c r="E54" s="15" t="s">
        <v>978</v>
      </c>
      <c r="F54" s="16" t="s">
        <v>972</v>
      </c>
      <c r="G54" s="16" t="s">
        <v>973</v>
      </c>
      <c r="H54" s="16" t="s">
        <v>974</v>
      </c>
      <c r="I54" s="16" t="s">
        <v>975</v>
      </c>
      <c r="J54" s="17">
        <v>12</v>
      </c>
      <c r="K54" s="17"/>
      <c r="L54" s="16" t="s">
        <v>613</v>
      </c>
      <c r="M54" s="16" t="s">
        <v>979</v>
      </c>
      <c r="N54" s="16" t="s">
        <v>121</v>
      </c>
      <c r="O54" s="16" t="s">
        <v>273</v>
      </c>
      <c r="P54" s="16" t="s">
        <v>980</v>
      </c>
      <c r="Q54" s="16" t="s">
        <v>981</v>
      </c>
      <c r="R54" s="16" t="s">
        <v>267</v>
      </c>
      <c r="S54" s="16" t="s">
        <v>982</v>
      </c>
      <c r="T54" s="16" t="s">
        <v>976</v>
      </c>
      <c r="U54" s="18" t="s">
        <v>254</v>
      </c>
      <c r="V54" s="19" t="s">
        <v>255</v>
      </c>
      <c r="W54" s="15" t="s">
        <v>983</v>
      </c>
      <c r="X54" s="20" t="str">
        <f>VLOOKUP(A54,'240 Odpovědi formuláře'!A:C,3,0)</f>
        <v>skolakretin@zspridl.cz</v>
      </c>
      <c r="Y54" s="15"/>
      <c r="Z54" s="15"/>
      <c r="AA54" s="18"/>
      <c r="AB54" s="22" t="str">
        <f>VLOOKUP(A54,'240 Odpovědi formuláře'!A:F,6,0)</f>
        <v>Ano</v>
      </c>
    </row>
    <row r="55" spans="1:28" s="36" customFormat="1" ht="30" customHeight="1">
      <c r="A55" s="14">
        <v>70838771</v>
      </c>
      <c r="B55" s="26" t="s">
        <v>984</v>
      </c>
      <c r="C55" s="14">
        <v>70838771</v>
      </c>
      <c r="D55" s="15" t="s">
        <v>256</v>
      </c>
      <c r="E55" s="15" t="s">
        <v>985</v>
      </c>
      <c r="F55" s="16" t="s">
        <v>986</v>
      </c>
      <c r="G55" s="16" t="s">
        <v>987</v>
      </c>
      <c r="H55" s="16" t="s">
        <v>988</v>
      </c>
      <c r="I55" s="16" t="s">
        <v>989</v>
      </c>
      <c r="J55" s="17">
        <v>2969</v>
      </c>
      <c r="K55" s="17">
        <v>4</v>
      </c>
      <c r="L55" s="16" t="s">
        <v>250</v>
      </c>
      <c r="M55" s="16" t="s">
        <v>990</v>
      </c>
      <c r="N55" s="16" t="s">
        <v>991</v>
      </c>
      <c r="O55" s="16" t="s">
        <v>273</v>
      </c>
      <c r="P55" s="16" t="s">
        <v>992</v>
      </c>
      <c r="Q55" s="16" t="s">
        <v>993</v>
      </c>
      <c r="R55" s="16" t="s">
        <v>267</v>
      </c>
      <c r="S55" s="16" t="s">
        <v>994</v>
      </c>
      <c r="T55" s="16" t="s">
        <v>995</v>
      </c>
      <c r="U55" s="18" t="s">
        <v>254</v>
      </c>
      <c r="V55" s="19" t="s">
        <v>255</v>
      </c>
      <c r="W55" s="15" t="s">
        <v>996</v>
      </c>
      <c r="X55" s="20" t="str">
        <f>VLOOKUP(A55,'240 Odpovědi formuláře'!A:C,3,0)</f>
        <v>magdonova@zsherbenova.cz</v>
      </c>
      <c r="Y55" s="15"/>
      <c r="Z55" s="15"/>
      <c r="AA55" s="18" t="s">
        <v>997</v>
      </c>
      <c r="AB55" s="22" t="str">
        <f>VLOOKUP(A55,'240 Odpovědi formuláře'!A:F,6,0)</f>
        <v>Ano</v>
      </c>
    </row>
    <row r="56" spans="1:28" s="36" customFormat="1" ht="30" customHeight="1">
      <c r="A56" s="14">
        <v>60680342</v>
      </c>
      <c r="B56" s="26" t="s">
        <v>998</v>
      </c>
      <c r="C56" s="14">
        <v>60680342</v>
      </c>
      <c r="D56" s="15" t="s">
        <v>999</v>
      </c>
      <c r="E56" s="15" t="s">
        <v>1531</v>
      </c>
      <c r="F56" s="16" t="s">
        <v>1000</v>
      </c>
      <c r="G56" s="16" t="s">
        <v>1001</v>
      </c>
      <c r="H56" s="16" t="s">
        <v>1002</v>
      </c>
      <c r="I56" s="16" t="s">
        <v>1003</v>
      </c>
      <c r="J56" s="17">
        <v>1126</v>
      </c>
      <c r="K56" s="17">
        <v>1</v>
      </c>
      <c r="L56" s="16" t="s">
        <v>250</v>
      </c>
      <c r="M56" s="16" t="s">
        <v>1004</v>
      </c>
      <c r="N56" s="16" t="s">
        <v>1005</v>
      </c>
      <c r="O56" s="16" t="s">
        <v>251</v>
      </c>
      <c r="P56" s="16" t="s">
        <v>1006</v>
      </c>
      <c r="Q56" s="16" t="s">
        <v>1005</v>
      </c>
      <c r="R56" s="16" t="s">
        <v>252</v>
      </c>
      <c r="S56" s="16" t="s">
        <v>1007</v>
      </c>
      <c r="T56" s="16" t="s">
        <v>995</v>
      </c>
      <c r="U56" s="18" t="s">
        <v>254</v>
      </c>
      <c r="V56" s="19" t="s">
        <v>255</v>
      </c>
      <c r="W56" s="15" t="s">
        <v>1008</v>
      </c>
      <c r="X56" s="20" t="str">
        <f>VLOOKUP(A56,'240 Odpovědi formuláře'!A:C,3,0)</f>
        <v>zavodna@spsbv.cz</v>
      </c>
      <c r="Y56" s="43"/>
      <c r="Z56" s="43" t="s">
        <v>1009</v>
      </c>
      <c r="AA56" s="18" t="s">
        <v>1010</v>
      </c>
      <c r="AB56" s="22" t="str">
        <f>VLOOKUP(A56,'240 Odpovědi formuláře'!A:F,6,0)</f>
        <v>Ano</v>
      </c>
    </row>
    <row r="57" spans="1:28" s="36" customFormat="1" ht="30" customHeight="1">
      <c r="A57" s="51">
        <v>390780</v>
      </c>
      <c r="B57" s="37" t="s">
        <v>1012</v>
      </c>
      <c r="C57" s="14" t="s">
        <v>87</v>
      </c>
      <c r="D57" s="27" t="s">
        <v>1013</v>
      </c>
      <c r="E57" s="24" t="s">
        <v>1014</v>
      </c>
      <c r="F57" s="16" t="s">
        <v>1015</v>
      </c>
      <c r="G57" s="16" t="s">
        <v>1016</v>
      </c>
      <c r="H57" s="16" t="s">
        <v>1011</v>
      </c>
      <c r="I57" s="16" t="s">
        <v>1017</v>
      </c>
      <c r="J57" s="17">
        <v>3066</v>
      </c>
      <c r="K57" s="17">
        <v>1</v>
      </c>
      <c r="L57" s="16" t="s">
        <v>250</v>
      </c>
      <c r="M57" s="16" t="s">
        <v>1018</v>
      </c>
      <c r="N57" s="53" t="s">
        <v>1019</v>
      </c>
      <c r="O57" s="35" t="s">
        <v>251</v>
      </c>
      <c r="P57" s="35" t="s">
        <v>1020</v>
      </c>
      <c r="Q57" s="35" t="s">
        <v>1021</v>
      </c>
      <c r="R57" s="35" t="s">
        <v>252</v>
      </c>
      <c r="S57" s="35" t="s">
        <v>1022</v>
      </c>
      <c r="T57" s="16" t="s">
        <v>995</v>
      </c>
      <c r="U57" s="18" t="s">
        <v>328</v>
      </c>
      <c r="V57" s="25" t="s">
        <v>1023</v>
      </c>
      <c r="W57" s="15" t="s">
        <v>1024</v>
      </c>
      <c r="X57" s="20" t="str">
        <f>VLOOKUP(A57,'240 Odpovědi formuláře'!A:C,3,0)</f>
        <v>obchodni@nembv.cz</v>
      </c>
      <c r="Y57" s="15" t="s">
        <v>1025</v>
      </c>
      <c r="Z57" s="15" t="s">
        <v>1026</v>
      </c>
      <c r="AB57" s="22" t="str">
        <f>VLOOKUP(A57,'240 Odpovědi formuláře'!A:F,6,0)</f>
        <v>Ano</v>
      </c>
    </row>
    <row r="58" spans="1:28" s="36" customFormat="1" ht="30" customHeight="1">
      <c r="A58" s="51">
        <v>839621</v>
      </c>
      <c r="B58" s="13" t="s">
        <v>1027</v>
      </c>
      <c r="C58" s="14" t="s">
        <v>182</v>
      </c>
      <c r="D58" s="15" t="s">
        <v>256</v>
      </c>
      <c r="E58" s="15" t="s">
        <v>1028</v>
      </c>
      <c r="F58" s="16" t="s">
        <v>1029</v>
      </c>
      <c r="G58" s="16" t="s">
        <v>1030</v>
      </c>
      <c r="H58" s="16" t="s">
        <v>1031</v>
      </c>
      <c r="I58" s="16" t="s">
        <v>1032</v>
      </c>
      <c r="J58" s="17">
        <v>463</v>
      </c>
      <c r="K58" s="17"/>
      <c r="L58" s="16" t="s">
        <v>289</v>
      </c>
      <c r="M58" s="16" t="s">
        <v>1033</v>
      </c>
      <c r="N58" s="16" t="s">
        <v>1034</v>
      </c>
      <c r="O58" s="16" t="s">
        <v>251</v>
      </c>
      <c r="P58" s="16" t="s">
        <v>1035</v>
      </c>
      <c r="Q58" s="16" t="s">
        <v>1036</v>
      </c>
      <c r="R58" s="16" t="s">
        <v>252</v>
      </c>
      <c r="S58" s="16" t="s">
        <v>1037</v>
      </c>
      <c r="T58" s="16" t="s">
        <v>1038</v>
      </c>
      <c r="U58" s="18" t="s">
        <v>254</v>
      </c>
      <c r="V58" s="19" t="s">
        <v>255</v>
      </c>
      <c r="W58" s="15" t="s">
        <v>1039</v>
      </c>
      <c r="X58" s="20"/>
      <c r="Y58" s="15"/>
      <c r="Z58" s="15"/>
      <c r="AA58" s="18" t="s">
        <v>180</v>
      </c>
      <c r="AB58" s="22" t="str">
        <f>VLOOKUP(A58,'240 Odpovědi formuláře'!A:F,6,0)</f>
        <v>Ano</v>
      </c>
    </row>
    <row r="59" spans="1:28" s="36" customFormat="1" ht="30" customHeight="1">
      <c r="A59" s="14">
        <v>62073087</v>
      </c>
      <c r="B59" s="26" t="s">
        <v>1040</v>
      </c>
      <c r="C59" s="14">
        <v>62073087</v>
      </c>
      <c r="D59" s="15" t="s">
        <v>1041</v>
      </c>
      <c r="E59" s="15" t="s">
        <v>1042</v>
      </c>
      <c r="F59" s="16" t="s">
        <v>1029</v>
      </c>
      <c r="G59" s="16" t="s">
        <v>1030</v>
      </c>
      <c r="H59" s="16" t="s">
        <v>1031</v>
      </c>
      <c r="I59" s="16" t="s">
        <v>1032</v>
      </c>
      <c r="J59" s="17">
        <v>463</v>
      </c>
      <c r="K59" s="17"/>
      <c r="L59" s="16" t="s">
        <v>250</v>
      </c>
      <c r="M59" s="16" t="s">
        <v>1043</v>
      </c>
      <c r="N59" s="16" t="s">
        <v>1044</v>
      </c>
      <c r="O59" s="16" t="s">
        <v>251</v>
      </c>
      <c r="P59" s="16" t="s">
        <v>1045</v>
      </c>
      <c r="Q59" s="16" t="s">
        <v>1046</v>
      </c>
      <c r="R59" s="16" t="s">
        <v>252</v>
      </c>
      <c r="S59" s="16" t="s">
        <v>1047</v>
      </c>
      <c r="T59" s="16" t="s">
        <v>1038</v>
      </c>
      <c r="U59" s="18" t="s">
        <v>254</v>
      </c>
      <c r="V59" s="19" t="s">
        <v>255</v>
      </c>
      <c r="W59" s="15">
        <v>516490601</v>
      </c>
      <c r="X59" s="20" t="str">
        <f>VLOOKUP(A59,'240 Odpovědi formuláře'!A:C,3,0)</f>
        <v>skola@spsjedovnice.cz</v>
      </c>
      <c r="Y59" s="15" t="s">
        <v>1048</v>
      </c>
      <c r="Z59" s="15" t="s">
        <v>1049</v>
      </c>
      <c r="AA59" s="18" t="s">
        <v>1050</v>
      </c>
      <c r="AB59" s="22" t="str">
        <f>VLOOKUP(A59,'240 Odpovědi formuláře'!A:F,6,0)</f>
        <v>Ano</v>
      </c>
    </row>
    <row r="60" spans="1:28" s="36" customFormat="1" ht="32.25" customHeight="1">
      <c r="A60" s="14">
        <v>62073249</v>
      </c>
      <c r="B60" s="26" t="s">
        <v>1054</v>
      </c>
      <c r="C60" s="14">
        <v>62073249</v>
      </c>
      <c r="D60" s="15" t="s">
        <v>256</v>
      </c>
      <c r="E60" s="15" t="s">
        <v>1055</v>
      </c>
      <c r="F60" s="16" t="s">
        <v>1056</v>
      </c>
      <c r="G60" s="16" t="s">
        <v>1057</v>
      </c>
      <c r="H60" s="16" t="s">
        <v>1051</v>
      </c>
      <c r="I60" s="16" t="s">
        <v>441</v>
      </c>
      <c r="J60" s="17">
        <v>1919</v>
      </c>
      <c r="K60" s="17">
        <v>27</v>
      </c>
      <c r="L60" s="16" t="s">
        <v>250</v>
      </c>
      <c r="M60" s="16" t="s">
        <v>1058</v>
      </c>
      <c r="N60" s="16" t="s">
        <v>1059</v>
      </c>
      <c r="O60" s="16" t="s">
        <v>251</v>
      </c>
      <c r="P60" s="16" t="s">
        <v>1060</v>
      </c>
      <c r="Q60" s="16" t="s">
        <v>1061</v>
      </c>
      <c r="R60" s="16" t="s">
        <v>252</v>
      </c>
      <c r="S60" s="16" t="s">
        <v>1062</v>
      </c>
      <c r="T60" s="16" t="s">
        <v>1052</v>
      </c>
      <c r="U60" s="18" t="s">
        <v>254</v>
      </c>
      <c r="V60" s="19" t="s">
        <v>255</v>
      </c>
      <c r="W60" s="23">
        <v>516418728</v>
      </c>
      <c r="X60" s="20" t="str">
        <f>VLOOKUP(A60,'240 Odpovědi formuláře'!A:C,3,0)</f>
        <v>ucetni@zssblansko.cz</v>
      </c>
      <c r="Y60" s="15"/>
      <c r="Z60" s="43"/>
      <c r="AA60" s="18" t="s">
        <v>1063</v>
      </c>
      <c r="AB60" s="22" t="str">
        <f>VLOOKUP(A60,'240 Odpovědi formuláře'!A:F,6,0)</f>
        <v>Ano</v>
      </c>
    </row>
    <row r="61" spans="1:28" s="36" customFormat="1" ht="30" customHeight="1">
      <c r="A61" s="14">
        <v>43420656</v>
      </c>
      <c r="B61" s="26" t="s">
        <v>1064</v>
      </c>
      <c r="C61" s="14">
        <v>43420656</v>
      </c>
      <c r="D61" s="15" t="s">
        <v>256</v>
      </c>
      <c r="E61" s="15" t="s">
        <v>1065</v>
      </c>
      <c r="F61" s="16" t="s">
        <v>1066</v>
      </c>
      <c r="G61" s="16" t="s">
        <v>1067</v>
      </c>
      <c r="H61" s="16" t="s">
        <v>1051</v>
      </c>
      <c r="I61" s="16" t="s">
        <v>1068</v>
      </c>
      <c r="J61" s="17">
        <v>1200</v>
      </c>
      <c r="K61" s="17">
        <v>2</v>
      </c>
      <c r="L61" s="16" t="s">
        <v>250</v>
      </c>
      <c r="M61" s="16" t="s">
        <v>1069</v>
      </c>
      <c r="N61" s="16" t="s">
        <v>1070</v>
      </c>
      <c r="O61" s="16" t="s">
        <v>273</v>
      </c>
      <c r="P61" s="16" t="s">
        <v>1071</v>
      </c>
      <c r="Q61" s="16" t="s">
        <v>1072</v>
      </c>
      <c r="R61" s="16" t="s">
        <v>267</v>
      </c>
      <c r="S61" s="16" t="s">
        <v>1073</v>
      </c>
      <c r="T61" s="16" t="s">
        <v>1052</v>
      </c>
      <c r="U61" s="18" t="s">
        <v>254</v>
      </c>
      <c r="V61" s="19" t="s">
        <v>255</v>
      </c>
      <c r="W61" s="23">
        <v>516412790</v>
      </c>
      <c r="X61" s="20" t="str">
        <f>VLOOKUP(A61,'240 Odpovědi formuláře'!A:C,3,0)</f>
        <v>ekonomka@ddmblasnko.cz</v>
      </c>
      <c r="Y61" s="43"/>
      <c r="Z61" s="15" t="s">
        <v>1075</v>
      </c>
      <c r="AA61" s="18" t="s">
        <v>1074</v>
      </c>
      <c r="AB61" s="22" t="str">
        <f>VLOOKUP(A61,'240 Odpovědi formuláře'!A:F,6,0)</f>
        <v>Ano</v>
      </c>
    </row>
    <row r="62" spans="1:28" s="36" customFormat="1" ht="30" customHeight="1">
      <c r="A62" s="51">
        <v>89613</v>
      </c>
      <c r="B62" s="26" t="s">
        <v>1078</v>
      </c>
      <c r="C62" s="14" t="s">
        <v>133</v>
      </c>
      <c r="D62" s="33" t="s">
        <v>1079</v>
      </c>
      <c r="E62" s="15" t="s">
        <v>1080</v>
      </c>
      <c r="F62" s="18" t="s">
        <v>1081</v>
      </c>
      <c r="G62" s="18" t="s">
        <v>1082</v>
      </c>
      <c r="H62" s="18" t="s">
        <v>1076</v>
      </c>
      <c r="I62" s="18" t="s">
        <v>1053</v>
      </c>
      <c r="J62" s="21">
        <v>1</v>
      </c>
      <c r="K62" s="21">
        <v>4</v>
      </c>
      <c r="L62" s="18" t="s">
        <v>250</v>
      </c>
      <c r="M62" s="18" t="s">
        <v>1083</v>
      </c>
      <c r="N62" s="18" t="s">
        <v>1084</v>
      </c>
      <c r="O62" s="18" t="s">
        <v>251</v>
      </c>
      <c r="P62" s="18" t="s">
        <v>1085</v>
      </c>
      <c r="Q62" s="18" t="s">
        <v>1086</v>
      </c>
      <c r="R62" s="18" t="s">
        <v>252</v>
      </c>
      <c r="S62" s="18" t="s">
        <v>1087</v>
      </c>
      <c r="T62" s="18" t="s">
        <v>1077</v>
      </c>
      <c r="U62" s="18" t="s">
        <v>343</v>
      </c>
      <c r="V62" s="18" t="s">
        <v>1088</v>
      </c>
      <c r="W62" s="23">
        <v>519309019</v>
      </c>
      <c r="X62" s="20" t="str">
        <f>VLOOKUP(A62,'240 Odpovědi formuláře'!A:C,3,0)</f>
        <v>georgiu@rmm.cz</v>
      </c>
      <c r="Y62" s="15" t="s">
        <v>1089</v>
      </c>
      <c r="Z62" s="20" t="s">
        <v>1090</v>
      </c>
      <c r="AA62" s="18" t="s">
        <v>1091</v>
      </c>
      <c r="AB62" s="22" t="str">
        <f>VLOOKUP(A62,'240 Odpovědi formuláře'!A:F,6,0)</f>
        <v>Ano</v>
      </c>
    </row>
    <row r="63" spans="1:28" s="36" customFormat="1" ht="30.75" customHeight="1">
      <c r="A63" s="14">
        <v>45671818</v>
      </c>
      <c r="B63" s="34" t="s">
        <v>1092</v>
      </c>
      <c r="C63" s="14">
        <v>45671818</v>
      </c>
      <c r="D63" s="24" t="s">
        <v>256</v>
      </c>
      <c r="E63" s="24" t="s">
        <v>1093</v>
      </c>
      <c r="F63" s="16" t="s">
        <v>1094</v>
      </c>
      <c r="G63" s="16" t="s">
        <v>1095</v>
      </c>
      <c r="H63" s="16" t="s">
        <v>1096</v>
      </c>
      <c r="I63" s="16" t="s">
        <v>1097</v>
      </c>
      <c r="J63" s="17">
        <v>153</v>
      </c>
      <c r="K63" s="17"/>
      <c r="L63" s="16" t="s">
        <v>250</v>
      </c>
      <c r="M63" s="16" t="s">
        <v>1098</v>
      </c>
      <c r="N63" s="16" t="s">
        <v>1099</v>
      </c>
      <c r="O63" s="16" t="s">
        <v>251</v>
      </c>
      <c r="P63" s="16" t="s">
        <v>1100</v>
      </c>
      <c r="Q63" s="16" t="s">
        <v>1101</v>
      </c>
      <c r="R63" s="16" t="s">
        <v>252</v>
      </c>
      <c r="S63" s="16" t="s">
        <v>1102</v>
      </c>
      <c r="T63" s="16" t="s">
        <v>1103</v>
      </c>
      <c r="U63" s="18" t="s">
        <v>298</v>
      </c>
      <c r="V63" s="25" t="s">
        <v>1104</v>
      </c>
      <c r="W63" s="23">
        <v>515300512</v>
      </c>
      <c r="X63" s="20" t="str">
        <f>VLOOKUP(A63,'240 Odpovědi formuláře'!A:C,3,0)</f>
        <v>sigmundova@domovtavikovice.cz</v>
      </c>
      <c r="Y63" s="15" t="s">
        <v>1105</v>
      </c>
      <c r="Z63" s="15" t="s">
        <v>1106</v>
      </c>
      <c r="AA63" s="18" t="s">
        <v>1107</v>
      </c>
      <c r="AB63" s="22" t="str">
        <f>VLOOKUP(A63,'240 Odpovědi formuláře'!A:F,6,0)</f>
        <v>Ano</v>
      </c>
    </row>
    <row r="64" spans="1:28" s="36" customFormat="1" ht="30" customHeight="1">
      <c r="A64" s="14">
        <v>70849510</v>
      </c>
      <c r="B64" s="26" t="s">
        <v>1110</v>
      </c>
      <c r="C64" s="14">
        <v>70849510</v>
      </c>
      <c r="D64" s="15" t="s">
        <v>256</v>
      </c>
      <c r="E64" s="15" t="s">
        <v>1111</v>
      </c>
      <c r="F64" s="16" t="s">
        <v>1112</v>
      </c>
      <c r="G64" s="16" t="s">
        <v>1113</v>
      </c>
      <c r="H64" s="16" t="s">
        <v>1109</v>
      </c>
      <c r="I64" s="16" t="s">
        <v>435</v>
      </c>
      <c r="J64" s="17">
        <v>684</v>
      </c>
      <c r="K64" s="17">
        <v>4</v>
      </c>
      <c r="L64" s="16" t="s">
        <v>250</v>
      </c>
      <c r="M64" s="16" t="s">
        <v>1114</v>
      </c>
      <c r="N64" s="16" t="s">
        <v>1115</v>
      </c>
      <c r="O64" s="16" t="s">
        <v>251</v>
      </c>
      <c r="P64" s="16" t="s">
        <v>1116</v>
      </c>
      <c r="Q64" s="16" t="s">
        <v>1117</v>
      </c>
      <c r="R64" s="16" t="s">
        <v>252</v>
      </c>
      <c r="S64" s="16" t="s">
        <v>1118</v>
      </c>
      <c r="T64" s="16" t="s">
        <v>1108</v>
      </c>
      <c r="U64" s="18" t="s">
        <v>254</v>
      </c>
      <c r="V64" s="19" t="s">
        <v>255</v>
      </c>
      <c r="W64" s="15" t="s">
        <v>1119</v>
      </c>
      <c r="X64" s="20"/>
      <c r="Y64" s="15"/>
      <c r="Z64" s="15"/>
      <c r="AA64" s="18" t="s">
        <v>112</v>
      </c>
      <c r="AB64" s="22" t="str">
        <f>VLOOKUP(A64,'240 Odpovědi formuláře'!A:F,6,0)</f>
        <v>Ano</v>
      </c>
    </row>
    <row r="65" spans="1:28" s="36" customFormat="1" ht="30" customHeight="1">
      <c r="A65" s="14">
        <v>70841675</v>
      </c>
      <c r="B65" s="26" t="s">
        <v>1125</v>
      </c>
      <c r="C65" s="14">
        <v>70841675</v>
      </c>
      <c r="D65" s="15" t="s">
        <v>256</v>
      </c>
      <c r="E65" s="15" t="s">
        <v>1126</v>
      </c>
      <c r="F65" s="16" t="s">
        <v>1127</v>
      </c>
      <c r="G65" s="16" t="s">
        <v>1128</v>
      </c>
      <c r="H65" s="16" t="s">
        <v>1129</v>
      </c>
      <c r="I65" s="16" t="s">
        <v>842</v>
      </c>
      <c r="J65" s="17">
        <v>139</v>
      </c>
      <c r="K65" s="17"/>
      <c r="L65" s="16" t="s">
        <v>250</v>
      </c>
      <c r="M65" s="16" t="s">
        <v>1130</v>
      </c>
      <c r="N65" s="16" t="s">
        <v>1131</v>
      </c>
      <c r="O65" s="16" t="s">
        <v>273</v>
      </c>
      <c r="P65" s="16" t="s">
        <v>1132</v>
      </c>
      <c r="Q65" s="16" t="s">
        <v>1133</v>
      </c>
      <c r="R65" s="16" t="s">
        <v>267</v>
      </c>
      <c r="S65" s="16" t="s">
        <v>1134</v>
      </c>
      <c r="T65" s="16" t="s">
        <v>1135</v>
      </c>
      <c r="U65" s="18" t="s">
        <v>254</v>
      </c>
      <c r="V65" s="19" t="s">
        <v>255</v>
      </c>
      <c r="W65" s="15" t="s">
        <v>1136</v>
      </c>
      <c r="X65" s="20"/>
      <c r="Y65" s="15"/>
      <c r="Z65" s="15"/>
      <c r="AA65" s="18" t="s">
        <v>158</v>
      </c>
      <c r="AB65" s="22" t="str">
        <f>VLOOKUP(A65,'240 Odpovědi formuláře'!A:F,6,0)</f>
        <v>Ano</v>
      </c>
    </row>
    <row r="66" spans="1:28" s="36" customFormat="1" ht="30" customHeight="1">
      <c r="A66" s="14">
        <v>49459171</v>
      </c>
      <c r="B66" s="26" t="s">
        <v>1139</v>
      </c>
      <c r="C66" s="14">
        <v>49459171</v>
      </c>
      <c r="D66" s="15" t="s">
        <v>256</v>
      </c>
      <c r="E66" s="15" t="s">
        <v>1140</v>
      </c>
      <c r="F66" s="16" t="s">
        <v>1141</v>
      </c>
      <c r="G66" s="16" t="s">
        <v>1142</v>
      </c>
      <c r="H66" s="16" t="s">
        <v>1137</v>
      </c>
      <c r="I66" s="16" t="s">
        <v>789</v>
      </c>
      <c r="J66" s="17">
        <v>400</v>
      </c>
      <c r="K66" s="17"/>
      <c r="L66" s="16" t="s">
        <v>250</v>
      </c>
      <c r="M66" s="16" t="s">
        <v>1143</v>
      </c>
      <c r="N66" s="16" t="s">
        <v>1144</v>
      </c>
      <c r="O66" s="16" t="s">
        <v>251</v>
      </c>
      <c r="P66" s="16" t="s">
        <v>1145</v>
      </c>
      <c r="Q66" s="16" t="s">
        <v>1146</v>
      </c>
      <c r="R66" s="16" t="s">
        <v>252</v>
      </c>
      <c r="S66" s="16" t="s">
        <v>1147</v>
      </c>
      <c r="T66" s="16" t="s">
        <v>1138</v>
      </c>
      <c r="U66" s="18" t="s">
        <v>254</v>
      </c>
      <c r="V66" s="19" t="s">
        <v>255</v>
      </c>
      <c r="W66" s="23" t="s">
        <v>1148</v>
      </c>
      <c r="X66" s="20"/>
      <c r="Y66" s="15" t="s">
        <v>91</v>
      </c>
      <c r="Z66" s="15"/>
      <c r="AA66" s="18" t="s">
        <v>1149</v>
      </c>
      <c r="AB66" s="22" t="str">
        <f>VLOOKUP(A66,'240 Odpovědi formuláře'!A:F,6,0)</f>
        <v>Ano</v>
      </c>
    </row>
    <row r="67" spans="1:28" s="36" customFormat="1" ht="30" customHeight="1">
      <c r="A67" s="51">
        <v>55468</v>
      </c>
      <c r="B67" s="26" t="s">
        <v>1150</v>
      </c>
      <c r="C67" s="14" t="s">
        <v>146</v>
      </c>
      <c r="D67" s="15" t="s">
        <v>256</v>
      </c>
      <c r="E67" s="15" t="s">
        <v>1151</v>
      </c>
      <c r="F67" s="16" t="s">
        <v>1152</v>
      </c>
      <c r="G67" s="16" t="s">
        <v>1153</v>
      </c>
      <c r="H67" s="16" t="s">
        <v>1154</v>
      </c>
      <c r="I67" s="16" t="s">
        <v>1155</v>
      </c>
      <c r="J67" s="17">
        <v>198</v>
      </c>
      <c r="K67" s="17"/>
      <c r="L67" s="16" t="s">
        <v>250</v>
      </c>
      <c r="M67" s="16" t="s">
        <v>1156</v>
      </c>
      <c r="N67" s="16" t="s">
        <v>1157</v>
      </c>
      <c r="O67" s="16" t="s">
        <v>251</v>
      </c>
      <c r="P67" s="16" t="s">
        <v>1158</v>
      </c>
      <c r="Q67" s="16" t="s">
        <v>1159</v>
      </c>
      <c r="R67" s="16" t="s">
        <v>252</v>
      </c>
      <c r="S67" s="16" t="s">
        <v>1160</v>
      </c>
      <c r="T67" s="16" t="s">
        <v>1161</v>
      </c>
      <c r="U67" s="18" t="s">
        <v>254</v>
      </c>
      <c r="V67" s="19" t="s">
        <v>255</v>
      </c>
      <c r="W67" s="15" t="s">
        <v>1162</v>
      </c>
      <c r="X67" s="20" t="str">
        <f>VLOOKUP(A67,'240 Odpovědi formuláře'!A:C,3,0)</f>
        <v>vaculikova@skolarajhrad.cz</v>
      </c>
      <c r="Y67" s="15"/>
      <c r="Z67" s="15" t="s">
        <v>1163</v>
      </c>
      <c r="AA67" s="18" t="s">
        <v>1164</v>
      </c>
      <c r="AB67" s="22" t="str">
        <f>VLOOKUP(A67,'240 Odpovědi formuláře'!A:F,6,0)</f>
        <v>Ano</v>
      </c>
    </row>
    <row r="68" spans="1:28" s="36" customFormat="1" ht="30" customHeight="1">
      <c r="A68" s="14">
        <v>70842663</v>
      </c>
      <c r="B68" s="26" t="s">
        <v>1165</v>
      </c>
      <c r="C68" s="14">
        <v>70842663</v>
      </c>
      <c r="D68" s="15" t="s">
        <v>256</v>
      </c>
      <c r="E68" s="15" t="s">
        <v>1166</v>
      </c>
      <c r="F68" s="16" t="s">
        <v>1167</v>
      </c>
      <c r="G68" s="16" t="s">
        <v>1168</v>
      </c>
      <c r="H68" s="16" t="s">
        <v>1169</v>
      </c>
      <c r="I68" s="16" t="s">
        <v>1170</v>
      </c>
      <c r="J68" s="17">
        <v>530</v>
      </c>
      <c r="K68" s="17"/>
      <c r="L68" s="16" t="s">
        <v>250</v>
      </c>
      <c r="M68" s="16" t="s">
        <v>1171</v>
      </c>
      <c r="N68" s="16" t="s">
        <v>1172</v>
      </c>
      <c r="O68" s="16" t="s">
        <v>251</v>
      </c>
      <c r="P68" s="16" t="s">
        <v>1172</v>
      </c>
      <c r="Q68" s="16" t="s">
        <v>1172</v>
      </c>
      <c r="R68" s="16" t="s">
        <v>252</v>
      </c>
      <c r="S68" s="16" t="s">
        <v>1173</v>
      </c>
      <c r="T68" s="16" t="s">
        <v>1174</v>
      </c>
      <c r="U68" s="18" t="s">
        <v>254</v>
      </c>
      <c r="V68" s="19" t="s">
        <v>255</v>
      </c>
      <c r="W68" s="15" t="s">
        <v>1175</v>
      </c>
      <c r="X68" s="20" t="str">
        <f>VLOOKUP(A68,'240 Odpovědi formuláře'!A:C,3,0)</f>
        <v>bucova@skolahrou-zelesice.cz</v>
      </c>
      <c r="Y68" s="43"/>
      <c r="Z68" s="43"/>
      <c r="AA68" s="18" t="s">
        <v>1176</v>
      </c>
      <c r="AB68" s="22" t="str">
        <f>VLOOKUP(A68,'240 Odpovědi formuláře'!A:F,6,0)</f>
        <v>Ano</v>
      </c>
    </row>
    <row r="69" spans="1:28" s="36" customFormat="1" ht="30" customHeight="1">
      <c r="A69" s="14">
        <v>49459899</v>
      </c>
      <c r="B69" s="26" t="s">
        <v>1178</v>
      </c>
      <c r="C69" s="14">
        <v>49459899</v>
      </c>
      <c r="D69" s="15" t="s">
        <v>256</v>
      </c>
      <c r="E69" s="15" t="s">
        <v>53</v>
      </c>
      <c r="F69" s="16" t="s">
        <v>1179</v>
      </c>
      <c r="G69" s="16" t="s">
        <v>1180</v>
      </c>
      <c r="H69" s="16" t="s">
        <v>1177</v>
      </c>
      <c r="I69" s="16" t="s">
        <v>783</v>
      </c>
      <c r="J69" s="17">
        <v>39</v>
      </c>
      <c r="K69" s="17"/>
      <c r="L69" s="16" t="s">
        <v>250</v>
      </c>
      <c r="M69" s="16" t="s">
        <v>1181</v>
      </c>
      <c r="N69" s="16" t="s">
        <v>1182</v>
      </c>
      <c r="O69" s="16" t="s">
        <v>251</v>
      </c>
      <c r="P69" s="16" t="s">
        <v>1183</v>
      </c>
      <c r="Q69" s="16" t="s">
        <v>1184</v>
      </c>
      <c r="R69" s="16" t="s">
        <v>252</v>
      </c>
      <c r="S69" s="16" t="s">
        <v>1185</v>
      </c>
      <c r="T69" s="16" t="s">
        <v>1186</v>
      </c>
      <c r="U69" s="18" t="s">
        <v>254</v>
      </c>
      <c r="V69" s="19" t="s">
        <v>255</v>
      </c>
      <c r="W69" s="23" t="s">
        <v>1187</v>
      </c>
      <c r="X69" s="20"/>
      <c r="Y69" s="15"/>
      <c r="Z69" s="15" t="s">
        <v>1188</v>
      </c>
      <c r="AA69" s="18" t="s">
        <v>52</v>
      </c>
      <c r="AB69" s="22" t="str">
        <f>VLOOKUP(A69,'240 Odpovědi formuláře'!A:F,6,0)</f>
        <v>Ano</v>
      </c>
    </row>
    <row r="70" spans="1:28" s="36" customFormat="1" ht="30" customHeight="1">
      <c r="A70" s="14">
        <v>46937081</v>
      </c>
      <c r="B70" s="34" t="s">
        <v>1189</v>
      </c>
      <c r="C70" s="14">
        <v>46937081</v>
      </c>
      <c r="D70" s="24" t="s">
        <v>256</v>
      </c>
      <c r="E70" s="24" t="s">
        <v>1190</v>
      </c>
      <c r="F70" s="16" t="s">
        <v>1191</v>
      </c>
      <c r="G70" s="16" t="s">
        <v>1192</v>
      </c>
      <c r="H70" s="16" t="s">
        <v>1121</v>
      </c>
      <c r="I70" s="16" t="s">
        <v>1193</v>
      </c>
      <c r="J70" s="17">
        <v>3273</v>
      </c>
      <c r="K70" s="17">
        <v>1</v>
      </c>
      <c r="L70" s="16" t="s">
        <v>250</v>
      </c>
      <c r="M70" s="16" t="s">
        <v>1194</v>
      </c>
      <c r="N70" s="16" t="s">
        <v>1195</v>
      </c>
      <c r="O70" s="16" t="s">
        <v>273</v>
      </c>
      <c r="P70" s="16" t="s">
        <v>1196</v>
      </c>
      <c r="Q70" s="16" t="s">
        <v>1197</v>
      </c>
      <c r="R70" s="16" t="s">
        <v>267</v>
      </c>
      <c r="S70" s="16" t="s">
        <v>1198</v>
      </c>
      <c r="T70" s="16" t="s">
        <v>1124</v>
      </c>
      <c r="U70" s="18" t="s">
        <v>298</v>
      </c>
      <c r="V70" s="25" t="s">
        <v>1199</v>
      </c>
      <c r="W70" s="15" t="s">
        <v>1200</v>
      </c>
      <c r="X70" s="20" t="str">
        <f>VLOOKUP(A70,'240 Odpovědi formuláře'!A:C,3,0)</f>
        <v>stravovani@ds-hodonin.cz</v>
      </c>
      <c r="Y70" s="15"/>
      <c r="Z70" s="15" t="s">
        <v>1201</v>
      </c>
      <c r="AA70" s="18" t="s">
        <v>1202</v>
      </c>
      <c r="AB70" s="22" t="str">
        <f>VLOOKUP(A70,'240 Odpovědi formuláře'!A:F,6,0)</f>
        <v>Ano</v>
      </c>
    </row>
    <row r="71" spans="1:28" s="36" customFormat="1" ht="30" customHeight="1">
      <c r="A71" s="14">
        <v>49939378</v>
      </c>
      <c r="B71" s="26" t="s">
        <v>1205</v>
      </c>
      <c r="C71" s="14">
        <v>49939378</v>
      </c>
      <c r="D71" s="15" t="s">
        <v>256</v>
      </c>
      <c r="E71" s="15" t="s">
        <v>1206</v>
      </c>
      <c r="F71" s="16" t="s">
        <v>1207</v>
      </c>
      <c r="G71" s="16" t="s">
        <v>1208</v>
      </c>
      <c r="H71" s="16" t="s">
        <v>1121</v>
      </c>
      <c r="I71" s="16" t="s">
        <v>1204</v>
      </c>
      <c r="J71" s="17">
        <v>2854</v>
      </c>
      <c r="K71" s="17">
        <v>2</v>
      </c>
      <c r="L71" s="16" t="s">
        <v>250</v>
      </c>
      <c r="M71" s="16" t="s">
        <v>1209</v>
      </c>
      <c r="N71" s="16" t="s">
        <v>1210</v>
      </c>
      <c r="O71" s="16" t="s">
        <v>273</v>
      </c>
      <c r="P71" s="16" t="s">
        <v>1211</v>
      </c>
      <c r="Q71" s="16" t="s">
        <v>1212</v>
      </c>
      <c r="R71" s="16" t="s">
        <v>267</v>
      </c>
      <c r="S71" s="16" t="s">
        <v>1213</v>
      </c>
      <c r="T71" s="16" t="s">
        <v>1124</v>
      </c>
      <c r="U71" s="18" t="s">
        <v>254</v>
      </c>
      <c r="V71" s="19" t="s">
        <v>255</v>
      </c>
      <c r="W71" s="23">
        <v>518606415</v>
      </c>
      <c r="X71" s="20" t="str">
        <f>VLOOKUP(A71,'240 Odpovědi formuláře'!A:C,3,0)</f>
        <v>tapticova@ppphodonin.cz</v>
      </c>
      <c r="Y71" s="15"/>
      <c r="Z71" s="15"/>
      <c r="AA71" s="18" t="s">
        <v>1214</v>
      </c>
      <c r="AB71" s="22" t="str">
        <f>VLOOKUP(A71,'240 Odpovědi formuláře'!A:F,6,0)</f>
        <v>Ano</v>
      </c>
    </row>
    <row r="72" spans="1:28" s="36" customFormat="1" ht="30" customHeight="1">
      <c r="A72" s="51">
        <v>838225</v>
      </c>
      <c r="B72" s="26" t="s">
        <v>1215</v>
      </c>
      <c r="C72" s="14" t="s">
        <v>128</v>
      </c>
      <c r="D72" s="15" t="s">
        <v>1216</v>
      </c>
      <c r="E72" s="15" t="s">
        <v>1217</v>
      </c>
      <c r="F72" s="16" t="s">
        <v>1218</v>
      </c>
      <c r="G72" s="16" t="s">
        <v>1219</v>
      </c>
      <c r="H72" s="16" t="s">
        <v>1220</v>
      </c>
      <c r="I72" s="16" t="s">
        <v>1221</v>
      </c>
      <c r="J72" s="17">
        <v>3756</v>
      </c>
      <c r="K72" s="17">
        <v>21</v>
      </c>
      <c r="L72" s="16" t="s">
        <v>250</v>
      </c>
      <c r="M72" s="16" t="s">
        <v>1222</v>
      </c>
      <c r="N72" s="16" t="s">
        <v>1223</v>
      </c>
      <c r="O72" s="16" t="s">
        <v>273</v>
      </c>
      <c r="P72" s="16" t="s">
        <v>1224</v>
      </c>
      <c r="Q72" s="16" t="s">
        <v>1225</v>
      </c>
      <c r="R72" s="16" t="s">
        <v>267</v>
      </c>
      <c r="S72" s="16" t="s">
        <v>1226</v>
      </c>
      <c r="T72" s="16" t="s">
        <v>1124</v>
      </c>
      <c r="U72" s="18" t="s">
        <v>254</v>
      </c>
      <c r="V72" s="19" t="s">
        <v>255</v>
      </c>
      <c r="W72" s="23">
        <v>518390025</v>
      </c>
      <c r="X72" s="20" t="str">
        <f>VLOOKUP(A72,'240 Odpovědi formuláře'!A:C,3,0)</f>
        <v>ekonom@issho.cz</v>
      </c>
      <c r="Y72" s="15"/>
      <c r="Z72" s="15" t="s">
        <v>1227</v>
      </c>
      <c r="AA72" s="18" t="s">
        <v>1228</v>
      </c>
      <c r="AB72" s="22" t="str">
        <f>VLOOKUP(A72,'240 Odpovědi formuláře'!A:F,6,0)</f>
        <v>Ano</v>
      </c>
    </row>
    <row r="73" spans="1:28" s="36" customFormat="1" ht="30" customHeight="1">
      <c r="A73" s="51">
        <v>559130</v>
      </c>
      <c r="B73" s="26" t="s">
        <v>1229</v>
      </c>
      <c r="C73" s="14" t="s">
        <v>187</v>
      </c>
      <c r="D73" s="15" t="s">
        <v>256</v>
      </c>
      <c r="E73" s="15" t="s">
        <v>1230</v>
      </c>
      <c r="F73" s="16" t="s">
        <v>1231</v>
      </c>
      <c r="G73" s="16" t="s">
        <v>1232</v>
      </c>
      <c r="H73" s="16" t="s">
        <v>1233</v>
      </c>
      <c r="I73" s="16" t="s">
        <v>1234</v>
      </c>
      <c r="J73" s="17">
        <v>813</v>
      </c>
      <c r="K73" s="17">
        <v>1</v>
      </c>
      <c r="L73" s="16" t="s">
        <v>250</v>
      </c>
      <c r="M73" s="16" t="s">
        <v>1235</v>
      </c>
      <c r="N73" s="16" t="s">
        <v>1236</v>
      </c>
      <c r="O73" s="16" t="s">
        <v>273</v>
      </c>
      <c r="P73" s="16" t="s">
        <v>1237</v>
      </c>
      <c r="Q73" s="16" t="s">
        <v>1238</v>
      </c>
      <c r="R73" s="16" t="s">
        <v>267</v>
      </c>
      <c r="S73" s="16" t="s">
        <v>1239</v>
      </c>
      <c r="T73" s="16" t="s">
        <v>1124</v>
      </c>
      <c r="U73" s="18" t="s">
        <v>254</v>
      </c>
      <c r="V73" s="19" t="s">
        <v>255</v>
      </c>
      <c r="W73" s="23" t="s">
        <v>1240</v>
      </c>
      <c r="X73" s="20"/>
      <c r="Y73" s="15"/>
      <c r="Z73" s="43" t="s">
        <v>1241</v>
      </c>
      <c r="AA73" s="18" t="s">
        <v>185</v>
      </c>
      <c r="AB73" s="22" t="str">
        <f>VLOOKUP(A73,'240 Odpovědi formuláře'!A:F,6,0)</f>
        <v>Ano</v>
      </c>
    </row>
    <row r="74" spans="1:28" s="36" customFormat="1" ht="30" customHeight="1">
      <c r="A74" s="14">
        <v>70836931</v>
      </c>
      <c r="B74" s="13" t="s">
        <v>1242</v>
      </c>
      <c r="C74" s="14">
        <v>70836931</v>
      </c>
      <c r="D74" s="15" t="s">
        <v>256</v>
      </c>
      <c r="E74" s="15" t="s">
        <v>1243</v>
      </c>
      <c r="F74" s="16" t="s">
        <v>1244</v>
      </c>
      <c r="G74" s="16" t="s">
        <v>1245</v>
      </c>
      <c r="H74" s="16" t="s">
        <v>1121</v>
      </c>
      <c r="I74" s="16" t="s">
        <v>1246</v>
      </c>
      <c r="J74" s="17">
        <v>3655</v>
      </c>
      <c r="K74" s="17">
        <v>2</v>
      </c>
      <c r="L74" s="16" t="s">
        <v>250</v>
      </c>
      <c r="M74" s="16" t="s">
        <v>1247</v>
      </c>
      <c r="N74" s="16" t="s">
        <v>1248</v>
      </c>
      <c r="O74" s="16" t="s">
        <v>251</v>
      </c>
      <c r="P74" s="16" t="s">
        <v>1249</v>
      </c>
      <c r="Q74" s="16" t="s">
        <v>1250</v>
      </c>
      <c r="R74" s="16" t="s">
        <v>252</v>
      </c>
      <c r="S74" s="16" t="s">
        <v>1251</v>
      </c>
      <c r="T74" s="16" t="s">
        <v>1124</v>
      </c>
      <c r="U74" s="18" t="s">
        <v>254</v>
      </c>
      <c r="V74" s="19" t="s">
        <v>255</v>
      </c>
      <c r="W74" s="15">
        <v>518351365</v>
      </c>
      <c r="X74" s="20"/>
      <c r="Y74" s="15"/>
      <c r="Z74" s="15"/>
      <c r="AA74" s="18" t="s">
        <v>139</v>
      </c>
      <c r="AB74" s="22" t="str">
        <f>VLOOKUP(A74,'240 Odpovědi formuláře'!A:F,6,0)</f>
        <v>Ano</v>
      </c>
    </row>
    <row r="75" spans="1:28" s="36" customFormat="1" ht="30" customHeight="1">
      <c r="A75" s="14">
        <v>47377470</v>
      </c>
      <c r="B75" s="34" t="s">
        <v>1253</v>
      </c>
      <c r="C75" s="14">
        <v>47377470</v>
      </c>
      <c r="D75" s="24" t="s">
        <v>256</v>
      </c>
      <c r="E75" s="24" t="s">
        <v>1254</v>
      </c>
      <c r="F75" s="16" t="s">
        <v>1120</v>
      </c>
      <c r="G75" s="16" t="s">
        <v>1255</v>
      </c>
      <c r="H75" s="16" t="s">
        <v>1121</v>
      </c>
      <c r="I75" s="16" t="s">
        <v>1252</v>
      </c>
      <c r="J75" s="17">
        <v>1717</v>
      </c>
      <c r="K75" s="17">
        <v>3</v>
      </c>
      <c r="L75" s="16" t="s">
        <v>250</v>
      </c>
      <c r="M75" s="16" t="s">
        <v>1256</v>
      </c>
      <c r="N75" s="16" t="s">
        <v>1122</v>
      </c>
      <c r="O75" s="44" t="s">
        <v>1257</v>
      </c>
      <c r="P75" s="16" t="s">
        <v>1258</v>
      </c>
      <c r="Q75" s="16" t="s">
        <v>1123</v>
      </c>
      <c r="R75" s="16" t="s">
        <v>1259</v>
      </c>
      <c r="S75" s="16" t="s">
        <v>1260</v>
      </c>
      <c r="T75" s="16" t="s">
        <v>1124</v>
      </c>
      <c r="U75" s="18" t="s">
        <v>298</v>
      </c>
      <c r="V75" s="25" t="s">
        <v>1261</v>
      </c>
      <c r="W75" s="15" t="s">
        <v>1262</v>
      </c>
      <c r="X75" s="20" t="str">
        <f>VLOOKUP(A75,'240 Odpovědi formuláře'!A:C,3,0)</f>
        <v>ekonom@domovjaroska.cz</v>
      </c>
      <c r="Y75" s="15"/>
      <c r="Z75" s="15" t="s">
        <v>1263</v>
      </c>
      <c r="AA75" s="18"/>
      <c r="AB75" s="22" t="str">
        <f>VLOOKUP(A75,'240 Odpovědi formuláře'!A:F,6,0)</f>
        <v>Ano</v>
      </c>
    </row>
    <row r="76" spans="1:28" s="36" customFormat="1" ht="30" customHeight="1">
      <c r="A76" s="14">
        <v>70837601</v>
      </c>
      <c r="B76" s="26" t="s">
        <v>1267</v>
      </c>
      <c r="C76" s="14">
        <v>70837601</v>
      </c>
      <c r="D76" s="15" t="s">
        <v>256</v>
      </c>
      <c r="E76" s="15" t="s">
        <v>1268</v>
      </c>
      <c r="F76" s="16" t="s">
        <v>1269</v>
      </c>
      <c r="G76" s="16" t="s">
        <v>1270</v>
      </c>
      <c r="H76" s="16" t="s">
        <v>1264</v>
      </c>
      <c r="I76" s="16" t="s">
        <v>1266</v>
      </c>
      <c r="J76" s="17">
        <v>509</v>
      </c>
      <c r="K76" s="17"/>
      <c r="L76" s="16" t="s">
        <v>289</v>
      </c>
      <c r="M76" s="16" t="s">
        <v>1271</v>
      </c>
      <c r="N76" s="16" t="s">
        <v>1272</v>
      </c>
      <c r="O76" s="16" t="s">
        <v>251</v>
      </c>
      <c r="P76" s="16" t="s">
        <v>1273</v>
      </c>
      <c r="Q76" s="16" t="s">
        <v>1274</v>
      </c>
      <c r="R76" s="16" t="s">
        <v>252</v>
      </c>
      <c r="S76" s="16" t="s">
        <v>1275</v>
      </c>
      <c r="T76" s="16" t="s">
        <v>1265</v>
      </c>
      <c r="U76" s="18" t="s">
        <v>254</v>
      </c>
      <c r="V76" s="19" t="s">
        <v>255</v>
      </c>
      <c r="W76" s="23">
        <v>518305520</v>
      </c>
      <c r="X76" s="20"/>
      <c r="Y76" s="15"/>
      <c r="Z76" s="15"/>
      <c r="AA76" s="18" t="s">
        <v>74</v>
      </c>
      <c r="AB76" s="22" t="str">
        <f>VLOOKUP(A76,'240 Odpovědi formuláře'!A:F,6,0)</f>
        <v>Ano</v>
      </c>
    </row>
    <row r="77" spans="1:28" s="36" customFormat="1" ht="30" customHeight="1">
      <c r="A77" s="51">
        <v>64480046</v>
      </c>
      <c r="B77" s="26" t="s">
        <v>1276</v>
      </c>
      <c r="C77" s="14" t="s">
        <v>1277</v>
      </c>
      <c r="D77" s="15" t="s">
        <v>256</v>
      </c>
      <c r="E77" s="15" t="s">
        <v>1278</v>
      </c>
      <c r="F77" s="16" t="s">
        <v>1279</v>
      </c>
      <c r="G77" s="16" t="s">
        <v>1280</v>
      </c>
      <c r="H77" s="16" t="s">
        <v>1264</v>
      </c>
      <c r="I77" s="16" t="s">
        <v>1281</v>
      </c>
      <c r="J77" s="17">
        <v>1255</v>
      </c>
      <c r="K77" s="17"/>
      <c r="L77" s="16" t="s">
        <v>250</v>
      </c>
      <c r="M77" s="16" t="s">
        <v>1282</v>
      </c>
      <c r="N77" s="16" t="s">
        <v>1283</v>
      </c>
      <c r="O77" s="16" t="s">
        <v>273</v>
      </c>
      <c r="P77" s="16" t="s">
        <v>1284</v>
      </c>
      <c r="Q77" s="16" t="s">
        <v>1285</v>
      </c>
      <c r="R77" s="16" t="s">
        <v>267</v>
      </c>
      <c r="S77" s="16" t="s">
        <v>1286</v>
      </c>
      <c r="T77" s="16" t="s">
        <v>1265</v>
      </c>
      <c r="U77" s="18" t="s">
        <v>254</v>
      </c>
      <c r="V77" s="19" t="s">
        <v>255</v>
      </c>
      <c r="W77" s="23">
        <v>518334578</v>
      </c>
      <c r="X77" s="20"/>
      <c r="Y77" s="15"/>
      <c r="Z77" s="15" t="s">
        <v>1287</v>
      </c>
      <c r="AA77" s="18" t="s">
        <v>156</v>
      </c>
      <c r="AB77" s="22" t="str">
        <f>VLOOKUP(A77,'240 Odpovědi formuláře'!A:F,6,0)</f>
        <v>Ano</v>
      </c>
    </row>
    <row r="78" spans="1:28" s="36" customFormat="1" ht="30" customHeight="1">
      <c r="A78" s="14">
        <v>70841373</v>
      </c>
      <c r="B78" s="26" t="s">
        <v>1288</v>
      </c>
      <c r="C78" s="14">
        <v>70841373</v>
      </c>
      <c r="D78" s="15" t="s">
        <v>256</v>
      </c>
      <c r="E78" s="15" t="s">
        <v>1289</v>
      </c>
      <c r="F78" s="16" t="s">
        <v>1290</v>
      </c>
      <c r="G78" s="16" t="s">
        <v>1291</v>
      </c>
      <c r="H78" s="16" t="s">
        <v>1292</v>
      </c>
      <c r="I78" s="16" t="s">
        <v>1293</v>
      </c>
      <c r="J78" s="17">
        <v>462</v>
      </c>
      <c r="K78" s="17"/>
      <c r="L78" s="16" t="s">
        <v>250</v>
      </c>
      <c r="M78" s="16" t="s">
        <v>1294</v>
      </c>
      <c r="N78" s="16" t="s">
        <v>1295</v>
      </c>
      <c r="O78" s="16" t="s">
        <v>251</v>
      </c>
      <c r="P78" s="16" t="s">
        <v>1296</v>
      </c>
      <c r="Q78" s="16" t="s">
        <v>1297</v>
      </c>
      <c r="R78" s="16" t="s">
        <v>252</v>
      </c>
      <c r="S78" s="16" t="s">
        <v>1298</v>
      </c>
      <c r="T78" s="16" t="s">
        <v>1299</v>
      </c>
      <c r="U78" s="18" t="s">
        <v>254</v>
      </c>
      <c r="V78" s="19" t="s">
        <v>255</v>
      </c>
      <c r="W78" s="15">
        <v>777801484</v>
      </c>
      <c r="X78" s="20"/>
      <c r="Y78" s="15"/>
      <c r="Z78" s="15"/>
      <c r="AA78" s="18" t="s">
        <v>99</v>
      </c>
      <c r="AB78" s="22" t="str">
        <f>VLOOKUP(A78,'240 Odpovědi formuláře'!A:F,6,0)</f>
        <v>Ano</v>
      </c>
    </row>
    <row r="79" spans="1:28" s="36" customFormat="1" ht="30" customHeight="1">
      <c r="A79" s="14">
        <v>49939416</v>
      </c>
      <c r="B79" s="26" t="s">
        <v>1300</v>
      </c>
      <c r="C79" s="14">
        <v>49939416</v>
      </c>
      <c r="D79" s="15" t="s">
        <v>256</v>
      </c>
      <c r="E79" s="15" t="s">
        <v>1301</v>
      </c>
      <c r="F79" s="16" t="s">
        <v>1302</v>
      </c>
      <c r="G79" s="16" t="s">
        <v>1303</v>
      </c>
      <c r="H79" s="16" t="s">
        <v>881</v>
      </c>
      <c r="I79" s="16" t="s">
        <v>1304</v>
      </c>
      <c r="J79" s="17">
        <v>1495</v>
      </c>
      <c r="K79" s="17"/>
      <c r="L79" s="16" t="s">
        <v>250</v>
      </c>
      <c r="M79" s="16" t="s">
        <v>1305</v>
      </c>
      <c r="N79" s="16" t="s">
        <v>1306</v>
      </c>
      <c r="O79" s="16" t="s">
        <v>273</v>
      </c>
      <c r="P79" s="16" t="s">
        <v>1307</v>
      </c>
      <c r="Q79" s="16" t="s">
        <v>1308</v>
      </c>
      <c r="R79" s="16" t="s">
        <v>267</v>
      </c>
      <c r="S79" s="16" t="s">
        <v>1309</v>
      </c>
      <c r="T79" s="16" t="s">
        <v>882</v>
      </c>
      <c r="U79" s="18" t="s">
        <v>254</v>
      </c>
      <c r="V79" s="19" t="s">
        <v>255</v>
      </c>
      <c r="W79" s="23">
        <v>518323084</v>
      </c>
      <c r="X79" s="20" t="str">
        <f>VLOOKUP(A79,'240 Odpovědi formuláře'!A:C,3,0)</f>
        <v>ddm.veseli@skolyjm.cz</v>
      </c>
      <c r="Y79" s="23"/>
      <c r="Z79" s="56"/>
      <c r="AA79" s="59" t="s">
        <v>1310</v>
      </c>
      <c r="AB79" s="22" t="str">
        <f>VLOOKUP(A79,'240 Odpovědi formuláře'!A:F,6,0)</f>
        <v>Ano</v>
      </c>
    </row>
    <row r="80" spans="1:28" s="36" customFormat="1" ht="39.75" customHeight="1">
      <c r="A80" s="51">
        <v>380407</v>
      </c>
      <c r="B80" s="26" t="s">
        <v>1311</v>
      </c>
      <c r="C80" s="14" t="s">
        <v>179</v>
      </c>
      <c r="D80" s="15" t="s">
        <v>1312</v>
      </c>
      <c r="E80" s="15" t="s">
        <v>1313</v>
      </c>
      <c r="F80" s="16" t="s">
        <v>1314</v>
      </c>
      <c r="G80" s="16" t="s">
        <v>1315</v>
      </c>
      <c r="H80" s="16" t="s">
        <v>1316</v>
      </c>
      <c r="I80" s="16" t="s">
        <v>1317</v>
      </c>
      <c r="J80" s="17">
        <v>496</v>
      </c>
      <c r="K80" s="17"/>
      <c r="L80" s="16" t="s">
        <v>250</v>
      </c>
      <c r="M80" s="16" t="s">
        <v>1318</v>
      </c>
      <c r="N80" s="16" t="s">
        <v>1319</v>
      </c>
      <c r="O80" s="16" t="s">
        <v>251</v>
      </c>
      <c r="P80" s="16" t="s">
        <v>1320</v>
      </c>
      <c r="Q80" s="16" t="s">
        <v>1321</v>
      </c>
      <c r="R80" s="16" t="s">
        <v>252</v>
      </c>
      <c r="S80" s="16" t="s">
        <v>1322</v>
      </c>
      <c r="T80" s="16" t="s">
        <v>1323</v>
      </c>
      <c r="U80" s="18" t="s">
        <v>254</v>
      </c>
      <c r="V80" s="19" t="s">
        <v>255</v>
      </c>
      <c r="W80" s="15" t="s">
        <v>1324</v>
      </c>
      <c r="X80" s="20" t="str">
        <f>VLOOKUP(A80,'240 Odpovědi formuláře'!A:C,3,0)</f>
        <v>strelec@ssee-sokolnice.cz</v>
      </c>
      <c r="Y80" s="15" t="s">
        <v>1325</v>
      </c>
      <c r="Z80" s="15" t="s">
        <v>1326</v>
      </c>
      <c r="AA80" s="36" t="s">
        <v>1327</v>
      </c>
      <c r="AB80" s="22" t="str">
        <f>VLOOKUP(A80,'240 Odpovědi formuláře'!A:F,6,0)</f>
        <v>Ano</v>
      </c>
    </row>
    <row r="81" spans="1:28" s="36" customFormat="1" ht="30" customHeight="1">
      <c r="A81" s="51">
        <v>209392</v>
      </c>
      <c r="B81" s="34" t="s">
        <v>1328</v>
      </c>
      <c r="C81" s="14" t="s">
        <v>64</v>
      </c>
      <c r="D81" s="24" t="s">
        <v>256</v>
      </c>
      <c r="E81" s="24" t="s">
        <v>1329</v>
      </c>
      <c r="F81" s="16" t="s">
        <v>1330</v>
      </c>
      <c r="G81" s="16" t="s">
        <v>1331</v>
      </c>
      <c r="H81" s="16" t="s">
        <v>1332</v>
      </c>
      <c r="I81" s="16" t="s">
        <v>1333</v>
      </c>
      <c r="J81" s="17">
        <v>57</v>
      </c>
      <c r="K81" s="17"/>
      <c r="L81" s="16" t="s">
        <v>250</v>
      </c>
      <c r="M81" s="16" t="s">
        <v>1334</v>
      </c>
      <c r="N81" s="16" t="s">
        <v>1335</v>
      </c>
      <c r="O81" s="16" t="s">
        <v>251</v>
      </c>
      <c r="P81" s="16" t="s">
        <v>1336</v>
      </c>
      <c r="Q81" s="16" t="s">
        <v>1337</v>
      </c>
      <c r="R81" s="16" t="s">
        <v>252</v>
      </c>
      <c r="S81" s="16" t="s">
        <v>1338</v>
      </c>
      <c r="T81" s="16" t="s">
        <v>1339</v>
      </c>
      <c r="U81" s="18" t="s">
        <v>298</v>
      </c>
      <c r="V81" s="25" t="s">
        <v>1340</v>
      </c>
      <c r="W81" s="15" t="s">
        <v>1341</v>
      </c>
      <c r="X81" s="20" t="str">
        <f>VLOOKUP(A81,'240 Odpovědi formuláře'!A:C,3,0)</f>
        <v>novacek@domovsokolnice.cz</v>
      </c>
      <c r="Y81" s="15"/>
      <c r="Z81" s="15" t="s">
        <v>1342</v>
      </c>
      <c r="AA81" s="18" t="s">
        <v>1343</v>
      </c>
      <c r="AB81" s="22" t="str">
        <f>VLOOKUP(A81,'240 Odpovědi formuláře'!A:F,6,0)</f>
        <v>Ano</v>
      </c>
    </row>
    <row r="82" spans="1:28" s="36" customFormat="1" ht="30" customHeight="1">
      <c r="A82" s="14">
        <v>47885939</v>
      </c>
      <c r="B82" s="13" t="s">
        <v>1344</v>
      </c>
      <c r="C82" s="14">
        <v>47885939</v>
      </c>
      <c r="D82" s="15" t="s">
        <v>256</v>
      </c>
      <c r="E82" s="15" t="s">
        <v>1345</v>
      </c>
      <c r="F82" s="16" t="s">
        <v>1346</v>
      </c>
      <c r="G82" s="16" t="s">
        <v>1347</v>
      </c>
      <c r="H82" s="16" t="s">
        <v>1348</v>
      </c>
      <c r="I82" s="16" t="s">
        <v>1349</v>
      </c>
      <c r="J82" s="17">
        <v>281</v>
      </c>
      <c r="K82" s="17">
        <v>12</v>
      </c>
      <c r="L82" s="16" t="s">
        <v>289</v>
      </c>
      <c r="M82" s="16" t="s">
        <v>1350</v>
      </c>
      <c r="N82" s="16" t="s">
        <v>1351</v>
      </c>
      <c r="O82" s="16" t="s">
        <v>1203</v>
      </c>
      <c r="P82" s="16" t="s">
        <v>1352</v>
      </c>
      <c r="Q82" s="16" t="s">
        <v>1353</v>
      </c>
      <c r="R82" s="16" t="s">
        <v>1354</v>
      </c>
      <c r="S82" s="16" t="s">
        <v>1355</v>
      </c>
      <c r="T82" s="16" t="s">
        <v>1356</v>
      </c>
      <c r="U82" s="18" t="s">
        <v>254</v>
      </c>
      <c r="V82" s="19" t="s">
        <v>255</v>
      </c>
      <c r="W82" s="23">
        <v>515531191</v>
      </c>
      <c r="X82" s="20" t="str">
        <f>VLOOKUP(A82,'240 Odpovědi formuláře'!A:C,3,0)</f>
        <v>zusadamov@seznam.cz</v>
      </c>
      <c r="Y82" s="15"/>
      <c r="Z82" s="39" t="s">
        <v>1357</v>
      </c>
      <c r="AA82" s="18"/>
      <c r="AB82" s="22" t="str">
        <f>VLOOKUP(A82,'240 Odpovědi formuláře'!A:F,6,0)</f>
        <v>Ano</v>
      </c>
    </row>
    <row r="83" spans="1:28" s="36" customFormat="1" ht="30" customHeight="1">
      <c r="A83" s="51">
        <v>380458</v>
      </c>
      <c r="B83" s="34" t="s">
        <v>1358</v>
      </c>
      <c r="C83" s="14" t="s">
        <v>58</v>
      </c>
      <c r="D83" s="24" t="s">
        <v>1359</v>
      </c>
      <c r="E83" s="24" t="s">
        <v>57</v>
      </c>
      <c r="F83" s="16" t="s">
        <v>1360</v>
      </c>
      <c r="G83" s="16" t="s">
        <v>1361</v>
      </c>
      <c r="H83" s="16" t="s">
        <v>1362</v>
      </c>
      <c r="I83" s="16" t="s">
        <v>1333</v>
      </c>
      <c r="J83" s="17">
        <v>1</v>
      </c>
      <c r="K83" s="17"/>
      <c r="L83" s="16" t="s">
        <v>289</v>
      </c>
      <c r="M83" s="16" t="s">
        <v>1363</v>
      </c>
      <c r="N83" s="16" t="s">
        <v>1364</v>
      </c>
      <c r="O83" s="16" t="s">
        <v>273</v>
      </c>
      <c r="P83" s="16" t="s">
        <v>1365</v>
      </c>
      <c r="Q83" s="16" t="s">
        <v>1366</v>
      </c>
      <c r="R83" s="16" t="s">
        <v>267</v>
      </c>
      <c r="S83" s="16" t="s">
        <v>1367</v>
      </c>
      <c r="T83" s="16" t="s">
        <v>1368</v>
      </c>
      <c r="U83" s="18" t="s">
        <v>298</v>
      </c>
      <c r="V83" s="25" t="s">
        <v>1369</v>
      </c>
      <c r="W83" s="23" t="s">
        <v>1370</v>
      </c>
      <c r="X83" s="20" t="str">
        <f>VLOOKUP(A83,'240 Odpovědi formuláře'!A:C,3,0)</f>
        <v>jilkova@domovch.cz</v>
      </c>
      <c r="Y83" s="15"/>
      <c r="Z83" s="18" t="s">
        <v>1371</v>
      </c>
      <c r="AA83" s="18" t="s">
        <v>1372</v>
      </c>
      <c r="AB83" s="22" t="str">
        <f>VLOOKUP(A83,'240 Odpovědi formuláře'!A:F,6,0)</f>
        <v>Ano</v>
      </c>
    </row>
    <row r="84" spans="1:28" s="36" customFormat="1" ht="30" customHeight="1">
      <c r="A84" s="51">
        <v>4212029</v>
      </c>
      <c r="B84" s="26" t="s">
        <v>1373</v>
      </c>
      <c r="C84" s="14" t="s">
        <v>27</v>
      </c>
      <c r="D84" s="15" t="s">
        <v>1374</v>
      </c>
      <c r="E84" s="15" t="s">
        <v>1375</v>
      </c>
      <c r="F84" s="16" t="s">
        <v>1376</v>
      </c>
      <c r="G84" s="16" t="s">
        <v>1377</v>
      </c>
      <c r="H84" s="16" t="s">
        <v>1109</v>
      </c>
      <c r="I84" s="16" t="s">
        <v>683</v>
      </c>
      <c r="J84" s="17">
        <v>716</v>
      </c>
      <c r="K84" s="17">
        <v>41</v>
      </c>
      <c r="L84" s="16" t="s">
        <v>289</v>
      </c>
      <c r="M84" s="16" t="s">
        <v>1378</v>
      </c>
      <c r="N84" s="16" t="s">
        <v>1019</v>
      </c>
      <c r="O84" s="16" t="s">
        <v>1203</v>
      </c>
      <c r="P84" s="16" t="s">
        <v>1379</v>
      </c>
      <c r="Q84" s="16" t="s">
        <v>1021</v>
      </c>
      <c r="R84" s="16" t="s">
        <v>1354</v>
      </c>
      <c r="S84" s="16" t="s">
        <v>1021</v>
      </c>
      <c r="T84" s="16" t="s">
        <v>1108</v>
      </c>
      <c r="U84" s="18" t="s">
        <v>328</v>
      </c>
      <c r="V84" s="25" t="s">
        <v>1380</v>
      </c>
      <c r="W84" s="23" t="s">
        <v>1381</v>
      </c>
      <c r="X84" s="20" t="str">
        <f>VLOOKUP(A84,'240 Odpovědi formuláře'!A:C,3,0)</f>
        <v>hyblerova.michaela@nemhu.cz</v>
      </c>
      <c r="Y84" s="43"/>
      <c r="Z84" s="43" t="s">
        <v>1382</v>
      </c>
      <c r="AA84" s="18" t="s">
        <v>1383</v>
      </c>
      <c r="AB84" s="22" t="str">
        <f>VLOOKUP(A84,'240 Odpovědi formuláře'!A:F,6,0)</f>
        <v>Ano</v>
      </c>
    </row>
    <row r="85" spans="1:28" s="36" customFormat="1" ht="30" customHeight="1">
      <c r="A85" s="51">
        <v>4551320</v>
      </c>
      <c r="B85" s="26" t="s">
        <v>1384</v>
      </c>
      <c r="C85" s="14" t="s">
        <v>42</v>
      </c>
      <c r="D85" s="24" t="s">
        <v>256</v>
      </c>
      <c r="E85" s="15" t="s">
        <v>1385</v>
      </c>
      <c r="F85" s="16" t="s">
        <v>1386</v>
      </c>
      <c r="G85" s="16" t="s">
        <v>1387</v>
      </c>
      <c r="H85" s="16" t="s">
        <v>1051</v>
      </c>
      <c r="I85" s="16" t="s">
        <v>1053</v>
      </c>
      <c r="J85" s="17">
        <v>1</v>
      </c>
      <c r="K85" s="17">
        <v>1</v>
      </c>
      <c r="L85" s="16" t="s">
        <v>289</v>
      </c>
      <c r="M85" s="16" t="s">
        <v>1388</v>
      </c>
      <c r="N85" s="16" t="s">
        <v>1389</v>
      </c>
      <c r="O85" s="16" t="s">
        <v>273</v>
      </c>
      <c r="P85" s="16" t="s">
        <v>1390</v>
      </c>
      <c r="Q85" s="16" t="s">
        <v>1391</v>
      </c>
      <c r="R85" s="16" t="s">
        <v>267</v>
      </c>
      <c r="S85" s="16" t="s">
        <v>1392</v>
      </c>
      <c r="T85" s="16" t="s">
        <v>1052</v>
      </c>
      <c r="U85" s="18" t="s">
        <v>343</v>
      </c>
      <c r="V85" s="25" t="s">
        <v>1393</v>
      </c>
      <c r="W85" s="23" t="s">
        <v>1394</v>
      </c>
      <c r="X85" s="20" t="str">
        <f>VLOOKUP(A85,'240 Odpovědi formuláře'!A:C,3,0)</f>
        <v>ruzickova@muzeum-blanenska.cz</v>
      </c>
      <c r="Y85" s="15" t="s">
        <v>1395</v>
      </c>
      <c r="Z85" s="15" t="s">
        <v>1396</v>
      </c>
      <c r="AA85" s="18" t="s">
        <v>1397</v>
      </c>
      <c r="AB85" s="22" t="str">
        <f>VLOOKUP(A85,'240 Odpovědi formuláře'!A:F,6,0)</f>
        <v>Ano</v>
      </c>
    </row>
    <row r="86" spans="1:28" s="36" customFormat="1" ht="30" customHeight="1">
      <c r="A86" s="51">
        <v>14120097</v>
      </c>
      <c r="B86" s="26" t="s">
        <v>1398</v>
      </c>
      <c r="C86" s="14" t="s">
        <v>1399</v>
      </c>
      <c r="D86" s="15" t="s">
        <v>256</v>
      </c>
      <c r="E86" s="15" t="s">
        <v>1400</v>
      </c>
      <c r="F86" s="52" t="s">
        <v>1401</v>
      </c>
      <c r="G86" s="16" t="s">
        <v>1402</v>
      </c>
      <c r="H86" s="16" t="s">
        <v>1109</v>
      </c>
      <c r="I86" s="16" t="s">
        <v>664</v>
      </c>
      <c r="J86" s="17">
        <v>1497</v>
      </c>
      <c r="K86" s="17">
        <v>7</v>
      </c>
      <c r="L86" s="16" t="s">
        <v>250</v>
      </c>
      <c r="M86" s="51" t="s">
        <v>1403</v>
      </c>
      <c r="N86" s="16" t="s">
        <v>1404</v>
      </c>
      <c r="O86" s="16" t="s">
        <v>273</v>
      </c>
      <c r="P86" s="16" t="s">
        <v>1405</v>
      </c>
      <c r="Q86" s="16" t="s">
        <v>1406</v>
      </c>
      <c r="R86" s="16" t="s">
        <v>267</v>
      </c>
      <c r="S86" s="16" t="s">
        <v>1407</v>
      </c>
      <c r="T86" s="16" t="s">
        <v>253</v>
      </c>
      <c r="U86" s="18" t="s">
        <v>298</v>
      </c>
      <c r="V86" s="25" t="s">
        <v>1408</v>
      </c>
      <c r="W86" s="23">
        <v>732735189</v>
      </c>
      <c r="X86" s="20" t="str">
        <f>VLOOKUP(A86,'240 Odpovědi formuláře'!A:C,3,0)</f>
        <v>technik@domovhustopece.cz</v>
      </c>
      <c r="Y86" s="43"/>
      <c r="Z86" s="57" t="s">
        <v>1409</v>
      </c>
      <c r="AA86" s="58"/>
      <c r="AB86" s="22" t="str">
        <f>VLOOKUP(A86,'240 Odpovědi formuláře'!A:F,6,0)</f>
        <v>Ano</v>
      </c>
    </row>
    <row r="89" ht="30" customHeight="1">
      <c r="V89" s="36"/>
    </row>
  </sheetData>
  <autoFilter ref="A1:AB86">
    <sortState ref="A2:AB89">
      <sortCondition sortBy="value" ref="AB2:AB89"/>
    </sortState>
  </autoFilter>
  <conditionalFormatting sqref="B8">
    <cfRule type="duplicateValues" priority="31" dxfId="1">
      <formula>AND(COUNTIF($B$8:$B$8,B8)&gt;1,NOT(ISBLANK(B8)))</formula>
    </cfRule>
  </conditionalFormatting>
  <conditionalFormatting sqref="B9">
    <cfRule type="duplicateValues" priority="28" dxfId="1">
      <formula>AND(COUNTIF($B$9:$B$9,B9)&gt;1,NOT(ISBLANK(B9)))</formula>
    </cfRule>
  </conditionalFormatting>
  <conditionalFormatting sqref="B19">
    <cfRule type="duplicateValues" priority="35" dxfId="1">
      <formula>AND(COUNTIF($B$19:$B$19,B19)&gt;1,NOT(ISBLANK(B19)))</formula>
    </cfRule>
  </conditionalFormatting>
  <conditionalFormatting sqref="B25">
    <cfRule type="duplicateValues" priority="36" dxfId="1">
      <formula>AND(COUNTIF($B$25:$B$25,B25)&gt;1,NOT(ISBLANK(B25)))</formula>
    </cfRule>
  </conditionalFormatting>
  <conditionalFormatting sqref="B26">
    <cfRule type="duplicateValues" priority="27" dxfId="1">
      <formula>AND(COUNTIF($B$26:$B$26,B26)&gt;1,NOT(ISBLANK(B26)))</formula>
    </cfRule>
  </conditionalFormatting>
  <conditionalFormatting sqref="B41">
    <cfRule type="duplicateValues" priority="4" dxfId="1">
      <formula>AND(COUNTIF($B$41:$B$41,B41)&gt;1,NOT(ISBLANK(B41)))</formula>
    </cfRule>
  </conditionalFormatting>
  <conditionalFormatting sqref="B70">
    <cfRule type="duplicateValues" priority="33" dxfId="1">
      <formula>AND(COUNTIF($B$70:$B$70,B70)&gt;1,NOT(ISBLANK(B70)))</formula>
    </cfRule>
  </conditionalFormatting>
  <conditionalFormatting sqref="B84">
    <cfRule type="duplicateValues" priority="25" dxfId="1">
      <formula>AND(COUNTIF($B$84:$B$84,B84)&gt;1,NOT(ISBLANK(B84)))</formula>
    </cfRule>
  </conditionalFormatting>
  <conditionalFormatting sqref="B85:B1048576 B2:B40 B42:B83">
    <cfRule type="duplicateValues" priority="38" dxfId="1">
      <formula>AND(COUNTIF($B$85:$B$1048576,B2)+COUNTIF($B$2:$B$40,B2)+COUNTIF($B$42:$B$83,B2)&gt;1,NOT(ISBLANK(B2)))</formula>
    </cfRule>
  </conditionalFormatting>
  <conditionalFormatting sqref="B86">
    <cfRule type="duplicateValues" priority="34" dxfId="1">
      <formula>AND(COUNTIF($B$86:$B$86,B86)&gt;1,NOT(ISBLANK(B86)))</formula>
    </cfRule>
  </conditionalFormatting>
  <conditionalFormatting sqref="E41">
    <cfRule type="duplicateValues" priority="3" dxfId="1">
      <formula>AND(COUNTIF($E$41:$E$41,E41)&gt;1,NOT(ISBLANK(E41)))</formula>
    </cfRule>
  </conditionalFormatting>
  <conditionalFormatting sqref="E84">
    <cfRule type="duplicateValues" priority="24" dxfId="1">
      <formula>AND(COUNTIF($E$84:$E$84,E84)&gt;1,NOT(ISBLANK(E84)))</formula>
    </cfRule>
  </conditionalFormatting>
  <conditionalFormatting sqref="E85:E1048576 E1:E40 E42:E83">
    <cfRule type="duplicateValues" priority="42" dxfId="1">
      <formula>AND(COUNTIF($E$85:$E$1048576,E1)+COUNTIF($E$1:$E$40,E1)+COUNTIF($E$42:$E$83,E1)&gt;1,NOT(ISBLANK(E1)))</formula>
    </cfRule>
  </conditionalFormatting>
  <conditionalFormatting sqref="X2:AA40 X42:AA86">
    <cfRule type="duplicateValues" priority="5" dxfId="1">
      <formula>AND(COUNTIF($X$2:$AA$40,X2)+COUNTIF($X$42:$AA$86,X2)&gt;1,NOT(ISBLANK(X2)))</formula>
    </cfRule>
  </conditionalFormatting>
  <conditionalFormatting sqref="AK41:AN41">
    <cfRule type="cellIs" priority="1" dxfId="0" operator="equal">
      <formula>"ANO"</formula>
    </cfRule>
  </conditionalFormatting>
  <hyperlinks>
    <hyperlink ref="AA19" r:id="rId1" display="mailto:fakturace@spschbr.cz"/>
    <hyperlink ref="Z82" r:id="rId2" display="mailto:reditel@zusadamov.cz"/>
    <hyperlink ref="Z45" r:id="rId3" display="mailto:reditel@centrumproseniorykyjov.cz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Dušan Baranovič</cp:lastModifiedBy>
  <cp:lastPrinted>2023-09-13T11:46:00Z</cp:lastPrinted>
  <dcterms:created xsi:type="dcterms:W3CDTF">2023-09-01T08:11:38Z</dcterms:created>
  <dcterms:modified xsi:type="dcterms:W3CDTF">2023-09-13T12:04:04Z</dcterms:modified>
  <cp:category/>
  <cp:version/>
  <cp:contentType/>
  <cp:contentStatus/>
</cp:coreProperties>
</file>