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enovo\Documents\Obce\_Vyzvy\239_06_Dyjákovice\"/>
    </mc:Choice>
  </mc:AlternateContent>
  <xr:revisionPtr revIDLastSave="0" documentId="13_ncr:1_{D072D465-D851-452B-905D-50C8CA3BEA51}" xr6:coauthVersionLast="47" xr6:coauthVersionMax="47" xr10:uidLastSave="{00000000-0000-0000-0000-000000000000}"/>
  <bookViews>
    <workbookView xWindow="19080" yWindow="-930" windowWidth="29040" windowHeight="15840" activeTab="2" xr2:uid="{00000000-000D-0000-FFFF-FFFF00000000}"/>
  </bookViews>
  <sheets>
    <sheet name="Rekapitulace stavby" sheetId="1" r:id="rId1"/>
    <sheet name="SO 1 - Ošetření dřevin" sheetId="3" r:id="rId2"/>
    <sheet name="SO 2 - Kácení" sheetId="2" r:id="rId3"/>
  </sheets>
  <definedNames>
    <definedName name="_xlnm._FilterDatabase" localSheetId="1" hidden="1">'SO 1 - Ošetření dřevin'!$C$119:$K$136</definedName>
    <definedName name="_xlnm._FilterDatabase" localSheetId="2" hidden="1">'SO 2 - Kácení'!$C$119:$K$142</definedName>
    <definedName name="_xlnm.Print_Titles" localSheetId="0">'Rekapitulace stavby'!$92:$92</definedName>
    <definedName name="_xlnm.Print_Titles" localSheetId="1">'SO 1 - Ošetření dřevin'!$119:$119</definedName>
    <definedName name="_xlnm.Print_Titles" localSheetId="2">'SO 2 - Kácení'!$119:$119</definedName>
    <definedName name="_xlnm.Print_Area" localSheetId="0">'Rekapitulace stavby'!$D$4:$AO$76,'Rekapitulace stavby'!$C$82:$AQ$97</definedName>
    <definedName name="_xlnm.Print_Area" localSheetId="1">'SO 1 - Ošetření dřevin'!$C$4:$J$39,'SO 1 - Ošetření dřevin'!$C$50:$J$76,'SO 1 - Ošetření dřevin'!$C$82:$J$101,'SO 1 - Ošetření dřevin'!$C$107:$J$136</definedName>
    <definedName name="_xlnm.Print_Area" localSheetId="2">'SO 2 - Kácení'!$C$4:$J$39,'SO 2 - Kácení'!$C$50:$J$76,'SO 2 - Kácení'!$C$82:$J$101,'SO 2 - Kácení'!$C$107:$J$142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3" l="1"/>
  <c r="J100" i="3" s="1"/>
  <c r="J37" i="3"/>
  <c r="J36" i="3"/>
  <c r="AY96" i="1" s="1"/>
  <c r="J35" i="3"/>
  <c r="AX96" i="1" s="1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F116" i="3"/>
  <c r="F114" i="3"/>
  <c r="E112" i="3"/>
  <c r="J92" i="3"/>
  <c r="F91" i="3"/>
  <c r="F89" i="3"/>
  <c r="E87" i="3"/>
  <c r="J21" i="3"/>
  <c r="E21" i="3"/>
  <c r="J91" i="3" s="1"/>
  <c r="J20" i="3"/>
  <c r="J18" i="3"/>
  <c r="E18" i="3"/>
  <c r="F92" i="3" s="1"/>
  <c r="J17" i="3"/>
  <c r="J12" i="3"/>
  <c r="J89" i="3" s="1"/>
  <c r="E7" i="3"/>
  <c r="E110" i="3"/>
  <c r="J142" i="2"/>
  <c r="J100" i="2" s="1"/>
  <c r="J37" i="2"/>
  <c r="J36" i="2"/>
  <c r="AY95" i="1"/>
  <c r="J35" i="2"/>
  <c r="AX95" i="1" s="1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F116" i="2"/>
  <c r="F114" i="2"/>
  <c r="E112" i="2"/>
  <c r="J92" i="2"/>
  <c r="F91" i="2"/>
  <c r="F89" i="2"/>
  <c r="E87" i="2"/>
  <c r="J21" i="2"/>
  <c r="E21" i="2"/>
  <c r="J91" i="2" s="1"/>
  <c r="J20" i="2"/>
  <c r="J18" i="2"/>
  <c r="E18" i="2"/>
  <c r="F117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28" i="2"/>
  <c r="BK131" i="2"/>
  <c r="J132" i="2"/>
  <c r="BK132" i="3"/>
  <c r="J128" i="3"/>
  <c r="BK123" i="3"/>
  <c r="J131" i="2"/>
  <c r="J129" i="2"/>
  <c r="BK141" i="2"/>
  <c r="J135" i="3"/>
  <c r="BK134" i="3"/>
  <c r="J130" i="2"/>
  <c r="BK138" i="2"/>
  <c r="J127" i="3"/>
  <c r="BK125" i="3"/>
  <c r="J133" i="2"/>
  <c r="BK137" i="2"/>
  <c r="BK127" i="2"/>
  <c r="BK128" i="3"/>
  <c r="BK129" i="3"/>
  <c r="J129" i="3"/>
  <c r="BK126" i="3"/>
  <c r="BK132" i="2"/>
  <c r="AS94" i="1"/>
  <c r="J124" i="3"/>
  <c r="J125" i="2"/>
  <c r="BK130" i="2"/>
  <c r="BK129" i="2"/>
  <c r="J126" i="3"/>
  <c r="BK131" i="3"/>
  <c r="BK130" i="3"/>
  <c r="J126" i="2"/>
  <c r="J141" i="2"/>
  <c r="J131" i="3"/>
  <c r="J127" i="2"/>
  <c r="J135" i="2"/>
  <c r="BK126" i="2"/>
  <c r="BK133" i="2"/>
  <c r="BK135" i="2"/>
  <c r="BK128" i="2"/>
  <c r="BK135" i="3"/>
  <c r="BK127" i="3"/>
  <c r="J138" i="2"/>
  <c r="BK123" i="2"/>
  <c r="BK124" i="2"/>
  <c r="J130" i="3"/>
  <c r="J123" i="3"/>
  <c r="J137" i="2"/>
  <c r="BK125" i="2"/>
  <c r="J123" i="2"/>
  <c r="J125" i="3"/>
  <c r="BK124" i="3"/>
  <c r="BK140" i="2"/>
  <c r="J140" i="2"/>
  <c r="J124" i="2"/>
  <c r="J134" i="3"/>
  <c r="J132" i="3"/>
  <c r="BK122" i="2" l="1"/>
  <c r="J122" i="2"/>
  <c r="J98" i="2" s="1"/>
  <c r="T122" i="2"/>
  <c r="P122" i="2"/>
  <c r="T139" i="2"/>
  <c r="T121" i="2" s="1"/>
  <c r="T120" i="2" s="1"/>
  <c r="P122" i="3"/>
  <c r="R139" i="2"/>
  <c r="T122" i="3"/>
  <c r="P139" i="2"/>
  <c r="R122" i="2"/>
  <c r="R121" i="2" s="1"/>
  <c r="R120" i="2" s="1"/>
  <c r="R122" i="3"/>
  <c r="BK139" i="2"/>
  <c r="J139" i="2"/>
  <c r="J99" i="2" s="1"/>
  <c r="R133" i="3"/>
  <c r="BK133" i="3"/>
  <c r="J133" i="3" s="1"/>
  <c r="J99" i="3" s="1"/>
  <c r="BK122" i="3"/>
  <c r="J122" i="3" s="1"/>
  <c r="J98" i="3" s="1"/>
  <c r="P133" i="3"/>
  <c r="T133" i="3"/>
  <c r="BK121" i="2"/>
  <c r="J121" i="2"/>
  <c r="J97" i="2" s="1"/>
  <c r="BE124" i="3"/>
  <c r="BE127" i="3"/>
  <c r="BE132" i="3"/>
  <c r="J116" i="3"/>
  <c r="BE129" i="3"/>
  <c r="J114" i="3"/>
  <c r="BE128" i="3"/>
  <c r="F117" i="3"/>
  <c r="E85" i="3"/>
  <c r="BE125" i="3"/>
  <c r="BE123" i="3"/>
  <c r="BE126" i="3"/>
  <c r="BE130" i="3"/>
  <c r="BE135" i="3"/>
  <c r="BE134" i="3"/>
  <c r="BE131" i="3"/>
  <c r="BE125" i="2"/>
  <c r="J114" i="2"/>
  <c r="BE130" i="2"/>
  <c r="BE141" i="2"/>
  <c r="F92" i="2"/>
  <c r="BE135" i="2"/>
  <c r="E110" i="2"/>
  <c r="BE124" i="2"/>
  <c r="J116" i="2"/>
  <c r="BE129" i="2"/>
  <c r="BE138" i="2"/>
  <c r="BE127" i="2"/>
  <c r="BE123" i="2"/>
  <c r="BE128" i="2"/>
  <c r="BE132" i="2"/>
  <c r="BE131" i="2"/>
  <c r="BE137" i="2"/>
  <c r="BE126" i="2"/>
  <c r="BE133" i="2"/>
  <c r="BE140" i="2"/>
  <c r="F34" i="2"/>
  <c r="BA95" i="1"/>
  <c r="F35" i="3"/>
  <c r="BB96" i="1"/>
  <c r="F36" i="3"/>
  <c r="BC96" i="1" s="1"/>
  <c r="J34" i="3"/>
  <c r="AW96" i="1"/>
  <c r="F36" i="2"/>
  <c r="BC95" i="1"/>
  <c r="F37" i="2"/>
  <c r="BD95" i="1"/>
  <c r="F37" i="3"/>
  <c r="BD96" i="1" s="1"/>
  <c r="F35" i="2"/>
  <c r="BB95" i="1" s="1"/>
  <c r="F34" i="3"/>
  <c r="BA96" i="1" s="1"/>
  <c r="J34" i="2"/>
  <c r="AW95" i="1"/>
  <c r="T121" i="3" l="1"/>
  <c r="T120" i="3"/>
  <c r="P121" i="3"/>
  <c r="P120" i="3" s="1"/>
  <c r="AU96" i="1" s="1"/>
  <c r="P121" i="2"/>
  <c r="P120" i="2" s="1"/>
  <c r="AU95" i="1" s="1"/>
  <c r="R121" i="3"/>
  <c r="R120" i="3"/>
  <c r="BK121" i="3"/>
  <c r="BK120" i="3"/>
  <c r="J120" i="3"/>
  <c r="J96" i="3" s="1"/>
  <c r="BK120" i="2"/>
  <c r="J120" i="2"/>
  <c r="J30" i="2" s="1"/>
  <c r="AG95" i="1" s="1"/>
  <c r="F33" i="2"/>
  <c r="AZ95" i="1" s="1"/>
  <c r="J33" i="3"/>
  <c r="AV96" i="1" s="1"/>
  <c r="AT96" i="1" s="1"/>
  <c r="J33" i="2"/>
  <c r="AV95" i="1" s="1"/>
  <c r="AT95" i="1" s="1"/>
  <c r="BB94" i="1"/>
  <c r="AX94" i="1" s="1"/>
  <c r="BD94" i="1"/>
  <c r="W33" i="1"/>
  <c r="BA94" i="1"/>
  <c r="W30" i="1" s="1"/>
  <c r="F33" i="3"/>
  <c r="AZ96" i="1" s="1"/>
  <c r="BC94" i="1"/>
  <c r="W32" i="1" s="1"/>
  <c r="J121" i="3" l="1"/>
  <c r="J97" i="3"/>
  <c r="AN95" i="1"/>
  <c r="J96" i="2"/>
  <c r="J39" i="2"/>
  <c r="AU94" i="1"/>
  <c r="J30" i="3"/>
  <c r="AG96" i="1" s="1"/>
  <c r="W31" i="1"/>
  <c r="AZ94" i="1"/>
  <c r="W29" i="1" s="1"/>
  <c r="AW94" i="1"/>
  <c r="AK30" i="1" s="1"/>
  <c r="AY94" i="1"/>
  <c r="J39" i="3" l="1"/>
  <c r="AN96" i="1"/>
  <c r="AG94" i="1"/>
  <c r="AK26" i="1"/>
  <c r="AV94" i="1"/>
  <c r="AK29" i="1"/>
  <c r="AK35" i="1" s="1"/>
  <c r="AT94" i="1" l="1"/>
  <c r="AN94" i="1"/>
</calcChain>
</file>

<file path=xl/sharedStrings.xml><?xml version="1.0" encoding="utf-8"?>
<sst xmlns="http://schemas.openxmlformats.org/spreadsheetml/2006/main" count="829" uniqueCount="225">
  <si>
    <t>Export Komplet</t>
  </si>
  <si>
    <t/>
  </si>
  <si>
    <t>2.0</t>
  </si>
  <si>
    <t>ZAMOK</t>
  </si>
  <si>
    <t>False</t>
  </si>
  <si>
    <t>{5996afaf-3fc6-43b0-bf70-6a248d73c224}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</si>
  <si>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</si>
  <si>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</si>
  <si>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</si>
  <si>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</si>
  <si>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</si>
  <si>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</si>
  <si>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</si>
  <si>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</si>
  <si>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23-06-kmen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</si>
  <si>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</si>
  <si>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</si>
  <si>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Znalecký posudek 239-06/2023, silniční vegetace silnice III/40844 v úseku k.ú. Dyjákovice (okres Znojmo)</t>
  </si>
  <si>
    <t>KSO:</t>
  </si>
  <si>
    <t>CC-CZ:</t>
  </si>
  <si>
    <t>Místo:</t>
  </si>
  <si>
    <t>Dyjákovice</t>
  </si>
  <si>
    <t>Datum:</t>
  </si>
  <si>
    <t>15. 7. 2023</t>
  </si>
  <si>
    <t>Zadavatel:</t>
  </si>
  <si>
    <t>IČ:</t>
  </si>
  <si>
    <t>70932581</t>
  </si>
  <si>
    <t>SÚS JMK</t>
  </si>
  <si>
    <t>DIČ:</t>
  </si>
  <si>
    <t>CZ70932581</t>
  </si>
  <si>
    <t>Uchazeč:</t>
  </si>
  <si>
    <t>Vyplň údaj</t>
  </si>
  <si>
    <t>Projektant:</t>
  </si>
  <si>
    <t xml:space="preserve"> </t>
  </si>
  <si>
    <t>True</t>
  </si>
  <si>
    <t>Zpracovatel:</t>
  </si>
  <si>
    <t>Ing. Jaroslav Krejčí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</si>
  <si>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</si>
  <si>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</si>
  <si>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</si>
  <si>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</si>
  <si>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</si>
  <si>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</si>
  <si>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</si>
  <si>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</si>
  <si>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</si>
  <si>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</si>
  <si>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</si>
  <si>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</si>
  <si>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</si>
  <si>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</si>
  <si>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</si>
  <si>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</si>
  <si>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</si>
  <si>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</si>
  <si>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</si>
  <si>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</si>
  <si>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</si>
  <si>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</si>
  <si>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</si>
  <si>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</si>
  <si>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</si>
  <si>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</si>
  <si>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</si>
  <si>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</si>
  <si>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</si>
  <si>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</si>
  <si>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</si>
  <si>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</si>
  <si>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</si>
  <si>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</si>
  <si>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</si>
  <si>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</si>
  <si>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</si>
  <si>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</si>
  <si>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</si>
  <si>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</si>
  <si>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</si>
  <si>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</si>
  <si>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</si>
  <si>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</si>
  <si>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</si>
  <si>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</si>
  <si>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2</t>
  </si>
  <si>
    <t>Kácení</t>
  </si>
  <si>
    <t>STA</t>
  </si>
  <si>
    <t>1</t>
  </si>
  <si>
    <t>{dc7e4ab1-0ecd-4189-9d29-155f443a010e}</t>
  </si>
  <si>
    <t>2</t>
  </si>
  <si>
    <t>SO 1</t>
  </si>
  <si>
    <t>Ošetření dřevin</t>
  </si>
  <si>
    <t>{4a6217cf-496f-4376-8514-4c8d7c22bd43}</t>
  </si>
  <si>
    <t>KRYCÍ LIST SOUPISU PRACÍ</t>
  </si>
  <si>
    <t>Objekt:</t>
  </si>
  <si>
    <t>SO 2 - Kácení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</si>
  <si>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</si>
  <si>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</si>
  <si>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</si>
  <si>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</si>
  <si>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</si>
  <si>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</si>
  <si>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Kácení</t>
  </si>
  <si>
    <t xml:space="preserve">    2 - Vedlejší náklady</t>
  </si>
  <si>
    <t xml:space="preserve">    3 - Likvidace dřevní hmoty - je v režii zhotovitele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</si>
  <si>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</si>
  <si>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</si>
  <si>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</si>
  <si>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</si>
  <si>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</si>
  <si>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</si>
  <si>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</si>
  <si>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</si>
  <si>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</si>
  <si>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</si>
  <si>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</si>
  <si>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</si>
  <si>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</si>
  <si>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</si>
  <si>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</si>
  <si>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</si>
  <si>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</si>
  <si>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112151012</t>
  </si>
  <si>
    <t>Volné kácení stromů s rozřezáním a odvětvením D kmene přes 200 do 300 mm</t>
  </si>
  <si>
    <t>kus</t>
  </si>
  <si>
    <t>4</t>
  </si>
  <si>
    <t>-924838447</t>
  </si>
  <si>
    <t>112151014</t>
  </si>
  <si>
    <t>Volné kácení stromů s rozřezáním a odvětvením D kmene přes 400 do 500 mm</t>
  </si>
  <si>
    <t>-1137648939</t>
  </si>
  <si>
    <t>3</t>
  </si>
  <si>
    <t>112151015</t>
  </si>
  <si>
    <t>Volné kácení stromů s rozřezáním a odvětvením D kmene přes 500 do 600 mm</t>
  </si>
  <si>
    <t>733426167</t>
  </si>
  <si>
    <t>112151016</t>
  </si>
  <si>
    <t>Volné kácení stromů s rozřezáním a odvětvením D kmene přes 600 do 700 mm</t>
  </si>
  <si>
    <t>-22251620</t>
  </si>
  <si>
    <t>5</t>
  </si>
  <si>
    <t>112151017</t>
  </si>
  <si>
    <t>Volné kácení stromů s rozřezáním a odvětvením D kmene přes 700 do 800 mm</t>
  </si>
  <si>
    <t>-385593000</t>
  </si>
  <si>
    <t>6</t>
  </si>
  <si>
    <t>112151018</t>
  </si>
  <si>
    <t>Volné kácení stromů s rozřezáním a odvětvením D kmene přes 800 do 900 mm</t>
  </si>
  <si>
    <t>1137521764</t>
  </si>
  <si>
    <t>7</t>
  </si>
  <si>
    <t>112151315</t>
  </si>
  <si>
    <t>Kácení stromu postupné bez spouštění koruny a kmene D přes 0,5 do 0,6 m</t>
  </si>
  <si>
    <t>1131946778</t>
  </si>
  <si>
    <t>8</t>
  </si>
  <si>
    <t>112151316</t>
  </si>
  <si>
    <t>Kácení stromu postupné bez spouštění koruny a kmene D přes 0,6 do 0,7 m</t>
  </si>
  <si>
    <t>-1676807590</t>
  </si>
  <si>
    <t>9</t>
  </si>
  <si>
    <t>112201112</t>
  </si>
  <si>
    <t>Odstranění pařezů D přes 0,2 do 0,3 m v rovině a svahu do 1:5 s odklizením do 20 m a zasypáním jámy, doplnění zeminy, zhutnění a úprava terénu.</t>
  </si>
  <si>
    <t>21633386</t>
  </si>
  <si>
    <t>10</t>
  </si>
  <si>
    <t>112201114</t>
  </si>
  <si>
    <t>Odstranění pařezů D přes 0,4 do 0,5 m v rovině a svahu do 1:5 s odklizením do 20 m a zasypáním jámy, doplnění zeminy, zhutnění a úprava terénu.</t>
  </si>
  <si>
    <t>1531269312</t>
  </si>
  <si>
    <t>11</t>
  </si>
  <si>
    <t>112201115</t>
  </si>
  <si>
    <t>Odstranění pařezů D přes 0,5 do 0,6 m v rovině a svahu do 1:5 s odklizením do 20 m a zasypáním jámy, doplnění zeminy, zhutnění a úprava terénu.</t>
  </si>
  <si>
    <t>-1953196354</t>
  </si>
  <si>
    <t>VV</t>
  </si>
  <si>
    <t>8  + 1</t>
  </si>
  <si>
    <t>12</t>
  </si>
  <si>
    <t>112201116</t>
  </si>
  <si>
    <t>Odstranění pařezů D přes 0,6 do 0,7 m v rovině a svahu do 1:5 s odklizením do 20 m a zasypáním jámy, doplnění zeminy, zhutnění a úprava terénu.</t>
  </si>
  <si>
    <t>-1522181701</t>
  </si>
  <si>
    <t>12  +  1</t>
  </si>
  <si>
    <t>13</t>
  </si>
  <si>
    <t>112201118</t>
  </si>
  <si>
    <t>Odstranění pařezů D přes 0,8 do 0,9 m v rovině a svahu do 1:5 s odklizením do 20 m a zasypáním jámy, doplnění zeminy, zhutnění a úprava terénu.</t>
  </si>
  <si>
    <t>483015853</t>
  </si>
  <si>
    <t>14</t>
  </si>
  <si>
    <t>112201117</t>
  </si>
  <si>
    <t>Odstranění pařezů D přes 0,7 do 0,8 m v rovině a svahu do 1:5 s odklizením do 20 m a zasypáním jámy, doplnění zeminy, zhutnění a úprava terénu.</t>
  </si>
  <si>
    <t>-1740747473</t>
  </si>
  <si>
    <t>Vedlejší náklady</t>
  </si>
  <si>
    <t>041903000</t>
  </si>
  <si>
    <t>Dozor jiné osoby - biologický dozor</t>
  </si>
  <si>
    <t>soubor</t>
  </si>
  <si>
    <t>1024</t>
  </si>
  <si>
    <t>1450873467</t>
  </si>
  <si>
    <t>16</t>
  </si>
  <si>
    <t>012002003.1</t>
  </si>
  <si>
    <t>DIO - provizorní dopravní značení pro omezení provozu na komunikaci - ( pronájem , osazení, údržba, odstranění)</t>
  </si>
  <si>
    <t>-589131898</t>
  </si>
  <si>
    <t>Likvidace dřevní hmoty - je v režii zhotovitele</t>
  </si>
  <si>
    <t>SO 1 - Ošetření dřevin</t>
  </si>
  <si>
    <t xml:space="preserve">    1 - práce všeobecné</t>
  </si>
  <si>
    <t>práce všeobecné</t>
  </si>
  <si>
    <t>184852135</t>
  </si>
  <si>
    <t>Řez stromu bezpečnostní o ploše koruny přes 60 do 90 m2 lezeckou technikou</t>
  </si>
  <si>
    <t>-1644781219</t>
  </si>
  <si>
    <t>184852136</t>
  </si>
  <si>
    <t>Řez stromu bezpečnostní o ploše koruny přes 90 do 120 m2 lezeckou technikou</t>
  </si>
  <si>
    <t>-370432425</t>
  </si>
  <si>
    <t>184852137</t>
  </si>
  <si>
    <t>Řez stromu bezpečnostní o ploše koruny přes 120 do 150 m2 lezeckou technikou</t>
  </si>
  <si>
    <t>1849011928</t>
  </si>
  <si>
    <t>184852138</t>
  </si>
  <si>
    <t>Řez stromu bezpečnostní o ploše koruny přes 150 do 180 m2 lezeckou technikou</t>
  </si>
  <si>
    <t>1181960296</t>
  </si>
  <si>
    <t>184852139</t>
  </si>
  <si>
    <t>Řez stromu bezpečnostní o ploše koruny přes 180 do 210 m2 lezeckou technikou</t>
  </si>
  <si>
    <t>1994092787</t>
  </si>
  <si>
    <t>184852234</t>
  </si>
  <si>
    <t>Řez stromu zdravotní o ploše koruny přes 30 do 60 m2 lezeckou technikou</t>
  </si>
  <si>
    <t>-1000224364</t>
  </si>
  <si>
    <t>184852238</t>
  </si>
  <si>
    <t>Řez stromu zdravotní o ploše koruny přes 150 do 180 m2 lezeckou technikou</t>
  </si>
  <si>
    <t>-55795115</t>
  </si>
  <si>
    <t>184852241</t>
  </si>
  <si>
    <t>Řez stromu zdravotní o ploše koruny přes 210 do 240 m2 lezeckou technikou</t>
  </si>
  <si>
    <t>-1221250962</t>
  </si>
  <si>
    <t>184852242</t>
  </si>
  <si>
    <t>Řez stromu zdravotní o ploše koruny přes 240 do 270 m2 lezeckou technikou</t>
  </si>
  <si>
    <t>-695645059</t>
  </si>
  <si>
    <t>184852243</t>
  </si>
  <si>
    <t>Řez stromu zdravotní o ploše koruny přes 270 do 300 m2 lezeckou technikou</t>
  </si>
  <si>
    <t>-450748036</t>
  </si>
  <si>
    <t>267601089</t>
  </si>
  <si>
    <t>243607137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</si>
</sst>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59" t="s">
        <v>14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7"/>
      <c r="BE5" s="156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61" t="s">
        <v>17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7"/>
      <c r="BE6" s="157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57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57"/>
      <c r="BS8" s="14" t="s">
        <v>6</v>
      </c>
    </row>
    <row r="9" spans="1:74" ht="14.45" customHeight="1">
      <c r="B9" s="17"/>
      <c r="AR9" s="17"/>
      <c r="BE9" s="157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57"/>
      <c r="BS10" s="14" t="s">
        <v>6</v>
      </c>
    </row>
    <row r="11" spans="1:74" ht="18.399999999999999" customHeight="1">
      <c r="B11" s="17"/>
      <c r="E11" s="22" t="s">
        <v>27</v>
      </c>
      <c r="AK11" s="24" t="s">
        <v>28</v>
      </c>
      <c r="AN11" s="22" t="s">
        <v>29</v>
      </c>
      <c r="AR11" s="17"/>
      <c r="BE11" s="157"/>
      <c r="BS11" s="14" t="s">
        <v>6</v>
      </c>
    </row>
    <row r="12" spans="1:74" ht="6.95" customHeight="1">
      <c r="B12" s="17"/>
      <c r="AR12" s="17"/>
      <c r="BE12" s="157"/>
      <c r="BS12" s="14" t="s">
        <v>6</v>
      </c>
    </row>
    <row r="13" spans="1:74" ht="12" customHeight="1">
      <c r="B13" s="17"/>
      <c r="D13" s="24" t="s">
        <v>30</v>
      </c>
      <c r="AK13" s="24" t="s">
        <v>25</v>
      </c>
      <c r="AN13" s="26" t="s">
        <v>31</v>
      </c>
      <c r="AR13" s="17"/>
      <c r="BE13" s="157"/>
      <c r="BS13" s="14" t="s">
        <v>6</v>
      </c>
    </row>
    <row r="14" spans="1:74" ht="12.75">
      <c r="B14" s="17"/>
      <c r="E14" s="162" t="s">
        <v>31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4" t="s">
        <v>28</v>
      </c>
      <c r="AN14" s="26" t="s">
        <v>31</v>
      </c>
      <c r="AR14" s="17"/>
      <c r="BE14" s="157"/>
      <c r="BS14" s="14" t="s">
        <v>6</v>
      </c>
    </row>
    <row r="15" spans="1:74" ht="6.95" customHeight="1">
      <c r="B15" s="17"/>
      <c r="AR15" s="17"/>
      <c r="BE15" s="157"/>
      <c r="BS15" s="14" t="s">
        <v>4</v>
      </c>
    </row>
    <row r="16" spans="1:74" ht="12" customHeight="1">
      <c r="B16" s="17"/>
      <c r="D16" s="24" t="s">
        <v>32</v>
      </c>
      <c r="AK16" s="24" t="s">
        <v>25</v>
      </c>
      <c r="AN16" s="22" t="s">
        <v>1</v>
      </c>
      <c r="AR16" s="17"/>
      <c r="BE16" s="157"/>
      <c r="BS16" s="14" t="s">
        <v>4</v>
      </c>
    </row>
    <row r="17" spans="2:71" ht="18.399999999999999" customHeight="1">
      <c r="B17" s="17"/>
      <c r="E17" s="22" t="s">
        <v>33</v>
      </c>
      <c r="AK17" s="24" t="s">
        <v>28</v>
      </c>
      <c r="AN17" s="22" t="s">
        <v>1</v>
      </c>
      <c r="AR17" s="17"/>
      <c r="BE17" s="157"/>
      <c r="BS17" s="14" t="s">
        <v>34</v>
      </c>
    </row>
    <row r="18" spans="2:71" ht="6.95" customHeight="1">
      <c r="B18" s="17"/>
      <c r="AR18" s="17"/>
      <c r="BE18" s="157"/>
      <c r="BS18" s="14" t="s">
        <v>6</v>
      </c>
    </row>
    <row r="19" spans="2:71" ht="12" customHeight="1">
      <c r="B19" s="17"/>
      <c r="D19" s="24" t="s">
        <v>35</v>
      </c>
      <c r="AK19" s="24" t="s">
        <v>25</v>
      </c>
      <c r="AN19" s="22" t="s">
        <v>1</v>
      </c>
      <c r="AR19" s="17"/>
      <c r="BE19" s="157"/>
      <c r="BS19" s="14" t="s">
        <v>6</v>
      </c>
    </row>
    <row r="20" spans="2:71" ht="18.399999999999999" customHeight="1">
      <c r="B20" s="17"/>
      <c r="E20" s="22" t="s">
        <v>36</v>
      </c>
      <c r="AK20" s="24" t="s">
        <v>28</v>
      </c>
      <c r="AN20" s="22" t="s">
        <v>1</v>
      </c>
      <c r="AR20" s="17"/>
      <c r="BE20" s="157"/>
      <c r="BS20" s="14" t="s">
        <v>34</v>
      </c>
    </row>
    <row r="21" spans="2:71" ht="6.95" customHeight="1">
      <c r="B21" s="17"/>
      <c r="AR21" s="17"/>
      <c r="BE21" s="157"/>
    </row>
    <row r="22" spans="2:71" ht="12" customHeight="1">
      <c r="B22" s="17"/>
      <c r="D22" s="24" t="s">
        <v>37</v>
      </c>
      <c r="AR22" s="17"/>
      <c r="BE22" s="157"/>
    </row>
    <row r="23" spans="2:71" ht="16.5" customHeight="1">
      <c r="B23" s="17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7"/>
      <c r="BE23" s="157"/>
    </row>
    <row r="24" spans="2:71" ht="6.95" customHeight="1">
      <c r="B24" s="17"/>
      <c r="AR24" s="17"/>
      <c r="BE24" s="157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57"/>
    </row>
    <row r="26" spans="2:71" s="1" customFormat="1" ht="25.9" customHeight="1">
      <c r="B26" s="29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65">
        <f>ROUND(AG94,2)</f>
        <v>0</v>
      </c>
      <c r="AL26" s="166"/>
      <c r="AM26" s="166"/>
      <c r="AN26" s="166"/>
      <c r="AO26" s="166"/>
      <c r="AR26" s="29"/>
      <c r="BE26" s="157"/>
    </row>
    <row r="27" spans="2:71" s="1" customFormat="1" ht="6.95" customHeight="1">
      <c r="B27" s="29"/>
      <c r="AR27" s="29"/>
      <c r="BE27" s="157"/>
    </row>
    <row r="28" spans="2:71" s="1" customFormat="1" ht="12.75">
      <c r="B28" s="29"/>
      <c r="L28" s="167" t="s">
        <v>39</v>
      </c>
      <c r="M28" s="167"/>
      <c r="N28" s="167"/>
      <c r="O28" s="167"/>
      <c r="P28" s="167"/>
      <c r="W28" s="167" t="s">
        <v>40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41</v>
      </c>
      <c r="AL28" s="167"/>
      <c r="AM28" s="167"/>
      <c r="AN28" s="167"/>
      <c r="AO28" s="167"/>
      <c r="AR28" s="29"/>
      <c r="BE28" s="157"/>
    </row>
    <row r="29" spans="2:71" s="2" customFormat="1" ht="14.45" customHeight="1">
      <c r="B29" s="33"/>
      <c r="D29" s="24" t="s">
        <v>42</v>
      </c>
      <c r="F29" s="24" t="s">
        <v>43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3"/>
      <c r="BE29" s="158"/>
    </row>
    <row r="30" spans="2:71" s="2" customFormat="1" ht="14.45" customHeight="1">
      <c r="B30" s="33"/>
      <c r="F30" s="24" t="s">
        <v>44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3"/>
      <c r="BE30" s="158"/>
    </row>
    <row r="31" spans="2:71" s="2" customFormat="1" ht="14.45" hidden="1" customHeight="1">
      <c r="B31" s="33"/>
      <c r="F31" s="24" t="s">
        <v>45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3"/>
      <c r="BE31" s="158"/>
    </row>
    <row r="32" spans="2:71" s="2" customFormat="1" ht="14.45" hidden="1" customHeight="1">
      <c r="B32" s="33"/>
      <c r="F32" s="24" t="s">
        <v>46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3"/>
      <c r="BE32" s="158"/>
    </row>
    <row r="33" spans="2:57" s="2" customFormat="1" ht="14.45" hidden="1" customHeight="1">
      <c r="B33" s="33"/>
      <c r="F33" s="24" t="s">
        <v>47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3"/>
      <c r="BE33" s="158"/>
    </row>
    <row r="34" spans="2:57" s="1" customFormat="1" ht="6.95" customHeight="1">
      <c r="B34" s="29"/>
      <c r="AR34" s="29"/>
      <c r="BE34" s="157"/>
    </row>
    <row r="35" spans="2:57" s="1" customFormat="1" ht="25.9" customHeight="1"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171" t="s">
        <v>50</v>
      </c>
      <c r="Y35" s="172"/>
      <c r="Z35" s="172"/>
      <c r="AA35" s="172"/>
      <c r="AB35" s="172"/>
      <c r="AC35" s="36"/>
      <c r="AD35" s="36"/>
      <c r="AE35" s="36"/>
      <c r="AF35" s="36"/>
      <c r="AG35" s="36"/>
      <c r="AH35" s="36"/>
      <c r="AI35" s="36"/>
      <c r="AJ35" s="36"/>
      <c r="AK35" s="173">
        <f>SUM(AK26:AK33)</f>
        <v>0</v>
      </c>
      <c r="AL35" s="172"/>
      <c r="AM35" s="172"/>
      <c r="AN35" s="172"/>
      <c r="AO35" s="174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51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52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17"/>
      <c r="AR50" s="17"/>
    </row>
    <row r="51" spans="2:44" ht="11.25">
      <c r="B51" s="17"/>
      <c r="AR51" s="17"/>
    </row>
    <row r="52" spans="2:44" ht="11.25">
      <c r="B52" s="17"/>
      <c r="AR52" s="17"/>
    </row>
    <row r="53" spans="2:44" ht="11.25">
      <c r="B53" s="17"/>
      <c r="AR53" s="17"/>
    </row>
    <row r="54" spans="2:44" ht="11.25">
      <c r="B54" s="17"/>
      <c r="AR54" s="17"/>
    </row>
    <row r="55" spans="2:44" ht="11.25">
      <c r="B55" s="17"/>
      <c r="AR55" s="17"/>
    </row>
    <row r="56" spans="2:44" ht="11.25">
      <c r="B56" s="17"/>
      <c r="AR56" s="17"/>
    </row>
    <row r="57" spans="2:44" ht="11.25">
      <c r="B57" s="17"/>
      <c r="AR57" s="17"/>
    </row>
    <row r="58" spans="2:44" ht="11.25">
      <c r="B58" s="17"/>
      <c r="AR58" s="17"/>
    </row>
    <row r="59" spans="2:44" ht="11.25">
      <c r="B59" s="17"/>
      <c r="AR59" s="17"/>
    </row>
    <row r="60" spans="2:44" s="1" customFormat="1" ht="12.75">
      <c r="B60" s="29"/>
      <c r="D60" s="40" t="s">
        <v>53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53</v>
      </c>
      <c r="AI60" s="31"/>
      <c r="AJ60" s="31"/>
      <c r="AK60" s="31"/>
      <c r="AL60" s="31"/>
      <c r="AM60" s="40" t="s">
        <v>54</v>
      </c>
      <c r="AN60" s="31"/>
      <c r="AO60" s="31"/>
      <c r="AR60" s="29"/>
    </row>
    <row r="61" spans="2:44" ht="11.25">
      <c r="B61" s="17"/>
      <c r="AR61" s="17"/>
    </row>
    <row r="62" spans="2:44" ht="11.25">
      <c r="B62" s="17"/>
      <c r="AR62" s="17"/>
    </row>
    <row r="63" spans="2:44" ht="11.25">
      <c r="B63" s="17"/>
      <c r="AR63" s="17"/>
    </row>
    <row r="64" spans="2:44" s="1" customFormat="1" ht="12.75">
      <c r="B64" s="29"/>
      <c r="D64" s="38" t="s">
        <v>55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56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17"/>
      <c r="AR65" s="17"/>
    </row>
    <row r="66" spans="2:44" ht="11.25">
      <c r="B66" s="17"/>
      <c r="AR66" s="17"/>
    </row>
    <row r="67" spans="2:44" ht="11.25">
      <c r="B67" s="17"/>
      <c r="AR67" s="17"/>
    </row>
    <row r="68" spans="2:44" ht="11.25">
      <c r="B68" s="17"/>
      <c r="AR68" s="17"/>
    </row>
    <row r="69" spans="2:44" ht="11.25">
      <c r="B69" s="17"/>
      <c r="AR69" s="17"/>
    </row>
    <row r="70" spans="2:44" ht="11.25">
      <c r="B70" s="17"/>
      <c r="AR70" s="17"/>
    </row>
    <row r="71" spans="2:44" ht="11.25">
      <c r="B71" s="17"/>
      <c r="AR71" s="17"/>
    </row>
    <row r="72" spans="2:44" ht="11.25">
      <c r="B72" s="17"/>
      <c r="AR72" s="17"/>
    </row>
    <row r="73" spans="2:44" ht="11.25">
      <c r="B73" s="17"/>
      <c r="AR73" s="17"/>
    </row>
    <row r="74" spans="2:44" ht="11.25">
      <c r="B74" s="17"/>
      <c r="AR74" s="17"/>
    </row>
    <row r="75" spans="2:44" s="1" customFormat="1" ht="12.75">
      <c r="B75" s="29"/>
      <c r="D75" s="40" t="s">
        <v>53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53</v>
      </c>
      <c r="AI75" s="31"/>
      <c r="AJ75" s="31"/>
      <c r="AK75" s="31"/>
      <c r="AL75" s="31"/>
      <c r="AM75" s="40" t="s">
        <v>54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57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23-06-kmen</v>
      </c>
      <c r="AR84" s="45"/>
    </row>
    <row r="85" spans="1:91" s="4" customFormat="1" ht="36.950000000000003" customHeight="1">
      <c r="B85" s="46"/>
      <c r="C85" s="47" t="s">
        <v>16</v>
      </c>
      <c r="L85" s="175" t="str">
        <f>K6</f>
        <v>Znalecký posudek 239-06/2023, silniční vegetace silnice III/40844 v úseku k.ú. Dyjákovice (okres Znojmo)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Dyjákovice</v>
      </c>
      <c r="AI87" s="24" t="s">
        <v>22</v>
      </c>
      <c r="AM87" s="177" t="str">
        <f>IF(AN8= "","",AN8)</f>
        <v>15. 7. 2023</v>
      </c>
      <c r="AN87" s="177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SÚS JMK</v>
      </c>
      <c r="AI89" s="24" t="s">
        <v>32</v>
      </c>
      <c r="AM89" s="178" t="str">
        <f>IF(E17="","",E17)</f>
        <v xml:space="preserve"> </v>
      </c>
      <c r="AN89" s="179"/>
      <c r="AO89" s="179"/>
      <c r="AP89" s="179"/>
      <c r="AR89" s="29"/>
      <c r="AS89" s="180" t="s">
        <v>58</v>
      </c>
      <c r="AT89" s="18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30</v>
      </c>
      <c r="L90" s="3" t="str">
        <f>IF(E14= "Vyplň údaj","",E14)</f>
        <v/>
      </c>
      <c r="AI90" s="24" t="s">
        <v>35</v>
      </c>
      <c r="AM90" s="178" t="str">
        <f>IF(E20="","",E20)</f>
        <v>Ing. Jaroslav Krejčí</v>
      </c>
      <c r="AN90" s="179"/>
      <c r="AO90" s="179"/>
      <c r="AP90" s="179"/>
      <c r="AR90" s="29"/>
      <c r="AS90" s="182"/>
      <c r="AT90" s="183"/>
      <c r="BD90" s="53"/>
    </row>
    <row r="91" spans="1:91" s="1" customFormat="1" ht="10.9" customHeight="1">
      <c r="B91" s="29"/>
      <c r="AR91" s="29"/>
      <c r="AS91" s="182"/>
      <c r="AT91" s="183"/>
      <c r="BD91" s="53"/>
    </row>
    <row r="92" spans="1:91" s="1" customFormat="1" ht="29.25" customHeight="1">
      <c r="B92" s="29"/>
      <c r="C92" s="184" t="s">
        <v>59</v>
      </c>
      <c r="D92" s="185"/>
      <c r="E92" s="185"/>
      <c r="F92" s="185"/>
      <c r="G92" s="185"/>
      <c r="H92" s="54"/>
      <c r="I92" s="186" t="s">
        <v>60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61</v>
      </c>
      <c r="AH92" s="185"/>
      <c r="AI92" s="185"/>
      <c r="AJ92" s="185"/>
      <c r="AK92" s="185"/>
      <c r="AL92" s="185"/>
      <c r="AM92" s="185"/>
      <c r="AN92" s="186" t="s">
        <v>62</v>
      </c>
      <c r="AO92" s="185"/>
      <c r="AP92" s="188"/>
      <c r="AQ92" s="55" t="s">
        <v>63</v>
      </c>
      <c r="AR92" s="29"/>
      <c r="AS92" s="56" t="s">
        <v>64</v>
      </c>
      <c r="AT92" s="57" t="s">
        <v>65</v>
      </c>
      <c r="AU92" s="57" t="s">
        <v>66</v>
      </c>
      <c r="AV92" s="57" t="s">
        <v>67</v>
      </c>
      <c r="AW92" s="57" t="s">
        <v>68</v>
      </c>
      <c r="AX92" s="57" t="s">
        <v>69</v>
      </c>
      <c r="AY92" s="57" t="s">
        <v>70</v>
      </c>
      <c r="AZ92" s="57" t="s">
        <v>71</v>
      </c>
      <c r="BA92" s="57" t="s">
        <v>72</v>
      </c>
      <c r="BB92" s="57" t="s">
        <v>73</v>
      </c>
      <c r="BC92" s="57" t="s">
        <v>74</v>
      </c>
      <c r="BD92" s="58" t="s">
        <v>75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2">
        <f>ROUND(SUM(AG95:AG96),2)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77</v>
      </c>
      <c r="BT94" s="69" t="s">
        <v>78</v>
      </c>
      <c r="BU94" s="70" t="s">
        <v>79</v>
      </c>
      <c r="BV94" s="69" t="s">
        <v>80</v>
      </c>
      <c r="BW94" s="69" t="s">
        <v>5</v>
      </c>
      <c r="BX94" s="69" t="s">
        <v>81</v>
      </c>
      <c r="CL94" s="69" t="s">
        <v>1</v>
      </c>
    </row>
    <row r="95" spans="1:91" s="6" customFormat="1" ht="16.5" customHeight="1">
      <c r="A95" s="71" t="s">
        <v>82</v>
      </c>
      <c r="B95" s="72"/>
      <c r="C95" s="73"/>
      <c r="D95" s="191" t="s">
        <v>83</v>
      </c>
      <c r="E95" s="191"/>
      <c r="F95" s="191"/>
      <c r="G95" s="191"/>
      <c r="H95" s="191"/>
      <c r="I95" s="74"/>
      <c r="J95" s="191" t="s">
        <v>84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'SO 2 - Kácení'!J30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5" t="s">
        <v>85</v>
      </c>
      <c r="AR95" s="72"/>
      <c r="AS95" s="76">
        <v>0</v>
      </c>
      <c r="AT95" s="77">
        <f>ROUND(SUM(AV95:AW95),2)</f>
        <v>0</v>
      </c>
      <c r="AU95" s="78">
        <f>'SO 2 - Kácení'!P120</f>
        <v>0</v>
      </c>
      <c r="AV95" s="77">
        <f>'SO 2 - Kácení'!J33</f>
        <v>0</v>
      </c>
      <c r="AW95" s="77">
        <f>'SO 2 - Kácení'!J34</f>
        <v>0</v>
      </c>
      <c r="AX95" s="77">
        <f>'SO 2 - Kácení'!J35</f>
        <v>0</v>
      </c>
      <c r="AY95" s="77">
        <f>'SO 2 - Kácení'!J36</f>
        <v>0</v>
      </c>
      <c r="AZ95" s="77">
        <f>'SO 2 - Kácení'!F33</f>
        <v>0</v>
      </c>
      <c r="BA95" s="77">
        <f>'SO 2 - Kácení'!F34</f>
        <v>0</v>
      </c>
      <c r="BB95" s="77">
        <f>'SO 2 - Kácení'!F35</f>
        <v>0</v>
      </c>
      <c r="BC95" s="77">
        <f>'SO 2 - Kácení'!F36</f>
        <v>0</v>
      </c>
      <c r="BD95" s="79">
        <f>'SO 2 - Kácení'!F37</f>
        <v>0</v>
      </c>
      <c r="BT95" s="80" t="s">
        <v>86</v>
      </c>
      <c r="BV95" s="80" t="s">
        <v>80</v>
      </c>
      <c r="BW95" s="80" t="s">
        <v>87</v>
      </c>
      <c r="BX95" s="80" t="s">
        <v>5</v>
      </c>
      <c r="CL95" s="80" t="s">
        <v>1</v>
      </c>
      <c r="CM95" s="80" t="s">
        <v>88</v>
      </c>
    </row>
    <row r="96" spans="1:91" s="6" customFormat="1" ht="16.5" customHeight="1">
      <c r="A96" s="71" t="s">
        <v>82</v>
      </c>
      <c r="B96" s="72"/>
      <c r="C96" s="73"/>
      <c r="D96" s="191" t="s">
        <v>89</v>
      </c>
      <c r="E96" s="191"/>
      <c r="F96" s="191"/>
      <c r="G96" s="191"/>
      <c r="H96" s="191"/>
      <c r="I96" s="74"/>
      <c r="J96" s="191" t="s">
        <v>90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'SO 1 - Ošetření dřevin'!J30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5" t="s">
        <v>85</v>
      </c>
      <c r="AR96" s="72"/>
      <c r="AS96" s="81">
        <v>0</v>
      </c>
      <c r="AT96" s="82">
        <f>ROUND(SUM(AV96:AW96),2)</f>
        <v>0</v>
      </c>
      <c r="AU96" s="83">
        <f>'SO 1 - Ošetření dřevin'!P120</f>
        <v>0</v>
      </c>
      <c r="AV96" s="82">
        <f>'SO 1 - Ošetření dřevin'!J33</f>
        <v>0</v>
      </c>
      <c r="AW96" s="82">
        <f>'SO 1 - Ošetření dřevin'!J34</f>
        <v>0</v>
      </c>
      <c r="AX96" s="82">
        <f>'SO 1 - Ošetření dřevin'!J35</f>
        <v>0</v>
      </c>
      <c r="AY96" s="82">
        <f>'SO 1 - Ošetření dřevin'!J36</f>
        <v>0</v>
      </c>
      <c r="AZ96" s="82">
        <f>'SO 1 - Ošetření dřevin'!F33</f>
        <v>0</v>
      </c>
      <c r="BA96" s="82">
        <f>'SO 1 - Ošetření dřevin'!F34</f>
        <v>0</v>
      </c>
      <c r="BB96" s="82">
        <f>'SO 1 - Ošetření dřevin'!F35</f>
        <v>0</v>
      </c>
      <c r="BC96" s="82">
        <f>'SO 1 - Ošetření dřevin'!F36</f>
        <v>0</v>
      </c>
      <c r="BD96" s="84">
        <f>'SO 1 - Ošetření dřevin'!F37</f>
        <v>0</v>
      </c>
      <c r="BT96" s="80" t="s">
        <v>86</v>
      </c>
      <c r="BV96" s="80" t="s">
        <v>80</v>
      </c>
      <c r="BW96" s="80" t="s">
        <v>91</v>
      </c>
      <c r="BX96" s="80" t="s">
        <v>5</v>
      </c>
      <c r="CL96" s="80" t="s">
        <v>1</v>
      </c>
      <c r="CM96" s="80" t="s">
        <v>88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bkUGoyQnTaQw/cLduewWbVNfwBbWy/F7RvudnOdRzSY+dAiAPO11WbrzG8myLV7S9kPZ47e2yMjGLZDUTp/ijw==" saltValue="Rk30/yFdz0YtN/BXIqzlw9dQt69SeTbsIFmr1jQMPESP/t76KjGvT9R9nB6uXMroklSV8kLBOUSv0TQqQS/vH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2 - Kácení'!C2" display="/" xr:uid="{00000000-0004-0000-0000-000000000000}"/>
    <hyperlink ref="A96" location="'SO 1 - Ošetření dřevi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4" t="s">
        <v>91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92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194" t="str">
        <f>'Rekapitulace stavby'!K6</f>
        <v>Znalecký posudek 239-06/2023, silniční vegetace silnice III/40844 v úseku k.ú. Dyjákovice (okres Znojmo)</v>
      </c>
      <c r="F7" s="195"/>
      <c r="G7" s="195"/>
      <c r="H7" s="195"/>
      <c r="L7" s="17"/>
    </row>
    <row r="8" spans="2:46" s="1" customFormat="1" ht="12" customHeight="1">
      <c r="B8" s="29"/>
      <c r="D8" s="24" t="s">
        <v>93</v>
      </c>
      <c r="L8" s="29"/>
    </row>
    <row r="9" spans="2:46" s="1" customFormat="1" ht="16.5" customHeight="1">
      <c r="B9" s="29"/>
      <c r="E9" s="175" t="s">
        <v>190</v>
      </c>
      <c r="F9" s="196"/>
      <c r="G9" s="196"/>
      <c r="H9" s="196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15. 7. 2023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197" t="str">
        <f>'Rekapitulace stavby'!E14</f>
        <v>Vyplň údaj</v>
      </c>
      <c r="F18" s="159"/>
      <c r="G18" s="159"/>
      <c r="H18" s="159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28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36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64" t="s">
        <v>1</v>
      </c>
      <c r="F27" s="164"/>
      <c r="G27" s="164"/>
      <c r="H27" s="164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ROUND((SUM(BE120:BE136)),  2)</f>
        <v>0</v>
      </c>
      <c r="I33" s="89">
        <v>0.21</v>
      </c>
      <c r="J33" s="88">
        <f>ROUND(((SUM(BE120:BE136))*I33),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ROUND((SUM(BF120:BF136)),  2)</f>
        <v>0</v>
      </c>
      <c r="I34" s="89">
        <v>0.15</v>
      </c>
      <c r="J34" s="88">
        <f>ROUND(((SUM(BF120:BF136))*I34),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ROUND((SUM(BG120:BG136)),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ROUND((SUM(BH120:BH136)),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ROUND((SUM(BI120:BI136)),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194" t="str">
        <f>E7</f>
        <v>Znalecký posudek 239-06/2023, silniční vegetace silnice III/40844 v úseku k.ú. Dyjákovice (okres Znojmo)</v>
      </c>
      <c r="F85" s="195"/>
      <c r="G85" s="195"/>
      <c r="H85" s="195"/>
      <c r="L85" s="29"/>
    </row>
    <row r="86" spans="2:47" s="1" customFormat="1" ht="12" customHeight="1">
      <c r="B86" s="29"/>
      <c r="C86" s="24" t="s">
        <v>93</v>
      </c>
      <c r="L86" s="29"/>
    </row>
    <row r="87" spans="2:47" s="1" customFormat="1" ht="16.5" customHeight="1">
      <c r="B87" s="29"/>
      <c r="E87" s="175" t="str">
        <f>E9</f>
        <v>SO 1 - Ošetření dřevin</v>
      </c>
      <c r="F87" s="196"/>
      <c r="G87" s="196"/>
      <c r="H87" s="19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Dyjákovice</v>
      </c>
      <c r="I89" s="24" t="s">
        <v>22</v>
      </c>
      <c r="J89" s="49" t="str">
        <f>IF(J12="","",J12)</f>
        <v>15. 7. 2023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SÚS JMK</v>
      </c>
      <c r="I91" s="24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35</v>
      </c>
      <c r="J92" s="27" t="str">
        <f>E24</f>
        <v>Ing. Jaroslav Krejčí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96</v>
      </c>
      <c r="D94" s="90"/>
      <c r="E94" s="90"/>
      <c r="F94" s="90"/>
      <c r="G94" s="90"/>
      <c r="H94" s="90"/>
      <c r="I94" s="90"/>
      <c r="J94" s="99" t="s">
        <v>97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98</v>
      </c>
      <c r="J96" s="63">
        <f>J120</f>
        <v>0</v>
      </c>
      <c r="L96" s="29"/>
      <c r="AU96" s="14" t="s">
        <v>99</v>
      </c>
    </row>
    <row r="97" spans="2:12" s="8" customFormat="1" ht="24.95" customHeight="1">
      <c r="B97" s="101"/>
      <c r="D97" s="102" t="s">
        <v>100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191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102</v>
      </c>
      <c r="E99" s="107"/>
      <c r="F99" s="107"/>
      <c r="G99" s="107"/>
      <c r="H99" s="107"/>
      <c r="I99" s="107"/>
      <c r="J99" s="108">
        <f>J133</f>
        <v>0</v>
      </c>
      <c r="L99" s="105"/>
    </row>
    <row r="100" spans="2:12" s="9" customFormat="1" ht="19.899999999999999" customHeight="1">
      <c r="B100" s="105"/>
      <c r="D100" s="106" t="s">
        <v>103</v>
      </c>
      <c r="E100" s="107"/>
      <c r="F100" s="107"/>
      <c r="G100" s="107"/>
      <c r="H100" s="107"/>
      <c r="I100" s="107"/>
      <c r="J100" s="108">
        <f>J136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104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194" t="str">
        <f>E7</f>
        <v>Znalecký posudek 239-06/2023, silniční vegetace silnice III/40844 v úseku k.ú. Dyjákovice (okres Znojmo)</v>
      </c>
      <c r="F110" s="195"/>
      <c r="G110" s="195"/>
      <c r="H110" s="195"/>
      <c r="L110" s="29"/>
    </row>
    <row r="111" spans="2:12" s="1" customFormat="1" ht="12" customHeight="1">
      <c r="B111" s="29"/>
      <c r="C111" s="24" t="s">
        <v>93</v>
      </c>
      <c r="L111" s="29"/>
    </row>
    <row r="112" spans="2:12" s="1" customFormat="1" ht="16.5" customHeight="1">
      <c r="B112" s="29"/>
      <c r="E112" s="175" t="str">
        <f>E9</f>
        <v>SO 1 - Ošetření dřevin</v>
      </c>
      <c r="F112" s="196"/>
      <c r="G112" s="196"/>
      <c r="H112" s="196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Dyjákovice</v>
      </c>
      <c r="I114" s="24" t="s">
        <v>22</v>
      </c>
      <c r="J114" s="49" t="str">
        <f>IF(J12="","",J12)</f>
        <v>15. 7. 2023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SÚS JMK</v>
      </c>
      <c r="I116" s="24" t="s">
        <v>32</v>
      </c>
      <c r="J116" s="27" t="str">
        <f>E21</f>
        <v xml:space="preserve"> 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35</v>
      </c>
      <c r="J117" s="27" t="str">
        <f>E24</f>
        <v>Ing. Jaroslav Krejčí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105</v>
      </c>
      <c r="D119" s="111" t="s">
        <v>63</v>
      </c>
      <c r="E119" s="111" t="s">
        <v>59</v>
      </c>
      <c r="F119" s="111" t="s">
        <v>60</v>
      </c>
      <c r="G119" s="111" t="s">
        <v>106</v>
      </c>
      <c r="H119" s="111" t="s">
        <v>107</v>
      </c>
      <c r="I119" s="111" t="s">
        <v>108</v>
      </c>
      <c r="J119" s="112" t="s">
        <v>97</v>
      </c>
      <c r="K119" s="113" t="s">
        <v>109</v>
      </c>
      <c r="L119" s="109"/>
      <c r="M119" s="56" t="s">
        <v>1</v>
      </c>
      <c r="N119" s="57" t="s">
        <v>42</v>
      </c>
      <c r="O119" s="57" t="s">
        <v>110</v>
      </c>
      <c r="P119" s="57" t="s">
        <v>111</v>
      </c>
      <c r="Q119" s="57" t="s">
        <v>112</v>
      </c>
      <c r="R119" s="57" t="s">
        <v>113</v>
      </c>
      <c r="S119" s="57" t="s">
        <v>114</v>
      </c>
      <c r="T119" s="58" t="s">
        <v>115</v>
      </c>
    </row>
    <row r="120" spans="2:65" s="1" customFormat="1" ht="22.9" customHeight="1">
      <c r="B120" s="29"/>
      <c r="C120" s="61" t="s">
        <v>116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0</v>
      </c>
      <c r="S120" s="50"/>
      <c r="T120" s="116">
        <f>T121</f>
        <v>0</v>
      </c>
      <c r="AT120" s="14" t="s">
        <v>77</v>
      </c>
      <c r="AU120" s="14" t="s">
        <v>99</v>
      </c>
      <c r="BK120" s="117">
        <f>BK121</f>
        <v>0</v>
      </c>
    </row>
    <row r="121" spans="2:65" s="11" customFormat="1" ht="25.9" customHeight="1">
      <c r="B121" s="118"/>
      <c r="D121" s="119" t="s">
        <v>77</v>
      </c>
      <c r="E121" s="120" t="s">
        <v>117</v>
      </c>
      <c r="F121" s="120" t="s">
        <v>118</v>
      </c>
      <c r="I121" s="121"/>
      <c r="J121" s="122">
        <f>BK121</f>
        <v>0</v>
      </c>
      <c r="L121" s="118"/>
      <c r="M121" s="123"/>
      <c r="P121" s="124">
        <f>P122+P133+P136</f>
        <v>0</v>
      </c>
      <c r="R121" s="124">
        <f>R122+R133+R136</f>
        <v>0</v>
      </c>
      <c r="T121" s="125">
        <f>T122+T133+T136</f>
        <v>0</v>
      </c>
      <c r="AR121" s="119" t="s">
        <v>86</v>
      </c>
      <c r="AT121" s="126" t="s">
        <v>77</v>
      </c>
      <c r="AU121" s="126" t="s">
        <v>78</v>
      </c>
      <c r="AY121" s="119" t="s">
        <v>119</v>
      </c>
      <c r="BK121" s="127">
        <f>BK122+BK133+BK136</f>
        <v>0</v>
      </c>
    </row>
    <row r="122" spans="2:65" s="11" customFormat="1" ht="22.9" customHeight="1">
      <c r="B122" s="118"/>
      <c r="D122" s="119" t="s">
        <v>77</v>
      </c>
      <c r="E122" s="128" t="s">
        <v>86</v>
      </c>
      <c r="F122" s="128" t="s">
        <v>192</v>
      </c>
      <c r="I122" s="121"/>
      <c r="J122" s="129">
        <f>BK122</f>
        <v>0</v>
      </c>
      <c r="L122" s="118"/>
      <c r="M122" s="123"/>
      <c r="P122" s="124">
        <f>SUM(P123:P132)</f>
        <v>0</v>
      </c>
      <c r="R122" s="124">
        <f>SUM(R123:R132)</f>
        <v>0</v>
      </c>
      <c r="T122" s="125">
        <f>SUM(T123:T132)</f>
        <v>0</v>
      </c>
      <c r="AR122" s="119" t="s">
        <v>86</v>
      </c>
      <c r="AT122" s="126" t="s">
        <v>77</v>
      </c>
      <c r="AU122" s="126" t="s">
        <v>86</v>
      </c>
      <c r="AY122" s="119" t="s">
        <v>119</v>
      </c>
      <c r="BK122" s="127">
        <f>SUM(BK123:BK132)</f>
        <v>0</v>
      </c>
    </row>
    <row r="123" spans="2:65" s="1" customFormat="1" ht="16.5" customHeight="1">
      <c r="B123" s="29"/>
      <c r="C123" s="130" t="s">
        <v>86</v>
      </c>
      <c r="D123" s="130" t="s">
        <v>120</v>
      </c>
      <c r="E123" s="131" t="s">
        <v>193</v>
      </c>
      <c r="F123" s="132" t="s">
        <v>194</v>
      </c>
      <c r="G123" s="133" t="s">
        <v>123</v>
      </c>
      <c r="H123" s="134">
        <v>1</v>
      </c>
      <c r="I123" s="135"/>
      <c r="J123" s="136">
        <f t="shared" ref="J123:J132" si="0">ROUND(I123*H123,2)</f>
        <v>0</v>
      </c>
      <c r="K123" s="137"/>
      <c r="L123" s="29"/>
      <c r="M123" s="138" t="s">
        <v>1</v>
      </c>
      <c r="N123" s="139" t="s">
        <v>43</v>
      </c>
      <c r="P123" s="140">
        <f t="shared" ref="P123:P132" si="1">O123*H123</f>
        <v>0</v>
      </c>
      <c r="Q123" s="140">
        <v>0</v>
      </c>
      <c r="R123" s="140">
        <f t="shared" ref="R123:R132" si="2">Q123*H123</f>
        <v>0</v>
      </c>
      <c r="S123" s="140">
        <v>0</v>
      </c>
      <c r="T123" s="141">
        <f t="shared" ref="T123:T132" si="3">S123*H123</f>
        <v>0</v>
      </c>
      <c r="AR123" s="142" t="s">
        <v>124</v>
      </c>
      <c r="AT123" s="142" t="s">
        <v>120</v>
      </c>
      <c r="AU123" s="142" t="s">
        <v>88</v>
      </c>
      <c r="AY123" s="14" t="s">
        <v>119</v>
      </c>
      <c r="BE123" s="143">
        <f t="shared" ref="BE123:BE132" si="4">IF(N123="základní",J123,0)</f>
        <v>0</v>
      </c>
      <c r="BF123" s="143">
        <f t="shared" ref="BF123:BF132" si="5">IF(N123="snížená",J123,0)</f>
        <v>0</v>
      </c>
      <c r="BG123" s="143">
        <f t="shared" ref="BG123:BG132" si="6">IF(N123="zákl. přenesená",J123,0)</f>
        <v>0</v>
      </c>
      <c r="BH123" s="143">
        <f t="shared" ref="BH123:BH132" si="7">IF(N123="sníž. přenesená",J123,0)</f>
        <v>0</v>
      </c>
      <c r="BI123" s="143">
        <f t="shared" ref="BI123:BI132" si="8">IF(N123="nulová",J123,0)</f>
        <v>0</v>
      </c>
      <c r="BJ123" s="14" t="s">
        <v>86</v>
      </c>
      <c r="BK123" s="143">
        <f t="shared" ref="BK123:BK132" si="9">ROUND(I123*H123,2)</f>
        <v>0</v>
      </c>
      <c r="BL123" s="14" t="s">
        <v>124</v>
      </c>
      <c r="BM123" s="142" t="s">
        <v>195</v>
      </c>
    </row>
    <row r="124" spans="2:65" s="1" customFormat="1" ht="16.5" customHeight="1">
      <c r="B124" s="29"/>
      <c r="C124" s="130" t="s">
        <v>88</v>
      </c>
      <c r="D124" s="130" t="s">
        <v>120</v>
      </c>
      <c r="E124" s="131" t="s">
        <v>196</v>
      </c>
      <c r="F124" s="132" t="s">
        <v>197</v>
      </c>
      <c r="G124" s="133" t="s">
        <v>123</v>
      </c>
      <c r="H124" s="134">
        <v>2</v>
      </c>
      <c r="I124" s="135"/>
      <c r="J124" s="136">
        <f t="shared" si="0"/>
        <v>0</v>
      </c>
      <c r="K124" s="137"/>
      <c r="L124" s="29"/>
      <c r="M124" s="138" t="s">
        <v>1</v>
      </c>
      <c r="N124" s="139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124</v>
      </c>
      <c r="AT124" s="142" t="s">
        <v>120</v>
      </c>
      <c r="AU124" s="142" t="s">
        <v>88</v>
      </c>
      <c r="AY124" s="14" t="s">
        <v>119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4" t="s">
        <v>86</v>
      </c>
      <c r="BK124" s="143">
        <f t="shared" si="9"/>
        <v>0</v>
      </c>
      <c r="BL124" s="14" t="s">
        <v>124</v>
      </c>
      <c r="BM124" s="142" t="s">
        <v>198</v>
      </c>
    </row>
    <row r="125" spans="2:65" s="1" customFormat="1" ht="16.5" customHeight="1">
      <c r="B125" s="29"/>
      <c r="C125" s="130" t="s">
        <v>129</v>
      </c>
      <c r="D125" s="130" t="s">
        <v>120</v>
      </c>
      <c r="E125" s="131" t="s">
        <v>199</v>
      </c>
      <c r="F125" s="132" t="s">
        <v>200</v>
      </c>
      <c r="G125" s="133" t="s">
        <v>123</v>
      </c>
      <c r="H125" s="134">
        <v>4</v>
      </c>
      <c r="I125" s="135"/>
      <c r="J125" s="136">
        <f t="shared" si="0"/>
        <v>0</v>
      </c>
      <c r="K125" s="137"/>
      <c r="L125" s="29"/>
      <c r="M125" s="138" t="s">
        <v>1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124</v>
      </c>
      <c r="AT125" s="142" t="s">
        <v>120</v>
      </c>
      <c r="AU125" s="142" t="s">
        <v>88</v>
      </c>
      <c r="AY125" s="14" t="s">
        <v>119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4" t="s">
        <v>86</v>
      </c>
      <c r="BK125" s="143">
        <f t="shared" si="9"/>
        <v>0</v>
      </c>
      <c r="BL125" s="14" t="s">
        <v>124</v>
      </c>
      <c r="BM125" s="142" t="s">
        <v>201</v>
      </c>
    </row>
    <row r="126" spans="2:65" s="1" customFormat="1" ht="16.5" customHeight="1">
      <c r="B126" s="29"/>
      <c r="C126" s="130" t="s">
        <v>124</v>
      </c>
      <c r="D126" s="130" t="s">
        <v>120</v>
      </c>
      <c r="E126" s="131" t="s">
        <v>202</v>
      </c>
      <c r="F126" s="132" t="s">
        <v>203</v>
      </c>
      <c r="G126" s="133" t="s">
        <v>123</v>
      </c>
      <c r="H126" s="134">
        <v>8</v>
      </c>
      <c r="I126" s="135"/>
      <c r="J126" s="136">
        <f t="shared" si="0"/>
        <v>0</v>
      </c>
      <c r="K126" s="137"/>
      <c r="L126" s="29"/>
      <c r="M126" s="138" t="s">
        <v>1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124</v>
      </c>
      <c r="AT126" s="142" t="s">
        <v>120</v>
      </c>
      <c r="AU126" s="142" t="s">
        <v>88</v>
      </c>
      <c r="AY126" s="14" t="s">
        <v>119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4" t="s">
        <v>86</v>
      </c>
      <c r="BK126" s="143">
        <f t="shared" si="9"/>
        <v>0</v>
      </c>
      <c r="BL126" s="14" t="s">
        <v>124</v>
      </c>
      <c r="BM126" s="142" t="s">
        <v>204</v>
      </c>
    </row>
    <row r="127" spans="2:65" s="1" customFormat="1" ht="16.5" customHeight="1">
      <c r="B127" s="29"/>
      <c r="C127" s="130" t="s">
        <v>136</v>
      </c>
      <c r="D127" s="130" t="s">
        <v>120</v>
      </c>
      <c r="E127" s="131" t="s">
        <v>205</v>
      </c>
      <c r="F127" s="132" t="s">
        <v>206</v>
      </c>
      <c r="G127" s="133" t="s">
        <v>123</v>
      </c>
      <c r="H127" s="134">
        <v>6</v>
      </c>
      <c r="I127" s="135"/>
      <c r="J127" s="136">
        <f t="shared" si="0"/>
        <v>0</v>
      </c>
      <c r="K127" s="137"/>
      <c r="L127" s="29"/>
      <c r="M127" s="138" t="s">
        <v>1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124</v>
      </c>
      <c r="AT127" s="142" t="s">
        <v>120</v>
      </c>
      <c r="AU127" s="142" t="s">
        <v>88</v>
      </c>
      <c r="AY127" s="14" t="s">
        <v>119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4" t="s">
        <v>86</v>
      </c>
      <c r="BK127" s="143">
        <f t="shared" si="9"/>
        <v>0</v>
      </c>
      <c r="BL127" s="14" t="s">
        <v>124</v>
      </c>
      <c r="BM127" s="142" t="s">
        <v>207</v>
      </c>
    </row>
    <row r="128" spans="2:65" s="1" customFormat="1" ht="16.5" customHeight="1">
      <c r="B128" s="29"/>
      <c r="C128" s="130" t="s">
        <v>140</v>
      </c>
      <c r="D128" s="130" t="s">
        <v>120</v>
      </c>
      <c r="E128" s="131" t="s">
        <v>208</v>
      </c>
      <c r="F128" s="132" t="s">
        <v>209</v>
      </c>
      <c r="G128" s="133" t="s">
        <v>123</v>
      </c>
      <c r="H128" s="134">
        <v>1</v>
      </c>
      <c r="I128" s="135"/>
      <c r="J128" s="136">
        <f t="shared" si="0"/>
        <v>0</v>
      </c>
      <c r="K128" s="137"/>
      <c r="L128" s="29"/>
      <c r="M128" s="138" t="s">
        <v>1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124</v>
      </c>
      <c r="AT128" s="142" t="s">
        <v>120</v>
      </c>
      <c r="AU128" s="142" t="s">
        <v>88</v>
      </c>
      <c r="AY128" s="14" t="s">
        <v>119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4" t="s">
        <v>86</v>
      </c>
      <c r="BK128" s="143">
        <f t="shared" si="9"/>
        <v>0</v>
      </c>
      <c r="BL128" s="14" t="s">
        <v>124</v>
      </c>
      <c r="BM128" s="142" t="s">
        <v>210</v>
      </c>
    </row>
    <row r="129" spans="2:65" s="1" customFormat="1" ht="16.5" customHeight="1">
      <c r="B129" s="29"/>
      <c r="C129" s="130" t="s">
        <v>144</v>
      </c>
      <c r="D129" s="130" t="s">
        <v>120</v>
      </c>
      <c r="E129" s="131" t="s">
        <v>211</v>
      </c>
      <c r="F129" s="132" t="s">
        <v>212</v>
      </c>
      <c r="G129" s="133" t="s">
        <v>123</v>
      </c>
      <c r="H129" s="134">
        <v>1</v>
      </c>
      <c r="I129" s="135"/>
      <c r="J129" s="136">
        <f t="shared" si="0"/>
        <v>0</v>
      </c>
      <c r="K129" s="137"/>
      <c r="L129" s="29"/>
      <c r="M129" s="138" t="s">
        <v>1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124</v>
      </c>
      <c r="AT129" s="142" t="s">
        <v>120</v>
      </c>
      <c r="AU129" s="142" t="s">
        <v>88</v>
      </c>
      <c r="AY129" s="14" t="s">
        <v>119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4" t="s">
        <v>86</v>
      </c>
      <c r="BK129" s="143">
        <f t="shared" si="9"/>
        <v>0</v>
      </c>
      <c r="BL129" s="14" t="s">
        <v>124</v>
      </c>
      <c r="BM129" s="142" t="s">
        <v>213</v>
      </c>
    </row>
    <row r="130" spans="2:65" s="1" customFormat="1" ht="16.5" customHeight="1">
      <c r="B130" s="29"/>
      <c r="C130" s="130" t="s">
        <v>148</v>
      </c>
      <c r="D130" s="130" t="s">
        <v>120</v>
      </c>
      <c r="E130" s="131" t="s">
        <v>214</v>
      </c>
      <c r="F130" s="132" t="s">
        <v>215</v>
      </c>
      <c r="G130" s="133" t="s">
        <v>123</v>
      </c>
      <c r="H130" s="134">
        <v>3</v>
      </c>
      <c r="I130" s="135"/>
      <c r="J130" s="136">
        <f t="shared" si="0"/>
        <v>0</v>
      </c>
      <c r="K130" s="137"/>
      <c r="L130" s="29"/>
      <c r="M130" s="138" t="s">
        <v>1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124</v>
      </c>
      <c r="AT130" s="142" t="s">
        <v>120</v>
      </c>
      <c r="AU130" s="142" t="s">
        <v>88</v>
      </c>
      <c r="AY130" s="14" t="s">
        <v>119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4" t="s">
        <v>86</v>
      </c>
      <c r="BK130" s="143">
        <f t="shared" si="9"/>
        <v>0</v>
      </c>
      <c r="BL130" s="14" t="s">
        <v>124</v>
      </c>
      <c r="BM130" s="142" t="s">
        <v>216</v>
      </c>
    </row>
    <row r="131" spans="2:65" s="1" customFormat="1" ht="16.5" customHeight="1">
      <c r="B131" s="29"/>
      <c r="C131" s="130" t="s">
        <v>152</v>
      </c>
      <c r="D131" s="130" t="s">
        <v>120</v>
      </c>
      <c r="E131" s="131" t="s">
        <v>217</v>
      </c>
      <c r="F131" s="132" t="s">
        <v>218</v>
      </c>
      <c r="G131" s="133" t="s">
        <v>123</v>
      </c>
      <c r="H131" s="134">
        <v>2</v>
      </c>
      <c r="I131" s="135"/>
      <c r="J131" s="136">
        <f t="shared" si="0"/>
        <v>0</v>
      </c>
      <c r="K131" s="137"/>
      <c r="L131" s="29"/>
      <c r="M131" s="138" t="s">
        <v>1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124</v>
      </c>
      <c r="AT131" s="142" t="s">
        <v>120</v>
      </c>
      <c r="AU131" s="142" t="s">
        <v>88</v>
      </c>
      <c r="AY131" s="14" t="s">
        <v>119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4" t="s">
        <v>86</v>
      </c>
      <c r="BK131" s="143">
        <f t="shared" si="9"/>
        <v>0</v>
      </c>
      <c r="BL131" s="14" t="s">
        <v>124</v>
      </c>
      <c r="BM131" s="142" t="s">
        <v>219</v>
      </c>
    </row>
    <row r="132" spans="2:65" s="1" customFormat="1" ht="16.5" customHeight="1">
      <c r="B132" s="29"/>
      <c r="C132" s="130" t="s">
        <v>156</v>
      </c>
      <c r="D132" s="130" t="s">
        <v>120</v>
      </c>
      <c r="E132" s="131" t="s">
        <v>220</v>
      </c>
      <c r="F132" s="132" t="s">
        <v>221</v>
      </c>
      <c r="G132" s="133" t="s">
        <v>123</v>
      </c>
      <c r="H132" s="134">
        <v>1</v>
      </c>
      <c r="I132" s="135"/>
      <c r="J132" s="136">
        <f t="shared" si="0"/>
        <v>0</v>
      </c>
      <c r="K132" s="137"/>
      <c r="L132" s="29"/>
      <c r="M132" s="138" t="s">
        <v>1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124</v>
      </c>
      <c r="AT132" s="142" t="s">
        <v>120</v>
      </c>
      <c r="AU132" s="142" t="s">
        <v>88</v>
      </c>
      <c r="AY132" s="14" t="s">
        <v>119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4" t="s">
        <v>86</v>
      </c>
      <c r="BK132" s="143">
        <f t="shared" si="9"/>
        <v>0</v>
      </c>
      <c r="BL132" s="14" t="s">
        <v>124</v>
      </c>
      <c r="BM132" s="142" t="s">
        <v>222</v>
      </c>
    </row>
    <row r="133" spans="2:65" s="11" customFormat="1" ht="22.9" customHeight="1">
      <c r="B133" s="118"/>
      <c r="D133" s="119" t="s">
        <v>77</v>
      </c>
      <c r="E133" s="128" t="s">
        <v>88</v>
      </c>
      <c r="F133" s="128" t="s">
        <v>179</v>
      </c>
      <c r="I133" s="121"/>
      <c r="J133" s="129">
        <f>BK133</f>
        <v>0</v>
      </c>
      <c r="L133" s="118"/>
      <c r="M133" s="123"/>
      <c r="P133" s="124">
        <f>SUM(P134:P135)</f>
        <v>0</v>
      </c>
      <c r="R133" s="124">
        <f>SUM(R134:R135)</f>
        <v>0</v>
      </c>
      <c r="T133" s="125">
        <f>SUM(T134:T135)</f>
        <v>0</v>
      </c>
      <c r="AR133" s="119" t="s">
        <v>86</v>
      </c>
      <c r="AT133" s="126" t="s">
        <v>77</v>
      </c>
      <c r="AU133" s="126" t="s">
        <v>86</v>
      </c>
      <c r="AY133" s="119" t="s">
        <v>119</v>
      </c>
      <c r="BK133" s="127">
        <f>SUM(BK134:BK135)</f>
        <v>0</v>
      </c>
    </row>
    <row r="134" spans="2:65" s="1" customFormat="1" ht="24.2" customHeight="1">
      <c r="B134" s="29"/>
      <c r="C134" s="130" t="s">
        <v>160</v>
      </c>
      <c r="D134" s="130" t="s">
        <v>120</v>
      </c>
      <c r="E134" s="131" t="s">
        <v>186</v>
      </c>
      <c r="F134" s="132" t="s">
        <v>187</v>
      </c>
      <c r="G134" s="133" t="s">
        <v>182</v>
      </c>
      <c r="H134" s="134">
        <v>1</v>
      </c>
      <c r="I134" s="135"/>
      <c r="J134" s="136">
        <f>ROUND(I134*H134,2)</f>
        <v>0</v>
      </c>
      <c r="K134" s="137"/>
      <c r="L134" s="29"/>
      <c r="M134" s="138" t="s">
        <v>1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124</v>
      </c>
      <c r="AT134" s="142" t="s">
        <v>120</v>
      </c>
      <c r="AU134" s="142" t="s">
        <v>88</v>
      </c>
      <c r="AY134" s="14" t="s">
        <v>119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4" t="s">
        <v>86</v>
      </c>
      <c r="BK134" s="143">
        <f>ROUND(I134*H134,2)</f>
        <v>0</v>
      </c>
      <c r="BL134" s="14" t="s">
        <v>124</v>
      </c>
      <c r="BM134" s="142" t="s">
        <v>223</v>
      </c>
    </row>
    <row r="135" spans="2:65" s="1" customFormat="1" ht="16.5" customHeight="1">
      <c r="B135" s="29"/>
      <c r="C135" s="130" t="s">
        <v>166</v>
      </c>
      <c r="D135" s="130" t="s">
        <v>120</v>
      </c>
      <c r="E135" s="131" t="s">
        <v>180</v>
      </c>
      <c r="F135" s="132" t="s">
        <v>181</v>
      </c>
      <c r="G135" s="133" t="s">
        <v>182</v>
      </c>
      <c r="H135" s="134">
        <v>1</v>
      </c>
      <c r="I135" s="135"/>
      <c r="J135" s="136">
        <f>ROUND(I135*H135,2)</f>
        <v>0</v>
      </c>
      <c r="K135" s="137"/>
      <c r="L135" s="29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183</v>
      </c>
      <c r="AT135" s="142" t="s">
        <v>120</v>
      </c>
      <c r="AU135" s="142" t="s">
        <v>88</v>
      </c>
      <c r="AY135" s="14" t="s">
        <v>119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4" t="s">
        <v>86</v>
      </c>
      <c r="BK135" s="143">
        <f>ROUND(I135*H135,2)</f>
        <v>0</v>
      </c>
      <c r="BL135" s="14" t="s">
        <v>183</v>
      </c>
      <c r="BM135" s="142" t="s">
        <v>224</v>
      </c>
    </row>
    <row r="136" spans="2:65" s="11" customFormat="1" ht="22.9" customHeight="1">
      <c r="B136" s="118"/>
      <c r="D136" s="119" t="s">
        <v>77</v>
      </c>
      <c r="E136" s="128" t="s">
        <v>129</v>
      </c>
      <c r="F136" s="128" t="s">
        <v>189</v>
      </c>
      <c r="I136" s="121"/>
      <c r="J136" s="129">
        <f>BK136</f>
        <v>0</v>
      </c>
      <c r="L136" s="118"/>
      <c r="M136" s="152"/>
      <c r="N136" s="153"/>
      <c r="O136" s="153"/>
      <c r="P136" s="154">
        <v>0</v>
      </c>
      <c r="Q136" s="153"/>
      <c r="R136" s="154">
        <v>0</v>
      </c>
      <c r="S136" s="153"/>
      <c r="T136" s="155">
        <v>0</v>
      </c>
      <c r="AR136" s="119" t="s">
        <v>86</v>
      </c>
      <c r="AT136" s="126" t="s">
        <v>77</v>
      </c>
      <c r="AU136" s="126" t="s">
        <v>86</v>
      </c>
      <c r="AY136" s="119" t="s">
        <v>119</v>
      </c>
      <c r="BK136" s="127">
        <v>0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29"/>
    </row>
  </sheetData>
  <sheetProtection algorithmName="SHA-512" hashValue="lT7Nhmq7hc6WcW/HjAmSSt+rl8ShDayszEfNwFKSK38nPwUjjdCcb5N7iDLxiStWYOkFOrJjDyZk1aXQY+cmGw==" saltValue="GCfNtXWq12y1B9WztTIYBaxxnrauE3N2advkNQYTDK+sNR5tHdSy2LpreubJLDeV9fJMrtWEvJ9hL1nN+Avzgw==" spinCount="100000" sheet="1" objects="1" scenarios="1" formatColumns="0" formatRows="0" autoFilter="0"/>
  <autoFilter ref="C119:K13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4" t="s">
        <v>87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88</v>
      </c>
    </row>
    <row r="4" spans="2:46" ht="24.95" customHeight="1">
      <c r="B4" s="17"/>
      <c r="D4" s="18" t="s">
        <v>92</v>
      </c>
      <c r="L4" s="17"/>
      <c r="M4" s="85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194" t="str">
        <f>'Rekapitulace stavby'!K6</f>
        <v>Znalecký posudek 239-06/2023, silniční vegetace silnice III/40844 v úseku k.ú. Dyjákovice (okres Znojmo)</v>
      </c>
      <c r="F7" s="195"/>
      <c r="G7" s="195"/>
      <c r="H7" s="195"/>
      <c r="L7" s="17"/>
    </row>
    <row r="8" spans="2:46" s="1" customFormat="1" ht="12" customHeight="1">
      <c r="B8" s="29"/>
      <c r="D8" s="24" t="s">
        <v>93</v>
      </c>
      <c r="L8" s="29"/>
    </row>
    <row r="9" spans="2:46" s="1" customFormat="1" ht="16.5" customHeight="1">
      <c r="B9" s="29"/>
      <c r="E9" s="175" t="s">
        <v>94</v>
      </c>
      <c r="F9" s="196"/>
      <c r="G9" s="196"/>
      <c r="H9" s="196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15. 7. 2023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29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30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197" t="str">
        <f>'Rekapitulace stavby'!E14</f>
        <v>Vyplň údaj</v>
      </c>
      <c r="F18" s="159"/>
      <c r="G18" s="159"/>
      <c r="H18" s="159"/>
      <c r="I18" s="24" t="s">
        <v>28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32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28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35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36</v>
      </c>
      <c r="I24" s="24" t="s">
        <v>28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37</v>
      </c>
      <c r="L26" s="29"/>
    </row>
    <row r="27" spans="2:12" s="7" customFormat="1" ht="16.5" customHeight="1">
      <c r="B27" s="86"/>
      <c r="E27" s="164" t="s">
        <v>1</v>
      </c>
      <c r="F27" s="164"/>
      <c r="G27" s="164"/>
      <c r="H27" s="164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38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40</v>
      </c>
      <c r="I32" s="32" t="s">
        <v>39</v>
      </c>
      <c r="J32" s="32" t="s">
        <v>41</v>
      </c>
      <c r="L32" s="29"/>
    </row>
    <row r="33" spans="2:12" s="1" customFormat="1" ht="14.45" customHeight="1">
      <c r="B33" s="29"/>
      <c r="D33" s="52" t="s">
        <v>42</v>
      </c>
      <c r="E33" s="24" t="s">
        <v>43</v>
      </c>
      <c r="F33" s="88">
        <f>ROUND((SUM(BE120:BE142)),  2)</f>
        <v>0</v>
      </c>
      <c r="I33" s="89">
        <v>0.21</v>
      </c>
      <c r="J33" s="88">
        <f>ROUND(((SUM(BE120:BE142))*I33),  2)</f>
        <v>0</v>
      </c>
      <c r="L33" s="29"/>
    </row>
    <row r="34" spans="2:12" s="1" customFormat="1" ht="14.45" customHeight="1">
      <c r="B34" s="29"/>
      <c r="E34" s="24" t="s">
        <v>44</v>
      </c>
      <c r="F34" s="88">
        <f>ROUND((SUM(BF120:BF142)),  2)</f>
        <v>0</v>
      </c>
      <c r="I34" s="89">
        <v>0.15</v>
      </c>
      <c r="J34" s="88">
        <f>ROUND(((SUM(BF120:BF142))*I34),  2)</f>
        <v>0</v>
      </c>
      <c r="L34" s="29"/>
    </row>
    <row r="35" spans="2:12" s="1" customFormat="1" ht="14.45" hidden="1" customHeight="1">
      <c r="B35" s="29"/>
      <c r="E35" s="24" t="s">
        <v>45</v>
      </c>
      <c r="F35" s="88">
        <f>ROUND((SUM(BG120:BG142)),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46</v>
      </c>
      <c r="F36" s="88">
        <f>ROUND((SUM(BH120:BH142)),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47</v>
      </c>
      <c r="F37" s="88">
        <f>ROUND((SUM(BI120:BI142)),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51</v>
      </c>
      <c r="E50" s="39"/>
      <c r="F50" s="39"/>
      <c r="G50" s="38" t="s">
        <v>52</v>
      </c>
      <c r="H50" s="39"/>
      <c r="I50" s="39"/>
      <c r="J50" s="39"/>
      <c r="K50" s="39"/>
      <c r="L50" s="29"/>
    </row>
    <row r="51" spans="2:12" ht="11.25">
      <c r="B51" s="17"/>
      <c r="L51" s="17"/>
    </row>
    <row r="52" spans="2:12" ht="11.25">
      <c r="B52" s="17"/>
      <c r="L52" s="17"/>
    </row>
    <row r="53" spans="2:12" ht="11.25">
      <c r="B53" s="17"/>
      <c r="L53" s="17"/>
    </row>
    <row r="54" spans="2:12" ht="11.25">
      <c r="B54" s="17"/>
      <c r="L54" s="17"/>
    </row>
    <row r="55" spans="2:12" ht="11.25">
      <c r="B55" s="17"/>
      <c r="L55" s="17"/>
    </row>
    <row r="56" spans="2:12" ht="11.25">
      <c r="B56" s="17"/>
      <c r="L56" s="17"/>
    </row>
    <row r="57" spans="2:12" ht="11.25">
      <c r="B57" s="17"/>
      <c r="L57" s="17"/>
    </row>
    <row r="58" spans="2:12" ht="11.25">
      <c r="B58" s="17"/>
      <c r="L58" s="17"/>
    </row>
    <row r="59" spans="2:12" ht="11.25">
      <c r="B59" s="17"/>
      <c r="L59" s="17"/>
    </row>
    <row r="60" spans="2:12" ht="11.25">
      <c r="B60" s="17"/>
      <c r="L60" s="17"/>
    </row>
    <row r="61" spans="2:12" s="1" customFormat="1" ht="12.75">
      <c r="B61" s="29"/>
      <c r="D61" s="40" t="s">
        <v>53</v>
      </c>
      <c r="E61" s="31"/>
      <c r="F61" s="96" t="s">
        <v>54</v>
      </c>
      <c r="G61" s="40" t="s">
        <v>53</v>
      </c>
      <c r="H61" s="31"/>
      <c r="I61" s="31"/>
      <c r="J61" s="97" t="s">
        <v>54</v>
      </c>
      <c r="K61" s="31"/>
      <c r="L61" s="29"/>
    </row>
    <row r="62" spans="2:12" ht="11.25">
      <c r="B62" s="17"/>
      <c r="L62" s="17"/>
    </row>
    <row r="63" spans="2:12" ht="11.25">
      <c r="B63" s="17"/>
      <c r="L63" s="17"/>
    </row>
    <row r="64" spans="2:12" ht="11.25">
      <c r="B64" s="17"/>
      <c r="L64" s="17"/>
    </row>
    <row r="65" spans="2:12" s="1" customFormat="1" ht="12.75">
      <c r="B65" s="29"/>
      <c r="D65" s="38" t="s">
        <v>55</v>
      </c>
      <c r="E65" s="39"/>
      <c r="F65" s="39"/>
      <c r="G65" s="38" t="s">
        <v>56</v>
      </c>
      <c r="H65" s="39"/>
      <c r="I65" s="39"/>
      <c r="J65" s="39"/>
      <c r="K65" s="39"/>
      <c r="L65" s="29"/>
    </row>
    <row r="66" spans="2:12" ht="11.25">
      <c r="B66" s="17"/>
      <c r="L66" s="17"/>
    </row>
    <row r="67" spans="2:12" ht="11.25">
      <c r="B67" s="17"/>
      <c r="L67" s="17"/>
    </row>
    <row r="68" spans="2:12" ht="11.25">
      <c r="B68" s="17"/>
      <c r="L68" s="17"/>
    </row>
    <row r="69" spans="2:12" ht="11.25">
      <c r="B69" s="17"/>
      <c r="L69" s="17"/>
    </row>
    <row r="70" spans="2:12" ht="11.25">
      <c r="B70" s="17"/>
      <c r="L70" s="17"/>
    </row>
    <row r="71" spans="2:12" ht="11.25">
      <c r="B71" s="17"/>
      <c r="L71" s="17"/>
    </row>
    <row r="72" spans="2:12" ht="11.25">
      <c r="B72" s="17"/>
      <c r="L72" s="17"/>
    </row>
    <row r="73" spans="2:12" ht="11.25">
      <c r="B73" s="17"/>
      <c r="L73" s="17"/>
    </row>
    <row r="74" spans="2:12" ht="11.25">
      <c r="B74" s="17"/>
      <c r="L74" s="17"/>
    </row>
    <row r="75" spans="2:12" ht="11.25">
      <c r="B75" s="17"/>
      <c r="L75" s="17"/>
    </row>
    <row r="76" spans="2:12" s="1" customFormat="1" ht="12.75">
      <c r="B76" s="29"/>
      <c r="D76" s="40" t="s">
        <v>53</v>
      </c>
      <c r="E76" s="31"/>
      <c r="F76" s="96" t="s">
        <v>54</v>
      </c>
      <c r="G76" s="40" t="s">
        <v>53</v>
      </c>
      <c r="H76" s="31"/>
      <c r="I76" s="31"/>
      <c r="J76" s="97" t="s">
        <v>54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194" t="str">
        <f>E7</f>
        <v>Znalecký posudek 239-06/2023, silniční vegetace silnice III/40844 v úseku k.ú. Dyjákovice (okres Znojmo)</v>
      </c>
      <c r="F85" s="195"/>
      <c r="G85" s="195"/>
      <c r="H85" s="195"/>
      <c r="L85" s="29"/>
    </row>
    <row r="86" spans="2:47" s="1" customFormat="1" ht="12" customHeight="1">
      <c r="B86" s="29"/>
      <c r="C86" s="24" t="s">
        <v>93</v>
      </c>
      <c r="L86" s="29"/>
    </row>
    <row r="87" spans="2:47" s="1" customFormat="1" ht="16.5" customHeight="1">
      <c r="B87" s="29"/>
      <c r="E87" s="175" t="str">
        <f>E9</f>
        <v>SO 2 - Kácení</v>
      </c>
      <c r="F87" s="196"/>
      <c r="G87" s="196"/>
      <c r="H87" s="196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Dyjákovice</v>
      </c>
      <c r="I89" s="24" t="s">
        <v>22</v>
      </c>
      <c r="J89" s="49" t="str">
        <f>IF(J12="","",J12)</f>
        <v>15. 7. 2023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SÚS JMK</v>
      </c>
      <c r="I91" s="24" t="s">
        <v>32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30</v>
      </c>
      <c r="F92" s="22" t="str">
        <f>IF(E18="","",E18)</f>
        <v>Vyplň údaj</v>
      </c>
      <c r="I92" s="24" t="s">
        <v>35</v>
      </c>
      <c r="J92" s="27" t="str">
        <f>E24</f>
        <v>Ing. Jaroslav Krejčí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96</v>
      </c>
      <c r="D94" s="90"/>
      <c r="E94" s="90"/>
      <c r="F94" s="90"/>
      <c r="G94" s="90"/>
      <c r="H94" s="90"/>
      <c r="I94" s="90"/>
      <c r="J94" s="99" t="s">
        <v>97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98</v>
      </c>
      <c r="J96" s="63">
        <f>J120</f>
        <v>0</v>
      </c>
      <c r="L96" s="29"/>
      <c r="AU96" s="14" t="s">
        <v>99</v>
      </c>
    </row>
    <row r="97" spans="2:12" s="8" customFormat="1" ht="24.95" customHeight="1">
      <c r="B97" s="101"/>
      <c r="D97" s="102" t="s">
        <v>100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101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102</v>
      </c>
      <c r="E99" s="107"/>
      <c r="F99" s="107"/>
      <c r="G99" s="107"/>
      <c r="H99" s="107"/>
      <c r="I99" s="107"/>
      <c r="J99" s="108">
        <f>J139</f>
        <v>0</v>
      </c>
      <c r="L99" s="105"/>
    </row>
    <row r="100" spans="2:12" s="9" customFormat="1" ht="19.899999999999999" customHeight="1">
      <c r="B100" s="105"/>
      <c r="D100" s="106" t="s">
        <v>103</v>
      </c>
      <c r="E100" s="107"/>
      <c r="F100" s="107"/>
      <c r="G100" s="107"/>
      <c r="H100" s="107"/>
      <c r="I100" s="107"/>
      <c r="J100" s="108">
        <f>J142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18" t="s">
        <v>104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4" t="s">
        <v>16</v>
      </c>
      <c r="L109" s="29"/>
    </row>
    <row r="110" spans="2:12" s="1" customFormat="1" ht="16.5" customHeight="1">
      <c r="B110" s="29"/>
      <c r="E110" s="194" t="str">
        <f>E7</f>
        <v>Znalecký posudek 239-06/2023, silniční vegetace silnice III/40844 v úseku k.ú. Dyjákovice (okres Znojmo)</v>
      </c>
      <c r="F110" s="195"/>
      <c r="G110" s="195"/>
      <c r="H110" s="195"/>
      <c r="L110" s="29"/>
    </row>
    <row r="111" spans="2:12" s="1" customFormat="1" ht="12" customHeight="1">
      <c r="B111" s="29"/>
      <c r="C111" s="24" t="s">
        <v>93</v>
      </c>
      <c r="L111" s="29"/>
    </row>
    <row r="112" spans="2:12" s="1" customFormat="1" ht="16.5" customHeight="1">
      <c r="B112" s="29"/>
      <c r="E112" s="175" t="str">
        <f>E9</f>
        <v>SO 2 - Kácení</v>
      </c>
      <c r="F112" s="196"/>
      <c r="G112" s="196"/>
      <c r="H112" s="196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4" t="s">
        <v>20</v>
      </c>
      <c r="F114" s="22" t="str">
        <f>F12</f>
        <v>Dyjákovice</v>
      </c>
      <c r="I114" s="24" t="s">
        <v>22</v>
      </c>
      <c r="J114" s="49" t="str">
        <f>IF(J12="","",J12)</f>
        <v>15. 7. 2023</v>
      </c>
      <c r="L114" s="29"/>
    </row>
    <row r="115" spans="2:65" s="1" customFormat="1" ht="6.95" customHeight="1">
      <c r="B115" s="29"/>
      <c r="L115" s="29"/>
    </row>
    <row r="116" spans="2:65" s="1" customFormat="1" ht="15.2" customHeight="1">
      <c r="B116" s="29"/>
      <c r="C116" s="24" t="s">
        <v>24</v>
      </c>
      <c r="F116" s="22" t="str">
        <f>E15</f>
        <v>SÚS JMK</v>
      </c>
      <c r="I116" s="24" t="s">
        <v>32</v>
      </c>
      <c r="J116" s="27" t="str">
        <f>E21</f>
        <v xml:space="preserve"> </v>
      </c>
      <c r="L116" s="29"/>
    </row>
    <row r="117" spans="2:65" s="1" customFormat="1" ht="15.2" customHeight="1">
      <c r="B117" s="29"/>
      <c r="C117" s="24" t="s">
        <v>30</v>
      </c>
      <c r="F117" s="22" t="str">
        <f>IF(E18="","",E18)</f>
        <v>Vyplň údaj</v>
      </c>
      <c r="I117" s="24" t="s">
        <v>35</v>
      </c>
      <c r="J117" s="27" t="str">
        <f>E24</f>
        <v>Ing. Jaroslav Krejčí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105</v>
      </c>
      <c r="D119" s="111" t="s">
        <v>63</v>
      </c>
      <c r="E119" s="111" t="s">
        <v>59</v>
      </c>
      <c r="F119" s="111" t="s">
        <v>60</v>
      </c>
      <c r="G119" s="111" t="s">
        <v>106</v>
      </c>
      <c r="H119" s="111" t="s">
        <v>107</v>
      </c>
      <c r="I119" s="111" t="s">
        <v>108</v>
      </c>
      <c r="J119" s="112" t="s">
        <v>97</v>
      </c>
      <c r="K119" s="113" t="s">
        <v>109</v>
      </c>
      <c r="L119" s="109"/>
      <c r="M119" s="56" t="s">
        <v>1</v>
      </c>
      <c r="N119" s="57" t="s">
        <v>42</v>
      </c>
      <c r="O119" s="57" t="s">
        <v>110</v>
      </c>
      <c r="P119" s="57" t="s">
        <v>111</v>
      </c>
      <c r="Q119" s="57" t="s">
        <v>112</v>
      </c>
      <c r="R119" s="57" t="s">
        <v>113</v>
      </c>
      <c r="S119" s="57" t="s">
        <v>114</v>
      </c>
      <c r="T119" s="58" t="s">
        <v>115</v>
      </c>
    </row>
    <row r="120" spans="2:65" s="1" customFormat="1" ht="22.9" customHeight="1">
      <c r="B120" s="29"/>
      <c r="C120" s="61" t="s">
        <v>116</v>
      </c>
      <c r="J120" s="114">
        <f>BK120</f>
        <v>0</v>
      </c>
      <c r="L120" s="29"/>
      <c r="M120" s="59"/>
      <c r="N120" s="50"/>
      <c r="O120" s="50"/>
      <c r="P120" s="115">
        <f>P121</f>
        <v>0</v>
      </c>
      <c r="Q120" s="50"/>
      <c r="R120" s="115">
        <f>R121</f>
        <v>0</v>
      </c>
      <c r="S120" s="50"/>
      <c r="T120" s="116">
        <f>T121</f>
        <v>0</v>
      </c>
      <c r="AT120" s="14" t="s">
        <v>77</v>
      </c>
      <c r="AU120" s="14" t="s">
        <v>99</v>
      </c>
      <c r="BK120" s="117">
        <f>BK121</f>
        <v>0</v>
      </c>
    </row>
    <row r="121" spans="2:65" s="11" customFormat="1" ht="25.9" customHeight="1">
      <c r="B121" s="118"/>
      <c r="D121" s="119" t="s">
        <v>77</v>
      </c>
      <c r="E121" s="120" t="s">
        <v>117</v>
      </c>
      <c r="F121" s="120" t="s">
        <v>118</v>
      </c>
      <c r="I121" s="121"/>
      <c r="J121" s="122">
        <f>BK121</f>
        <v>0</v>
      </c>
      <c r="L121" s="118"/>
      <c r="M121" s="123"/>
      <c r="P121" s="124">
        <f>P122+P139+P142</f>
        <v>0</v>
      </c>
      <c r="R121" s="124">
        <f>R122+R139+R142</f>
        <v>0</v>
      </c>
      <c r="T121" s="125">
        <f>T122+T139+T142</f>
        <v>0</v>
      </c>
      <c r="AR121" s="119" t="s">
        <v>86</v>
      </c>
      <c r="AT121" s="126" t="s">
        <v>77</v>
      </c>
      <c r="AU121" s="126" t="s">
        <v>78</v>
      </c>
      <c r="AY121" s="119" t="s">
        <v>119</v>
      </c>
      <c r="BK121" s="127">
        <f>BK122+BK139+BK142</f>
        <v>0</v>
      </c>
    </row>
    <row r="122" spans="2:65" s="11" customFormat="1" ht="22.9" customHeight="1">
      <c r="B122" s="118"/>
      <c r="D122" s="119" t="s">
        <v>77</v>
      </c>
      <c r="E122" s="128" t="s">
        <v>86</v>
      </c>
      <c r="F122" s="128" t="s">
        <v>84</v>
      </c>
      <c r="I122" s="121"/>
      <c r="J122" s="129">
        <f>BK122</f>
        <v>0</v>
      </c>
      <c r="L122" s="118"/>
      <c r="M122" s="123"/>
      <c r="P122" s="124">
        <f>SUM(P123:P138)</f>
        <v>0</v>
      </c>
      <c r="R122" s="124">
        <f>SUM(R123:R138)</f>
        <v>0</v>
      </c>
      <c r="T122" s="125">
        <f>SUM(T123:T138)</f>
        <v>0</v>
      </c>
      <c r="AR122" s="119" t="s">
        <v>86</v>
      </c>
      <c r="AT122" s="126" t="s">
        <v>77</v>
      </c>
      <c r="AU122" s="126" t="s">
        <v>86</v>
      </c>
      <c r="AY122" s="119" t="s">
        <v>119</v>
      </c>
      <c r="BK122" s="127">
        <f>SUM(BK123:BK138)</f>
        <v>0</v>
      </c>
    </row>
    <row r="123" spans="2:65" s="1" customFormat="1" ht="16.5" customHeight="1">
      <c r="B123" s="29"/>
      <c r="C123" s="130" t="s">
        <v>86</v>
      </c>
      <c r="D123" s="130" t="s">
        <v>120</v>
      </c>
      <c r="E123" s="131" t="s">
        <v>121</v>
      </c>
      <c r="F123" s="132" t="s">
        <v>122</v>
      </c>
      <c r="G123" s="133" t="s">
        <v>123</v>
      </c>
      <c r="H123" s="134">
        <v>5</v>
      </c>
      <c r="I123" s="135"/>
      <c r="J123" s="136">
        <f t="shared" ref="J123:J133" si="0">ROUND(I123*H123,2)</f>
        <v>0</v>
      </c>
      <c r="K123" s="137"/>
      <c r="L123" s="29"/>
      <c r="M123" s="138" t="s">
        <v>1</v>
      </c>
      <c r="N123" s="139" t="s">
        <v>43</v>
      </c>
      <c r="P123" s="140">
        <f t="shared" ref="P123:P133" si="1">O123*H123</f>
        <v>0</v>
      </c>
      <c r="Q123" s="140">
        <v>0</v>
      </c>
      <c r="R123" s="140">
        <f t="shared" ref="R123:R133" si="2">Q123*H123</f>
        <v>0</v>
      </c>
      <c r="S123" s="140">
        <v>0</v>
      </c>
      <c r="T123" s="141">
        <f t="shared" ref="T123:T133" si="3">S123*H123</f>
        <v>0</v>
      </c>
      <c r="AR123" s="142" t="s">
        <v>124</v>
      </c>
      <c r="AT123" s="142" t="s">
        <v>120</v>
      </c>
      <c r="AU123" s="142" t="s">
        <v>88</v>
      </c>
      <c r="AY123" s="14" t="s">
        <v>119</v>
      </c>
      <c r="BE123" s="143">
        <f t="shared" ref="BE123:BE133" si="4">IF(N123="základní",J123,0)</f>
        <v>0</v>
      </c>
      <c r="BF123" s="143">
        <f t="shared" ref="BF123:BF133" si="5">IF(N123="snížená",J123,0)</f>
        <v>0</v>
      </c>
      <c r="BG123" s="143">
        <f t="shared" ref="BG123:BG133" si="6">IF(N123="zákl. přenesená",J123,0)</f>
        <v>0</v>
      </c>
      <c r="BH123" s="143">
        <f t="shared" ref="BH123:BH133" si="7">IF(N123="sníž. přenesená",J123,0)</f>
        <v>0</v>
      </c>
      <c r="BI123" s="143">
        <f t="shared" ref="BI123:BI133" si="8">IF(N123="nulová",J123,0)</f>
        <v>0</v>
      </c>
      <c r="BJ123" s="14" t="s">
        <v>86</v>
      </c>
      <c r="BK123" s="143">
        <f t="shared" ref="BK123:BK133" si="9">ROUND(I123*H123,2)</f>
        <v>0</v>
      </c>
      <c r="BL123" s="14" t="s">
        <v>124</v>
      </c>
      <c r="BM123" s="142" t="s">
        <v>125</v>
      </c>
    </row>
    <row r="124" spans="2:65" s="1" customFormat="1" ht="16.5" customHeight="1">
      <c r="B124" s="29"/>
      <c r="C124" s="130" t="s">
        <v>88</v>
      </c>
      <c r="D124" s="130" t="s">
        <v>120</v>
      </c>
      <c r="E124" s="131" t="s">
        <v>126</v>
      </c>
      <c r="F124" s="132" t="s">
        <v>127</v>
      </c>
      <c r="G124" s="133" t="s">
        <v>123</v>
      </c>
      <c r="H124" s="134">
        <v>7</v>
      </c>
      <c r="I124" s="135"/>
      <c r="J124" s="136">
        <f t="shared" si="0"/>
        <v>0</v>
      </c>
      <c r="K124" s="137"/>
      <c r="L124" s="29"/>
      <c r="M124" s="138" t="s">
        <v>1</v>
      </c>
      <c r="N124" s="139" t="s">
        <v>43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124</v>
      </c>
      <c r="AT124" s="142" t="s">
        <v>120</v>
      </c>
      <c r="AU124" s="142" t="s">
        <v>88</v>
      </c>
      <c r="AY124" s="14" t="s">
        <v>119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4" t="s">
        <v>86</v>
      </c>
      <c r="BK124" s="143">
        <f t="shared" si="9"/>
        <v>0</v>
      </c>
      <c r="BL124" s="14" t="s">
        <v>124</v>
      </c>
      <c r="BM124" s="142" t="s">
        <v>128</v>
      </c>
    </row>
    <row r="125" spans="2:65" s="1" customFormat="1" ht="16.5" customHeight="1">
      <c r="B125" s="29"/>
      <c r="C125" s="130" t="s">
        <v>129</v>
      </c>
      <c r="D125" s="130" t="s">
        <v>120</v>
      </c>
      <c r="E125" s="131" t="s">
        <v>130</v>
      </c>
      <c r="F125" s="132" t="s">
        <v>131</v>
      </c>
      <c r="G125" s="133" t="s">
        <v>123</v>
      </c>
      <c r="H125" s="134">
        <v>8</v>
      </c>
      <c r="I125" s="135"/>
      <c r="J125" s="136">
        <f t="shared" si="0"/>
        <v>0</v>
      </c>
      <c r="K125" s="137"/>
      <c r="L125" s="29"/>
      <c r="M125" s="138" t="s">
        <v>1</v>
      </c>
      <c r="N125" s="139" t="s">
        <v>43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124</v>
      </c>
      <c r="AT125" s="142" t="s">
        <v>120</v>
      </c>
      <c r="AU125" s="142" t="s">
        <v>88</v>
      </c>
      <c r="AY125" s="14" t="s">
        <v>119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4" t="s">
        <v>86</v>
      </c>
      <c r="BK125" s="143">
        <f t="shared" si="9"/>
        <v>0</v>
      </c>
      <c r="BL125" s="14" t="s">
        <v>124</v>
      </c>
      <c r="BM125" s="142" t="s">
        <v>132</v>
      </c>
    </row>
    <row r="126" spans="2:65" s="1" customFormat="1" ht="16.5" customHeight="1">
      <c r="B126" s="29"/>
      <c r="C126" s="130" t="s">
        <v>124</v>
      </c>
      <c r="D126" s="130" t="s">
        <v>120</v>
      </c>
      <c r="E126" s="131" t="s">
        <v>133</v>
      </c>
      <c r="F126" s="132" t="s">
        <v>134</v>
      </c>
      <c r="G126" s="133" t="s">
        <v>123</v>
      </c>
      <c r="H126" s="134">
        <v>12</v>
      </c>
      <c r="I126" s="135"/>
      <c r="J126" s="136">
        <f t="shared" si="0"/>
        <v>0</v>
      </c>
      <c r="K126" s="137"/>
      <c r="L126" s="29"/>
      <c r="M126" s="138" t="s">
        <v>1</v>
      </c>
      <c r="N126" s="139" t="s">
        <v>43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124</v>
      </c>
      <c r="AT126" s="142" t="s">
        <v>120</v>
      </c>
      <c r="AU126" s="142" t="s">
        <v>88</v>
      </c>
      <c r="AY126" s="14" t="s">
        <v>119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4" t="s">
        <v>86</v>
      </c>
      <c r="BK126" s="143">
        <f t="shared" si="9"/>
        <v>0</v>
      </c>
      <c r="BL126" s="14" t="s">
        <v>124</v>
      </c>
      <c r="BM126" s="142" t="s">
        <v>135</v>
      </c>
    </row>
    <row r="127" spans="2:65" s="1" customFormat="1" ht="16.5" customHeight="1">
      <c r="B127" s="29"/>
      <c r="C127" s="130" t="s">
        <v>136</v>
      </c>
      <c r="D127" s="130" t="s">
        <v>120</v>
      </c>
      <c r="E127" s="131" t="s">
        <v>137</v>
      </c>
      <c r="F127" s="132" t="s">
        <v>138</v>
      </c>
      <c r="G127" s="133" t="s">
        <v>123</v>
      </c>
      <c r="H127" s="134">
        <v>2</v>
      </c>
      <c r="I127" s="135"/>
      <c r="J127" s="136">
        <f t="shared" si="0"/>
        <v>0</v>
      </c>
      <c r="K127" s="137"/>
      <c r="L127" s="29"/>
      <c r="M127" s="138" t="s">
        <v>1</v>
      </c>
      <c r="N127" s="139" t="s">
        <v>43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124</v>
      </c>
      <c r="AT127" s="142" t="s">
        <v>120</v>
      </c>
      <c r="AU127" s="142" t="s">
        <v>88</v>
      </c>
      <c r="AY127" s="14" t="s">
        <v>119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4" t="s">
        <v>86</v>
      </c>
      <c r="BK127" s="143">
        <f t="shared" si="9"/>
        <v>0</v>
      </c>
      <c r="BL127" s="14" t="s">
        <v>124</v>
      </c>
      <c r="BM127" s="142" t="s">
        <v>139</v>
      </c>
    </row>
    <row r="128" spans="2:65" s="1" customFormat="1" ht="16.5" customHeight="1">
      <c r="B128" s="29"/>
      <c r="C128" s="130" t="s">
        <v>140</v>
      </c>
      <c r="D128" s="130" t="s">
        <v>120</v>
      </c>
      <c r="E128" s="131" t="s">
        <v>141</v>
      </c>
      <c r="F128" s="132" t="s">
        <v>142</v>
      </c>
      <c r="G128" s="133" t="s">
        <v>123</v>
      </c>
      <c r="H128" s="134">
        <v>2</v>
      </c>
      <c r="I128" s="135"/>
      <c r="J128" s="136">
        <f t="shared" si="0"/>
        <v>0</v>
      </c>
      <c r="K128" s="137"/>
      <c r="L128" s="29"/>
      <c r="M128" s="138" t="s">
        <v>1</v>
      </c>
      <c r="N128" s="139" t="s">
        <v>43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124</v>
      </c>
      <c r="AT128" s="142" t="s">
        <v>120</v>
      </c>
      <c r="AU128" s="142" t="s">
        <v>88</v>
      </c>
      <c r="AY128" s="14" t="s">
        <v>119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4" t="s">
        <v>86</v>
      </c>
      <c r="BK128" s="143">
        <f t="shared" si="9"/>
        <v>0</v>
      </c>
      <c r="BL128" s="14" t="s">
        <v>124</v>
      </c>
      <c r="BM128" s="142" t="s">
        <v>143</v>
      </c>
    </row>
    <row r="129" spans="2:65" s="1" customFormat="1" ht="16.5" customHeight="1">
      <c r="B129" s="29"/>
      <c r="C129" s="130" t="s">
        <v>144</v>
      </c>
      <c r="D129" s="130" t="s">
        <v>120</v>
      </c>
      <c r="E129" s="131" t="s">
        <v>145</v>
      </c>
      <c r="F129" s="132" t="s">
        <v>146</v>
      </c>
      <c r="G129" s="133" t="s">
        <v>123</v>
      </c>
      <c r="H129" s="134">
        <v>1</v>
      </c>
      <c r="I129" s="135"/>
      <c r="J129" s="136">
        <f t="shared" si="0"/>
        <v>0</v>
      </c>
      <c r="K129" s="137"/>
      <c r="L129" s="29"/>
      <c r="M129" s="138" t="s">
        <v>1</v>
      </c>
      <c r="N129" s="139" t="s">
        <v>43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124</v>
      </c>
      <c r="AT129" s="142" t="s">
        <v>120</v>
      </c>
      <c r="AU129" s="142" t="s">
        <v>88</v>
      </c>
      <c r="AY129" s="14" t="s">
        <v>119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4" t="s">
        <v>86</v>
      </c>
      <c r="BK129" s="143">
        <f t="shared" si="9"/>
        <v>0</v>
      </c>
      <c r="BL129" s="14" t="s">
        <v>124</v>
      </c>
      <c r="BM129" s="142" t="s">
        <v>147</v>
      </c>
    </row>
    <row r="130" spans="2:65" s="1" customFormat="1" ht="16.5" customHeight="1">
      <c r="B130" s="29"/>
      <c r="C130" s="130" t="s">
        <v>148</v>
      </c>
      <c r="D130" s="130" t="s">
        <v>120</v>
      </c>
      <c r="E130" s="131" t="s">
        <v>149</v>
      </c>
      <c r="F130" s="132" t="s">
        <v>150</v>
      </c>
      <c r="G130" s="133" t="s">
        <v>123</v>
      </c>
      <c r="H130" s="134">
        <v>1</v>
      </c>
      <c r="I130" s="135"/>
      <c r="J130" s="136">
        <f t="shared" si="0"/>
        <v>0</v>
      </c>
      <c r="K130" s="137"/>
      <c r="L130" s="29"/>
      <c r="M130" s="138" t="s">
        <v>1</v>
      </c>
      <c r="N130" s="139" t="s">
        <v>43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124</v>
      </c>
      <c r="AT130" s="142" t="s">
        <v>120</v>
      </c>
      <c r="AU130" s="142" t="s">
        <v>88</v>
      </c>
      <c r="AY130" s="14" t="s">
        <v>119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4" t="s">
        <v>86</v>
      </c>
      <c r="BK130" s="143">
        <f t="shared" si="9"/>
        <v>0</v>
      </c>
      <c r="BL130" s="14" t="s">
        <v>124</v>
      </c>
      <c r="BM130" s="142" t="s">
        <v>151</v>
      </c>
    </row>
    <row r="131" spans="2:65" s="1" customFormat="1" ht="24.2" customHeight="1">
      <c r="B131" s="29"/>
      <c r="C131" s="130" t="s">
        <v>152</v>
      </c>
      <c r="D131" s="130" t="s">
        <v>120</v>
      </c>
      <c r="E131" s="131" t="s">
        <v>153</v>
      </c>
      <c r="F131" s="132" t="s">
        <v>154</v>
      </c>
      <c r="G131" s="133" t="s">
        <v>123</v>
      </c>
      <c r="H131" s="134">
        <v>5</v>
      </c>
      <c r="I131" s="135"/>
      <c r="J131" s="136">
        <f t="shared" si="0"/>
        <v>0</v>
      </c>
      <c r="K131" s="137"/>
      <c r="L131" s="29"/>
      <c r="M131" s="138" t="s">
        <v>1</v>
      </c>
      <c r="N131" s="139" t="s">
        <v>43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124</v>
      </c>
      <c r="AT131" s="142" t="s">
        <v>120</v>
      </c>
      <c r="AU131" s="142" t="s">
        <v>88</v>
      </c>
      <c r="AY131" s="14" t="s">
        <v>119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4" t="s">
        <v>86</v>
      </c>
      <c r="BK131" s="143">
        <f t="shared" si="9"/>
        <v>0</v>
      </c>
      <c r="BL131" s="14" t="s">
        <v>124</v>
      </c>
      <c r="BM131" s="142" t="s">
        <v>155</v>
      </c>
    </row>
    <row r="132" spans="2:65" s="1" customFormat="1" ht="24.2" customHeight="1">
      <c r="B132" s="29"/>
      <c r="C132" s="130" t="s">
        <v>156</v>
      </c>
      <c r="D132" s="130" t="s">
        <v>120</v>
      </c>
      <c r="E132" s="131" t="s">
        <v>157</v>
      </c>
      <c r="F132" s="132" t="s">
        <v>158</v>
      </c>
      <c r="G132" s="133" t="s">
        <v>123</v>
      </c>
      <c r="H132" s="134">
        <v>7</v>
      </c>
      <c r="I132" s="135"/>
      <c r="J132" s="136">
        <f t="shared" si="0"/>
        <v>0</v>
      </c>
      <c r="K132" s="137"/>
      <c r="L132" s="29"/>
      <c r="M132" s="138" t="s">
        <v>1</v>
      </c>
      <c r="N132" s="139" t="s">
        <v>43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124</v>
      </c>
      <c r="AT132" s="142" t="s">
        <v>120</v>
      </c>
      <c r="AU132" s="142" t="s">
        <v>88</v>
      </c>
      <c r="AY132" s="14" t="s">
        <v>119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4" t="s">
        <v>86</v>
      </c>
      <c r="BK132" s="143">
        <f t="shared" si="9"/>
        <v>0</v>
      </c>
      <c r="BL132" s="14" t="s">
        <v>124</v>
      </c>
      <c r="BM132" s="142" t="s">
        <v>159</v>
      </c>
    </row>
    <row r="133" spans="2:65" s="1" customFormat="1" ht="24.2" customHeight="1">
      <c r="B133" s="29"/>
      <c r="C133" s="130" t="s">
        <v>160</v>
      </c>
      <c r="D133" s="130" t="s">
        <v>120</v>
      </c>
      <c r="E133" s="131" t="s">
        <v>161</v>
      </c>
      <c r="F133" s="132" t="s">
        <v>162</v>
      </c>
      <c r="G133" s="133" t="s">
        <v>123</v>
      </c>
      <c r="H133" s="134">
        <v>9</v>
      </c>
      <c r="I133" s="135"/>
      <c r="J133" s="136">
        <f t="shared" si="0"/>
        <v>0</v>
      </c>
      <c r="K133" s="137"/>
      <c r="L133" s="29"/>
      <c r="M133" s="138" t="s">
        <v>1</v>
      </c>
      <c r="N133" s="139" t="s">
        <v>43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124</v>
      </c>
      <c r="AT133" s="142" t="s">
        <v>120</v>
      </c>
      <c r="AU133" s="142" t="s">
        <v>88</v>
      </c>
      <c r="AY133" s="14" t="s">
        <v>119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4" t="s">
        <v>86</v>
      </c>
      <c r="BK133" s="143">
        <f t="shared" si="9"/>
        <v>0</v>
      </c>
      <c r="BL133" s="14" t="s">
        <v>124</v>
      </c>
      <c r="BM133" s="142" t="s">
        <v>163</v>
      </c>
    </row>
    <row r="134" spans="2:65" s="12" customFormat="1" ht="11.25">
      <c r="B134" s="144"/>
      <c r="D134" s="145" t="s">
        <v>164</v>
      </c>
      <c r="E134" s="146" t="s">
        <v>1</v>
      </c>
      <c r="F134" s="147" t="s">
        <v>165</v>
      </c>
      <c r="H134" s="148">
        <v>9</v>
      </c>
      <c r="I134" s="149"/>
      <c r="L134" s="144"/>
      <c r="M134" s="150"/>
      <c r="T134" s="151"/>
      <c r="AT134" s="146" t="s">
        <v>164</v>
      </c>
      <c r="AU134" s="146" t="s">
        <v>88</v>
      </c>
      <c r="AV134" s="12" t="s">
        <v>88</v>
      </c>
      <c r="AW134" s="12" t="s">
        <v>34</v>
      </c>
      <c r="AX134" s="12" t="s">
        <v>86</v>
      </c>
      <c r="AY134" s="146" t="s">
        <v>119</v>
      </c>
    </row>
    <row r="135" spans="2:65" s="1" customFormat="1" ht="24.2" customHeight="1">
      <c r="B135" s="29"/>
      <c r="C135" s="130" t="s">
        <v>166</v>
      </c>
      <c r="D135" s="130" t="s">
        <v>120</v>
      </c>
      <c r="E135" s="131" t="s">
        <v>167</v>
      </c>
      <c r="F135" s="132" t="s">
        <v>168</v>
      </c>
      <c r="G135" s="133" t="s">
        <v>123</v>
      </c>
      <c r="H135" s="134">
        <v>13</v>
      </c>
      <c r="I135" s="135"/>
      <c r="J135" s="136">
        <f>ROUND(I135*H135,2)</f>
        <v>0</v>
      </c>
      <c r="K135" s="137"/>
      <c r="L135" s="29"/>
      <c r="M135" s="138" t="s">
        <v>1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124</v>
      </c>
      <c r="AT135" s="142" t="s">
        <v>120</v>
      </c>
      <c r="AU135" s="142" t="s">
        <v>88</v>
      </c>
      <c r="AY135" s="14" t="s">
        <v>119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4" t="s">
        <v>86</v>
      </c>
      <c r="BK135" s="143">
        <f>ROUND(I135*H135,2)</f>
        <v>0</v>
      </c>
      <c r="BL135" s="14" t="s">
        <v>124</v>
      </c>
      <c r="BM135" s="142" t="s">
        <v>169</v>
      </c>
    </row>
    <row r="136" spans="2:65" s="12" customFormat="1" ht="11.25">
      <c r="B136" s="144"/>
      <c r="D136" s="145" t="s">
        <v>164</v>
      </c>
      <c r="E136" s="146" t="s">
        <v>1</v>
      </c>
      <c r="F136" s="147" t="s">
        <v>170</v>
      </c>
      <c r="H136" s="148">
        <v>13</v>
      </c>
      <c r="I136" s="149"/>
      <c r="L136" s="144"/>
      <c r="M136" s="150"/>
      <c r="T136" s="151"/>
      <c r="AT136" s="146" t="s">
        <v>164</v>
      </c>
      <c r="AU136" s="146" t="s">
        <v>88</v>
      </c>
      <c r="AV136" s="12" t="s">
        <v>88</v>
      </c>
      <c r="AW136" s="12" t="s">
        <v>34</v>
      </c>
      <c r="AX136" s="12" t="s">
        <v>86</v>
      </c>
      <c r="AY136" s="146" t="s">
        <v>119</v>
      </c>
    </row>
    <row r="137" spans="2:65" s="1" customFormat="1" ht="24.2" customHeight="1">
      <c r="B137" s="29"/>
      <c r="C137" s="130" t="s">
        <v>171</v>
      </c>
      <c r="D137" s="130" t="s">
        <v>120</v>
      </c>
      <c r="E137" s="131" t="s">
        <v>172</v>
      </c>
      <c r="F137" s="132" t="s">
        <v>173</v>
      </c>
      <c r="G137" s="133" t="s">
        <v>123</v>
      </c>
      <c r="H137" s="134">
        <v>2</v>
      </c>
      <c r="I137" s="135"/>
      <c r="J137" s="136">
        <f>ROUND(I137*H137,2)</f>
        <v>0</v>
      </c>
      <c r="K137" s="137"/>
      <c r="L137" s="29"/>
      <c r="M137" s="138" t="s">
        <v>1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124</v>
      </c>
      <c r="AT137" s="142" t="s">
        <v>120</v>
      </c>
      <c r="AU137" s="142" t="s">
        <v>88</v>
      </c>
      <c r="AY137" s="14" t="s">
        <v>119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4" t="s">
        <v>86</v>
      </c>
      <c r="BK137" s="143">
        <f>ROUND(I137*H137,2)</f>
        <v>0</v>
      </c>
      <c r="BL137" s="14" t="s">
        <v>124</v>
      </c>
      <c r="BM137" s="142" t="s">
        <v>174</v>
      </c>
    </row>
    <row r="138" spans="2:65" s="1" customFormat="1" ht="24.2" customHeight="1">
      <c r="B138" s="29"/>
      <c r="C138" s="130" t="s">
        <v>175</v>
      </c>
      <c r="D138" s="130" t="s">
        <v>120</v>
      </c>
      <c r="E138" s="131" t="s">
        <v>176</v>
      </c>
      <c r="F138" s="132" t="s">
        <v>177</v>
      </c>
      <c r="G138" s="133" t="s">
        <v>123</v>
      </c>
      <c r="H138" s="134">
        <v>2</v>
      </c>
      <c r="I138" s="135"/>
      <c r="J138" s="136">
        <f>ROUND(I138*H138,2)</f>
        <v>0</v>
      </c>
      <c r="K138" s="137"/>
      <c r="L138" s="29"/>
      <c r="M138" s="138" t="s">
        <v>1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124</v>
      </c>
      <c r="AT138" s="142" t="s">
        <v>120</v>
      </c>
      <c r="AU138" s="142" t="s">
        <v>88</v>
      </c>
      <c r="AY138" s="14" t="s">
        <v>119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4" t="s">
        <v>86</v>
      </c>
      <c r="BK138" s="143">
        <f>ROUND(I138*H138,2)</f>
        <v>0</v>
      </c>
      <c r="BL138" s="14" t="s">
        <v>124</v>
      </c>
      <c r="BM138" s="142" t="s">
        <v>178</v>
      </c>
    </row>
    <row r="139" spans="2:65" s="11" customFormat="1" ht="22.9" customHeight="1">
      <c r="B139" s="118"/>
      <c r="D139" s="119" t="s">
        <v>77</v>
      </c>
      <c r="E139" s="128" t="s">
        <v>88</v>
      </c>
      <c r="F139" s="128" t="s">
        <v>179</v>
      </c>
      <c r="I139" s="121"/>
      <c r="J139" s="129">
        <f>BK139</f>
        <v>0</v>
      </c>
      <c r="L139" s="118"/>
      <c r="M139" s="123"/>
      <c r="P139" s="124">
        <f>SUM(P140:P141)</f>
        <v>0</v>
      </c>
      <c r="R139" s="124">
        <f>SUM(R140:R141)</f>
        <v>0</v>
      </c>
      <c r="T139" s="125">
        <f>SUM(T140:T141)</f>
        <v>0</v>
      </c>
      <c r="AR139" s="119" t="s">
        <v>86</v>
      </c>
      <c r="AT139" s="126" t="s">
        <v>77</v>
      </c>
      <c r="AU139" s="126" t="s">
        <v>86</v>
      </c>
      <c r="AY139" s="119" t="s">
        <v>119</v>
      </c>
      <c r="BK139" s="127">
        <f>SUM(BK140:BK141)</f>
        <v>0</v>
      </c>
    </row>
    <row r="140" spans="2:65" s="1" customFormat="1" ht="16.5" customHeight="1">
      <c r="B140" s="29"/>
      <c r="C140" s="130" t="s">
        <v>8</v>
      </c>
      <c r="D140" s="130" t="s">
        <v>120</v>
      </c>
      <c r="E140" s="131" t="s">
        <v>180</v>
      </c>
      <c r="F140" s="132" t="s">
        <v>181</v>
      </c>
      <c r="G140" s="133" t="s">
        <v>182</v>
      </c>
      <c r="H140" s="134">
        <v>1</v>
      </c>
      <c r="I140" s="135"/>
      <c r="J140" s="136">
        <f>ROUND(I140*H140,2)</f>
        <v>0</v>
      </c>
      <c r="K140" s="137"/>
      <c r="L140" s="29"/>
      <c r="M140" s="138" t="s">
        <v>1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183</v>
      </c>
      <c r="AT140" s="142" t="s">
        <v>120</v>
      </c>
      <c r="AU140" s="142" t="s">
        <v>88</v>
      </c>
      <c r="AY140" s="14" t="s">
        <v>119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4" t="s">
        <v>86</v>
      </c>
      <c r="BK140" s="143">
        <f>ROUND(I140*H140,2)</f>
        <v>0</v>
      </c>
      <c r="BL140" s="14" t="s">
        <v>183</v>
      </c>
      <c r="BM140" s="142" t="s">
        <v>184</v>
      </c>
    </row>
    <row r="141" spans="2:65" s="1" customFormat="1" ht="24.2" customHeight="1">
      <c r="B141" s="29"/>
      <c r="C141" s="130" t="s">
        <v>185</v>
      </c>
      <c r="D141" s="130" t="s">
        <v>120</v>
      </c>
      <c r="E141" s="131" t="s">
        <v>186</v>
      </c>
      <c r="F141" s="132" t="s">
        <v>187</v>
      </c>
      <c r="G141" s="133" t="s">
        <v>182</v>
      </c>
      <c r="H141" s="134">
        <v>1</v>
      </c>
      <c r="I141" s="135"/>
      <c r="J141" s="136">
        <f>ROUND(I141*H141,2)</f>
        <v>0</v>
      </c>
      <c r="K141" s="137"/>
      <c r="L141" s="29"/>
      <c r="M141" s="138" t="s">
        <v>1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124</v>
      </c>
      <c r="AT141" s="142" t="s">
        <v>120</v>
      </c>
      <c r="AU141" s="142" t="s">
        <v>88</v>
      </c>
      <c r="AY141" s="14" t="s">
        <v>119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4" t="s">
        <v>86</v>
      </c>
      <c r="BK141" s="143">
        <f>ROUND(I141*H141,2)</f>
        <v>0</v>
      </c>
      <c r="BL141" s="14" t="s">
        <v>124</v>
      </c>
      <c r="BM141" s="142" t="s">
        <v>188</v>
      </c>
    </row>
    <row r="142" spans="2:65" s="11" customFormat="1" ht="22.9" customHeight="1">
      <c r="B142" s="118"/>
      <c r="D142" s="119" t="s">
        <v>77</v>
      </c>
      <c r="E142" s="128" t="s">
        <v>129</v>
      </c>
      <c r="F142" s="128" t="s">
        <v>189</v>
      </c>
      <c r="I142" s="121"/>
      <c r="J142" s="129">
        <f>BK142</f>
        <v>0</v>
      </c>
      <c r="L142" s="118"/>
      <c r="M142" s="152"/>
      <c r="N142" s="153"/>
      <c r="O142" s="153"/>
      <c r="P142" s="154">
        <v>0</v>
      </c>
      <c r="Q142" s="153"/>
      <c r="R142" s="154">
        <v>0</v>
      </c>
      <c r="S142" s="153"/>
      <c r="T142" s="155">
        <v>0</v>
      </c>
      <c r="AR142" s="119" t="s">
        <v>86</v>
      </c>
      <c r="AT142" s="126" t="s">
        <v>77</v>
      </c>
      <c r="AU142" s="126" t="s">
        <v>86</v>
      </c>
      <c r="AY142" s="119" t="s">
        <v>119</v>
      </c>
      <c r="BK142" s="127">
        <v>0</v>
      </c>
    </row>
    <row r="143" spans="2:65" s="1" customFormat="1" ht="6.95" customHeight="1"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29"/>
    </row>
  </sheetData>
  <sheetProtection algorithmName="SHA-512" hashValue="xcwacLpjxXt1k9gQE4RITFTAjg9lFzctBSuXTiFgbdhGf3pBTyR2KBIlknvHvIclGp9/I0oLJ7zJEzJGtHQLUA==" saltValue="JdU1X9GAIZPI/v/AwndpseB38Q/PK2JkkoUaVA9dIoESHb+cjdcUgMb9o4ZJNjUhCtHYyQtVR+jrycLJqKVdgA==" spinCount="100000" sheet="1" objects="1" scenarios="1" formatColumns="0" formatRows="0" autoFilter="0"/>
  <autoFilter ref="C119:K142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1 - Ošetření dřevin</vt:lpstr>
      <vt:lpstr>SO 2 - Kácení</vt:lpstr>
      <vt:lpstr>'Rekapitulace stavby'!Názvy_tisku</vt:lpstr>
      <vt:lpstr>'SO 1 - Ošetření dřevin'!Názvy_tisku</vt:lpstr>
      <vt:lpstr>'SO 2 - Kácení'!Názvy_tisku</vt:lpstr>
      <vt:lpstr>'Rekapitulace stavby'!Oblast_tisku</vt:lpstr>
      <vt:lpstr>'SO 1 - Ošetření dřevin'!Oblast_tisku</vt:lpstr>
      <vt:lpstr>'SO 2 - Kácení'!Oblast_tisku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THINKS-P350\Dana</dc:creator>
  <cp:lastModifiedBy>Dana</cp:lastModifiedBy>
  <dcterms:created xsi:type="dcterms:W3CDTF">2023-08-29T09:58:00Z</dcterms:created>
  <dcterms:modified xsi:type="dcterms:W3CDTF">2023-08-29T10:01:11Z</dcterms:modified>
</cp:coreProperties>
</file>