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ant.milos\Documents\2023\Stavby MR2\379_Kateřina - Nový Hrad\"/>
    </mc:Choice>
  </mc:AlternateContent>
  <bookViews>
    <workbookView xWindow="240" yWindow="120" windowWidth="14940" windowHeight="9225"/>
  </bookViews>
  <sheets>
    <sheet name="Rekapitulace" sheetId="3" r:id="rId1"/>
    <sheet name="SO 000" sheetId="1" r:id="rId2"/>
    <sheet name="SO 101" sheetId="2" r:id="rId3"/>
  </sheets>
  <calcPr calcId="162913"/>
</workbook>
</file>

<file path=xl/calcChain.xml><?xml version="1.0" encoding="utf-8"?>
<calcChain xmlns="http://schemas.openxmlformats.org/spreadsheetml/2006/main">
  <c r="I31" i="2" l="1"/>
  <c r="I21" i="2"/>
  <c r="I28" i="2" l="1"/>
  <c r="I25" i="2" l="1"/>
  <c r="I39" i="2" l="1"/>
  <c r="I18" i="2" l="1"/>
  <c r="I9" i="2" l="1"/>
  <c r="N9" i="2" s="1"/>
  <c r="I9" i="1"/>
  <c r="I13" i="1"/>
  <c r="O13" i="1" s="1"/>
  <c r="I14" i="2"/>
  <c r="I35" i="2"/>
  <c r="N14" i="2" l="1"/>
  <c r="I13" i="2"/>
  <c r="I3" i="2" s="1"/>
  <c r="I8" i="1"/>
  <c r="N35" i="2"/>
  <c r="Q24" i="2" s="1"/>
  <c r="N24" i="2" s="1"/>
  <c r="I24" i="2"/>
  <c r="Q13" i="2"/>
  <c r="N13" i="2" s="1"/>
  <c r="N26" i="2"/>
  <c r="Q8" i="1"/>
  <c r="I3" i="1" s="1"/>
  <c r="C15" i="3" s="1"/>
  <c r="I8" i="2"/>
  <c r="P24" i="2"/>
  <c r="O9" i="1"/>
  <c r="R8" i="1" s="1"/>
  <c r="O8" i="1" s="1"/>
  <c r="O2" i="1" s="1"/>
  <c r="P13" i="2"/>
  <c r="D15" i="3" l="1"/>
  <c r="D17" i="3" s="1"/>
  <c r="C17" i="3"/>
  <c r="C6" i="3"/>
  <c r="N2" i="2"/>
  <c r="D6" i="3" l="1"/>
  <c r="D9" i="3" s="1"/>
  <c r="D23" i="3" s="1"/>
  <c r="C9" i="3"/>
  <c r="C23" i="3" s="1"/>
</calcChain>
</file>

<file path=xl/sharedStrings.xml><?xml version="1.0" encoding="utf-8"?>
<sst xmlns="http://schemas.openxmlformats.org/spreadsheetml/2006/main" count="209" uniqueCount="104">
  <si>
    <t>ASPE10</t>
  </si>
  <si>
    <t>S</t>
  </si>
  <si>
    <t>Firma: Firma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</si>
  <si>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</si>
  <si>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</si>
  <si>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</si>
  <si>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</si>
  <si>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</si>
  <si>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</si>
  <si>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</si>
  <si>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</si>
  <si>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</si>
  <si>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</si>
  <si>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</si>
  <si>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</si>
  <si>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</si>
  <si>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</si>
  <si>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</si>
  <si>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</si>
  <si>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</si>
  <si>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</si>
  <si>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</si>
  <si>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</si>
  <si>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</si>
  <si>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</si>
  <si>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</si>
  <si>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</si>
  <si>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</si>
  <si>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</si>
  <si>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</si>
  <si>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</si>
  <si>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</si>
  <si>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</si>
  <si>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</si>
  <si>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</si>
  <si>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</si>
  <si>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</si>
  <si>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Přechodná úprava dopravního značení a objízdných tras, včetně údržby a úprav během stavebních prací v souladu s TP66 - II. vydání "Zásady pro označování pracovních míst na PK" a s platnými předpisy pro navrhováníDZ na PK, vč. vyhlášky č. 294/2015 Sb.  
Stávající svislé dopravní značky se pro potřeby PDZ zachovají a dle potřeby zakryjí, úpraví nebo doplní. Přechodné SDZ (značky, směrové desky, závory, semaforová souprava, světla) se umístí na nosičích a podkladních deskách včetně nutných přesunů dle jednotlivých fází (etap) výstavby, nájem, montáže, demontáže, včetně všech potřebných povolení k uzavírce. Vše v režii zhotovitele.</t>
  </si>
  <si>
    <t>VV</t>
  </si>
  <si>
    <t>1=1,000 [A]</t>
  </si>
  <si>
    <t>TS</t>
  </si>
  <si>
    <t>zahrnuje veškeré náklady spojené s objednatelem požadovanými zařízeními</t>
  </si>
  <si>
    <t>R02</t>
  </si>
  <si>
    <t>Zajištění provedení a výstupů veškerých zkoušek a revizí - popsáno v obchodních podmínkách, technických podmínkách a normách ČSN</t>
  </si>
  <si>
    <t>Včetně kontrolního a zkušebního plánu, 
čerpání se souhlasem investora</t>
  </si>
  <si>
    <t>SO 101</t>
  </si>
  <si>
    <t>Zemní práce</t>
  </si>
  <si>
    <t>M3</t>
  </si>
  <si>
    <t>M2</t>
  </si>
  <si>
    <t>Komunikace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</si>
  <si>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</si>
  <si>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Ostatní konstrukce a práce</t>
  </si>
  <si>
    <t>položka zahrnuje:  
- dodání a pokládku nátěrového materiálu (měří se pouze natíraná plocha)  
- předznačení a reflexní úpravu</t>
  </si>
  <si>
    <t>M</t>
  </si>
  <si>
    <t>931326</t>
  </si>
  <si>
    <t>TĚSNĚNÍ DILATAČ SPAR ASF ZÁLIVKOU MODIFIK PRŮŘ DO 800MM2</t>
  </si>
  <si>
    <t>těsnění dilatačních spar asfaltovou zálivkou</t>
  </si>
  <si>
    <t>položka zahrnuje dodávku a osazení předepsaného materiálu, očištění ploch spáry před úpravou, očištění okolí spáry po úpravě  
nezahrnuje těsnící profil</t>
  </si>
  <si>
    <t>Ostatní a vedlejší náklady</t>
  </si>
  <si>
    <t xml:space="preserve"> </t>
  </si>
  <si>
    <t>Oprava vozovky</t>
  </si>
  <si>
    <t>OČIŠTĚNÍ ASFALT VOZOVEK ZAMETENÍM</t>
  </si>
  <si>
    <t>položka zahrnuje očištění předepsaným způsobem včetně odklizení vzniklého odpadu</t>
  </si>
  <si>
    <t>919111</t>
  </si>
  <si>
    <t>ŘEZÁNÍ ASFALTOVÉHO KRYTU VOZOVEK TL DO 50MM</t>
  </si>
  <si>
    <t>položka zahrnuje řezání vozovkové vrstvy v předepsané tloušťce, včetně spotřeby vody</t>
  </si>
  <si>
    <t>FRÉZOVÁNÍ ZPEVNĚNÝCH PLOCH ASFALTOVÝCH</t>
  </si>
  <si>
    <t>včetně odvozu a likvidace frézinku v režii zhotovitele</t>
  </si>
  <si>
    <t xml:space="preserve">Položka zahrnuje veškerou manipulaci s vybouranou sutí a s vybouranými hmotami </t>
  </si>
  <si>
    <t>I. Stavební náklady</t>
  </si>
  <si>
    <t xml:space="preserve"> Kontrolní rozpočet          bez DPH</t>
  </si>
  <si>
    <t>Kontrolní rozpočet           včetně DPH</t>
  </si>
  <si>
    <t>Objekt</t>
  </si>
  <si>
    <t>Popis</t>
  </si>
  <si>
    <t>KR s DPH</t>
  </si>
  <si>
    <t>Oprava komunikace</t>
  </si>
  <si>
    <t>Stavební náklady - celkem</t>
  </si>
  <si>
    <t>II. Ostatní a vedlejší náklady</t>
  </si>
  <si>
    <t>Ostatní a vedlejší náklady - celkem</t>
  </si>
  <si>
    <t>Rekapitulace stavby</t>
  </si>
  <si>
    <t>Finanční náklady projektu celkem</t>
  </si>
  <si>
    <t xml:space="preserve">CELKEM VŠICHNI INVESTOŘI </t>
  </si>
  <si>
    <t xml:space="preserve">Ostatní a vedlejší náklady </t>
  </si>
  <si>
    <t>II/379 Kateřina - Nový hrad</t>
  </si>
  <si>
    <t>CÚ 2023 OTSKP</t>
  </si>
  <si>
    <t xml:space="preserve">frézování asfaltových vrstev: 
celkem 57,090  
 </t>
  </si>
  <si>
    <t>REPROFILACE ASF VRSTVY RECYKLACÍ ZA HORKA REMIX TL 50MM</t>
  </si>
  <si>
    <t>zřízení ložné vrstvy reprofilací stávající obrusné vrstvy za horka REMIX</t>
  </si>
  <si>
    <t xml:space="preserve">- dodání materiálů předepsaných pro recyklaci za horka  
- provedení recyklace dle předepsaného technologického předpisu, zhutnění vrstvy v předepsané tloušťce  
- zřízení vrstvy bez rozlišení šířky, pokládání vrstvy po etapách 
- úpravu napojení, ukončení podél obrubníků, dilatačních zařízení, odvodňovacích proužků, odvodňovačů, vpustí, šachet a pod.  
- nezahrnuje postřiky, nátěry  </t>
  </si>
  <si>
    <t>574I34</t>
  </si>
  <si>
    <t>ASFALTOVÝ KOBEREC MASTIXOVÝ SMA 11+ TL. 30MM</t>
  </si>
  <si>
    <t xml:space="preserve">-  obrusná vrstva SMA 11+
Celkem: 12500,000 </t>
  </si>
  <si>
    <t>POSYP KAMENIVEM OBALOVANÝM 2KG/M2</t>
  </si>
  <si>
    <t xml:space="preserve">-  zdrsňující dodatečný posyp obalovaným kamenivem
Celkem: 12500,000 </t>
  </si>
  <si>
    <t>- dodání obalovaného kameniva předepsané kvality a zrnitosti
- posyp předepsaným množstvím</t>
  </si>
  <si>
    <t>Celkem: 19,600</t>
  </si>
  <si>
    <t>- těsnění dilatačních spar asfaltovou zálivkou: celkem 19,600</t>
  </si>
  <si>
    <t>VODOR DOPRAV ZNAČ PLASTEM PROFIL ZVUČÍCÍ - DOD A POKLÁDKA</t>
  </si>
  <si>
    <t>- vodorovné dopravní značení plastem: 
 Celkem: 843,750</t>
  </si>
  <si>
    <t>VODOR DOPRAV ZNAČ PLASTEM PROFIL ZVUČÍCÍ - ODSTRANĚNÍ FRÉZOVÁNÍM</t>
  </si>
  <si>
    <t xml:space="preserve">
 Celkem: 843,750</t>
  </si>
  <si>
    <t>Celkem: 12 500,000</t>
  </si>
  <si>
    <t xml:space="preserve">
 Celkem: 12 500,000 - 1 855,000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</si>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</sst>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0"/>
      <name val="Arial"/>
    </font>
    <font>
      <b/>
      <sz val="16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8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5" fillId="0" borderId="4" xfId="0" quotePrefix="1" applyFont="1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8" fillId="0" borderId="0" xfId="0" applyFont="1">
      <alignment vertical="center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0" fillId="0" borderId="1" xfId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8" fillId="0" borderId="6" xfId="1" applyFont="1" applyBorder="1" applyAlignment="1">
      <alignment horizontal="left" vertical="center" wrapText="1"/>
    </xf>
    <xf numFmtId="0" fontId="5" fillId="0" borderId="7" xfId="0" quotePrefix="1" applyFont="1" applyBorder="1" applyAlignment="1">
      <alignment horizontal="left" vertical="center" wrapText="1"/>
    </xf>
    <xf numFmtId="49" fontId="4" fillId="0" borderId="0" xfId="2" applyNumberFormat="1" applyFont="1" applyAlignment="1">
      <alignment vertical="center"/>
    </xf>
    <xf numFmtId="49" fontId="8" fillId="0" borderId="0" xfId="2" applyNumberFormat="1" applyFont="1" applyAlignment="1">
      <alignment vertical="center"/>
    </xf>
    <xf numFmtId="49" fontId="4" fillId="0" borderId="11" xfId="2" applyNumberFormat="1" applyFont="1" applyBorder="1" applyAlignment="1">
      <alignment vertical="center"/>
    </xf>
    <xf numFmtId="49" fontId="4" fillId="0" borderId="9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vertical="center"/>
    </xf>
    <xf numFmtId="4" fontId="4" fillId="0" borderId="1" xfId="2" applyNumberFormat="1" applyFont="1" applyBorder="1" applyAlignment="1">
      <alignment vertical="center"/>
    </xf>
    <xf numFmtId="49" fontId="4" fillId="0" borderId="14" xfId="2" applyNumberFormat="1" applyFont="1" applyBorder="1" applyAlignment="1">
      <alignment vertical="center"/>
    </xf>
    <xf numFmtId="4" fontId="4" fillId="0" borderId="14" xfId="2" applyNumberFormat="1" applyFont="1" applyBorder="1" applyAlignment="1">
      <alignment vertical="center" wrapText="1"/>
    </xf>
    <xf numFmtId="4" fontId="4" fillId="0" borderId="14" xfId="2" applyNumberFormat="1" applyFont="1" applyBorder="1" applyAlignment="1">
      <alignment vertical="center"/>
    </xf>
    <xf numFmtId="4" fontId="4" fillId="4" borderId="15" xfId="2" applyNumberFormat="1" applyFont="1" applyFill="1" applyBorder="1" applyAlignment="1">
      <alignment vertical="center"/>
    </xf>
    <xf numFmtId="49" fontId="4" fillId="0" borderId="18" xfId="2" applyNumberFormat="1" applyFont="1" applyBorder="1" applyAlignment="1">
      <alignment vertical="center"/>
    </xf>
    <xf numFmtId="49" fontId="4" fillId="0" borderId="19" xfId="2" applyNumberFormat="1" applyFont="1" applyBorder="1" applyAlignment="1">
      <alignment vertical="center"/>
    </xf>
    <xf numFmtId="49" fontId="4" fillId="0" borderId="20" xfId="2" applyNumberFormat="1" applyFont="1" applyBorder="1" applyAlignment="1">
      <alignment vertical="center"/>
    </xf>
    <xf numFmtId="0" fontId="8" fillId="0" borderId="21" xfId="2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vertical="center" wrapText="1"/>
    </xf>
    <xf numFmtId="49" fontId="4" fillId="0" borderId="6" xfId="2" applyNumberFormat="1" applyFont="1" applyBorder="1" applyAlignment="1">
      <alignment vertical="center"/>
    </xf>
    <xf numFmtId="4" fontId="4" fillId="0" borderId="6" xfId="2" applyNumberFormat="1" applyFont="1" applyBorder="1" applyAlignment="1">
      <alignment vertical="center"/>
    </xf>
    <xf numFmtId="4" fontId="4" fillId="4" borderId="22" xfId="2" applyNumberFormat="1" applyFont="1" applyFill="1" applyBorder="1" applyAlignment="1">
      <alignment vertical="center"/>
    </xf>
    <xf numFmtId="4" fontId="4" fillId="4" borderId="9" xfId="2" applyNumberFormat="1" applyFont="1" applyFill="1" applyBorder="1" applyAlignment="1">
      <alignment vertical="center"/>
    </xf>
    <xf numFmtId="0" fontId="0" fillId="0" borderId="1" xfId="0" quotePrefix="1" applyBorder="1" applyAlignment="1">
      <alignment horizontal="left" vertical="center" wrapText="1"/>
    </xf>
    <xf numFmtId="49" fontId="4" fillId="0" borderId="8" xfId="2" applyNumberFormat="1" applyFont="1" applyBorder="1" applyAlignment="1">
      <alignment vertical="center"/>
    </xf>
    <xf numFmtId="0" fontId="8" fillId="0" borderId="9" xfId="2" applyFont="1" applyBorder="1" applyAlignment="1">
      <alignment vertical="center"/>
    </xf>
    <xf numFmtId="49" fontId="4" fillId="0" borderId="16" xfId="2" applyNumberFormat="1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49" fontId="4" fillId="0" borderId="10" xfId="2" applyNumberFormat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23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49" fontId="7" fillId="0" borderId="0" xfId="2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0" fillId="2" borderId="3" xfId="0" applyFill="1" applyBorder="1">
      <alignment vertical="center"/>
    </xf>
  </cellXfs>
  <cellStyles count="3">
    <cellStyle name="Normal" xfId="1"/>
    <cellStyle name="Normální" xfId="0" builtinId="0"/>
    <cellStyle name="Normální 2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3"/>
  <sheetViews>
    <sheetView tabSelected="1" workbookViewId="0">
      <selection activeCell="F10" sqref="F10"/>
    </sheetView>
  </sheetViews>
  <sheetFormatPr defaultRowHeight="12.75" x14ac:dyDescent="0.2"/>
  <cols>
    <col min="1" max="1" width="7" customWidth="1"/>
    <col min="2" max="2" width="40.5703125" customWidth="1"/>
    <col min="3" max="3" width="16.140625" customWidth="1"/>
    <col min="4" max="4" width="16.5703125" customWidth="1"/>
  </cols>
  <sheetData>
    <row r="1" spans="1:4" ht="18" customHeight="1" x14ac:dyDescent="0.2">
      <c r="A1" s="47"/>
      <c r="B1" s="78" t="s">
        <v>83</v>
      </c>
      <c r="C1" s="78"/>
      <c r="D1" s="78"/>
    </row>
    <row r="2" spans="1:4" ht="26.25" customHeight="1" thickBot="1" x14ac:dyDescent="0.25">
      <c r="A2" s="48"/>
      <c r="B2" s="2" t="s">
        <v>103</v>
      </c>
      <c r="C2" s="48"/>
      <c r="D2" s="48" t="s">
        <v>84</v>
      </c>
    </row>
    <row r="3" spans="1:4" ht="20.100000000000001" customHeight="1" thickBot="1" x14ac:dyDescent="0.25">
      <c r="A3" s="70" t="s">
        <v>69</v>
      </c>
      <c r="B3" s="71"/>
      <c r="C3" s="74" t="s">
        <v>70</v>
      </c>
      <c r="D3" s="74" t="s">
        <v>71</v>
      </c>
    </row>
    <row r="4" spans="1:4" ht="20.100000000000001" customHeight="1" thickBot="1" x14ac:dyDescent="0.25">
      <c r="A4" s="49" t="s">
        <v>72</v>
      </c>
      <c r="B4" s="50" t="s">
        <v>73</v>
      </c>
      <c r="C4" s="75"/>
      <c r="D4" s="75" t="s">
        <v>74</v>
      </c>
    </row>
    <row r="5" spans="1:4" ht="20.100000000000001" customHeight="1" x14ac:dyDescent="0.2">
      <c r="A5" s="51"/>
      <c r="B5" s="52"/>
      <c r="C5" s="53"/>
      <c r="D5" s="53"/>
    </row>
    <row r="6" spans="1:4" ht="20.100000000000001" customHeight="1" x14ac:dyDescent="0.2">
      <c r="A6" s="54" t="s">
        <v>45</v>
      </c>
      <c r="B6" s="55" t="s">
        <v>75</v>
      </c>
      <c r="C6" s="55">
        <f>'SO 101'!I3</f>
        <v>0</v>
      </c>
      <c r="D6" s="55">
        <f>C6*1.21</f>
        <v>0</v>
      </c>
    </row>
    <row r="7" spans="1:4" ht="20.100000000000001" customHeight="1" x14ac:dyDescent="0.2">
      <c r="A7" s="54"/>
      <c r="B7" s="55"/>
      <c r="C7" s="55"/>
      <c r="D7" s="55"/>
    </row>
    <row r="8" spans="1:4" ht="20.100000000000001" customHeight="1" thickBot="1" x14ac:dyDescent="0.25">
      <c r="A8" s="56"/>
      <c r="B8" s="57"/>
      <c r="C8" s="58"/>
      <c r="D8" s="58"/>
    </row>
    <row r="9" spans="1:4" ht="20.100000000000001" customHeight="1" thickBot="1" x14ac:dyDescent="0.25">
      <c r="A9" s="70" t="s">
        <v>76</v>
      </c>
      <c r="B9" s="71"/>
      <c r="C9" s="59">
        <f>SUM(C6:C7)</f>
        <v>0</v>
      </c>
      <c r="D9" s="59">
        <f>SUM(D6:D7)</f>
        <v>0</v>
      </c>
    </row>
    <row r="10" spans="1:4" ht="20.100000000000001" customHeight="1" x14ac:dyDescent="0.2">
      <c r="A10" s="47"/>
      <c r="B10" s="47"/>
      <c r="C10" s="47"/>
      <c r="D10" s="47"/>
    </row>
    <row r="11" spans="1:4" ht="20.100000000000001" customHeight="1" thickBot="1" x14ac:dyDescent="0.25">
      <c r="A11" s="47"/>
      <c r="B11" s="47"/>
      <c r="C11" s="47"/>
      <c r="D11" s="47"/>
    </row>
    <row r="12" spans="1:4" ht="20.100000000000001" customHeight="1" thickBot="1" x14ac:dyDescent="0.25">
      <c r="A12" s="72" t="s">
        <v>77</v>
      </c>
      <c r="B12" s="73"/>
      <c r="C12" s="74" t="s">
        <v>70</v>
      </c>
      <c r="D12" s="74" t="s">
        <v>71</v>
      </c>
    </row>
    <row r="13" spans="1:4" ht="20.100000000000001" customHeight="1" thickBot="1" x14ac:dyDescent="0.25">
      <c r="A13" s="49" t="s">
        <v>72</v>
      </c>
      <c r="B13" s="60" t="s">
        <v>73</v>
      </c>
      <c r="C13" s="75"/>
      <c r="D13" s="75" t="s">
        <v>74</v>
      </c>
    </row>
    <row r="14" spans="1:4" ht="20.100000000000001" customHeight="1" x14ac:dyDescent="0.2">
      <c r="A14" s="61"/>
      <c r="B14" s="62"/>
      <c r="C14" s="63"/>
      <c r="D14" s="63"/>
    </row>
    <row r="15" spans="1:4" ht="20.100000000000001" customHeight="1" x14ac:dyDescent="0.2">
      <c r="A15" s="54" t="s">
        <v>11</v>
      </c>
      <c r="B15" s="64" t="s">
        <v>82</v>
      </c>
      <c r="C15" s="55">
        <f>'SO 000'!I3</f>
        <v>0</v>
      </c>
      <c r="D15" s="55">
        <f>C15*1.21</f>
        <v>0</v>
      </c>
    </row>
    <row r="16" spans="1:4" ht="20.100000000000001" customHeight="1" thickBot="1" x14ac:dyDescent="0.25">
      <c r="A16" s="65"/>
      <c r="B16" s="65"/>
      <c r="C16" s="66"/>
      <c r="D16" s="66"/>
    </row>
    <row r="17" spans="1:4" ht="20.100000000000001" customHeight="1" thickBot="1" x14ac:dyDescent="0.25">
      <c r="A17" s="70" t="s">
        <v>78</v>
      </c>
      <c r="B17" s="71"/>
      <c r="C17" s="67">
        <f>SUM(C15:C15)</f>
        <v>0</v>
      </c>
      <c r="D17" s="68">
        <f>SUM(D15:D15)</f>
        <v>0</v>
      </c>
    </row>
    <row r="18" spans="1:4" ht="20.100000000000001" customHeight="1" x14ac:dyDescent="0.2">
      <c r="A18" s="48"/>
      <c r="B18" s="48"/>
      <c r="C18" s="48"/>
      <c r="D18" s="48"/>
    </row>
    <row r="19" spans="1:4" ht="20.100000000000001" customHeight="1" x14ac:dyDescent="0.2">
      <c r="A19" s="47"/>
      <c r="B19" s="47"/>
      <c r="C19" s="47"/>
      <c r="D19" s="47"/>
    </row>
    <row r="20" spans="1:4" ht="20.100000000000001" customHeight="1" thickBot="1" x14ac:dyDescent="0.25">
      <c r="A20" s="48"/>
      <c r="B20" s="48"/>
      <c r="C20" s="48"/>
      <c r="D20" s="48"/>
    </row>
    <row r="21" spans="1:4" ht="20.100000000000001" customHeight="1" x14ac:dyDescent="0.2">
      <c r="A21" s="72" t="s">
        <v>79</v>
      </c>
      <c r="B21" s="73"/>
      <c r="C21" s="74" t="s">
        <v>70</v>
      </c>
      <c r="D21" s="74" t="s">
        <v>71</v>
      </c>
    </row>
    <row r="22" spans="1:4" ht="20.100000000000001" customHeight="1" thickBot="1" x14ac:dyDescent="0.25">
      <c r="A22" s="76"/>
      <c r="B22" s="77"/>
      <c r="C22" s="75"/>
      <c r="D22" s="75" t="s">
        <v>74</v>
      </c>
    </row>
    <row r="23" spans="1:4" ht="20.100000000000001" customHeight="1" thickBot="1" x14ac:dyDescent="0.25">
      <c r="A23" s="70" t="s">
        <v>80</v>
      </c>
      <c r="B23" s="71" t="s">
        <v>81</v>
      </c>
      <c r="C23" s="67">
        <f>SUM(C9+C17)</f>
        <v>0</v>
      </c>
      <c r="D23" s="68">
        <f>SUM(D9+D17)</f>
        <v>0</v>
      </c>
    </row>
  </sheetData>
  <mergeCells count="13">
    <mergeCell ref="B1:D1"/>
    <mergeCell ref="A3:B3"/>
    <mergeCell ref="C3:C4"/>
    <mergeCell ref="D3:D4"/>
    <mergeCell ref="A9:B9"/>
    <mergeCell ref="A23:B23"/>
    <mergeCell ref="A12:B12"/>
    <mergeCell ref="C12:C13"/>
    <mergeCell ref="D12:D13"/>
    <mergeCell ref="A17:B17"/>
    <mergeCell ref="A21:B22"/>
    <mergeCell ref="C21:C22"/>
    <mergeCell ref="D21:D2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opLeftCell="B1" zoomScaleNormal="100" workbookViewId="0">
      <pane ySplit="7" topLeftCell="A8" activePane="bottomLeft" state="frozen"/>
      <selection pane="bottomLeft" activeCell="H9" sqref="H9:H13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9</v>
      </c>
    </row>
    <row r="2" spans="1:18" ht="24.95" customHeight="1" x14ac:dyDescent="0.2">
      <c r="B2" s="1"/>
      <c r="C2" s="1"/>
      <c r="D2" s="1"/>
      <c r="E2" s="2" t="s">
        <v>103</v>
      </c>
      <c r="F2" s="1"/>
      <c r="G2" s="1"/>
      <c r="H2" s="5"/>
      <c r="I2" s="5"/>
      <c r="O2" t="e">
        <f>0+O8</f>
        <v>#REF!</v>
      </c>
      <c r="P2" t="s">
        <v>9</v>
      </c>
    </row>
    <row r="3" spans="1:18" ht="15" customHeight="1" x14ac:dyDescent="0.2">
      <c r="A3" t="s">
        <v>1</v>
      </c>
      <c r="B3" s="6" t="s">
        <v>3</v>
      </c>
      <c r="C3" s="80" t="s">
        <v>59</v>
      </c>
      <c r="D3" s="81"/>
      <c r="E3" s="29" t="s">
        <v>83</v>
      </c>
      <c r="F3" s="1"/>
      <c r="G3" s="4"/>
      <c r="H3" s="3" t="s">
        <v>11</v>
      </c>
      <c r="I3" s="24">
        <f>0+I8</f>
        <v>0</v>
      </c>
      <c r="O3" t="s">
        <v>6</v>
      </c>
      <c r="P3" t="s">
        <v>10</v>
      </c>
    </row>
    <row r="4" spans="1:18" ht="15" customHeight="1" x14ac:dyDescent="0.2">
      <c r="A4" t="s">
        <v>4</v>
      </c>
      <c r="B4" s="8" t="s">
        <v>5</v>
      </c>
      <c r="C4" s="82" t="s">
        <v>11</v>
      </c>
      <c r="D4" s="83"/>
      <c r="E4" s="9" t="s">
        <v>58</v>
      </c>
      <c r="F4" s="5"/>
      <c r="G4" s="5"/>
      <c r="H4" s="10"/>
      <c r="I4" s="10"/>
      <c r="O4" t="s">
        <v>7</v>
      </c>
      <c r="P4" t="s">
        <v>10</v>
      </c>
    </row>
    <row r="5" spans="1:18" ht="12.75" customHeight="1" x14ac:dyDescent="0.2">
      <c r="A5" s="79" t="s">
        <v>12</v>
      </c>
      <c r="B5" s="79" t="s">
        <v>14</v>
      </c>
      <c r="C5" s="79" t="s">
        <v>16</v>
      </c>
      <c r="D5" s="79" t="s">
        <v>17</v>
      </c>
      <c r="E5" s="79" t="s">
        <v>18</v>
      </c>
      <c r="F5" s="79" t="s">
        <v>20</v>
      </c>
      <c r="G5" s="79" t="s">
        <v>22</v>
      </c>
      <c r="H5" s="79" t="s">
        <v>24</v>
      </c>
      <c r="I5" s="79"/>
      <c r="O5" t="s">
        <v>8</v>
      </c>
      <c r="P5" t="s">
        <v>10</v>
      </c>
    </row>
    <row r="6" spans="1:18" ht="12.75" customHeight="1" x14ac:dyDescent="0.2">
      <c r="A6" s="79"/>
      <c r="B6" s="79"/>
      <c r="C6" s="79"/>
      <c r="D6" s="79"/>
      <c r="E6" s="79"/>
      <c r="F6" s="79"/>
      <c r="G6" s="79"/>
      <c r="H6" s="7" t="s">
        <v>25</v>
      </c>
      <c r="I6" s="7" t="s">
        <v>27</v>
      </c>
    </row>
    <row r="7" spans="1:18" ht="12.75" customHeight="1" x14ac:dyDescent="0.2">
      <c r="A7" s="7" t="s">
        <v>13</v>
      </c>
      <c r="B7" s="7" t="s">
        <v>15</v>
      </c>
      <c r="C7" s="7" t="s">
        <v>10</v>
      </c>
      <c r="D7" s="7" t="s">
        <v>9</v>
      </c>
      <c r="E7" s="7" t="s">
        <v>19</v>
      </c>
      <c r="F7" s="7" t="s">
        <v>21</v>
      </c>
      <c r="G7" s="7" t="s">
        <v>23</v>
      </c>
      <c r="H7" s="7" t="s">
        <v>26</v>
      </c>
      <c r="I7" s="7" t="s">
        <v>28</v>
      </c>
    </row>
    <row r="8" spans="1:18" ht="12.75" customHeight="1" x14ac:dyDescent="0.2">
      <c r="A8" s="10" t="s">
        <v>29</v>
      </c>
      <c r="B8" s="10"/>
      <c r="C8" s="12" t="s">
        <v>13</v>
      </c>
      <c r="D8" s="10"/>
      <c r="E8" s="13" t="s">
        <v>30</v>
      </c>
      <c r="F8" s="10"/>
      <c r="G8" s="10"/>
      <c r="H8" s="10"/>
      <c r="I8" s="14">
        <f>I9+I13</f>
        <v>0</v>
      </c>
      <c r="O8" t="e">
        <f>0+R8</f>
        <v>#REF!</v>
      </c>
      <c r="Q8" t="e">
        <f>0+I9+#REF!+#REF!+#REF!+#REF!+#REF!+I13+#REF!+#REF!+#REF!</f>
        <v>#REF!</v>
      </c>
      <c r="R8" t="e">
        <f>0+O9+#REF!+#REF!+#REF!+#REF!+#REF!+O13+#REF!+#REF!+#REF!</f>
        <v>#REF!</v>
      </c>
    </row>
    <row r="9" spans="1:18" x14ac:dyDescent="0.2">
      <c r="A9" s="11" t="s">
        <v>31</v>
      </c>
      <c r="B9" s="15" t="s">
        <v>15</v>
      </c>
      <c r="C9" s="15" t="s">
        <v>32</v>
      </c>
      <c r="D9" s="11" t="s">
        <v>33</v>
      </c>
      <c r="E9" s="16" t="s">
        <v>34</v>
      </c>
      <c r="F9" s="17" t="s">
        <v>35</v>
      </c>
      <c r="G9" s="18">
        <v>1</v>
      </c>
      <c r="H9" s="19"/>
      <c r="I9" s="19">
        <f>ROUND(ROUND(H9,2)*ROUND(G9,3),2)</f>
        <v>0</v>
      </c>
      <c r="O9">
        <f>(I9*21)/100</f>
        <v>0</v>
      </c>
      <c r="P9" t="s">
        <v>10</v>
      </c>
    </row>
    <row r="10" spans="1:18" ht="114.75" x14ac:dyDescent="0.2">
      <c r="A10" s="20" t="s">
        <v>36</v>
      </c>
      <c r="E10" s="21" t="s">
        <v>37</v>
      </c>
    </row>
    <row r="11" spans="1:18" x14ac:dyDescent="0.2">
      <c r="A11" s="22" t="s">
        <v>38</v>
      </c>
      <c r="E11" s="23" t="s">
        <v>39</v>
      </c>
    </row>
    <row r="12" spans="1:18" x14ac:dyDescent="0.2">
      <c r="A12" t="s">
        <v>40</v>
      </c>
      <c r="E12" s="21" t="s">
        <v>41</v>
      </c>
    </row>
    <row r="13" spans="1:18" ht="25.5" x14ac:dyDescent="0.2">
      <c r="A13" s="11" t="s">
        <v>31</v>
      </c>
      <c r="B13" s="15">
        <v>2</v>
      </c>
      <c r="C13" s="15" t="s">
        <v>42</v>
      </c>
      <c r="D13" s="11" t="s">
        <v>33</v>
      </c>
      <c r="E13" s="16" t="s">
        <v>43</v>
      </c>
      <c r="F13" s="17" t="s">
        <v>35</v>
      </c>
      <c r="G13" s="18">
        <v>1</v>
      </c>
      <c r="H13" s="19"/>
      <c r="I13" s="19">
        <f>ROUND(ROUND(H13,2)*ROUND(G13,3),2)</f>
        <v>0</v>
      </c>
      <c r="O13">
        <f>(I13*21)/100</f>
        <v>0</v>
      </c>
      <c r="P13" t="s">
        <v>10</v>
      </c>
    </row>
    <row r="14" spans="1:18" ht="25.5" x14ac:dyDescent="0.2">
      <c r="A14" s="20" t="s">
        <v>36</v>
      </c>
      <c r="E14" s="21" t="s">
        <v>44</v>
      </c>
    </row>
    <row r="15" spans="1:18" x14ac:dyDescent="0.2">
      <c r="A15" s="22" t="s">
        <v>38</v>
      </c>
      <c r="E15" s="23" t="s">
        <v>39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7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opLeftCell="B1" zoomScaleNormal="100" workbookViewId="0">
      <pane ySplit="7" topLeftCell="A24" activePane="bottomLeft" state="frozen"/>
      <selection pane="bottomLeft" activeCell="H9" sqref="H9:H39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O1" t="s">
        <v>9</v>
      </c>
    </row>
    <row r="2" spans="1:17" ht="24.95" customHeight="1" x14ac:dyDescent="0.2">
      <c r="B2" s="1"/>
      <c r="C2" s="1"/>
      <c r="D2" s="1"/>
      <c r="E2" s="2" t="s">
        <v>103</v>
      </c>
      <c r="F2" s="1"/>
      <c r="G2" s="1"/>
      <c r="H2" s="5"/>
      <c r="I2" s="5"/>
      <c r="N2" t="e">
        <f>0+#REF!+#REF!+N13+#REF!+N24</f>
        <v>#REF!</v>
      </c>
      <c r="O2" t="s">
        <v>9</v>
      </c>
    </row>
    <row r="3" spans="1:17" ht="15" customHeight="1" x14ac:dyDescent="0.2">
      <c r="A3" t="s">
        <v>1</v>
      </c>
      <c r="B3" s="6" t="s">
        <v>3</v>
      </c>
      <c r="C3" s="80" t="s">
        <v>59</v>
      </c>
      <c r="D3" s="81"/>
      <c r="E3" s="29" t="s">
        <v>83</v>
      </c>
      <c r="F3" s="1"/>
      <c r="G3" s="4"/>
      <c r="H3" s="3" t="s">
        <v>45</v>
      </c>
      <c r="I3" s="24">
        <f>I8+I13+I24</f>
        <v>0</v>
      </c>
      <c r="N3" t="s">
        <v>6</v>
      </c>
      <c r="O3" t="s">
        <v>10</v>
      </c>
    </row>
    <row r="4" spans="1:17" ht="15" customHeight="1" x14ac:dyDescent="0.2">
      <c r="A4" t="s">
        <v>4</v>
      </c>
      <c r="B4" s="8" t="s">
        <v>5</v>
      </c>
      <c r="C4" s="82" t="s">
        <v>45</v>
      </c>
      <c r="D4" s="83"/>
      <c r="E4" s="9" t="s">
        <v>60</v>
      </c>
      <c r="F4" s="5"/>
      <c r="G4" s="5"/>
      <c r="H4" s="10"/>
      <c r="I4" s="10"/>
      <c r="N4" t="s">
        <v>7</v>
      </c>
      <c r="O4" t="s">
        <v>10</v>
      </c>
    </row>
    <row r="5" spans="1:17" ht="12.75" customHeight="1" x14ac:dyDescent="0.2">
      <c r="A5" s="79" t="s">
        <v>12</v>
      </c>
      <c r="B5" s="79" t="s">
        <v>14</v>
      </c>
      <c r="C5" s="79" t="s">
        <v>16</v>
      </c>
      <c r="D5" s="79" t="s">
        <v>17</v>
      </c>
      <c r="E5" s="79" t="s">
        <v>18</v>
      </c>
      <c r="F5" s="79" t="s">
        <v>20</v>
      </c>
      <c r="G5" s="79" t="s">
        <v>22</v>
      </c>
      <c r="H5" s="79" t="s">
        <v>24</v>
      </c>
      <c r="I5" s="79"/>
      <c r="N5" t="s">
        <v>8</v>
      </c>
      <c r="O5" t="s">
        <v>10</v>
      </c>
    </row>
    <row r="6" spans="1:17" ht="12.75" customHeight="1" x14ac:dyDescent="0.2">
      <c r="A6" s="79"/>
      <c r="B6" s="79"/>
      <c r="C6" s="79"/>
      <c r="D6" s="79"/>
      <c r="E6" s="79"/>
      <c r="F6" s="79"/>
      <c r="G6" s="79"/>
      <c r="H6" s="7" t="s">
        <v>25</v>
      </c>
      <c r="I6" s="7" t="s">
        <v>27</v>
      </c>
    </row>
    <row r="7" spans="1:17" ht="12.75" customHeight="1" x14ac:dyDescent="0.2">
      <c r="A7" s="7" t="s">
        <v>13</v>
      </c>
      <c r="B7" s="7" t="s">
        <v>15</v>
      </c>
      <c r="C7" s="7" t="s">
        <v>10</v>
      </c>
      <c r="D7" s="7" t="s">
        <v>9</v>
      </c>
      <c r="E7" s="7" t="s">
        <v>19</v>
      </c>
      <c r="F7" s="7" t="s">
        <v>21</v>
      </c>
      <c r="G7" s="7" t="s">
        <v>23</v>
      </c>
      <c r="H7" s="7" t="s">
        <v>26</v>
      </c>
      <c r="I7" s="7" t="s">
        <v>28</v>
      </c>
    </row>
    <row r="8" spans="1:17" ht="12.75" customHeight="1" x14ac:dyDescent="0.2">
      <c r="A8" s="7"/>
      <c r="B8" s="5"/>
      <c r="C8" s="25">
        <v>1</v>
      </c>
      <c r="D8" s="5"/>
      <c r="E8" s="28" t="s">
        <v>46</v>
      </c>
      <c r="F8" s="5"/>
      <c r="G8" s="5"/>
      <c r="H8" s="5"/>
      <c r="I8" s="26">
        <f>SUM(I9:I12)</f>
        <v>0</v>
      </c>
    </row>
    <row r="9" spans="1:17" x14ac:dyDescent="0.2">
      <c r="A9" s="11" t="s">
        <v>31</v>
      </c>
      <c r="B9" s="15">
        <v>1</v>
      </c>
      <c r="C9" s="15">
        <v>11372</v>
      </c>
      <c r="D9" s="11" t="s">
        <v>33</v>
      </c>
      <c r="E9" s="32" t="s">
        <v>66</v>
      </c>
      <c r="F9" s="17" t="s">
        <v>47</v>
      </c>
      <c r="G9" s="18">
        <v>57.09</v>
      </c>
      <c r="H9" s="19"/>
      <c r="I9" s="19">
        <f>ROUND(ROUND(H9,2)*ROUND(G9,3),2)</f>
        <v>0</v>
      </c>
      <c r="N9">
        <f>(I9*21)/100</f>
        <v>0</v>
      </c>
      <c r="O9" t="s">
        <v>10</v>
      </c>
    </row>
    <row r="10" spans="1:17" x14ac:dyDescent="0.2">
      <c r="A10" s="20" t="s">
        <v>36</v>
      </c>
      <c r="E10" s="30" t="s">
        <v>67</v>
      </c>
    </row>
    <row r="11" spans="1:17" ht="38.25" x14ac:dyDescent="0.2">
      <c r="A11" s="22" t="s">
        <v>38</v>
      </c>
      <c r="E11" s="27" t="s">
        <v>85</v>
      </c>
    </row>
    <row r="12" spans="1:17" ht="25.5" x14ac:dyDescent="0.2">
      <c r="A12" t="s">
        <v>40</v>
      </c>
      <c r="E12" s="30" t="s">
        <v>68</v>
      </c>
    </row>
    <row r="13" spans="1:17" ht="12.75" customHeight="1" x14ac:dyDescent="0.2">
      <c r="A13" s="5" t="s">
        <v>29</v>
      </c>
      <c r="B13" s="5"/>
      <c r="C13" s="25" t="s">
        <v>21</v>
      </c>
      <c r="D13" s="5"/>
      <c r="E13" s="13" t="s">
        <v>49</v>
      </c>
      <c r="F13" s="5"/>
      <c r="G13" s="5"/>
      <c r="H13" s="5"/>
      <c r="I13" s="26">
        <f>SUM(I14:I21)</f>
        <v>0</v>
      </c>
      <c r="N13" t="e">
        <f>0+Q13</f>
        <v>#REF!</v>
      </c>
      <c r="P13" t="e">
        <f>0+#REF!+#REF!+#REF!+#REF!+#REF!+I14+#REF!</f>
        <v>#REF!</v>
      </c>
      <c r="Q13" t="e">
        <f>0+#REF!+#REF!+#REF!+#REF!+#REF!+N14+#REF!</f>
        <v>#REF!</v>
      </c>
    </row>
    <row r="14" spans="1:17" x14ac:dyDescent="0.2">
      <c r="A14" s="11" t="s">
        <v>31</v>
      </c>
      <c r="B14" s="15">
        <v>2</v>
      </c>
      <c r="C14" s="31">
        <v>57774</v>
      </c>
      <c r="D14" s="11" t="s">
        <v>33</v>
      </c>
      <c r="E14" s="32" t="s">
        <v>86</v>
      </c>
      <c r="F14" s="17" t="s">
        <v>48</v>
      </c>
      <c r="G14" s="18">
        <v>10645</v>
      </c>
      <c r="H14" s="19"/>
      <c r="I14" s="19">
        <f>ROUND(ROUND(H14,2)*ROUND(G14,3),2)</f>
        <v>0</v>
      </c>
      <c r="N14">
        <f>(I14*21)/100</f>
        <v>0</v>
      </c>
      <c r="O14" t="s">
        <v>10</v>
      </c>
    </row>
    <row r="15" spans="1:17" x14ac:dyDescent="0.2">
      <c r="A15" s="20" t="s">
        <v>36</v>
      </c>
      <c r="E15" s="30" t="s">
        <v>87</v>
      </c>
    </row>
    <row r="16" spans="1:17" ht="25.5" x14ac:dyDescent="0.2">
      <c r="A16" s="22" t="s">
        <v>38</v>
      </c>
      <c r="E16" s="27" t="s">
        <v>102</v>
      </c>
    </row>
    <row r="17" spans="1:17" ht="108.75" customHeight="1" x14ac:dyDescent="0.2">
      <c r="A17" t="s">
        <v>40</v>
      </c>
      <c r="E17" s="69" t="s">
        <v>88</v>
      </c>
    </row>
    <row r="18" spans="1:17" x14ac:dyDescent="0.2">
      <c r="B18" s="15">
        <v>3</v>
      </c>
      <c r="C18" s="31" t="s">
        <v>89</v>
      </c>
      <c r="D18" s="11" t="s">
        <v>33</v>
      </c>
      <c r="E18" s="32" t="s">
        <v>90</v>
      </c>
      <c r="F18" s="17" t="s">
        <v>47</v>
      </c>
      <c r="G18" s="18">
        <v>12500</v>
      </c>
      <c r="H18" s="19"/>
      <c r="I18" s="19">
        <f>ROUND(ROUND(H18,2)*ROUND(G18,3),2)</f>
        <v>0</v>
      </c>
    </row>
    <row r="19" spans="1:17" ht="25.5" x14ac:dyDescent="0.2">
      <c r="E19" s="27" t="s">
        <v>91</v>
      </c>
    </row>
    <row r="20" spans="1:17" ht="25.5" x14ac:dyDescent="0.2">
      <c r="E20" s="69" t="s">
        <v>94</v>
      </c>
    </row>
    <row r="21" spans="1:17" x14ac:dyDescent="0.2">
      <c r="B21" s="15">
        <v>4</v>
      </c>
      <c r="C21" s="31">
        <v>57621</v>
      </c>
      <c r="D21" s="11" t="s">
        <v>33</v>
      </c>
      <c r="E21" s="32" t="s">
        <v>92</v>
      </c>
      <c r="F21" s="17" t="s">
        <v>47</v>
      </c>
      <c r="G21" s="18">
        <v>12500</v>
      </c>
      <c r="H21" s="19"/>
      <c r="I21" s="19">
        <f>ROUND(ROUND(H21,2)*ROUND(G21,3),2)</f>
        <v>0</v>
      </c>
    </row>
    <row r="22" spans="1:17" ht="25.5" x14ac:dyDescent="0.2">
      <c r="E22" s="27" t="s">
        <v>93</v>
      </c>
    </row>
    <row r="23" spans="1:17" ht="140.25" x14ac:dyDescent="0.2">
      <c r="E23" s="21" t="s">
        <v>50</v>
      </c>
    </row>
    <row r="24" spans="1:17" ht="12.75" customHeight="1" x14ac:dyDescent="0.2">
      <c r="A24" s="5" t="s">
        <v>29</v>
      </c>
      <c r="B24" s="5"/>
      <c r="C24" s="25" t="s">
        <v>26</v>
      </c>
      <c r="D24" s="5"/>
      <c r="E24" s="13" t="s">
        <v>51</v>
      </c>
      <c r="F24" s="5"/>
      <c r="G24" s="5"/>
      <c r="H24" s="5"/>
      <c r="I24" s="26">
        <f>SUM(I25:I39)</f>
        <v>0</v>
      </c>
      <c r="N24" t="e">
        <f>0+Q24</f>
        <v>#REF!</v>
      </c>
      <c r="P24" t="e">
        <f>0+#REF!+#REF!+#REF!+I26+#REF!+I35</f>
        <v>#REF!</v>
      </c>
      <c r="Q24" t="e">
        <f>0+#REF!+#REF!+#REF!+N26+#REF!+N35</f>
        <v>#REF!</v>
      </c>
    </row>
    <row r="25" spans="1:17" ht="12.75" customHeight="1" x14ac:dyDescent="0.2">
      <c r="A25" s="34"/>
      <c r="B25" s="36">
        <v>5</v>
      </c>
      <c r="C25" s="36" t="s">
        <v>63</v>
      </c>
      <c r="D25" s="37" t="s">
        <v>33</v>
      </c>
      <c r="E25" s="38" t="s">
        <v>64</v>
      </c>
      <c r="F25" s="39" t="s">
        <v>53</v>
      </c>
      <c r="G25" s="40">
        <v>19.600000000000001</v>
      </c>
      <c r="H25" s="41"/>
      <c r="I25" s="41">
        <f>ROUND(ROUND(H25,2)*ROUND(G25,3),2)</f>
        <v>0</v>
      </c>
    </row>
    <row r="26" spans="1:17" ht="25.5" x14ac:dyDescent="0.2">
      <c r="A26" s="11" t="s">
        <v>31</v>
      </c>
      <c r="B26" s="42"/>
      <c r="C26" s="42"/>
      <c r="D26" s="42"/>
      <c r="E26" s="43" t="s">
        <v>65</v>
      </c>
      <c r="F26" s="42"/>
      <c r="G26" s="42"/>
      <c r="H26" s="42"/>
      <c r="I26" s="42"/>
      <c r="N26">
        <f>(I26*21)/100</f>
        <v>0</v>
      </c>
      <c r="O26" t="s">
        <v>10</v>
      </c>
    </row>
    <row r="27" spans="1:17" x14ac:dyDescent="0.2">
      <c r="A27" s="44"/>
      <c r="B27" s="42"/>
      <c r="C27" s="42"/>
      <c r="D27" s="42"/>
      <c r="E27" s="45" t="s">
        <v>95</v>
      </c>
      <c r="F27" s="42"/>
      <c r="G27" s="42"/>
      <c r="H27" s="42"/>
      <c r="I27" s="42"/>
    </row>
    <row r="28" spans="1:17" x14ac:dyDescent="0.2">
      <c r="A28" s="44"/>
      <c r="B28" s="15">
        <v>6</v>
      </c>
      <c r="C28" s="15">
        <v>915231</v>
      </c>
      <c r="D28" s="11" t="s">
        <v>33</v>
      </c>
      <c r="E28" s="32" t="s">
        <v>97</v>
      </c>
      <c r="F28" s="17" t="s">
        <v>48</v>
      </c>
      <c r="G28" s="18">
        <v>843.75</v>
      </c>
      <c r="H28" s="19"/>
      <c r="I28" s="19">
        <f>ROUND(ROUND(H28,2)*ROUND(G28,3),2)</f>
        <v>0</v>
      </c>
    </row>
    <row r="29" spans="1:17" ht="25.5" x14ac:dyDescent="0.2">
      <c r="A29" s="22" t="s">
        <v>38</v>
      </c>
      <c r="E29" s="46" t="s">
        <v>98</v>
      </c>
    </row>
    <row r="30" spans="1:17" ht="38.25" x14ac:dyDescent="0.2">
      <c r="A30" t="s">
        <v>40</v>
      </c>
      <c r="E30" s="21" t="s">
        <v>52</v>
      </c>
    </row>
    <row r="31" spans="1:17" ht="29.25" customHeight="1" x14ac:dyDescent="0.2">
      <c r="B31" s="15">
        <v>7</v>
      </c>
      <c r="C31" s="15">
        <v>915233</v>
      </c>
      <c r="D31" s="11" t="s">
        <v>33</v>
      </c>
      <c r="E31" s="32" t="s">
        <v>99</v>
      </c>
      <c r="F31" s="17" t="s">
        <v>48</v>
      </c>
      <c r="G31" s="18">
        <v>843.75</v>
      </c>
      <c r="H31" s="19"/>
      <c r="I31" s="19">
        <f>ROUND(ROUND(H31,2)*ROUND(G31,3),2)</f>
        <v>0</v>
      </c>
    </row>
    <row r="32" spans="1:17" ht="25.5" x14ac:dyDescent="0.2">
      <c r="E32" s="46" t="s">
        <v>100</v>
      </c>
    </row>
    <row r="33" spans="1:15" ht="38.25" x14ac:dyDescent="0.2">
      <c r="E33" s="21" t="s">
        <v>52</v>
      </c>
    </row>
    <row r="34" spans="1:15" x14ac:dyDescent="0.2">
      <c r="E34" s="21"/>
    </row>
    <row r="35" spans="1:15" x14ac:dyDescent="0.2">
      <c r="A35" s="11" t="s">
        <v>31</v>
      </c>
      <c r="B35" s="15">
        <v>8</v>
      </c>
      <c r="C35" s="15" t="s">
        <v>54</v>
      </c>
      <c r="D35" s="11" t="s">
        <v>33</v>
      </c>
      <c r="E35" s="16" t="s">
        <v>55</v>
      </c>
      <c r="F35" s="17" t="s">
        <v>53</v>
      </c>
      <c r="G35" s="18">
        <v>19.600000000000001</v>
      </c>
      <c r="H35" s="19"/>
      <c r="I35" s="19">
        <f>ROUND(ROUND(H35,2)*ROUND(G35,3),2)</f>
        <v>0</v>
      </c>
      <c r="K35" s="35" t="s">
        <v>59</v>
      </c>
      <c r="N35">
        <f>(I35*21)/100</f>
        <v>0</v>
      </c>
      <c r="O35" t="s">
        <v>10</v>
      </c>
    </row>
    <row r="36" spans="1:15" x14ac:dyDescent="0.2">
      <c r="A36" s="20" t="s">
        <v>36</v>
      </c>
      <c r="E36" s="21" t="s">
        <v>56</v>
      </c>
    </row>
    <row r="37" spans="1:15" x14ac:dyDescent="0.2">
      <c r="A37" s="22" t="s">
        <v>38</v>
      </c>
      <c r="E37" s="27" t="s">
        <v>96</v>
      </c>
    </row>
    <row r="38" spans="1:15" ht="38.25" x14ac:dyDescent="0.2">
      <c r="A38" t="s">
        <v>40</v>
      </c>
      <c r="E38" s="21" t="s">
        <v>57</v>
      </c>
    </row>
    <row r="39" spans="1:15" ht="12.75" customHeight="1" x14ac:dyDescent="0.2">
      <c r="B39" s="15">
        <v>9</v>
      </c>
      <c r="C39" s="15">
        <v>93818</v>
      </c>
      <c r="D39" s="11" t="s">
        <v>33</v>
      </c>
      <c r="E39" s="16" t="s">
        <v>61</v>
      </c>
      <c r="F39" s="17" t="s">
        <v>48</v>
      </c>
      <c r="G39" s="18">
        <v>12500</v>
      </c>
      <c r="H39" s="19"/>
      <c r="I39" s="19">
        <f>ROUND(ROUND(H39,2)*ROUND(G39,3),2)</f>
        <v>0</v>
      </c>
    </row>
    <row r="40" spans="1:15" ht="25.5" x14ac:dyDescent="0.2">
      <c r="E40" s="21" t="s">
        <v>62</v>
      </c>
    </row>
    <row r="41" spans="1:15" ht="12.75" customHeight="1" x14ac:dyDescent="0.2">
      <c r="E41" s="33" t="s">
        <v>101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Miloš</cp:lastModifiedBy>
  <cp:lastPrinted>2022-05-23T09:09:03Z</cp:lastPrinted>
  <dcterms:created xsi:type="dcterms:W3CDTF">2021-03-14T11:23:14Z</dcterms:created>
  <dcterms:modified xsi:type="dcterms:W3CDTF">2023-08-04T06:08:37Z</dcterms:modified>
</cp:coreProperties>
</file>