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5"/>
  <workbookPr/>
  <bookViews>
    <workbookView xWindow="0" yWindow="0" windowWidth="18968" windowHeight="12120" activeTab="1"/>
  </bookViews>
  <sheets>
    <sheet name="Rekapitulace stavby" sheetId="1" r:id="rId1"/>
    <sheet name="23-580-01-1 - D1.4.1 Zdra..." sheetId="2" r:id="rId2"/>
  </sheets>
  <definedNames>
    <definedName name="_xlnm._FilterDatabase" localSheetId="1" hidden="1">'23-580-01-1 - D1.4.1 Zdra...'!$C$126:$K$223</definedName>
    <definedName name="_xlnm.Print_Area" localSheetId="1">'23-580-01-1 - D1.4.1 Zdra...'!$C$82:$J$106,'23-580-01-1 - D1.4.1 Zdra...'!$C$112:$J$223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'23-580-01-1 - D1.4.1 Zdra...'!$126:$126</definedName>
  </definedNames>
  <calcPr calcId="191029"/>
</workbook>
</file>

<file path=xl/sharedStrings.xml><?xml version="1.0" encoding="utf-8"?>
<sst xmlns="http://schemas.openxmlformats.org/spreadsheetml/2006/main" count="1558" uniqueCount="497">
  <si>
    <t>Export Komplet</t>
  </si>
  <si>
    <t/>
  </si>
  <si>
    <t>2.0</t>
  </si>
  <si>
    <t>ZAMOK</t>
  </si>
  <si>
    <t>False</t>
  </si>
  <si>
    <t>{d70cf4bb-c621-438d-be33-5f93e3622534}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</si>
  <si>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</si>
  <si>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</si>
  <si>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</si>
  <si>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</si>
  <si>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</si>
  <si>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</si>
  <si>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</si>
  <si>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</si>
  <si>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23-580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</si>
  <si>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</si>
  <si>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</si>
  <si>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MŠ, ZŠ a SŠ Vyškov, p.o.</t>
  </si>
  <si>
    <t>KSO:</t>
  </si>
  <si>
    <t>CC-CZ:</t>
  </si>
  <si>
    <t>Místo:</t>
  </si>
  <si>
    <t xml:space="preserve"> </t>
  </si>
  <si>
    <t>Datum:</t>
  </si>
  <si>
    <t>13. 11. 2023</t>
  </si>
  <si>
    <t>Zadavatel:</t>
  </si>
  <si>
    <t>IČ:</t>
  </si>
  <si>
    <t>DIČ:</t>
  </si>
  <si>
    <t>Uchazeč:</t>
  </si>
  <si>
    <t>Vyplň údaj</t>
  </si>
  <si>
    <t>Projektant:</t>
  </si>
  <si>
    <t>Ing. Markéta Dvořáková</t>
  </si>
  <si>
    <t>Zpracovatel:</t>
  </si>
  <si>
    <t>0,01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</si>
  <si>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</si>
  <si>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</si>
  <si>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</si>
  <si>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</si>
  <si>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</si>
  <si>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</si>
  <si>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</si>
  <si>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</si>
  <si>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</si>
  <si>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</si>
  <si>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</si>
  <si>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</si>
  <si>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</si>
  <si>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</si>
  <si>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</si>
  <si>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</si>
  <si>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</si>
  <si>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</si>
  <si>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</si>
  <si>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</si>
  <si>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</si>
  <si>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</si>
  <si>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</si>
  <si>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</si>
  <si>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</si>
  <si>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</si>
  <si>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</si>
  <si>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</si>
  <si>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</si>
  <si>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</si>
  <si>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</si>
  <si>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</si>
  <si>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</si>
  <si>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</si>
  <si>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</si>
  <si>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</si>
  <si>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</si>
  <si>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</si>
  <si>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</si>
  <si>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</si>
  <si>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</si>
  <si>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</si>
  <si>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</si>
  <si>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</si>
  <si>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</si>
  <si>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</si>
  <si>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23-580-01</t>
  </si>
  <si>
    <t>Výměna pátěřních rozvodů vody</t>
  </si>
  <si>
    <t>STA</t>
  </si>
  <si>
    <t>1</t>
  </si>
  <si>
    <t>{8b05ed78-c0ba-49d0-8525-07caca667f9a}</t>
  </si>
  <si>
    <t>2</t>
  </si>
  <si>
    <t>/</t>
  </si>
  <si>
    <t>23-580-01-1</t>
  </si>
  <si>
    <t>D1.4.1 Zdravotně technické instalace</t>
  </si>
  <si>
    <t>Soupis</t>
  </si>
  <si>
    <t>{2a3cf7e2-f0ed-43ca-aa2f-2fad03b3be11}</t>
  </si>
  <si>
    <t>KRYCÍ LIST SOUPISU PRACÍ</t>
  </si>
  <si>
    <t>Objekt:</t>
  </si>
  <si>
    <t>23-580-01 - Výměna pátěřních rozvodů vody</t>
  </si>
  <si>
    <t>Soupis:</t>
  </si>
  <si>
    <t>23-580-01-1 - D1.4.1 Zdravotně technické instalace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</si>
  <si>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</si>
  <si>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</si>
  <si>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</si>
  <si>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</si>
  <si>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</si>
  <si>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</si>
  <si>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713 - Izolace tepelné</t>
  </si>
  <si>
    <t xml:space="preserve">    722 - Zdravotechnika - vnitřní vodovod</t>
  </si>
  <si>
    <t xml:space="preserve">    724 - Zdravotechnika - strojní vybavení</t>
  </si>
  <si>
    <t xml:space="preserve">    767 - Konstrukce zámečnické</t>
  </si>
  <si>
    <t xml:space="preserve">    784 - Dokončovací práce - malby a tapety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</si>
  <si>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</si>
  <si>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</si>
  <si>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</si>
  <si>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</si>
  <si>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</si>
  <si>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</si>
  <si>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</si>
  <si>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</si>
  <si>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</si>
  <si>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</si>
  <si>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</si>
  <si>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</si>
  <si>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</si>
  <si>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</si>
  <si>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</si>
  <si>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</si>
  <si>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</si>
  <si>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713</t>
  </si>
  <si>
    <t>Izolace tepelné</t>
  </si>
  <si>
    <t>K</t>
  </si>
  <si>
    <t>713461811</t>
  </si>
  <si>
    <t>Odstranění izolace tepelné potrubí potrubními pouzdry tl do 100 mm</t>
  </si>
  <si>
    <t>m</t>
  </si>
  <si>
    <t>16</t>
  </si>
  <si>
    <t>-916083711</t>
  </si>
  <si>
    <t>M</t>
  </si>
  <si>
    <t>713001001</t>
  </si>
  <si>
    <t>Izolace z minerální vlny s Al. fólií tl. 20 mm pro potrubí d 22 s izolací z PE tl. 9 mm</t>
  </si>
  <si>
    <t>32</t>
  </si>
  <si>
    <t>-1332027925</t>
  </si>
  <si>
    <t>3</t>
  </si>
  <si>
    <t>713001002</t>
  </si>
  <si>
    <t>Izolace z minerální vlny s Al. fólií tl. 20 mm pro potrubí d 28 s izolací z PE tl. 9 mm</t>
  </si>
  <si>
    <t>578717174</t>
  </si>
  <si>
    <t>4</t>
  </si>
  <si>
    <t>713001003</t>
  </si>
  <si>
    <t>Izolace z minerální vlny s Al. fólií tl. 20 mm pro potrubí d 35 s izolací z PE tl. 9 mm</t>
  </si>
  <si>
    <t>1891149317</t>
  </si>
  <si>
    <t>5</t>
  </si>
  <si>
    <t>713001004</t>
  </si>
  <si>
    <t>Izolace z minerální vlny s Al. fólií tl. 20 mm pro potrubí d 54 s izolací z PE tl. 9 mm</t>
  </si>
  <si>
    <t>-196104369</t>
  </si>
  <si>
    <t>6</t>
  </si>
  <si>
    <t>713001005</t>
  </si>
  <si>
    <t>Izolace z minerální vlny s Al. fólií tl. 20 mm pro potrubí d 76 s izolací z PE tl. 9 mm</t>
  </si>
  <si>
    <t>-1928070967</t>
  </si>
  <si>
    <t>7</t>
  </si>
  <si>
    <t>713001006</t>
  </si>
  <si>
    <t>Izolace z minerální vlny s Al. fólií tl. 30 mm pro potrubí d 22</t>
  </si>
  <si>
    <t>-1246538762</t>
  </si>
  <si>
    <t>8</t>
  </si>
  <si>
    <t>713001007</t>
  </si>
  <si>
    <t>Izolace z minerální vlny s Al. fólií tl. 30 mm pro potrubí d 28</t>
  </si>
  <si>
    <t>1957619474</t>
  </si>
  <si>
    <t>9</t>
  </si>
  <si>
    <t>713001008</t>
  </si>
  <si>
    <t>Izolace z minerální vlny s Al. fólií tl. 40 mm pro potrubí d 35</t>
  </si>
  <si>
    <t>-258144980</t>
  </si>
  <si>
    <t>10</t>
  </si>
  <si>
    <t>713001009</t>
  </si>
  <si>
    <t>Izolace z minerální vlny s Al. fólií tl. 40 mm pro potrubí d 42</t>
  </si>
  <si>
    <t>1265680570</t>
  </si>
  <si>
    <t>11</t>
  </si>
  <si>
    <t>713001010</t>
  </si>
  <si>
    <t>Izolace z minerální vlny s Al. fólií tl. 40 mm pro potrubí d 54</t>
  </si>
  <si>
    <t>-1527551126</t>
  </si>
  <si>
    <t>12</t>
  </si>
  <si>
    <t>713002001</t>
  </si>
  <si>
    <t>Izolace z polyetylenu tl. 9 mm pro potrubí d 22</t>
  </si>
  <si>
    <t>899794513</t>
  </si>
  <si>
    <t>13</t>
  </si>
  <si>
    <t>713002002</t>
  </si>
  <si>
    <t>Izolace z polyetylenu tl. 9 mm pro potrubí d 28</t>
  </si>
  <si>
    <t>-76840508</t>
  </si>
  <si>
    <t>14</t>
  </si>
  <si>
    <t>713002003</t>
  </si>
  <si>
    <t>Izolace z polyetylenu tl. 9 mm pro potrubí d 35</t>
  </si>
  <si>
    <t>1598236770</t>
  </si>
  <si>
    <t>713002004</t>
  </si>
  <si>
    <t>Izolace z polyetylenu tl. 9 mm pro potrubí d 54</t>
  </si>
  <si>
    <t>1100274790</t>
  </si>
  <si>
    <t>713002005</t>
  </si>
  <si>
    <t>Izolace z polyetylenu tl. 9 mm pro potrubí d 76</t>
  </si>
  <si>
    <t>13526945</t>
  </si>
  <si>
    <t>17</t>
  </si>
  <si>
    <t>713909001</t>
  </si>
  <si>
    <t>Montáž izolace z minerální vlny s AL. fólií</t>
  </si>
  <si>
    <t>1588523376</t>
  </si>
  <si>
    <t>18</t>
  </si>
  <si>
    <t>713909002</t>
  </si>
  <si>
    <t>Montáž izolace z PE vč. sponek</t>
  </si>
  <si>
    <t>-1288278372</t>
  </si>
  <si>
    <t>19</t>
  </si>
  <si>
    <t>998713201</t>
  </si>
  <si>
    <t>Přesun hmot procentní pro izolace tepelné v objektech v do 6 m</t>
  </si>
  <si>
    <t>%</t>
  </si>
  <si>
    <t>1866697409</t>
  </si>
  <si>
    <t>722</t>
  </si>
  <si>
    <t>Zdravotechnika - vnitřní vodovod</t>
  </si>
  <si>
    <t>20</t>
  </si>
  <si>
    <t>722130801</t>
  </si>
  <si>
    <t>Demontáž potrubí ocelové pozinkované závitové DN do 25</t>
  </si>
  <si>
    <t>699756074</t>
  </si>
  <si>
    <t>722130802</t>
  </si>
  <si>
    <t>Demontáž potrubí ocelové pozinkované závitové DN přes 25 do 40</t>
  </si>
  <si>
    <t>-1571614838</t>
  </si>
  <si>
    <t>22</t>
  </si>
  <si>
    <t>722130803</t>
  </si>
  <si>
    <t>Demontáž potrubí ocelové pozinkované závitové DN přes 40 do 50</t>
  </si>
  <si>
    <t>388210672</t>
  </si>
  <si>
    <t>23</t>
  </si>
  <si>
    <t>722130805</t>
  </si>
  <si>
    <t>Demontáž potrubí ocelové pozinkované závitové DN do 80</t>
  </si>
  <si>
    <t>-2139472458</t>
  </si>
  <si>
    <t>24</t>
  </si>
  <si>
    <t>722140113</t>
  </si>
  <si>
    <t>Potrubí vodovodní ocelové z ušlechtilé oceli spojované lisováním D 22x1,2 mm</t>
  </si>
  <si>
    <t>-230599044</t>
  </si>
  <si>
    <t>25</t>
  </si>
  <si>
    <t>722140114</t>
  </si>
  <si>
    <t>Potrubí vodovodní ocelové z ušlechtilé oceli spojované lisováním D 28x1,2 mm</t>
  </si>
  <si>
    <t>-213371072</t>
  </si>
  <si>
    <t>26</t>
  </si>
  <si>
    <t>722140115</t>
  </si>
  <si>
    <t>Potrubí vodovodní ocelové z ušlechtilé oceli spojované lisováním D 35x 1,5 mm</t>
  </si>
  <si>
    <t>1096316708</t>
  </si>
  <si>
    <t>27</t>
  </si>
  <si>
    <t>722140116</t>
  </si>
  <si>
    <t>Potrubí vodovodní ocelové z ušlechtilé oceli spojované lisováním D 42x1,5 mm</t>
  </si>
  <si>
    <t>1036027585</t>
  </si>
  <si>
    <t>28</t>
  </si>
  <si>
    <t>722140117</t>
  </si>
  <si>
    <t>Potrubí vodovodní ocelové z ušlechtilé oceli spojované lisováním D 54x2 mm</t>
  </si>
  <si>
    <t>1363079923</t>
  </si>
  <si>
    <t>29</t>
  </si>
  <si>
    <t>722140119</t>
  </si>
  <si>
    <t>Potrubí vodovodní ocelové z ušlechtilé oceli spojované lisováním D 76,1x2 mm</t>
  </si>
  <si>
    <t>-1608067935</t>
  </si>
  <si>
    <t>30</t>
  </si>
  <si>
    <t>722211813</t>
  </si>
  <si>
    <t>Demontáž armatur přírubových se dvěma přírubami DN do 80</t>
  </si>
  <si>
    <t>kus</t>
  </si>
  <si>
    <t>1538015498</t>
  </si>
  <si>
    <t>31</t>
  </si>
  <si>
    <t>722220851</t>
  </si>
  <si>
    <t>Demontáž armatur závitových s jedním závitem G do 3/4</t>
  </si>
  <si>
    <t>-1716969294</t>
  </si>
  <si>
    <t>722220862</t>
  </si>
  <si>
    <t>Demontáž armatur závitových se dvěma závity G přes 3/4 do 5/4</t>
  </si>
  <si>
    <t>-1159321465</t>
  </si>
  <si>
    <t>33</t>
  </si>
  <si>
    <t>722290226</t>
  </si>
  <si>
    <t>Zkouška těsnosti vodovodního potrubí závitového DN do 50</t>
  </si>
  <si>
    <t>-887335104</t>
  </si>
  <si>
    <t>34</t>
  </si>
  <si>
    <t>722290229</t>
  </si>
  <si>
    <t>Zkouška těsnosti vodovodního potrubí závitového DN přes 50 do 100</t>
  </si>
  <si>
    <t>-1727171369</t>
  </si>
  <si>
    <t>35</t>
  </si>
  <si>
    <t>722290234</t>
  </si>
  <si>
    <t>Proplach a dezinfekce vodovodního potrubí DN do 80</t>
  </si>
  <si>
    <t>-1636271232</t>
  </si>
  <si>
    <t>36</t>
  </si>
  <si>
    <t>722001001</t>
  </si>
  <si>
    <t>Kulový kohout lisovací nerezový DN 20</t>
  </si>
  <si>
    <t>-1986975516</t>
  </si>
  <si>
    <t>37</t>
  </si>
  <si>
    <t>722001002</t>
  </si>
  <si>
    <t>Kulový kohout lisovací nerezový DN 25</t>
  </si>
  <si>
    <t>-78181890</t>
  </si>
  <si>
    <t>38</t>
  </si>
  <si>
    <t>722001003</t>
  </si>
  <si>
    <t>Kulový kohout lisovací nerezový DN 32</t>
  </si>
  <si>
    <t>131429486</t>
  </si>
  <si>
    <t>39</t>
  </si>
  <si>
    <t>722001004</t>
  </si>
  <si>
    <t>Kulový kohout lisovací nerezový DN 50</t>
  </si>
  <si>
    <t>-317970531</t>
  </si>
  <si>
    <t>40</t>
  </si>
  <si>
    <t>722001005</t>
  </si>
  <si>
    <t>Kulový kohout DN 80</t>
  </si>
  <si>
    <t>315432467</t>
  </si>
  <si>
    <t>41</t>
  </si>
  <si>
    <t>722001006</t>
  </si>
  <si>
    <t>Kulový kohout vypouštěcí DN 25</t>
  </si>
  <si>
    <t>1667375279</t>
  </si>
  <si>
    <t>42</t>
  </si>
  <si>
    <t>722001007</t>
  </si>
  <si>
    <t>Přítokový uzavírací ventil 2" hydrantového systému se zploštělou hadicí C 52</t>
  </si>
  <si>
    <t>-1523615263</t>
  </si>
  <si>
    <t>43</t>
  </si>
  <si>
    <t>722002001</t>
  </si>
  <si>
    <t>Kulový kohout DN 32</t>
  </si>
  <si>
    <t>1480448424</t>
  </si>
  <si>
    <t>44</t>
  </si>
  <si>
    <t>722002002</t>
  </si>
  <si>
    <t>Kulový kohout DN 50</t>
  </si>
  <si>
    <t>-2014271578</t>
  </si>
  <si>
    <t>45</t>
  </si>
  <si>
    <t>722002003</t>
  </si>
  <si>
    <t>Vypouštěcí kulový kohout DN 15</t>
  </si>
  <si>
    <t>746006028</t>
  </si>
  <si>
    <t>46</t>
  </si>
  <si>
    <t>722002004</t>
  </si>
  <si>
    <t>Vypouštěcí kulový kohout DN 20</t>
  </si>
  <si>
    <t>1562322407</t>
  </si>
  <si>
    <t>47</t>
  </si>
  <si>
    <t>722002005</t>
  </si>
  <si>
    <t>Filtr DN 32</t>
  </si>
  <si>
    <t>653575931</t>
  </si>
  <si>
    <t>48</t>
  </si>
  <si>
    <t>722002006</t>
  </si>
  <si>
    <t>Zpětná klapka DN 32</t>
  </si>
  <si>
    <t>1530994853</t>
  </si>
  <si>
    <t>49</t>
  </si>
  <si>
    <t>722002007</t>
  </si>
  <si>
    <t>Pojistný ventil DN 20, otv. přetlak 6 bar</t>
  </si>
  <si>
    <t>-1475006536</t>
  </si>
  <si>
    <t>50</t>
  </si>
  <si>
    <t>722002008</t>
  </si>
  <si>
    <t>Vodoměr DN 20, Q= 4,0 m3/h, Enbra MTK</t>
  </si>
  <si>
    <t>-1181968667</t>
  </si>
  <si>
    <t>51</t>
  </si>
  <si>
    <t>722002009</t>
  </si>
  <si>
    <t>Teploměr</t>
  </si>
  <si>
    <t>962940957</t>
  </si>
  <si>
    <t>52</t>
  </si>
  <si>
    <t>722002010</t>
  </si>
  <si>
    <t>Manometr</t>
  </si>
  <si>
    <t>-519254628</t>
  </si>
  <si>
    <t>53</t>
  </si>
  <si>
    <t>722003001</t>
  </si>
  <si>
    <t>Termostatický ventil pro cirkulaci teplé vody TA-THERM DN 15</t>
  </si>
  <si>
    <t>1264754569</t>
  </si>
  <si>
    <t>54</t>
  </si>
  <si>
    <t>722003002</t>
  </si>
  <si>
    <t>Vyvažovací ventil pro vnitřní vodovodní systémy TA STAD-B DN 25</t>
  </si>
  <si>
    <t>403067175</t>
  </si>
  <si>
    <t>55</t>
  </si>
  <si>
    <t>722003003</t>
  </si>
  <si>
    <t>Přechod nerez lisovaná / závit DN 15</t>
  </si>
  <si>
    <t>-1596298375</t>
  </si>
  <si>
    <t>56</t>
  </si>
  <si>
    <t>722003005</t>
  </si>
  <si>
    <t>Přechod nerez lisovaná / závit DN 25</t>
  </si>
  <si>
    <t>1988816106</t>
  </si>
  <si>
    <t>57</t>
  </si>
  <si>
    <t>722229101</t>
  </si>
  <si>
    <t>Montáž vodovodních armatur s jedním závitem G 1/2" ostatní typ</t>
  </si>
  <si>
    <t>-756271026</t>
  </si>
  <si>
    <t>58</t>
  </si>
  <si>
    <t>722229102</t>
  </si>
  <si>
    <t>Montáž vodovodních armatur s jedním závitem G 3/4" ostatní typ</t>
  </si>
  <si>
    <t>-234046870</t>
  </si>
  <si>
    <t>59</t>
  </si>
  <si>
    <t>722229103</t>
  </si>
  <si>
    <t>Montáž vodovodních armatur s jedním závitem G 1" ostatní typ</t>
  </si>
  <si>
    <t>109605397</t>
  </si>
  <si>
    <t>60</t>
  </si>
  <si>
    <t>722239101</t>
  </si>
  <si>
    <t>Montáž armatur vodovodních se dvěma závity G 1/2"</t>
  </si>
  <si>
    <t>419386889</t>
  </si>
  <si>
    <t>61</t>
  </si>
  <si>
    <t>722239103</t>
  </si>
  <si>
    <t>Montáž armatur vodovodních se dvěma závity G 1"</t>
  </si>
  <si>
    <t>1770299303</t>
  </si>
  <si>
    <t>62</t>
  </si>
  <si>
    <t>722239104</t>
  </si>
  <si>
    <t>Montáž armatur vodovodních se dvěma závity G 5/4"</t>
  </si>
  <si>
    <t>-1867206020</t>
  </si>
  <si>
    <t>63</t>
  </si>
  <si>
    <t>722239106</t>
  </si>
  <si>
    <t>Montáž armatur vodovodních se dvěma závity G 2"</t>
  </si>
  <si>
    <t>-888607865</t>
  </si>
  <si>
    <t>64</t>
  </si>
  <si>
    <t>722239108</t>
  </si>
  <si>
    <t>Montáž armatur vodovodních se dvěma závity G 3"</t>
  </si>
  <si>
    <t>1355892096</t>
  </si>
  <si>
    <t>65</t>
  </si>
  <si>
    <t>722239201</t>
  </si>
  <si>
    <t>Montáž armatur vodovodních lisovacích DN 20</t>
  </si>
  <si>
    <t>-1005865511</t>
  </si>
  <si>
    <t>66</t>
  </si>
  <si>
    <t>722239202</t>
  </si>
  <si>
    <t>Montáž armatur vodovodních lisovacích DN 25</t>
  </si>
  <si>
    <t>114945731</t>
  </si>
  <si>
    <t>67</t>
  </si>
  <si>
    <t>722239203</t>
  </si>
  <si>
    <t>Montáž armatur vodovodních lisovacích DN 32</t>
  </si>
  <si>
    <t>-1502729419</t>
  </si>
  <si>
    <t>68</t>
  </si>
  <si>
    <t>722239204</t>
  </si>
  <si>
    <t>Montáž armatur vodovodních lisovacích DN 50</t>
  </si>
  <si>
    <t>-807341891</t>
  </si>
  <si>
    <t>69</t>
  </si>
  <si>
    <t>722239301</t>
  </si>
  <si>
    <t>Montáž vodoměru</t>
  </si>
  <si>
    <t>1323033939</t>
  </si>
  <si>
    <t>70</t>
  </si>
  <si>
    <t>722999001</t>
  </si>
  <si>
    <t>Napojení na stávající rozvody</t>
  </si>
  <si>
    <t>kpl</t>
  </si>
  <si>
    <t>-1513781252</t>
  </si>
  <si>
    <t>71</t>
  </si>
  <si>
    <t>722999002</t>
  </si>
  <si>
    <t>Napojení na stávající ohřívač</t>
  </si>
  <si>
    <t>771723526</t>
  </si>
  <si>
    <t>72</t>
  </si>
  <si>
    <t>998722201</t>
  </si>
  <si>
    <t>Přesun hmot procentní pro vnitřní vodovod v objektech v do 6 m</t>
  </si>
  <si>
    <t>-669688801</t>
  </si>
  <si>
    <t>724</t>
  </si>
  <si>
    <t>Zdravotechnika - strojní vybavení</t>
  </si>
  <si>
    <t>73</t>
  </si>
  <si>
    <t>724001001</t>
  </si>
  <si>
    <t>Cirkulační čerpadlo Grundfos Alpha2 25-40 N, 180</t>
  </si>
  <si>
    <t>-1995815155</t>
  </si>
  <si>
    <t>74</t>
  </si>
  <si>
    <t>724001002</t>
  </si>
  <si>
    <t>Expanzní nádoba Reflex DD 18/10 + armatura Flowejt 3/4"</t>
  </si>
  <si>
    <t>1810435159</t>
  </si>
  <si>
    <t>75</t>
  </si>
  <si>
    <t>724905101</t>
  </si>
  <si>
    <t>Montáž čerpadla</t>
  </si>
  <si>
    <t>2014976057</t>
  </si>
  <si>
    <t>76</t>
  </si>
  <si>
    <t>724905102</t>
  </si>
  <si>
    <t>Montáž expanzní nádoby vč. armatury a revize</t>
  </si>
  <si>
    <t>-760528028</t>
  </si>
  <si>
    <t>77</t>
  </si>
  <si>
    <t>998724201</t>
  </si>
  <si>
    <t>Přesun hmot procentní pro strojní vybavení v objektech v do 6 m</t>
  </si>
  <si>
    <t>-1254895351</t>
  </si>
  <si>
    <t>767</t>
  </si>
  <si>
    <t>Konstrukce zámečnické</t>
  </si>
  <si>
    <t>78</t>
  </si>
  <si>
    <t>767001001</t>
  </si>
  <si>
    <t>Dodávka KDK</t>
  </si>
  <si>
    <t>kg</t>
  </si>
  <si>
    <t>-2103682912</t>
  </si>
  <si>
    <t>79</t>
  </si>
  <si>
    <t>767995111</t>
  </si>
  <si>
    <t>Montáž atypických zámečnických konstrukcí hm do 5 kg</t>
  </si>
  <si>
    <t>1545991518</t>
  </si>
  <si>
    <t>80</t>
  </si>
  <si>
    <t>998767201</t>
  </si>
  <si>
    <t>Přesun hmot procentní pro zámečnické konstrukce v objektech v do 6 m</t>
  </si>
  <si>
    <t>-1566311043</t>
  </si>
  <si>
    <t>784</t>
  </si>
  <si>
    <t>Dokončovací práce - malby a tapety</t>
  </si>
  <si>
    <t>81</t>
  </si>
  <si>
    <t>784111001</t>
  </si>
  <si>
    <t>Oprášení (ometení ) podkladu v místnostech v do 3,80 m</t>
  </si>
  <si>
    <t>m2</t>
  </si>
  <si>
    <t>1506234664</t>
  </si>
  <si>
    <t>82</t>
  </si>
  <si>
    <t>784211101</t>
  </si>
  <si>
    <t>Dvojnásobné bílé malby v místnostech v do 3,80 m</t>
  </si>
  <si>
    <t>-594836111</t>
  </si>
  <si>
    <t>OST</t>
  </si>
  <si>
    <t>Ostatní</t>
  </si>
  <si>
    <t>83</t>
  </si>
  <si>
    <t>OST001001</t>
  </si>
  <si>
    <t>Vybourání podlahy v délce cca 1,5 m vč. dlažby a opětovného zapravení</t>
  </si>
  <si>
    <t>512</t>
  </si>
  <si>
    <t>1348014354</t>
  </si>
  <si>
    <t>84</t>
  </si>
  <si>
    <t>OST001002</t>
  </si>
  <si>
    <t>Demontáž ochraného krytu drátěného stávajícího potrubí vč. odvozu a likvidace</t>
  </si>
  <si>
    <t>hod</t>
  </si>
  <si>
    <t>-1620573289</t>
  </si>
  <si>
    <t>85</t>
  </si>
  <si>
    <t>OST001003</t>
  </si>
  <si>
    <t>Drobné zednické výpomoci (sekání drážek, prostupů, apod)</t>
  </si>
  <si>
    <t>2129976037</t>
  </si>
  <si>
    <t>86</t>
  </si>
  <si>
    <t>OST001004</t>
  </si>
  <si>
    <t>Vypuštění, napuštění a odvzdušnění systému</t>
  </si>
  <si>
    <t>-2022692479</t>
  </si>
  <si>
    <t>87</t>
  </si>
  <si>
    <t>OST001005</t>
  </si>
  <si>
    <t>Mechanizace, žebříky, lešení</t>
  </si>
  <si>
    <t>1440433390</t>
  </si>
  <si>
    <t>88</t>
  </si>
  <si>
    <t>OST001006</t>
  </si>
  <si>
    <t>Projekt skutečného provedení</t>
  </si>
  <si>
    <t>1314428227</t>
  </si>
  <si>
    <t>89</t>
  </si>
  <si>
    <t>OST001007</t>
  </si>
  <si>
    <t>Příplatek za zhotovení v termínu jednoho pracovního týdne</t>
  </si>
  <si>
    <t>-488716796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</si>
</sst>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7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workbookViewId="0" topLeftCell="A100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52" t="s">
        <v>14</v>
      </c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19"/>
      <c r="AL5" s="19"/>
      <c r="AM5" s="19"/>
      <c r="AN5" s="19"/>
      <c r="AO5" s="19"/>
      <c r="AP5" s="19"/>
      <c r="AQ5" s="19"/>
      <c r="AR5" s="17"/>
      <c r="BE5" s="249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54" t="s">
        <v>17</v>
      </c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19"/>
      <c r="AL6" s="19"/>
      <c r="AM6" s="19"/>
      <c r="AN6" s="19"/>
      <c r="AO6" s="19"/>
      <c r="AP6" s="19"/>
      <c r="AQ6" s="19"/>
      <c r="AR6" s="17"/>
      <c r="BE6" s="250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50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50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50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50"/>
      <c r="BS10" s="14" t="s">
        <v>6</v>
      </c>
    </row>
    <row r="11" spans="2:71" s="1" customFormat="1" ht="18.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50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50"/>
      <c r="BS12" s="14" t="s">
        <v>6</v>
      </c>
    </row>
    <row r="13" spans="2:71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28</v>
      </c>
      <c r="AO13" s="19"/>
      <c r="AP13" s="19"/>
      <c r="AQ13" s="19"/>
      <c r="AR13" s="17"/>
      <c r="BE13" s="250"/>
      <c r="BS13" s="14" t="s">
        <v>6</v>
      </c>
    </row>
    <row r="14" spans="2:71" ht="12.75">
      <c r="B14" s="18"/>
      <c r="C14" s="19"/>
      <c r="D14" s="19"/>
      <c r="E14" s="255" t="s">
        <v>28</v>
      </c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50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50"/>
      <c r="BS15" s="14" t="s">
        <v>4</v>
      </c>
    </row>
    <row r="16" spans="2:71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50"/>
      <c r="BS16" s="14" t="s">
        <v>4</v>
      </c>
    </row>
    <row r="17" spans="2:71" s="1" customFormat="1" ht="18.5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50"/>
      <c r="BS17" s="14" t="s">
        <v>4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50"/>
      <c r="BS18" s="14" t="s">
        <v>6</v>
      </c>
    </row>
    <row r="19" spans="2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50"/>
      <c r="BS19" s="14" t="s">
        <v>32</v>
      </c>
    </row>
    <row r="20" spans="2:71" s="1" customFormat="1" ht="18.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50"/>
      <c r="BS20" s="14" t="s">
        <v>33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50"/>
    </row>
    <row r="22" spans="2:57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50"/>
    </row>
    <row r="23" spans="2:57" s="1" customFormat="1" ht="16.5" customHeight="1">
      <c r="B23" s="18"/>
      <c r="C23" s="19"/>
      <c r="D23" s="19"/>
      <c r="E23" s="257" t="s">
        <v>1</v>
      </c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19"/>
      <c r="AP23" s="19"/>
      <c r="AQ23" s="19"/>
      <c r="AR23" s="17"/>
      <c r="BE23" s="250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50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50"/>
    </row>
    <row r="26" spans="1:57" s="2" customFormat="1" ht="26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8">
        <f>ROUND(AG94,1)</f>
        <v>0</v>
      </c>
      <c r="AL26" s="259"/>
      <c r="AM26" s="259"/>
      <c r="AN26" s="259"/>
      <c r="AO26" s="259"/>
      <c r="AP26" s="33"/>
      <c r="AQ26" s="33"/>
      <c r="AR26" s="36"/>
      <c r="BE26" s="250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50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0" t="s">
        <v>36</v>
      </c>
      <c r="M28" s="260"/>
      <c r="N28" s="260"/>
      <c r="O28" s="260"/>
      <c r="P28" s="260"/>
      <c r="Q28" s="33"/>
      <c r="R28" s="33"/>
      <c r="S28" s="33"/>
      <c r="T28" s="33"/>
      <c r="U28" s="33"/>
      <c r="V28" s="33"/>
      <c r="W28" s="260" t="s">
        <v>37</v>
      </c>
      <c r="X28" s="260"/>
      <c r="Y28" s="260"/>
      <c r="Z28" s="260"/>
      <c r="AA28" s="260"/>
      <c r="AB28" s="260"/>
      <c r="AC28" s="260"/>
      <c r="AD28" s="260"/>
      <c r="AE28" s="260"/>
      <c r="AF28" s="33"/>
      <c r="AG28" s="33"/>
      <c r="AH28" s="33"/>
      <c r="AI28" s="33"/>
      <c r="AJ28" s="33"/>
      <c r="AK28" s="260" t="s">
        <v>38</v>
      </c>
      <c r="AL28" s="260"/>
      <c r="AM28" s="260"/>
      <c r="AN28" s="260"/>
      <c r="AO28" s="260"/>
      <c r="AP28" s="33"/>
      <c r="AQ28" s="33"/>
      <c r="AR28" s="36"/>
      <c r="BE28" s="250"/>
    </row>
    <row r="29" spans="2:57" s="3" customFormat="1" ht="14.45" customHeight="1">
      <c r="B29" s="37"/>
      <c r="C29" s="38"/>
      <c r="D29" s="26" t="s">
        <v>39</v>
      </c>
      <c r="E29" s="38"/>
      <c r="F29" s="26" t="s">
        <v>40</v>
      </c>
      <c r="G29" s="38"/>
      <c r="H29" s="38"/>
      <c r="I29" s="38"/>
      <c r="J29" s="38"/>
      <c r="K29" s="38"/>
      <c r="L29" s="244">
        <v>0.21</v>
      </c>
      <c r="M29" s="243"/>
      <c r="N29" s="243"/>
      <c r="O29" s="243"/>
      <c r="P29" s="243"/>
      <c r="Q29" s="38"/>
      <c r="R29" s="38"/>
      <c r="S29" s="38"/>
      <c r="T29" s="38"/>
      <c r="U29" s="38"/>
      <c r="V29" s="38"/>
      <c r="W29" s="242">
        <f>ROUND(AZ94,1)</f>
        <v>0</v>
      </c>
      <c r="X29" s="243"/>
      <c r="Y29" s="243"/>
      <c r="Z29" s="243"/>
      <c r="AA29" s="243"/>
      <c r="AB29" s="243"/>
      <c r="AC29" s="243"/>
      <c r="AD29" s="243"/>
      <c r="AE29" s="243"/>
      <c r="AF29" s="38"/>
      <c r="AG29" s="38"/>
      <c r="AH29" s="38"/>
      <c r="AI29" s="38"/>
      <c r="AJ29" s="38"/>
      <c r="AK29" s="242">
        <f>ROUND(AV94,1)</f>
        <v>0</v>
      </c>
      <c r="AL29" s="243"/>
      <c r="AM29" s="243"/>
      <c r="AN29" s="243"/>
      <c r="AO29" s="243"/>
      <c r="AP29" s="38"/>
      <c r="AQ29" s="38"/>
      <c r="AR29" s="39"/>
      <c r="BE29" s="251"/>
    </row>
    <row r="30" spans="2:57" s="3" customFormat="1" ht="14.45" customHeight="1">
      <c r="B30" s="37"/>
      <c r="C30" s="38"/>
      <c r="D30" s="38"/>
      <c r="E30" s="38"/>
      <c r="F30" s="26" t="s">
        <v>41</v>
      </c>
      <c r="G30" s="38"/>
      <c r="H30" s="38"/>
      <c r="I30" s="38"/>
      <c r="J30" s="38"/>
      <c r="K30" s="38"/>
      <c r="L30" s="244">
        <v>0.15</v>
      </c>
      <c r="M30" s="243"/>
      <c r="N30" s="243"/>
      <c r="O30" s="243"/>
      <c r="P30" s="243"/>
      <c r="Q30" s="38"/>
      <c r="R30" s="38"/>
      <c r="S30" s="38"/>
      <c r="T30" s="38"/>
      <c r="U30" s="38"/>
      <c r="V30" s="38"/>
      <c r="W30" s="242">
        <f>ROUND(BA94,1)</f>
        <v>0</v>
      </c>
      <c r="X30" s="243"/>
      <c r="Y30" s="243"/>
      <c r="Z30" s="243"/>
      <c r="AA30" s="243"/>
      <c r="AB30" s="243"/>
      <c r="AC30" s="243"/>
      <c r="AD30" s="243"/>
      <c r="AE30" s="243"/>
      <c r="AF30" s="38"/>
      <c r="AG30" s="38"/>
      <c r="AH30" s="38"/>
      <c r="AI30" s="38"/>
      <c r="AJ30" s="38"/>
      <c r="AK30" s="242">
        <f>ROUND(AW94,1)</f>
        <v>0</v>
      </c>
      <c r="AL30" s="243"/>
      <c r="AM30" s="243"/>
      <c r="AN30" s="243"/>
      <c r="AO30" s="243"/>
      <c r="AP30" s="38"/>
      <c r="AQ30" s="38"/>
      <c r="AR30" s="39"/>
      <c r="BE30" s="251"/>
    </row>
    <row r="31" spans="2:57" s="3" customFormat="1" ht="14.45" customHeight="1" hidden="1"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244">
        <v>0.21</v>
      </c>
      <c r="M31" s="243"/>
      <c r="N31" s="243"/>
      <c r="O31" s="243"/>
      <c r="P31" s="243"/>
      <c r="Q31" s="38"/>
      <c r="R31" s="38"/>
      <c r="S31" s="38"/>
      <c r="T31" s="38"/>
      <c r="U31" s="38"/>
      <c r="V31" s="38"/>
      <c r="W31" s="242">
        <f>ROUND(BB94,1)</f>
        <v>0</v>
      </c>
      <c r="X31" s="243"/>
      <c r="Y31" s="243"/>
      <c r="Z31" s="243"/>
      <c r="AA31" s="243"/>
      <c r="AB31" s="243"/>
      <c r="AC31" s="243"/>
      <c r="AD31" s="243"/>
      <c r="AE31" s="243"/>
      <c r="AF31" s="38"/>
      <c r="AG31" s="38"/>
      <c r="AH31" s="38"/>
      <c r="AI31" s="38"/>
      <c r="AJ31" s="38"/>
      <c r="AK31" s="242">
        <v>0</v>
      </c>
      <c r="AL31" s="243"/>
      <c r="AM31" s="243"/>
      <c r="AN31" s="243"/>
      <c r="AO31" s="243"/>
      <c r="AP31" s="38"/>
      <c r="AQ31" s="38"/>
      <c r="AR31" s="39"/>
      <c r="BE31" s="251"/>
    </row>
    <row r="32" spans="2:57" s="3" customFormat="1" ht="14.45" customHeight="1" hidden="1"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244">
        <v>0.15</v>
      </c>
      <c r="M32" s="243"/>
      <c r="N32" s="243"/>
      <c r="O32" s="243"/>
      <c r="P32" s="243"/>
      <c r="Q32" s="38"/>
      <c r="R32" s="38"/>
      <c r="S32" s="38"/>
      <c r="T32" s="38"/>
      <c r="U32" s="38"/>
      <c r="V32" s="38"/>
      <c r="W32" s="242">
        <f>ROUND(BC94,1)</f>
        <v>0</v>
      </c>
      <c r="X32" s="243"/>
      <c r="Y32" s="243"/>
      <c r="Z32" s="243"/>
      <c r="AA32" s="243"/>
      <c r="AB32" s="243"/>
      <c r="AC32" s="243"/>
      <c r="AD32" s="243"/>
      <c r="AE32" s="243"/>
      <c r="AF32" s="38"/>
      <c r="AG32" s="38"/>
      <c r="AH32" s="38"/>
      <c r="AI32" s="38"/>
      <c r="AJ32" s="38"/>
      <c r="AK32" s="242">
        <v>0</v>
      </c>
      <c r="AL32" s="243"/>
      <c r="AM32" s="243"/>
      <c r="AN32" s="243"/>
      <c r="AO32" s="243"/>
      <c r="AP32" s="38"/>
      <c r="AQ32" s="38"/>
      <c r="AR32" s="39"/>
      <c r="BE32" s="251"/>
    </row>
    <row r="33" spans="2:57" s="3" customFormat="1" ht="14.45" customHeight="1" hidden="1">
      <c r="B33" s="37"/>
      <c r="C33" s="38"/>
      <c r="D33" s="38"/>
      <c r="E33" s="38"/>
      <c r="F33" s="26" t="s">
        <v>44</v>
      </c>
      <c r="G33" s="38"/>
      <c r="H33" s="38"/>
      <c r="I33" s="38"/>
      <c r="J33" s="38"/>
      <c r="K33" s="38"/>
      <c r="L33" s="244">
        <v>0</v>
      </c>
      <c r="M33" s="243"/>
      <c r="N33" s="243"/>
      <c r="O33" s="243"/>
      <c r="P33" s="243"/>
      <c r="Q33" s="38"/>
      <c r="R33" s="38"/>
      <c r="S33" s="38"/>
      <c r="T33" s="38"/>
      <c r="U33" s="38"/>
      <c r="V33" s="38"/>
      <c r="W33" s="242">
        <f>ROUND(BD94,1)</f>
        <v>0</v>
      </c>
      <c r="X33" s="243"/>
      <c r="Y33" s="243"/>
      <c r="Z33" s="243"/>
      <c r="AA33" s="243"/>
      <c r="AB33" s="243"/>
      <c r="AC33" s="243"/>
      <c r="AD33" s="243"/>
      <c r="AE33" s="243"/>
      <c r="AF33" s="38"/>
      <c r="AG33" s="38"/>
      <c r="AH33" s="38"/>
      <c r="AI33" s="38"/>
      <c r="AJ33" s="38"/>
      <c r="AK33" s="242">
        <v>0</v>
      </c>
      <c r="AL33" s="243"/>
      <c r="AM33" s="243"/>
      <c r="AN33" s="243"/>
      <c r="AO33" s="243"/>
      <c r="AP33" s="38"/>
      <c r="AQ33" s="38"/>
      <c r="AR33" s="39"/>
      <c r="BE33" s="251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50"/>
    </row>
    <row r="35" spans="1:57" s="2" customFormat="1" ht="26" customHeight="1">
      <c r="A35" s="31"/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45" t="s">
        <v>47</v>
      </c>
      <c r="Y35" s="246"/>
      <c r="Z35" s="246"/>
      <c r="AA35" s="246"/>
      <c r="AB35" s="246"/>
      <c r="AC35" s="42"/>
      <c r="AD35" s="42"/>
      <c r="AE35" s="42"/>
      <c r="AF35" s="42"/>
      <c r="AG35" s="42"/>
      <c r="AH35" s="42"/>
      <c r="AI35" s="42"/>
      <c r="AJ35" s="42"/>
      <c r="AK35" s="247">
        <f>SUM(AK26:AK33)</f>
        <v>0</v>
      </c>
      <c r="AL35" s="246"/>
      <c r="AM35" s="246"/>
      <c r="AN35" s="246"/>
      <c r="AO35" s="248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49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50</v>
      </c>
      <c r="AI60" s="35"/>
      <c r="AJ60" s="35"/>
      <c r="AK60" s="35"/>
      <c r="AL60" s="35"/>
      <c r="AM60" s="49" t="s">
        <v>51</v>
      </c>
      <c r="AN60" s="35"/>
      <c r="AO60" s="35"/>
      <c r="AP60" s="33"/>
      <c r="AQ60" s="33"/>
      <c r="AR60" s="36"/>
      <c r="BE60" s="31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.15">
      <c r="A64" s="31"/>
      <c r="B64" s="32"/>
      <c r="C64" s="33"/>
      <c r="D64" s="46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50</v>
      </c>
      <c r="AI75" s="35"/>
      <c r="AJ75" s="35"/>
      <c r="AK75" s="35"/>
      <c r="AL75" s="35"/>
      <c r="AM75" s="49" t="s">
        <v>51</v>
      </c>
      <c r="AN75" s="35"/>
      <c r="AO75" s="35"/>
      <c r="AP75" s="33"/>
      <c r="AQ75" s="33"/>
      <c r="AR75" s="36"/>
      <c r="BE75" s="31"/>
    </row>
    <row r="76" spans="1:57" s="2" customFormat="1" ht="12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23-580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31" t="str">
        <f>K6</f>
        <v>MŠ, ZŠ a SŠ Vyškov, p.o.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60"/>
      <c r="AL85" s="60"/>
      <c r="AM85" s="60"/>
      <c r="AN85" s="60"/>
      <c r="AO85" s="60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33" t="str">
        <f>IF(AN8="","",AN8)</f>
        <v>13. 11. 2023</v>
      </c>
      <c r="AN87" s="233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34" t="str">
        <f>IF(E17="","",E17)</f>
        <v>Ing. Markéta Dvořáková</v>
      </c>
      <c r="AN89" s="235"/>
      <c r="AO89" s="235"/>
      <c r="AP89" s="235"/>
      <c r="AQ89" s="33"/>
      <c r="AR89" s="36"/>
      <c r="AS89" s="236" t="s">
        <v>55</v>
      </c>
      <c r="AT89" s="237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34" t="str">
        <f>IF(E20="","",E20)</f>
        <v xml:space="preserve"> </v>
      </c>
      <c r="AN90" s="235"/>
      <c r="AO90" s="235"/>
      <c r="AP90" s="235"/>
      <c r="AQ90" s="33"/>
      <c r="AR90" s="36"/>
      <c r="AS90" s="238"/>
      <c r="AT90" s="239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8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0"/>
      <c r="AT91" s="241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22" t="s">
        <v>56</v>
      </c>
      <c r="D92" s="223"/>
      <c r="E92" s="223"/>
      <c r="F92" s="223"/>
      <c r="G92" s="223"/>
      <c r="H92" s="70"/>
      <c r="I92" s="224" t="s">
        <v>57</v>
      </c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5" t="s">
        <v>58</v>
      </c>
      <c r="AH92" s="223"/>
      <c r="AI92" s="223"/>
      <c r="AJ92" s="223"/>
      <c r="AK92" s="223"/>
      <c r="AL92" s="223"/>
      <c r="AM92" s="223"/>
      <c r="AN92" s="224" t="s">
        <v>59</v>
      </c>
      <c r="AO92" s="223"/>
      <c r="AP92" s="226"/>
      <c r="AQ92" s="71" t="s">
        <v>60</v>
      </c>
      <c r="AR92" s="36"/>
      <c r="AS92" s="72" t="s">
        <v>61</v>
      </c>
      <c r="AT92" s="73" t="s">
        <v>62</v>
      </c>
      <c r="AU92" s="73" t="s">
        <v>63</v>
      </c>
      <c r="AV92" s="73" t="s">
        <v>64</v>
      </c>
      <c r="AW92" s="73" t="s">
        <v>65</v>
      </c>
      <c r="AX92" s="73" t="s">
        <v>66</v>
      </c>
      <c r="AY92" s="73" t="s">
        <v>67</v>
      </c>
      <c r="AZ92" s="73" t="s">
        <v>68</v>
      </c>
      <c r="BA92" s="73" t="s">
        <v>69</v>
      </c>
      <c r="BB92" s="73" t="s">
        <v>70</v>
      </c>
      <c r="BC92" s="73" t="s">
        <v>71</v>
      </c>
      <c r="BD92" s="74" t="s">
        <v>72</v>
      </c>
      <c r="BE92" s="31"/>
    </row>
    <row r="93" spans="1:57" s="2" customFormat="1" ht="10.8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73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20">
        <f>ROUND(AG95,1)</f>
        <v>0</v>
      </c>
      <c r="AH94" s="220"/>
      <c r="AI94" s="220"/>
      <c r="AJ94" s="220"/>
      <c r="AK94" s="220"/>
      <c r="AL94" s="220"/>
      <c r="AM94" s="220"/>
      <c r="AN94" s="221">
        <f>SUM(AG94,AT94)</f>
        <v>0</v>
      </c>
      <c r="AO94" s="221"/>
      <c r="AP94" s="221"/>
      <c r="AQ94" s="82" t="s">
        <v>1</v>
      </c>
      <c r="AR94" s="83"/>
      <c r="AS94" s="84">
        <f>ROUND(AS95,1)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 aca="true" t="shared" si="0" ref="AZ94:BD95">ROUND(AZ95,1)</f>
        <v>0</v>
      </c>
      <c r="BA94" s="85">
        <f t="shared" si="0"/>
        <v>0</v>
      </c>
      <c r="BB94" s="85">
        <f t="shared" si="0"/>
        <v>0</v>
      </c>
      <c r="BC94" s="85">
        <f t="shared" si="0"/>
        <v>0</v>
      </c>
      <c r="BD94" s="87">
        <f t="shared" si="0"/>
        <v>0</v>
      </c>
      <c r="BS94" s="88" t="s">
        <v>74</v>
      </c>
      <c r="BT94" s="88" t="s">
        <v>75</v>
      </c>
      <c r="BU94" s="89" t="s">
        <v>76</v>
      </c>
      <c r="BV94" s="88" t="s">
        <v>77</v>
      </c>
      <c r="BW94" s="88" t="s">
        <v>5</v>
      </c>
      <c r="BX94" s="88" t="s">
        <v>78</v>
      </c>
      <c r="CL94" s="88" t="s">
        <v>1</v>
      </c>
    </row>
    <row r="95" spans="2:91" s="7" customFormat="1" ht="24.75" customHeight="1">
      <c r="B95" s="90"/>
      <c r="C95" s="91"/>
      <c r="D95" s="230" t="s">
        <v>79</v>
      </c>
      <c r="E95" s="230"/>
      <c r="F95" s="230"/>
      <c r="G95" s="230"/>
      <c r="H95" s="230"/>
      <c r="I95" s="92"/>
      <c r="J95" s="230" t="s">
        <v>80</v>
      </c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29">
        <f>ROUND(AG96,1)</f>
        <v>0</v>
      </c>
      <c r="AH95" s="228"/>
      <c r="AI95" s="228"/>
      <c r="AJ95" s="228"/>
      <c r="AK95" s="228"/>
      <c r="AL95" s="228"/>
      <c r="AM95" s="228"/>
      <c r="AN95" s="227">
        <f>SUM(AG95,AT95)</f>
        <v>0</v>
      </c>
      <c r="AO95" s="228"/>
      <c r="AP95" s="228"/>
      <c r="AQ95" s="93" t="s">
        <v>81</v>
      </c>
      <c r="AR95" s="94"/>
      <c r="AS95" s="95">
        <f>ROUND(AS96,1)</f>
        <v>0</v>
      </c>
      <c r="AT95" s="96">
        <f>ROUND(SUM(AV95:AW95),2)</f>
        <v>0</v>
      </c>
      <c r="AU95" s="97">
        <f>ROUND(AU96,5)</f>
        <v>0</v>
      </c>
      <c r="AV95" s="96">
        <f>ROUND(AZ95*L29,2)</f>
        <v>0</v>
      </c>
      <c r="AW95" s="96">
        <f>ROUND(BA95*L30,2)</f>
        <v>0</v>
      </c>
      <c r="AX95" s="96">
        <f>ROUND(BB95*L29,2)</f>
        <v>0</v>
      </c>
      <c r="AY95" s="96">
        <f>ROUND(BC95*L30,2)</f>
        <v>0</v>
      </c>
      <c r="AZ95" s="96">
        <f t="shared" si="0"/>
        <v>0</v>
      </c>
      <c r="BA95" s="96">
        <f t="shared" si="0"/>
        <v>0</v>
      </c>
      <c r="BB95" s="96">
        <f t="shared" si="0"/>
        <v>0</v>
      </c>
      <c r="BC95" s="96">
        <f t="shared" si="0"/>
        <v>0</v>
      </c>
      <c r="BD95" s="98">
        <f t="shared" si="0"/>
        <v>0</v>
      </c>
      <c r="BS95" s="99" t="s">
        <v>74</v>
      </c>
      <c r="BT95" s="99" t="s">
        <v>82</v>
      </c>
      <c r="BU95" s="99" t="s">
        <v>76</v>
      </c>
      <c r="BV95" s="99" t="s">
        <v>77</v>
      </c>
      <c r="BW95" s="99" t="s">
        <v>83</v>
      </c>
      <c r="BX95" s="99" t="s">
        <v>5</v>
      </c>
      <c r="CL95" s="99" t="s">
        <v>1</v>
      </c>
      <c r="CM95" s="99" t="s">
        <v>84</v>
      </c>
    </row>
    <row r="96" spans="1:90" s="4" customFormat="1" ht="23.25" customHeight="1">
      <c r="A96" s="100" t="s">
        <v>85</v>
      </c>
      <c r="B96" s="55"/>
      <c r="C96" s="101"/>
      <c r="D96" s="101"/>
      <c r="E96" s="219" t="s">
        <v>86</v>
      </c>
      <c r="F96" s="219"/>
      <c r="G96" s="219"/>
      <c r="H96" s="219"/>
      <c r="I96" s="219"/>
      <c r="J96" s="101"/>
      <c r="K96" s="219" t="s">
        <v>87</v>
      </c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7">
        <f>'23-580-01-1 - D1.4.1 Zdra...'!J32</f>
        <v>0</v>
      </c>
      <c r="AH96" s="218"/>
      <c r="AI96" s="218"/>
      <c r="AJ96" s="218"/>
      <c r="AK96" s="218"/>
      <c r="AL96" s="218"/>
      <c r="AM96" s="218"/>
      <c r="AN96" s="217">
        <f>SUM(AG96,AT96)</f>
        <v>0</v>
      </c>
      <c r="AO96" s="218"/>
      <c r="AP96" s="218"/>
      <c r="AQ96" s="102" t="s">
        <v>88</v>
      </c>
      <c r="AR96" s="57"/>
      <c r="AS96" s="103">
        <v>0</v>
      </c>
      <c r="AT96" s="104">
        <f>ROUND(SUM(AV96:AW96),2)</f>
        <v>0</v>
      </c>
      <c r="AU96" s="105">
        <f>'23-580-01-1 - D1.4.1 Zdra...'!P127</f>
        <v>0</v>
      </c>
      <c r="AV96" s="104">
        <f>'23-580-01-1 - D1.4.1 Zdra...'!J35</f>
        <v>0</v>
      </c>
      <c r="AW96" s="104">
        <f>'23-580-01-1 - D1.4.1 Zdra...'!J36</f>
        <v>0</v>
      </c>
      <c r="AX96" s="104">
        <f>'23-580-01-1 - D1.4.1 Zdra...'!J37</f>
        <v>0</v>
      </c>
      <c r="AY96" s="104">
        <f>'23-580-01-1 - D1.4.1 Zdra...'!J38</f>
        <v>0</v>
      </c>
      <c r="AZ96" s="104">
        <f>'23-580-01-1 - D1.4.1 Zdra...'!F35</f>
        <v>0</v>
      </c>
      <c r="BA96" s="104">
        <f>'23-580-01-1 - D1.4.1 Zdra...'!F36</f>
        <v>0</v>
      </c>
      <c r="BB96" s="104">
        <f>'23-580-01-1 - D1.4.1 Zdra...'!F37</f>
        <v>0</v>
      </c>
      <c r="BC96" s="104">
        <f>'23-580-01-1 - D1.4.1 Zdra...'!F38</f>
        <v>0</v>
      </c>
      <c r="BD96" s="106">
        <f>'23-580-01-1 - D1.4.1 Zdra...'!F39</f>
        <v>0</v>
      </c>
      <c r="BT96" s="107" t="s">
        <v>84</v>
      </c>
      <c r="BV96" s="107" t="s">
        <v>77</v>
      </c>
      <c r="BW96" s="107" t="s">
        <v>89</v>
      </c>
      <c r="BX96" s="107" t="s">
        <v>83</v>
      </c>
      <c r="CL96" s="107" t="s">
        <v>1</v>
      </c>
    </row>
    <row r="97" spans="1:57" s="2" customFormat="1" ht="30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s="2" customFormat="1" ht="6.95" customHeight="1">
      <c r="A98" s="31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36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</sheetData>
  <sheetProtection algorithmName="SHA-512" hashValue="WfIgOKLek1hHira42NzVRJ4Rx3K3355XTrRm3YDhtD+U0edAulKt7u5K/yPOh7+dBpAF+cfGRlLRgtcdX/Q8SQ==" saltValue="dHXiJZAuOzhsQKBrAnVq7gHkJEJknQju6CwX/e5HOEGhFoCtW2AggYcaJJ+LqjmC7gJJ+4k1jfLVBQS0GRJhMQ==" spinCount="100000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E96:I96"/>
    <mergeCell ref="K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</mergeCells>
  <hyperlinks>
    <hyperlink ref="A96" location="'23-580-01-1 - D1.4.1 Zdr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24"/>
  <sheetViews>
    <sheetView showGridLines="0" tabSelected="1" workbookViewId="0" topLeftCell="A1">
      <selection activeCell="E87" sqref="E87:H8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4" t="s">
        <v>89</v>
      </c>
    </row>
    <row r="3" spans="2:46" s="1" customFormat="1" ht="6.95" customHeight="1" hidden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7"/>
      <c r="AT3" s="14" t="s">
        <v>84</v>
      </c>
    </row>
    <row r="4" spans="2:46" s="1" customFormat="1" ht="24.95" customHeight="1" hidden="1">
      <c r="B4" s="17"/>
      <c r="D4" s="110" t="s">
        <v>90</v>
      </c>
      <c r="L4" s="17"/>
      <c r="M4" s="111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12" t="s">
        <v>16</v>
      </c>
      <c r="L6" s="17"/>
    </row>
    <row r="7" spans="2:12" s="1" customFormat="1" ht="16.5" customHeight="1" hidden="1">
      <c r="B7" s="17"/>
      <c r="E7" s="264" t="str">
        <f>'Rekapitulace stavby'!K6</f>
        <v>MŠ, ZŠ a SŠ Vyškov, p.o.</v>
      </c>
      <c r="F7" s="265"/>
      <c r="G7" s="265"/>
      <c r="H7" s="265"/>
      <c r="L7" s="17"/>
    </row>
    <row r="8" spans="2:12" s="1" customFormat="1" ht="12" customHeight="1" hidden="1">
      <c r="B8" s="17"/>
      <c r="D8" s="112" t="s">
        <v>91</v>
      </c>
      <c r="L8" s="17"/>
    </row>
    <row r="9" spans="1:31" s="2" customFormat="1" ht="16.5" customHeight="1" hidden="1">
      <c r="A9" s="31"/>
      <c r="B9" s="36"/>
      <c r="C9" s="31"/>
      <c r="D9" s="31"/>
      <c r="E9" s="264" t="s">
        <v>92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 hidden="1">
      <c r="A10" s="31"/>
      <c r="B10" s="36"/>
      <c r="C10" s="31"/>
      <c r="D10" s="112" t="s">
        <v>93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 hidden="1">
      <c r="A11" s="31"/>
      <c r="B11" s="36"/>
      <c r="C11" s="31"/>
      <c r="D11" s="31"/>
      <c r="E11" s="267" t="s">
        <v>94</v>
      </c>
      <c r="F11" s="266"/>
      <c r="G11" s="266"/>
      <c r="H11" s="266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hidden="1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 hidden="1">
      <c r="A13" s="31"/>
      <c r="B13" s="36"/>
      <c r="C13" s="31"/>
      <c r="D13" s="112" t="s">
        <v>18</v>
      </c>
      <c r="E13" s="31"/>
      <c r="F13" s="107" t="s">
        <v>1</v>
      </c>
      <c r="G13" s="31"/>
      <c r="H13" s="31"/>
      <c r="I13" s="112" t="s">
        <v>19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12" t="s">
        <v>20</v>
      </c>
      <c r="E14" s="31"/>
      <c r="F14" s="107" t="s">
        <v>21</v>
      </c>
      <c r="G14" s="31"/>
      <c r="H14" s="31"/>
      <c r="I14" s="112" t="s">
        <v>22</v>
      </c>
      <c r="J14" s="113" t="str">
        <f>'Rekapitulace stavby'!AN8</f>
        <v>13. 11. 2023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8" customHeight="1" hidden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 hidden="1">
      <c r="A16" s="31"/>
      <c r="B16" s="36"/>
      <c r="C16" s="31"/>
      <c r="D16" s="112" t="s">
        <v>24</v>
      </c>
      <c r="E16" s="31"/>
      <c r="F16" s="31"/>
      <c r="G16" s="31"/>
      <c r="H16" s="31"/>
      <c r="I16" s="112" t="s">
        <v>25</v>
      </c>
      <c r="J16" s="107" t="str">
        <f>IF('Rekapitulace stavby'!AN10="","",'Rekapitulace stavby'!AN10)</f>
        <v/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 hidden="1">
      <c r="A17" s="31"/>
      <c r="B17" s="36"/>
      <c r="C17" s="31"/>
      <c r="D17" s="31"/>
      <c r="E17" s="107" t="str">
        <f>IF('Rekapitulace stavby'!E11="","",'Rekapitulace stavby'!E11)</f>
        <v xml:space="preserve"> </v>
      </c>
      <c r="F17" s="31"/>
      <c r="G17" s="31"/>
      <c r="H17" s="31"/>
      <c r="I17" s="112" t="s">
        <v>26</v>
      </c>
      <c r="J17" s="107" t="str">
        <f>IF('Rekapitulace stavby'!AN11="","",'Rekapitulace stavby'!AN11)</f>
        <v/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 hidden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 hidden="1">
      <c r="A19" s="31"/>
      <c r="B19" s="36"/>
      <c r="C19" s="31"/>
      <c r="D19" s="112" t="s">
        <v>27</v>
      </c>
      <c r="E19" s="31"/>
      <c r="F19" s="31"/>
      <c r="G19" s="31"/>
      <c r="H19" s="31"/>
      <c r="I19" s="112" t="s">
        <v>25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 hidden="1">
      <c r="A20" s="31"/>
      <c r="B20" s="36"/>
      <c r="C20" s="31"/>
      <c r="D20" s="31"/>
      <c r="E20" s="268" t="str">
        <f>'Rekapitulace stavby'!E14</f>
        <v>Vyplň údaj</v>
      </c>
      <c r="F20" s="269"/>
      <c r="G20" s="269"/>
      <c r="H20" s="269"/>
      <c r="I20" s="112" t="s">
        <v>26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 hidden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 hidden="1">
      <c r="A22" s="31"/>
      <c r="B22" s="36"/>
      <c r="C22" s="31"/>
      <c r="D22" s="112" t="s">
        <v>29</v>
      </c>
      <c r="E22" s="31"/>
      <c r="F22" s="31"/>
      <c r="G22" s="31"/>
      <c r="H22" s="31"/>
      <c r="I22" s="112" t="s">
        <v>25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 hidden="1">
      <c r="A23" s="31"/>
      <c r="B23" s="36"/>
      <c r="C23" s="31"/>
      <c r="D23" s="31"/>
      <c r="E23" s="107" t="s">
        <v>30</v>
      </c>
      <c r="F23" s="31"/>
      <c r="G23" s="31"/>
      <c r="H23" s="31"/>
      <c r="I23" s="112" t="s">
        <v>26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 hidden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 hidden="1">
      <c r="A25" s="31"/>
      <c r="B25" s="36"/>
      <c r="C25" s="31"/>
      <c r="D25" s="112" t="s">
        <v>31</v>
      </c>
      <c r="E25" s="31"/>
      <c r="F25" s="31"/>
      <c r="G25" s="31"/>
      <c r="H25" s="31"/>
      <c r="I25" s="112" t="s">
        <v>25</v>
      </c>
      <c r="J25" s="107" t="str">
        <f>IF('Rekapitulace stavby'!AN19="","",'Rekapitulace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 hidden="1">
      <c r="A26" s="31"/>
      <c r="B26" s="36"/>
      <c r="C26" s="31"/>
      <c r="D26" s="31"/>
      <c r="E26" s="107" t="str">
        <f>IF('Rekapitulace stavby'!E20="","",'Rekapitulace stavby'!E20)</f>
        <v xml:space="preserve"> </v>
      </c>
      <c r="F26" s="31"/>
      <c r="G26" s="31"/>
      <c r="H26" s="31"/>
      <c r="I26" s="112" t="s">
        <v>26</v>
      </c>
      <c r="J26" s="107" t="str">
        <f>IF('Rekapitulace stavby'!AN20="","",'Rekapitulace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 hidden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 hidden="1">
      <c r="A28" s="31"/>
      <c r="B28" s="36"/>
      <c r="C28" s="31"/>
      <c r="D28" s="112" t="s">
        <v>34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 hidden="1">
      <c r="A29" s="114"/>
      <c r="B29" s="115"/>
      <c r="C29" s="114"/>
      <c r="D29" s="114"/>
      <c r="E29" s="270" t="s">
        <v>1</v>
      </c>
      <c r="F29" s="270"/>
      <c r="G29" s="270"/>
      <c r="H29" s="270"/>
      <c r="I29" s="114"/>
      <c r="J29" s="114"/>
      <c r="K29" s="114"/>
      <c r="L29" s="116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1:31" s="2" customFormat="1" ht="6.95" customHeight="1" hidden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6"/>
      <c r="C31" s="31"/>
      <c r="D31" s="117"/>
      <c r="E31" s="117"/>
      <c r="F31" s="117"/>
      <c r="G31" s="117"/>
      <c r="H31" s="117"/>
      <c r="I31" s="117"/>
      <c r="J31" s="117"/>
      <c r="K31" s="117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 hidden="1">
      <c r="A32" s="31"/>
      <c r="B32" s="36"/>
      <c r="C32" s="31"/>
      <c r="D32" s="118" t="s">
        <v>35</v>
      </c>
      <c r="E32" s="31"/>
      <c r="F32" s="31"/>
      <c r="G32" s="31"/>
      <c r="H32" s="31"/>
      <c r="I32" s="31"/>
      <c r="J32" s="119">
        <f>ROUND(J127,1)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 hidden="1">
      <c r="A33" s="31"/>
      <c r="B33" s="36"/>
      <c r="C33" s="31"/>
      <c r="D33" s="117"/>
      <c r="E33" s="117"/>
      <c r="F33" s="117"/>
      <c r="G33" s="117"/>
      <c r="H33" s="117"/>
      <c r="I33" s="117"/>
      <c r="J33" s="117"/>
      <c r="K33" s="117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31"/>
      <c r="F34" s="120" t="s">
        <v>37</v>
      </c>
      <c r="G34" s="31"/>
      <c r="H34" s="31"/>
      <c r="I34" s="120" t="s">
        <v>36</v>
      </c>
      <c r="J34" s="120" t="s">
        <v>38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121" t="s">
        <v>39</v>
      </c>
      <c r="E35" s="112" t="s">
        <v>40</v>
      </c>
      <c r="F35" s="122">
        <f>ROUND((SUM(BE127:BE223)),1)</f>
        <v>0</v>
      </c>
      <c r="G35" s="31"/>
      <c r="H35" s="31"/>
      <c r="I35" s="123">
        <v>0.21</v>
      </c>
      <c r="J35" s="122">
        <f>ROUND(((SUM(BE127:BE223))*I35),1)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2" t="s">
        <v>41</v>
      </c>
      <c r="F36" s="122">
        <f>ROUND((SUM(BF127:BF223)),1)</f>
        <v>0</v>
      </c>
      <c r="G36" s="31"/>
      <c r="H36" s="31"/>
      <c r="I36" s="123">
        <v>0.15</v>
      </c>
      <c r="J36" s="122">
        <f>ROUND(((SUM(BF127:BF223))*I36),1)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2" t="s">
        <v>42</v>
      </c>
      <c r="F37" s="122">
        <f>ROUND((SUM(BG127:BG223)),1)</f>
        <v>0</v>
      </c>
      <c r="G37" s="31"/>
      <c r="H37" s="31"/>
      <c r="I37" s="123">
        <v>0.21</v>
      </c>
      <c r="J37" s="122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2" t="s">
        <v>43</v>
      </c>
      <c r="F38" s="122">
        <f>ROUND((SUM(BH127:BH223)),1)</f>
        <v>0</v>
      </c>
      <c r="G38" s="31"/>
      <c r="H38" s="31"/>
      <c r="I38" s="123">
        <v>0.15</v>
      </c>
      <c r="J38" s="122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2" t="s">
        <v>44</v>
      </c>
      <c r="F39" s="122">
        <f>ROUND((SUM(BI127:BI223)),1)</f>
        <v>0</v>
      </c>
      <c r="G39" s="31"/>
      <c r="H39" s="31"/>
      <c r="I39" s="123">
        <v>0</v>
      </c>
      <c r="J39" s="122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 hidden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 hidden="1">
      <c r="A41" s="31"/>
      <c r="B41" s="36"/>
      <c r="C41" s="124"/>
      <c r="D41" s="125" t="s">
        <v>45</v>
      </c>
      <c r="E41" s="126"/>
      <c r="F41" s="126"/>
      <c r="G41" s="127" t="s">
        <v>46</v>
      </c>
      <c r="H41" s="128" t="s">
        <v>47</v>
      </c>
      <c r="I41" s="126"/>
      <c r="J41" s="129">
        <f>SUM(J32:J39)</f>
        <v>0</v>
      </c>
      <c r="K41" s="130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 hidden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 hidden="1">
      <c r="B43" s="17"/>
      <c r="L43" s="17"/>
    </row>
    <row r="44" spans="2:12" s="1" customFormat="1" ht="14.45" customHeight="1" hidden="1">
      <c r="B44" s="17"/>
      <c r="L44" s="17"/>
    </row>
    <row r="45" spans="2:12" s="1" customFormat="1" ht="14.45" customHeight="1" hidden="1">
      <c r="B45" s="17"/>
      <c r="L45" s="17"/>
    </row>
    <row r="46" spans="2:12" s="1" customFormat="1" ht="14.45" customHeight="1" hidden="1">
      <c r="B46" s="17"/>
      <c r="L46" s="17"/>
    </row>
    <row r="47" spans="2:12" s="1" customFormat="1" ht="14.45" customHeight="1" hidden="1">
      <c r="B47" s="17"/>
      <c r="L47" s="17"/>
    </row>
    <row r="48" spans="2:12" s="1" customFormat="1" ht="14.45" customHeight="1" hidden="1">
      <c r="B48" s="17"/>
      <c r="L48" s="17"/>
    </row>
    <row r="49" spans="2:12" s="1" customFormat="1" ht="14.45" customHeight="1" hidden="1">
      <c r="B49" s="17"/>
      <c r="L49" s="17"/>
    </row>
    <row r="50" spans="2:12" s="2" customFormat="1" ht="14.45" customHeight="1" hidden="1">
      <c r="B50" s="48"/>
      <c r="D50" s="131" t="s">
        <v>48</v>
      </c>
      <c r="E50" s="132"/>
      <c r="F50" s="132"/>
      <c r="G50" s="131" t="s">
        <v>49</v>
      </c>
      <c r="H50" s="132"/>
      <c r="I50" s="132"/>
      <c r="J50" s="132"/>
      <c r="K50" s="132"/>
      <c r="L50" s="48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.75" hidden="1">
      <c r="A61" s="31"/>
      <c r="B61" s="36"/>
      <c r="C61" s="31"/>
      <c r="D61" s="133" t="s">
        <v>50</v>
      </c>
      <c r="E61" s="134"/>
      <c r="F61" s="135" t="s">
        <v>51</v>
      </c>
      <c r="G61" s="133" t="s">
        <v>50</v>
      </c>
      <c r="H61" s="134"/>
      <c r="I61" s="134"/>
      <c r="J61" s="136" t="s">
        <v>51</v>
      </c>
      <c r="K61" s="134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3.15" hidden="1">
      <c r="A65" s="31"/>
      <c r="B65" s="36"/>
      <c r="C65" s="31"/>
      <c r="D65" s="131" t="s">
        <v>52</v>
      </c>
      <c r="E65" s="137"/>
      <c r="F65" s="137"/>
      <c r="G65" s="131" t="s">
        <v>53</v>
      </c>
      <c r="H65" s="137"/>
      <c r="I65" s="137"/>
      <c r="J65" s="137"/>
      <c r="K65" s="137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.75" hidden="1">
      <c r="A76" s="31"/>
      <c r="B76" s="36"/>
      <c r="C76" s="31"/>
      <c r="D76" s="133" t="s">
        <v>50</v>
      </c>
      <c r="E76" s="134"/>
      <c r="F76" s="135" t="s">
        <v>51</v>
      </c>
      <c r="G76" s="133" t="s">
        <v>50</v>
      </c>
      <c r="H76" s="134"/>
      <c r="I76" s="134"/>
      <c r="J76" s="136" t="s">
        <v>51</v>
      </c>
      <c r="K76" s="134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>
      <c r="A81" s="31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62" t="str">
        <f>E7</f>
        <v>MŠ, ZŠ a SŠ Vyškov, p.o.</v>
      </c>
      <c r="F85" s="263"/>
      <c r="G85" s="263"/>
      <c r="H85" s="26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18"/>
      <c r="C86" s="26" t="s">
        <v>91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62" t="s">
        <v>92</v>
      </c>
      <c r="F87" s="261"/>
      <c r="G87" s="261"/>
      <c r="H87" s="261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93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1" t="str">
        <f>E11</f>
        <v>23-580-01-1 - D1.4.1 Zdravotně technické instalace</v>
      </c>
      <c r="F89" s="261"/>
      <c r="G89" s="261"/>
      <c r="H89" s="261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20</v>
      </c>
      <c r="D91" s="33"/>
      <c r="E91" s="33"/>
      <c r="F91" s="24" t="str">
        <f>F14</f>
        <v xml:space="preserve"> </v>
      </c>
      <c r="G91" s="33"/>
      <c r="H91" s="33"/>
      <c r="I91" s="26" t="s">
        <v>22</v>
      </c>
      <c r="J91" s="63" t="str">
        <f>IF(J14="","",J14)</f>
        <v>13. 11. 2023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7" customHeight="1">
      <c r="A93" s="31"/>
      <c r="B93" s="32"/>
      <c r="C93" s="26" t="s">
        <v>24</v>
      </c>
      <c r="D93" s="33"/>
      <c r="E93" s="33"/>
      <c r="F93" s="24" t="str">
        <f>E17</f>
        <v xml:space="preserve"> </v>
      </c>
      <c r="G93" s="33"/>
      <c r="H93" s="33"/>
      <c r="I93" s="26" t="s">
        <v>29</v>
      </c>
      <c r="J93" s="29" t="str">
        <f>E23</f>
        <v>Ing. Markéta Dvořáková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27</v>
      </c>
      <c r="D94" s="33"/>
      <c r="E94" s="33"/>
      <c r="F94" s="24" t="str">
        <f>IF(E20="","",E20)</f>
        <v>Vyplň údaj</v>
      </c>
      <c r="G94" s="33"/>
      <c r="H94" s="33"/>
      <c r="I94" s="26" t="s">
        <v>31</v>
      </c>
      <c r="J94" s="29" t="str">
        <f>E26</f>
        <v xml:space="preserve"> 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2" t="s">
        <v>96</v>
      </c>
      <c r="D96" s="143"/>
      <c r="E96" s="143"/>
      <c r="F96" s="143"/>
      <c r="G96" s="143"/>
      <c r="H96" s="143"/>
      <c r="I96" s="143"/>
      <c r="J96" s="144" t="s">
        <v>97</v>
      </c>
      <c r="K96" s="14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8" customHeight="1">
      <c r="A98" s="31"/>
      <c r="B98" s="32"/>
      <c r="C98" s="145" t="s">
        <v>98</v>
      </c>
      <c r="D98" s="33"/>
      <c r="E98" s="33"/>
      <c r="F98" s="33"/>
      <c r="G98" s="33"/>
      <c r="H98" s="33"/>
      <c r="I98" s="33"/>
      <c r="J98" s="81">
        <f>J127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99</v>
      </c>
    </row>
    <row r="99" spans="2:12" s="9" customFormat="1" ht="24.95" customHeight="1">
      <c r="B99" s="146"/>
      <c r="C99" s="147"/>
      <c r="D99" s="148" t="s">
        <v>100</v>
      </c>
      <c r="E99" s="149"/>
      <c r="F99" s="149"/>
      <c r="G99" s="149"/>
      <c r="H99" s="149"/>
      <c r="I99" s="149"/>
      <c r="J99" s="150">
        <f>J128</f>
        <v>0</v>
      </c>
      <c r="K99" s="147"/>
      <c r="L99" s="151"/>
    </row>
    <row r="100" spans="2:12" s="10" customFormat="1" ht="20" customHeight="1">
      <c r="B100" s="152"/>
      <c r="C100" s="101"/>
      <c r="D100" s="153" t="s">
        <v>101</v>
      </c>
      <c r="E100" s="154"/>
      <c r="F100" s="154"/>
      <c r="G100" s="154"/>
      <c r="H100" s="154"/>
      <c r="I100" s="154"/>
      <c r="J100" s="155">
        <f>J129</f>
        <v>0</v>
      </c>
      <c r="K100" s="101"/>
      <c r="L100" s="156"/>
    </row>
    <row r="101" spans="2:12" s="10" customFormat="1" ht="20" customHeight="1">
      <c r="B101" s="152"/>
      <c r="C101" s="101"/>
      <c r="D101" s="153" t="s">
        <v>102</v>
      </c>
      <c r="E101" s="154"/>
      <c r="F101" s="154"/>
      <c r="G101" s="154"/>
      <c r="H101" s="154"/>
      <c r="I101" s="154"/>
      <c r="J101" s="155">
        <f>J149</f>
        <v>0</v>
      </c>
      <c r="K101" s="101"/>
      <c r="L101" s="156"/>
    </row>
    <row r="102" spans="2:12" s="10" customFormat="1" ht="20" customHeight="1">
      <c r="B102" s="152"/>
      <c r="C102" s="101"/>
      <c r="D102" s="153" t="s">
        <v>103</v>
      </c>
      <c r="E102" s="154"/>
      <c r="F102" s="154"/>
      <c r="G102" s="154"/>
      <c r="H102" s="154"/>
      <c r="I102" s="154"/>
      <c r="J102" s="155">
        <f>J203</f>
        <v>0</v>
      </c>
      <c r="K102" s="101"/>
      <c r="L102" s="156"/>
    </row>
    <row r="103" spans="2:12" s="10" customFormat="1" ht="20" customHeight="1">
      <c r="B103" s="152"/>
      <c r="C103" s="101"/>
      <c r="D103" s="153" t="s">
        <v>104</v>
      </c>
      <c r="E103" s="154"/>
      <c r="F103" s="154"/>
      <c r="G103" s="154"/>
      <c r="H103" s="154"/>
      <c r="I103" s="154"/>
      <c r="J103" s="155">
        <f>J209</f>
        <v>0</v>
      </c>
      <c r="K103" s="101"/>
      <c r="L103" s="156"/>
    </row>
    <row r="104" spans="2:12" s="10" customFormat="1" ht="20" customHeight="1">
      <c r="B104" s="152"/>
      <c r="C104" s="101"/>
      <c r="D104" s="153" t="s">
        <v>105</v>
      </c>
      <c r="E104" s="154"/>
      <c r="F104" s="154"/>
      <c r="G104" s="154"/>
      <c r="H104" s="154"/>
      <c r="I104" s="154"/>
      <c r="J104" s="155">
        <f>J213</f>
        <v>0</v>
      </c>
      <c r="K104" s="101"/>
      <c r="L104" s="156"/>
    </row>
    <row r="105" spans="2:12" s="9" customFormat="1" ht="24.95" customHeight="1">
      <c r="B105" s="146"/>
      <c r="C105" s="147"/>
      <c r="D105" s="148" t="s">
        <v>106</v>
      </c>
      <c r="E105" s="149"/>
      <c r="F105" s="149"/>
      <c r="G105" s="149"/>
      <c r="H105" s="149"/>
      <c r="I105" s="149"/>
      <c r="J105" s="150">
        <f>J216</f>
        <v>0</v>
      </c>
      <c r="K105" s="147"/>
      <c r="L105" s="151"/>
    </row>
    <row r="106" spans="1:31" s="2" customFormat="1" ht="21.75" customHeight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6.95" customHeight="1">
      <c r="A111" s="31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0" t="s">
        <v>107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16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62" t="str">
        <f>E7</f>
        <v>MŠ, ZŠ a SŠ Vyškov, p.o.</v>
      </c>
      <c r="F115" s="263"/>
      <c r="G115" s="263"/>
      <c r="H115" s="26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2:12" s="1" customFormat="1" ht="12" customHeight="1">
      <c r="B116" s="18"/>
      <c r="C116" s="26" t="s">
        <v>91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pans="1:31" s="2" customFormat="1" ht="16.5" customHeight="1">
      <c r="A117" s="31"/>
      <c r="B117" s="32"/>
      <c r="C117" s="33"/>
      <c r="D117" s="33"/>
      <c r="E117" s="262" t="s">
        <v>92</v>
      </c>
      <c r="F117" s="261"/>
      <c r="G117" s="261"/>
      <c r="H117" s="261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93</v>
      </c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6.5" customHeight="1">
      <c r="A119" s="31"/>
      <c r="B119" s="32"/>
      <c r="C119" s="33"/>
      <c r="D119" s="33"/>
      <c r="E119" s="231" t="str">
        <f>E11</f>
        <v>23-580-01-1 - D1.4.1 Zdravotně technické instalace</v>
      </c>
      <c r="F119" s="261"/>
      <c r="G119" s="261"/>
      <c r="H119" s="261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20</v>
      </c>
      <c r="D121" s="33"/>
      <c r="E121" s="33"/>
      <c r="F121" s="24" t="str">
        <f>F14</f>
        <v xml:space="preserve"> </v>
      </c>
      <c r="G121" s="33"/>
      <c r="H121" s="33"/>
      <c r="I121" s="26" t="s">
        <v>22</v>
      </c>
      <c r="J121" s="63" t="str">
        <f>IF(J14="","",J14)</f>
        <v>13. 11. 2023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25.7" customHeight="1">
      <c r="A123" s="31"/>
      <c r="B123" s="32"/>
      <c r="C123" s="26" t="s">
        <v>24</v>
      </c>
      <c r="D123" s="33"/>
      <c r="E123" s="33"/>
      <c r="F123" s="24" t="str">
        <f>E17</f>
        <v xml:space="preserve"> </v>
      </c>
      <c r="G123" s="33"/>
      <c r="H123" s="33"/>
      <c r="I123" s="26" t="s">
        <v>29</v>
      </c>
      <c r="J123" s="29" t="str">
        <f>E23</f>
        <v>Ing. Markéta Dvořáková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5.2" customHeight="1">
      <c r="A124" s="31"/>
      <c r="B124" s="32"/>
      <c r="C124" s="26" t="s">
        <v>27</v>
      </c>
      <c r="D124" s="33"/>
      <c r="E124" s="33"/>
      <c r="F124" s="24" t="str">
        <f>IF(E20="","",E20)</f>
        <v>Vyplň údaj</v>
      </c>
      <c r="G124" s="33"/>
      <c r="H124" s="33"/>
      <c r="I124" s="26" t="s">
        <v>31</v>
      </c>
      <c r="J124" s="29" t="str">
        <f>E26</f>
        <v xml:space="preserve"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11" customFormat="1" ht="29.25" customHeight="1">
      <c r="A126" s="157"/>
      <c r="B126" s="158"/>
      <c r="C126" s="159" t="s">
        <v>108</v>
      </c>
      <c r="D126" s="160" t="s">
        <v>60</v>
      </c>
      <c r="E126" s="160" t="s">
        <v>56</v>
      </c>
      <c r="F126" s="160" t="s">
        <v>57</v>
      </c>
      <c r="G126" s="160" t="s">
        <v>109</v>
      </c>
      <c r="H126" s="160" t="s">
        <v>110</v>
      </c>
      <c r="I126" s="160" t="s">
        <v>111</v>
      </c>
      <c r="J126" s="161" t="s">
        <v>97</v>
      </c>
      <c r="K126" s="162" t="s">
        <v>112</v>
      </c>
      <c r="L126" s="163"/>
      <c r="M126" s="72" t="s">
        <v>1</v>
      </c>
      <c r="N126" s="73" t="s">
        <v>39</v>
      </c>
      <c r="O126" s="73" t="s">
        <v>113</v>
      </c>
      <c r="P126" s="73" t="s">
        <v>114</v>
      </c>
      <c r="Q126" s="73" t="s">
        <v>115</v>
      </c>
      <c r="R126" s="73" t="s">
        <v>116</v>
      </c>
      <c r="S126" s="73" t="s">
        <v>117</v>
      </c>
      <c r="T126" s="74" t="s">
        <v>118</v>
      </c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</row>
    <row r="127" spans="1:63" s="2" customFormat="1" ht="22.8" customHeight="1">
      <c r="A127" s="31"/>
      <c r="B127" s="32"/>
      <c r="C127" s="79" t="s">
        <v>119</v>
      </c>
      <c r="D127" s="33"/>
      <c r="E127" s="33"/>
      <c r="F127" s="33"/>
      <c r="G127" s="33"/>
      <c r="H127" s="33"/>
      <c r="I127" s="33"/>
      <c r="J127" s="164">
        <f>BK127</f>
        <v>0</v>
      </c>
      <c r="K127" s="33"/>
      <c r="L127" s="36"/>
      <c r="M127" s="75"/>
      <c r="N127" s="165"/>
      <c r="O127" s="76"/>
      <c r="P127" s="166">
        <f>P128+P216</f>
        <v>0</v>
      </c>
      <c r="Q127" s="76"/>
      <c r="R127" s="166">
        <f>R128+R216</f>
        <v>0.98607</v>
      </c>
      <c r="S127" s="76"/>
      <c r="T127" s="167">
        <f>T128+T216</f>
        <v>2.4460500000000005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74</v>
      </c>
      <c r="AU127" s="14" t="s">
        <v>99</v>
      </c>
      <c r="BK127" s="168">
        <f>BK128+BK216</f>
        <v>0</v>
      </c>
    </row>
    <row r="128" spans="2:63" s="12" customFormat="1" ht="26" customHeight="1">
      <c r="B128" s="169"/>
      <c r="C128" s="170"/>
      <c r="D128" s="171" t="s">
        <v>74</v>
      </c>
      <c r="E128" s="172" t="s">
        <v>120</v>
      </c>
      <c r="F128" s="172" t="s">
        <v>121</v>
      </c>
      <c r="G128" s="170"/>
      <c r="H128" s="170"/>
      <c r="I128" s="173"/>
      <c r="J128" s="174">
        <f>BK128</f>
        <v>0</v>
      </c>
      <c r="K128" s="170"/>
      <c r="L128" s="175"/>
      <c r="M128" s="176"/>
      <c r="N128" s="177"/>
      <c r="O128" s="177"/>
      <c r="P128" s="178">
        <f>P129+P149+P203+P209+P213</f>
        <v>0</v>
      </c>
      <c r="Q128" s="177"/>
      <c r="R128" s="178">
        <f>R129+R149+R203+R209+R213</f>
        <v>0.98607</v>
      </c>
      <c r="S128" s="177"/>
      <c r="T128" s="179">
        <f>T129+T149+T203+T209+T213</f>
        <v>2.4460500000000005</v>
      </c>
      <c r="AR128" s="180" t="s">
        <v>84</v>
      </c>
      <c r="AT128" s="181" t="s">
        <v>74</v>
      </c>
      <c r="AU128" s="181" t="s">
        <v>75</v>
      </c>
      <c r="AY128" s="180" t="s">
        <v>122</v>
      </c>
      <c r="BK128" s="182">
        <f>BK129+BK149+BK203+BK209+BK213</f>
        <v>0</v>
      </c>
    </row>
    <row r="129" spans="2:63" s="12" customFormat="1" ht="22.8" customHeight="1">
      <c r="B129" s="169"/>
      <c r="C129" s="170"/>
      <c r="D129" s="171" t="s">
        <v>74</v>
      </c>
      <c r="E129" s="183" t="s">
        <v>123</v>
      </c>
      <c r="F129" s="183" t="s">
        <v>124</v>
      </c>
      <c r="G129" s="170"/>
      <c r="H129" s="170"/>
      <c r="I129" s="173"/>
      <c r="J129" s="184">
        <f>BK129</f>
        <v>0</v>
      </c>
      <c r="K129" s="170"/>
      <c r="L129" s="175"/>
      <c r="M129" s="176"/>
      <c r="N129" s="177"/>
      <c r="O129" s="177"/>
      <c r="P129" s="178">
        <f>SUM(P130:P148)</f>
        <v>0</v>
      </c>
      <c r="Q129" s="177"/>
      <c r="R129" s="178">
        <f>SUM(R130:R148)</f>
        <v>0</v>
      </c>
      <c r="S129" s="177"/>
      <c r="T129" s="179">
        <f>SUM(T130:T148)</f>
        <v>0.17682</v>
      </c>
      <c r="AR129" s="180" t="s">
        <v>84</v>
      </c>
      <c r="AT129" s="181" t="s">
        <v>74</v>
      </c>
      <c r="AU129" s="181" t="s">
        <v>82</v>
      </c>
      <c r="AY129" s="180" t="s">
        <v>122</v>
      </c>
      <c r="BK129" s="182">
        <f>SUM(BK130:BK148)</f>
        <v>0</v>
      </c>
    </row>
    <row r="130" spans="1:65" s="2" customFormat="1" ht="24.2" customHeight="1">
      <c r="A130" s="31"/>
      <c r="B130" s="32"/>
      <c r="C130" s="185" t="s">
        <v>82</v>
      </c>
      <c r="D130" s="185" t="s">
        <v>125</v>
      </c>
      <c r="E130" s="186" t="s">
        <v>126</v>
      </c>
      <c r="F130" s="187" t="s">
        <v>127</v>
      </c>
      <c r="G130" s="188" t="s">
        <v>128</v>
      </c>
      <c r="H130" s="189">
        <v>421</v>
      </c>
      <c r="I130" s="190"/>
      <c r="J130" s="191">
        <f aca="true" t="shared" si="0" ref="J130:J148">ROUND(I130*H130,1)</f>
        <v>0</v>
      </c>
      <c r="K130" s="192"/>
      <c r="L130" s="36"/>
      <c r="M130" s="193" t="s">
        <v>1</v>
      </c>
      <c r="N130" s="194" t="s">
        <v>40</v>
      </c>
      <c r="O130" s="68"/>
      <c r="P130" s="195">
        <f aca="true" t="shared" si="1" ref="P130:P148">O130*H130</f>
        <v>0</v>
      </c>
      <c r="Q130" s="195">
        <v>0</v>
      </c>
      <c r="R130" s="195">
        <f aca="true" t="shared" si="2" ref="R130:R148">Q130*H130</f>
        <v>0</v>
      </c>
      <c r="S130" s="195">
        <v>0.00042</v>
      </c>
      <c r="T130" s="196">
        <f aca="true" t="shared" si="3" ref="T130:T148">S130*H130</f>
        <v>0.17682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7" t="s">
        <v>129</v>
      </c>
      <c r="AT130" s="197" t="s">
        <v>125</v>
      </c>
      <c r="AU130" s="197" t="s">
        <v>84</v>
      </c>
      <c r="AY130" s="14" t="s">
        <v>122</v>
      </c>
      <c r="BE130" s="198">
        <f aca="true" t="shared" si="4" ref="BE130:BE148">IF(N130="základní",J130,0)</f>
        <v>0</v>
      </c>
      <c r="BF130" s="198">
        <f aca="true" t="shared" si="5" ref="BF130:BF148">IF(N130="snížená",J130,0)</f>
        <v>0</v>
      </c>
      <c r="BG130" s="198">
        <f aca="true" t="shared" si="6" ref="BG130:BG148">IF(N130="zákl. přenesená",J130,0)</f>
        <v>0</v>
      </c>
      <c r="BH130" s="198">
        <f aca="true" t="shared" si="7" ref="BH130:BH148">IF(N130="sníž. přenesená",J130,0)</f>
        <v>0</v>
      </c>
      <c r="BI130" s="198">
        <f aca="true" t="shared" si="8" ref="BI130:BI148">IF(N130="nulová",J130,0)</f>
        <v>0</v>
      </c>
      <c r="BJ130" s="14" t="s">
        <v>82</v>
      </c>
      <c r="BK130" s="198">
        <f aca="true" t="shared" si="9" ref="BK130:BK148">ROUND(I130*H130,1)</f>
        <v>0</v>
      </c>
      <c r="BL130" s="14" t="s">
        <v>129</v>
      </c>
      <c r="BM130" s="197" t="s">
        <v>130</v>
      </c>
    </row>
    <row r="131" spans="1:65" s="2" customFormat="1" ht="24.2" customHeight="1">
      <c r="A131" s="31"/>
      <c r="B131" s="32"/>
      <c r="C131" s="199" t="s">
        <v>84</v>
      </c>
      <c r="D131" s="199" t="s">
        <v>131</v>
      </c>
      <c r="E131" s="200" t="s">
        <v>132</v>
      </c>
      <c r="F131" s="201" t="s">
        <v>133</v>
      </c>
      <c r="G131" s="202" t="s">
        <v>128</v>
      </c>
      <c r="H131" s="203">
        <v>11</v>
      </c>
      <c r="I131" s="204"/>
      <c r="J131" s="205">
        <f t="shared" si="0"/>
        <v>0</v>
      </c>
      <c r="K131" s="206"/>
      <c r="L131" s="207"/>
      <c r="M131" s="208" t="s">
        <v>1</v>
      </c>
      <c r="N131" s="209" t="s">
        <v>40</v>
      </c>
      <c r="O131" s="68"/>
      <c r="P131" s="195">
        <f t="shared" si="1"/>
        <v>0</v>
      </c>
      <c r="Q131" s="195">
        <v>0</v>
      </c>
      <c r="R131" s="195">
        <f t="shared" si="2"/>
        <v>0</v>
      </c>
      <c r="S131" s="195">
        <v>0</v>
      </c>
      <c r="T131" s="196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7" t="s">
        <v>134</v>
      </c>
      <c r="AT131" s="197" t="s">
        <v>131</v>
      </c>
      <c r="AU131" s="197" t="s">
        <v>84</v>
      </c>
      <c r="AY131" s="14" t="s">
        <v>122</v>
      </c>
      <c r="BE131" s="198">
        <f t="shared" si="4"/>
        <v>0</v>
      </c>
      <c r="BF131" s="198">
        <f t="shared" si="5"/>
        <v>0</v>
      </c>
      <c r="BG131" s="198">
        <f t="shared" si="6"/>
        <v>0</v>
      </c>
      <c r="BH131" s="198">
        <f t="shared" si="7"/>
        <v>0</v>
      </c>
      <c r="BI131" s="198">
        <f t="shared" si="8"/>
        <v>0</v>
      </c>
      <c r="BJ131" s="14" t="s">
        <v>82</v>
      </c>
      <c r="BK131" s="198">
        <f t="shared" si="9"/>
        <v>0</v>
      </c>
      <c r="BL131" s="14" t="s">
        <v>129</v>
      </c>
      <c r="BM131" s="197" t="s">
        <v>135</v>
      </c>
    </row>
    <row r="132" spans="1:65" s="2" customFormat="1" ht="24.2" customHeight="1">
      <c r="A132" s="31"/>
      <c r="B132" s="32"/>
      <c r="C132" s="199" t="s">
        <v>136</v>
      </c>
      <c r="D132" s="199" t="s">
        <v>131</v>
      </c>
      <c r="E132" s="200" t="s">
        <v>137</v>
      </c>
      <c r="F132" s="201" t="s">
        <v>138</v>
      </c>
      <c r="G132" s="202" t="s">
        <v>128</v>
      </c>
      <c r="H132" s="203">
        <v>3</v>
      </c>
      <c r="I132" s="204"/>
      <c r="J132" s="205">
        <f t="shared" si="0"/>
        <v>0</v>
      </c>
      <c r="K132" s="206"/>
      <c r="L132" s="207"/>
      <c r="M132" s="208" t="s">
        <v>1</v>
      </c>
      <c r="N132" s="209" t="s">
        <v>40</v>
      </c>
      <c r="O132" s="68"/>
      <c r="P132" s="195">
        <f t="shared" si="1"/>
        <v>0</v>
      </c>
      <c r="Q132" s="195">
        <v>0</v>
      </c>
      <c r="R132" s="195">
        <f t="shared" si="2"/>
        <v>0</v>
      </c>
      <c r="S132" s="195">
        <v>0</v>
      </c>
      <c r="T132" s="196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7" t="s">
        <v>134</v>
      </c>
      <c r="AT132" s="197" t="s">
        <v>131</v>
      </c>
      <c r="AU132" s="197" t="s">
        <v>84</v>
      </c>
      <c r="AY132" s="14" t="s">
        <v>122</v>
      </c>
      <c r="BE132" s="198">
        <f t="shared" si="4"/>
        <v>0</v>
      </c>
      <c r="BF132" s="198">
        <f t="shared" si="5"/>
        <v>0</v>
      </c>
      <c r="BG132" s="198">
        <f t="shared" si="6"/>
        <v>0</v>
      </c>
      <c r="BH132" s="198">
        <f t="shared" si="7"/>
        <v>0</v>
      </c>
      <c r="BI132" s="198">
        <f t="shared" si="8"/>
        <v>0</v>
      </c>
      <c r="BJ132" s="14" t="s">
        <v>82</v>
      </c>
      <c r="BK132" s="198">
        <f t="shared" si="9"/>
        <v>0</v>
      </c>
      <c r="BL132" s="14" t="s">
        <v>129</v>
      </c>
      <c r="BM132" s="197" t="s">
        <v>139</v>
      </c>
    </row>
    <row r="133" spans="1:65" s="2" customFormat="1" ht="24.2" customHeight="1">
      <c r="A133" s="31"/>
      <c r="B133" s="32"/>
      <c r="C133" s="199" t="s">
        <v>140</v>
      </c>
      <c r="D133" s="199" t="s">
        <v>131</v>
      </c>
      <c r="E133" s="200" t="s">
        <v>141</v>
      </c>
      <c r="F133" s="201" t="s">
        <v>142</v>
      </c>
      <c r="G133" s="202" t="s">
        <v>128</v>
      </c>
      <c r="H133" s="203">
        <v>28</v>
      </c>
      <c r="I133" s="204"/>
      <c r="J133" s="205">
        <f t="shared" si="0"/>
        <v>0</v>
      </c>
      <c r="K133" s="206"/>
      <c r="L133" s="207"/>
      <c r="M133" s="208" t="s">
        <v>1</v>
      </c>
      <c r="N133" s="209" t="s">
        <v>40</v>
      </c>
      <c r="O133" s="68"/>
      <c r="P133" s="195">
        <f t="shared" si="1"/>
        <v>0</v>
      </c>
      <c r="Q133" s="195">
        <v>0</v>
      </c>
      <c r="R133" s="195">
        <f t="shared" si="2"/>
        <v>0</v>
      </c>
      <c r="S133" s="195">
        <v>0</v>
      </c>
      <c r="T133" s="196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7" t="s">
        <v>134</v>
      </c>
      <c r="AT133" s="197" t="s">
        <v>131</v>
      </c>
      <c r="AU133" s="197" t="s">
        <v>84</v>
      </c>
      <c r="AY133" s="14" t="s">
        <v>122</v>
      </c>
      <c r="BE133" s="198">
        <f t="shared" si="4"/>
        <v>0</v>
      </c>
      <c r="BF133" s="198">
        <f t="shared" si="5"/>
        <v>0</v>
      </c>
      <c r="BG133" s="198">
        <f t="shared" si="6"/>
        <v>0</v>
      </c>
      <c r="BH133" s="198">
        <f t="shared" si="7"/>
        <v>0</v>
      </c>
      <c r="BI133" s="198">
        <f t="shared" si="8"/>
        <v>0</v>
      </c>
      <c r="BJ133" s="14" t="s">
        <v>82</v>
      </c>
      <c r="BK133" s="198">
        <f t="shared" si="9"/>
        <v>0</v>
      </c>
      <c r="BL133" s="14" t="s">
        <v>129</v>
      </c>
      <c r="BM133" s="197" t="s">
        <v>143</v>
      </c>
    </row>
    <row r="134" spans="1:65" s="2" customFormat="1" ht="24.2" customHeight="1">
      <c r="A134" s="31"/>
      <c r="B134" s="32"/>
      <c r="C134" s="199" t="s">
        <v>144</v>
      </c>
      <c r="D134" s="199" t="s">
        <v>131</v>
      </c>
      <c r="E134" s="200" t="s">
        <v>145</v>
      </c>
      <c r="F134" s="201" t="s">
        <v>146</v>
      </c>
      <c r="G134" s="202" t="s">
        <v>128</v>
      </c>
      <c r="H134" s="203">
        <v>82</v>
      </c>
      <c r="I134" s="204"/>
      <c r="J134" s="205">
        <f t="shared" si="0"/>
        <v>0</v>
      </c>
      <c r="K134" s="206"/>
      <c r="L134" s="207"/>
      <c r="M134" s="208" t="s">
        <v>1</v>
      </c>
      <c r="N134" s="209" t="s">
        <v>40</v>
      </c>
      <c r="O134" s="68"/>
      <c r="P134" s="195">
        <f t="shared" si="1"/>
        <v>0</v>
      </c>
      <c r="Q134" s="195">
        <v>0</v>
      </c>
      <c r="R134" s="195">
        <f t="shared" si="2"/>
        <v>0</v>
      </c>
      <c r="S134" s="195">
        <v>0</v>
      </c>
      <c r="T134" s="196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7" t="s">
        <v>134</v>
      </c>
      <c r="AT134" s="197" t="s">
        <v>131</v>
      </c>
      <c r="AU134" s="197" t="s">
        <v>84</v>
      </c>
      <c r="AY134" s="14" t="s">
        <v>122</v>
      </c>
      <c r="BE134" s="198">
        <f t="shared" si="4"/>
        <v>0</v>
      </c>
      <c r="BF134" s="198">
        <f t="shared" si="5"/>
        <v>0</v>
      </c>
      <c r="BG134" s="198">
        <f t="shared" si="6"/>
        <v>0</v>
      </c>
      <c r="BH134" s="198">
        <f t="shared" si="7"/>
        <v>0</v>
      </c>
      <c r="BI134" s="198">
        <f t="shared" si="8"/>
        <v>0</v>
      </c>
      <c r="BJ134" s="14" t="s">
        <v>82</v>
      </c>
      <c r="BK134" s="198">
        <f t="shared" si="9"/>
        <v>0</v>
      </c>
      <c r="BL134" s="14" t="s">
        <v>129</v>
      </c>
      <c r="BM134" s="197" t="s">
        <v>147</v>
      </c>
    </row>
    <row r="135" spans="1:65" s="2" customFormat="1" ht="24.2" customHeight="1">
      <c r="A135" s="31"/>
      <c r="B135" s="32"/>
      <c r="C135" s="199" t="s">
        <v>148</v>
      </c>
      <c r="D135" s="199" t="s">
        <v>131</v>
      </c>
      <c r="E135" s="200" t="s">
        <v>149</v>
      </c>
      <c r="F135" s="201" t="s">
        <v>150</v>
      </c>
      <c r="G135" s="202" t="s">
        <v>128</v>
      </c>
      <c r="H135" s="203">
        <v>59</v>
      </c>
      <c r="I135" s="204"/>
      <c r="J135" s="205">
        <f t="shared" si="0"/>
        <v>0</v>
      </c>
      <c r="K135" s="206"/>
      <c r="L135" s="207"/>
      <c r="M135" s="208" t="s">
        <v>1</v>
      </c>
      <c r="N135" s="209" t="s">
        <v>40</v>
      </c>
      <c r="O135" s="68"/>
      <c r="P135" s="195">
        <f t="shared" si="1"/>
        <v>0</v>
      </c>
      <c r="Q135" s="195">
        <v>0</v>
      </c>
      <c r="R135" s="195">
        <f t="shared" si="2"/>
        <v>0</v>
      </c>
      <c r="S135" s="195">
        <v>0</v>
      </c>
      <c r="T135" s="196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7" t="s">
        <v>134</v>
      </c>
      <c r="AT135" s="197" t="s">
        <v>131</v>
      </c>
      <c r="AU135" s="197" t="s">
        <v>84</v>
      </c>
      <c r="AY135" s="14" t="s">
        <v>122</v>
      </c>
      <c r="BE135" s="198">
        <f t="shared" si="4"/>
        <v>0</v>
      </c>
      <c r="BF135" s="198">
        <f t="shared" si="5"/>
        <v>0</v>
      </c>
      <c r="BG135" s="198">
        <f t="shared" si="6"/>
        <v>0</v>
      </c>
      <c r="BH135" s="198">
        <f t="shared" si="7"/>
        <v>0</v>
      </c>
      <c r="BI135" s="198">
        <f t="shared" si="8"/>
        <v>0</v>
      </c>
      <c r="BJ135" s="14" t="s">
        <v>82</v>
      </c>
      <c r="BK135" s="198">
        <f t="shared" si="9"/>
        <v>0</v>
      </c>
      <c r="BL135" s="14" t="s">
        <v>129</v>
      </c>
      <c r="BM135" s="197" t="s">
        <v>151</v>
      </c>
    </row>
    <row r="136" spans="1:65" s="2" customFormat="1" ht="24.2" customHeight="1">
      <c r="A136" s="31"/>
      <c r="B136" s="32"/>
      <c r="C136" s="199" t="s">
        <v>152</v>
      </c>
      <c r="D136" s="199" t="s">
        <v>131</v>
      </c>
      <c r="E136" s="200" t="s">
        <v>153</v>
      </c>
      <c r="F136" s="201" t="s">
        <v>154</v>
      </c>
      <c r="G136" s="202" t="s">
        <v>128</v>
      </c>
      <c r="H136" s="203">
        <v>16</v>
      </c>
      <c r="I136" s="204"/>
      <c r="J136" s="205">
        <f t="shared" si="0"/>
        <v>0</v>
      </c>
      <c r="K136" s="206"/>
      <c r="L136" s="207"/>
      <c r="M136" s="208" t="s">
        <v>1</v>
      </c>
      <c r="N136" s="209" t="s">
        <v>40</v>
      </c>
      <c r="O136" s="68"/>
      <c r="P136" s="195">
        <f t="shared" si="1"/>
        <v>0</v>
      </c>
      <c r="Q136" s="195">
        <v>0</v>
      </c>
      <c r="R136" s="195">
        <f t="shared" si="2"/>
        <v>0</v>
      </c>
      <c r="S136" s="195">
        <v>0</v>
      </c>
      <c r="T136" s="196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7" t="s">
        <v>134</v>
      </c>
      <c r="AT136" s="197" t="s">
        <v>131</v>
      </c>
      <c r="AU136" s="197" t="s">
        <v>84</v>
      </c>
      <c r="AY136" s="14" t="s">
        <v>122</v>
      </c>
      <c r="BE136" s="198">
        <f t="shared" si="4"/>
        <v>0</v>
      </c>
      <c r="BF136" s="198">
        <f t="shared" si="5"/>
        <v>0</v>
      </c>
      <c r="BG136" s="198">
        <f t="shared" si="6"/>
        <v>0</v>
      </c>
      <c r="BH136" s="198">
        <f t="shared" si="7"/>
        <v>0</v>
      </c>
      <c r="BI136" s="198">
        <f t="shared" si="8"/>
        <v>0</v>
      </c>
      <c r="BJ136" s="14" t="s">
        <v>82</v>
      </c>
      <c r="BK136" s="198">
        <f t="shared" si="9"/>
        <v>0</v>
      </c>
      <c r="BL136" s="14" t="s">
        <v>129</v>
      </c>
      <c r="BM136" s="197" t="s">
        <v>155</v>
      </c>
    </row>
    <row r="137" spans="1:65" s="2" customFormat="1" ht="24.2" customHeight="1">
      <c r="A137" s="31"/>
      <c r="B137" s="32"/>
      <c r="C137" s="199" t="s">
        <v>156</v>
      </c>
      <c r="D137" s="199" t="s">
        <v>131</v>
      </c>
      <c r="E137" s="200" t="s">
        <v>157</v>
      </c>
      <c r="F137" s="201" t="s">
        <v>158</v>
      </c>
      <c r="G137" s="202" t="s">
        <v>128</v>
      </c>
      <c r="H137" s="203">
        <v>50</v>
      </c>
      <c r="I137" s="204"/>
      <c r="J137" s="205">
        <f t="shared" si="0"/>
        <v>0</v>
      </c>
      <c r="K137" s="206"/>
      <c r="L137" s="207"/>
      <c r="M137" s="208" t="s">
        <v>1</v>
      </c>
      <c r="N137" s="209" t="s">
        <v>40</v>
      </c>
      <c r="O137" s="68"/>
      <c r="P137" s="195">
        <f t="shared" si="1"/>
        <v>0</v>
      </c>
      <c r="Q137" s="195">
        <v>0</v>
      </c>
      <c r="R137" s="195">
        <f t="shared" si="2"/>
        <v>0</v>
      </c>
      <c r="S137" s="195">
        <v>0</v>
      </c>
      <c r="T137" s="196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7" t="s">
        <v>134</v>
      </c>
      <c r="AT137" s="197" t="s">
        <v>131</v>
      </c>
      <c r="AU137" s="197" t="s">
        <v>84</v>
      </c>
      <c r="AY137" s="14" t="s">
        <v>122</v>
      </c>
      <c r="BE137" s="198">
        <f t="shared" si="4"/>
        <v>0</v>
      </c>
      <c r="BF137" s="198">
        <f t="shared" si="5"/>
        <v>0</v>
      </c>
      <c r="BG137" s="198">
        <f t="shared" si="6"/>
        <v>0</v>
      </c>
      <c r="BH137" s="198">
        <f t="shared" si="7"/>
        <v>0</v>
      </c>
      <c r="BI137" s="198">
        <f t="shared" si="8"/>
        <v>0</v>
      </c>
      <c r="BJ137" s="14" t="s">
        <v>82</v>
      </c>
      <c r="BK137" s="198">
        <f t="shared" si="9"/>
        <v>0</v>
      </c>
      <c r="BL137" s="14" t="s">
        <v>129</v>
      </c>
      <c r="BM137" s="197" t="s">
        <v>159</v>
      </c>
    </row>
    <row r="138" spans="1:65" s="2" customFormat="1" ht="24.2" customHeight="1">
      <c r="A138" s="31"/>
      <c r="B138" s="32"/>
      <c r="C138" s="199" t="s">
        <v>160</v>
      </c>
      <c r="D138" s="199" t="s">
        <v>131</v>
      </c>
      <c r="E138" s="200" t="s">
        <v>161</v>
      </c>
      <c r="F138" s="201" t="s">
        <v>162</v>
      </c>
      <c r="G138" s="202" t="s">
        <v>128</v>
      </c>
      <c r="H138" s="203">
        <v>137</v>
      </c>
      <c r="I138" s="204"/>
      <c r="J138" s="205">
        <f t="shared" si="0"/>
        <v>0</v>
      </c>
      <c r="K138" s="206"/>
      <c r="L138" s="207"/>
      <c r="M138" s="208" t="s">
        <v>1</v>
      </c>
      <c r="N138" s="209" t="s">
        <v>40</v>
      </c>
      <c r="O138" s="68"/>
      <c r="P138" s="195">
        <f t="shared" si="1"/>
        <v>0</v>
      </c>
      <c r="Q138" s="195">
        <v>0</v>
      </c>
      <c r="R138" s="195">
        <f t="shared" si="2"/>
        <v>0</v>
      </c>
      <c r="S138" s="195">
        <v>0</v>
      </c>
      <c r="T138" s="196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7" t="s">
        <v>134</v>
      </c>
      <c r="AT138" s="197" t="s">
        <v>131</v>
      </c>
      <c r="AU138" s="197" t="s">
        <v>84</v>
      </c>
      <c r="AY138" s="14" t="s">
        <v>122</v>
      </c>
      <c r="BE138" s="198">
        <f t="shared" si="4"/>
        <v>0</v>
      </c>
      <c r="BF138" s="198">
        <f t="shared" si="5"/>
        <v>0</v>
      </c>
      <c r="BG138" s="198">
        <f t="shared" si="6"/>
        <v>0</v>
      </c>
      <c r="BH138" s="198">
        <f t="shared" si="7"/>
        <v>0</v>
      </c>
      <c r="BI138" s="198">
        <f t="shared" si="8"/>
        <v>0</v>
      </c>
      <c r="BJ138" s="14" t="s">
        <v>82</v>
      </c>
      <c r="BK138" s="198">
        <f t="shared" si="9"/>
        <v>0</v>
      </c>
      <c r="BL138" s="14" t="s">
        <v>129</v>
      </c>
      <c r="BM138" s="197" t="s">
        <v>163</v>
      </c>
    </row>
    <row r="139" spans="1:65" s="2" customFormat="1" ht="24.2" customHeight="1">
      <c r="A139" s="31"/>
      <c r="B139" s="32"/>
      <c r="C139" s="199" t="s">
        <v>164</v>
      </c>
      <c r="D139" s="199" t="s">
        <v>131</v>
      </c>
      <c r="E139" s="200" t="s">
        <v>165</v>
      </c>
      <c r="F139" s="201" t="s">
        <v>166</v>
      </c>
      <c r="G139" s="202" t="s">
        <v>128</v>
      </c>
      <c r="H139" s="203">
        <v>21</v>
      </c>
      <c r="I139" s="204"/>
      <c r="J139" s="205">
        <f t="shared" si="0"/>
        <v>0</v>
      </c>
      <c r="K139" s="206"/>
      <c r="L139" s="207"/>
      <c r="M139" s="208" t="s">
        <v>1</v>
      </c>
      <c r="N139" s="209" t="s">
        <v>40</v>
      </c>
      <c r="O139" s="68"/>
      <c r="P139" s="195">
        <f t="shared" si="1"/>
        <v>0</v>
      </c>
      <c r="Q139" s="195">
        <v>0</v>
      </c>
      <c r="R139" s="195">
        <f t="shared" si="2"/>
        <v>0</v>
      </c>
      <c r="S139" s="195">
        <v>0</v>
      </c>
      <c r="T139" s="196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7" t="s">
        <v>134</v>
      </c>
      <c r="AT139" s="197" t="s">
        <v>131</v>
      </c>
      <c r="AU139" s="197" t="s">
        <v>84</v>
      </c>
      <c r="AY139" s="14" t="s">
        <v>122</v>
      </c>
      <c r="BE139" s="198">
        <f t="shared" si="4"/>
        <v>0</v>
      </c>
      <c r="BF139" s="198">
        <f t="shared" si="5"/>
        <v>0</v>
      </c>
      <c r="BG139" s="198">
        <f t="shared" si="6"/>
        <v>0</v>
      </c>
      <c r="BH139" s="198">
        <f t="shared" si="7"/>
        <v>0</v>
      </c>
      <c r="BI139" s="198">
        <f t="shared" si="8"/>
        <v>0</v>
      </c>
      <c r="BJ139" s="14" t="s">
        <v>82</v>
      </c>
      <c r="BK139" s="198">
        <f t="shared" si="9"/>
        <v>0</v>
      </c>
      <c r="BL139" s="14" t="s">
        <v>129</v>
      </c>
      <c r="BM139" s="197" t="s">
        <v>167</v>
      </c>
    </row>
    <row r="140" spans="1:65" s="2" customFormat="1" ht="24.2" customHeight="1">
      <c r="A140" s="31"/>
      <c r="B140" s="32"/>
      <c r="C140" s="199" t="s">
        <v>168</v>
      </c>
      <c r="D140" s="199" t="s">
        <v>131</v>
      </c>
      <c r="E140" s="200" t="s">
        <v>169</v>
      </c>
      <c r="F140" s="201" t="s">
        <v>170</v>
      </c>
      <c r="G140" s="202" t="s">
        <v>128</v>
      </c>
      <c r="H140" s="203">
        <v>44</v>
      </c>
      <c r="I140" s="204"/>
      <c r="J140" s="205">
        <f t="shared" si="0"/>
        <v>0</v>
      </c>
      <c r="K140" s="206"/>
      <c r="L140" s="207"/>
      <c r="M140" s="208" t="s">
        <v>1</v>
      </c>
      <c r="N140" s="209" t="s">
        <v>40</v>
      </c>
      <c r="O140" s="68"/>
      <c r="P140" s="195">
        <f t="shared" si="1"/>
        <v>0</v>
      </c>
      <c r="Q140" s="195">
        <v>0</v>
      </c>
      <c r="R140" s="195">
        <f t="shared" si="2"/>
        <v>0</v>
      </c>
      <c r="S140" s="195">
        <v>0</v>
      </c>
      <c r="T140" s="196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7" t="s">
        <v>134</v>
      </c>
      <c r="AT140" s="197" t="s">
        <v>131</v>
      </c>
      <c r="AU140" s="197" t="s">
        <v>84</v>
      </c>
      <c r="AY140" s="14" t="s">
        <v>122</v>
      </c>
      <c r="BE140" s="198">
        <f t="shared" si="4"/>
        <v>0</v>
      </c>
      <c r="BF140" s="198">
        <f t="shared" si="5"/>
        <v>0</v>
      </c>
      <c r="BG140" s="198">
        <f t="shared" si="6"/>
        <v>0</v>
      </c>
      <c r="BH140" s="198">
        <f t="shared" si="7"/>
        <v>0</v>
      </c>
      <c r="BI140" s="198">
        <f t="shared" si="8"/>
        <v>0</v>
      </c>
      <c r="BJ140" s="14" t="s">
        <v>82</v>
      </c>
      <c r="BK140" s="198">
        <f t="shared" si="9"/>
        <v>0</v>
      </c>
      <c r="BL140" s="14" t="s">
        <v>129</v>
      </c>
      <c r="BM140" s="197" t="s">
        <v>171</v>
      </c>
    </row>
    <row r="141" spans="1:65" s="2" customFormat="1" ht="21.75" customHeight="1">
      <c r="A141" s="31"/>
      <c r="B141" s="32"/>
      <c r="C141" s="199" t="s">
        <v>172</v>
      </c>
      <c r="D141" s="199" t="s">
        <v>131</v>
      </c>
      <c r="E141" s="200" t="s">
        <v>173</v>
      </c>
      <c r="F141" s="201" t="s">
        <v>174</v>
      </c>
      <c r="G141" s="202" t="s">
        <v>128</v>
      </c>
      <c r="H141" s="203">
        <v>11</v>
      </c>
      <c r="I141" s="204"/>
      <c r="J141" s="205">
        <f t="shared" si="0"/>
        <v>0</v>
      </c>
      <c r="K141" s="206"/>
      <c r="L141" s="207"/>
      <c r="M141" s="208" t="s">
        <v>1</v>
      </c>
      <c r="N141" s="209" t="s">
        <v>40</v>
      </c>
      <c r="O141" s="68"/>
      <c r="P141" s="195">
        <f t="shared" si="1"/>
        <v>0</v>
      </c>
      <c r="Q141" s="195">
        <v>0</v>
      </c>
      <c r="R141" s="195">
        <f t="shared" si="2"/>
        <v>0</v>
      </c>
      <c r="S141" s="195">
        <v>0</v>
      </c>
      <c r="T141" s="196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7" t="s">
        <v>134</v>
      </c>
      <c r="AT141" s="197" t="s">
        <v>131</v>
      </c>
      <c r="AU141" s="197" t="s">
        <v>84</v>
      </c>
      <c r="AY141" s="14" t="s">
        <v>122</v>
      </c>
      <c r="BE141" s="198">
        <f t="shared" si="4"/>
        <v>0</v>
      </c>
      <c r="BF141" s="198">
        <f t="shared" si="5"/>
        <v>0</v>
      </c>
      <c r="BG141" s="198">
        <f t="shared" si="6"/>
        <v>0</v>
      </c>
      <c r="BH141" s="198">
        <f t="shared" si="7"/>
        <v>0</v>
      </c>
      <c r="BI141" s="198">
        <f t="shared" si="8"/>
        <v>0</v>
      </c>
      <c r="BJ141" s="14" t="s">
        <v>82</v>
      </c>
      <c r="BK141" s="198">
        <f t="shared" si="9"/>
        <v>0</v>
      </c>
      <c r="BL141" s="14" t="s">
        <v>129</v>
      </c>
      <c r="BM141" s="197" t="s">
        <v>175</v>
      </c>
    </row>
    <row r="142" spans="1:65" s="2" customFormat="1" ht="21.75" customHeight="1">
      <c r="A142" s="31"/>
      <c r="B142" s="32"/>
      <c r="C142" s="199" t="s">
        <v>176</v>
      </c>
      <c r="D142" s="199" t="s">
        <v>131</v>
      </c>
      <c r="E142" s="200" t="s">
        <v>177</v>
      </c>
      <c r="F142" s="201" t="s">
        <v>178</v>
      </c>
      <c r="G142" s="202" t="s">
        <v>128</v>
      </c>
      <c r="H142" s="203">
        <v>3</v>
      </c>
      <c r="I142" s="204"/>
      <c r="J142" s="205">
        <f t="shared" si="0"/>
        <v>0</v>
      </c>
      <c r="K142" s="206"/>
      <c r="L142" s="207"/>
      <c r="M142" s="208" t="s">
        <v>1</v>
      </c>
      <c r="N142" s="209" t="s">
        <v>40</v>
      </c>
      <c r="O142" s="68"/>
      <c r="P142" s="195">
        <f t="shared" si="1"/>
        <v>0</v>
      </c>
      <c r="Q142" s="195">
        <v>0</v>
      </c>
      <c r="R142" s="195">
        <f t="shared" si="2"/>
        <v>0</v>
      </c>
      <c r="S142" s="195">
        <v>0</v>
      </c>
      <c r="T142" s="196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7" t="s">
        <v>134</v>
      </c>
      <c r="AT142" s="197" t="s">
        <v>131</v>
      </c>
      <c r="AU142" s="197" t="s">
        <v>84</v>
      </c>
      <c r="AY142" s="14" t="s">
        <v>122</v>
      </c>
      <c r="BE142" s="198">
        <f t="shared" si="4"/>
        <v>0</v>
      </c>
      <c r="BF142" s="198">
        <f t="shared" si="5"/>
        <v>0</v>
      </c>
      <c r="BG142" s="198">
        <f t="shared" si="6"/>
        <v>0</v>
      </c>
      <c r="BH142" s="198">
        <f t="shared" si="7"/>
        <v>0</v>
      </c>
      <c r="BI142" s="198">
        <f t="shared" si="8"/>
        <v>0</v>
      </c>
      <c r="BJ142" s="14" t="s">
        <v>82</v>
      </c>
      <c r="BK142" s="198">
        <f t="shared" si="9"/>
        <v>0</v>
      </c>
      <c r="BL142" s="14" t="s">
        <v>129</v>
      </c>
      <c r="BM142" s="197" t="s">
        <v>179</v>
      </c>
    </row>
    <row r="143" spans="1:65" s="2" customFormat="1" ht="21.75" customHeight="1">
      <c r="A143" s="31"/>
      <c r="B143" s="32"/>
      <c r="C143" s="199" t="s">
        <v>180</v>
      </c>
      <c r="D143" s="199" t="s">
        <v>131</v>
      </c>
      <c r="E143" s="200" t="s">
        <v>181</v>
      </c>
      <c r="F143" s="201" t="s">
        <v>182</v>
      </c>
      <c r="G143" s="202" t="s">
        <v>128</v>
      </c>
      <c r="H143" s="203">
        <v>28</v>
      </c>
      <c r="I143" s="204"/>
      <c r="J143" s="205">
        <f t="shared" si="0"/>
        <v>0</v>
      </c>
      <c r="K143" s="206"/>
      <c r="L143" s="207"/>
      <c r="M143" s="208" t="s">
        <v>1</v>
      </c>
      <c r="N143" s="209" t="s">
        <v>40</v>
      </c>
      <c r="O143" s="68"/>
      <c r="P143" s="195">
        <f t="shared" si="1"/>
        <v>0</v>
      </c>
      <c r="Q143" s="195">
        <v>0</v>
      </c>
      <c r="R143" s="195">
        <f t="shared" si="2"/>
        <v>0</v>
      </c>
      <c r="S143" s="195">
        <v>0</v>
      </c>
      <c r="T143" s="196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7" t="s">
        <v>134</v>
      </c>
      <c r="AT143" s="197" t="s">
        <v>131</v>
      </c>
      <c r="AU143" s="197" t="s">
        <v>84</v>
      </c>
      <c r="AY143" s="14" t="s">
        <v>122</v>
      </c>
      <c r="BE143" s="198">
        <f t="shared" si="4"/>
        <v>0</v>
      </c>
      <c r="BF143" s="198">
        <f t="shared" si="5"/>
        <v>0</v>
      </c>
      <c r="BG143" s="198">
        <f t="shared" si="6"/>
        <v>0</v>
      </c>
      <c r="BH143" s="198">
        <f t="shared" si="7"/>
        <v>0</v>
      </c>
      <c r="BI143" s="198">
        <f t="shared" si="8"/>
        <v>0</v>
      </c>
      <c r="BJ143" s="14" t="s">
        <v>82</v>
      </c>
      <c r="BK143" s="198">
        <f t="shared" si="9"/>
        <v>0</v>
      </c>
      <c r="BL143" s="14" t="s">
        <v>129</v>
      </c>
      <c r="BM143" s="197" t="s">
        <v>183</v>
      </c>
    </row>
    <row r="144" spans="1:65" s="2" customFormat="1" ht="21.75" customHeight="1">
      <c r="A144" s="31"/>
      <c r="B144" s="32"/>
      <c r="C144" s="199" t="s">
        <v>8</v>
      </c>
      <c r="D144" s="199" t="s">
        <v>131</v>
      </c>
      <c r="E144" s="200" t="s">
        <v>184</v>
      </c>
      <c r="F144" s="201" t="s">
        <v>185</v>
      </c>
      <c r="G144" s="202" t="s">
        <v>128</v>
      </c>
      <c r="H144" s="203">
        <v>82</v>
      </c>
      <c r="I144" s="204"/>
      <c r="J144" s="205">
        <f t="shared" si="0"/>
        <v>0</v>
      </c>
      <c r="K144" s="206"/>
      <c r="L144" s="207"/>
      <c r="M144" s="208" t="s">
        <v>1</v>
      </c>
      <c r="N144" s="209" t="s">
        <v>40</v>
      </c>
      <c r="O144" s="68"/>
      <c r="P144" s="195">
        <f t="shared" si="1"/>
        <v>0</v>
      </c>
      <c r="Q144" s="195">
        <v>0</v>
      </c>
      <c r="R144" s="195">
        <f t="shared" si="2"/>
        <v>0</v>
      </c>
      <c r="S144" s="195">
        <v>0</v>
      </c>
      <c r="T144" s="196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7" t="s">
        <v>134</v>
      </c>
      <c r="AT144" s="197" t="s">
        <v>131</v>
      </c>
      <c r="AU144" s="197" t="s">
        <v>84</v>
      </c>
      <c r="AY144" s="14" t="s">
        <v>122</v>
      </c>
      <c r="BE144" s="198">
        <f t="shared" si="4"/>
        <v>0</v>
      </c>
      <c r="BF144" s="198">
        <f t="shared" si="5"/>
        <v>0</v>
      </c>
      <c r="BG144" s="198">
        <f t="shared" si="6"/>
        <v>0</v>
      </c>
      <c r="BH144" s="198">
        <f t="shared" si="7"/>
        <v>0</v>
      </c>
      <c r="BI144" s="198">
        <f t="shared" si="8"/>
        <v>0</v>
      </c>
      <c r="BJ144" s="14" t="s">
        <v>82</v>
      </c>
      <c r="BK144" s="198">
        <f t="shared" si="9"/>
        <v>0</v>
      </c>
      <c r="BL144" s="14" t="s">
        <v>129</v>
      </c>
      <c r="BM144" s="197" t="s">
        <v>186</v>
      </c>
    </row>
    <row r="145" spans="1:65" s="2" customFormat="1" ht="21.75" customHeight="1">
      <c r="A145" s="31"/>
      <c r="B145" s="32"/>
      <c r="C145" s="199" t="s">
        <v>129</v>
      </c>
      <c r="D145" s="199" t="s">
        <v>131</v>
      </c>
      <c r="E145" s="200" t="s">
        <v>187</v>
      </c>
      <c r="F145" s="201" t="s">
        <v>188</v>
      </c>
      <c r="G145" s="202" t="s">
        <v>128</v>
      </c>
      <c r="H145" s="203">
        <v>59</v>
      </c>
      <c r="I145" s="204"/>
      <c r="J145" s="205">
        <f t="shared" si="0"/>
        <v>0</v>
      </c>
      <c r="K145" s="206"/>
      <c r="L145" s="207"/>
      <c r="M145" s="208" t="s">
        <v>1</v>
      </c>
      <c r="N145" s="209" t="s">
        <v>40</v>
      </c>
      <c r="O145" s="68"/>
      <c r="P145" s="195">
        <f t="shared" si="1"/>
        <v>0</v>
      </c>
      <c r="Q145" s="195">
        <v>0</v>
      </c>
      <c r="R145" s="195">
        <f t="shared" si="2"/>
        <v>0</v>
      </c>
      <c r="S145" s="195">
        <v>0</v>
      </c>
      <c r="T145" s="196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7" t="s">
        <v>134</v>
      </c>
      <c r="AT145" s="197" t="s">
        <v>131</v>
      </c>
      <c r="AU145" s="197" t="s">
        <v>84</v>
      </c>
      <c r="AY145" s="14" t="s">
        <v>122</v>
      </c>
      <c r="BE145" s="198">
        <f t="shared" si="4"/>
        <v>0</v>
      </c>
      <c r="BF145" s="198">
        <f t="shared" si="5"/>
        <v>0</v>
      </c>
      <c r="BG145" s="198">
        <f t="shared" si="6"/>
        <v>0</v>
      </c>
      <c r="BH145" s="198">
        <f t="shared" si="7"/>
        <v>0</v>
      </c>
      <c r="BI145" s="198">
        <f t="shared" si="8"/>
        <v>0</v>
      </c>
      <c r="BJ145" s="14" t="s">
        <v>82</v>
      </c>
      <c r="BK145" s="198">
        <f t="shared" si="9"/>
        <v>0</v>
      </c>
      <c r="BL145" s="14" t="s">
        <v>129</v>
      </c>
      <c r="BM145" s="197" t="s">
        <v>189</v>
      </c>
    </row>
    <row r="146" spans="1:65" s="2" customFormat="1" ht="16.5" customHeight="1">
      <c r="A146" s="31"/>
      <c r="B146" s="32"/>
      <c r="C146" s="185" t="s">
        <v>190</v>
      </c>
      <c r="D146" s="185" t="s">
        <v>125</v>
      </c>
      <c r="E146" s="186" t="s">
        <v>191</v>
      </c>
      <c r="F146" s="187" t="s">
        <v>192</v>
      </c>
      <c r="G146" s="188" t="s">
        <v>128</v>
      </c>
      <c r="H146" s="189">
        <v>451</v>
      </c>
      <c r="I146" s="190"/>
      <c r="J146" s="191">
        <f t="shared" si="0"/>
        <v>0</v>
      </c>
      <c r="K146" s="192"/>
      <c r="L146" s="36"/>
      <c r="M146" s="193" t="s">
        <v>1</v>
      </c>
      <c r="N146" s="194" t="s">
        <v>40</v>
      </c>
      <c r="O146" s="68"/>
      <c r="P146" s="195">
        <f t="shared" si="1"/>
        <v>0</v>
      </c>
      <c r="Q146" s="195">
        <v>0</v>
      </c>
      <c r="R146" s="195">
        <f t="shared" si="2"/>
        <v>0</v>
      </c>
      <c r="S146" s="195">
        <v>0</v>
      </c>
      <c r="T146" s="196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7" t="s">
        <v>129</v>
      </c>
      <c r="AT146" s="197" t="s">
        <v>125</v>
      </c>
      <c r="AU146" s="197" t="s">
        <v>84</v>
      </c>
      <c r="AY146" s="14" t="s">
        <v>122</v>
      </c>
      <c r="BE146" s="198">
        <f t="shared" si="4"/>
        <v>0</v>
      </c>
      <c r="BF146" s="198">
        <f t="shared" si="5"/>
        <v>0</v>
      </c>
      <c r="BG146" s="198">
        <f t="shared" si="6"/>
        <v>0</v>
      </c>
      <c r="BH146" s="198">
        <f t="shared" si="7"/>
        <v>0</v>
      </c>
      <c r="BI146" s="198">
        <f t="shared" si="8"/>
        <v>0</v>
      </c>
      <c r="BJ146" s="14" t="s">
        <v>82</v>
      </c>
      <c r="BK146" s="198">
        <f t="shared" si="9"/>
        <v>0</v>
      </c>
      <c r="BL146" s="14" t="s">
        <v>129</v>
      </c>
      <c r="BM146" s="197" t="s">
        <v>193</v>
      </c>
    </row>
    <row r="147" spans="1:65" s="2" customFormat="1" ht="16.5" customHeight="1">
      <c r="A147" s="31"/>
      <c r="B147" s="32"/>
      <c r="C147" s="185" t="s">
        <v>194</v>
      </c>
      <c r="D147" s="185" t="s">
        <v>125</v>
      </c>
      <c r="E147" s="186" t="s">
        <v>195</v>
      </c>
      <c r="F147" s="187" t="s">
        <v>196</v>
      </c>
      <c r="G147" s="188" t="s">
        <v>128</v>
      </c>
      <c r="H147" s="189">
        <v>183</v>
      </c>
      <c r="I147" s="190"/>
      <c r="J147" s="191">
        <f t="shared" si="0"/>
        <v>0</v>
      </c>
      <c r="K147" s="192"/>
      <c r="L147" s="36"/>
      <c r="M147" s="193" t="s">
        <v>1</v>
      </c>
      <c r="N147" s="194" t="s">
        <v>40</v>
      </c>
      <c r="O147" s="68"/>
      <c r="P147" s="195">
        <f t="shared" si="1"/>
        <v>0</v>
      </c>
      <c r="Q147" s="195">
        <v>0</v>
      </c>
      <c r="R147" s="195">
        <f t="shared" si="2"/>
        <v>0</v>
      </c>
      <c r="S147" s="195">
        <v>0</v>
      </c>
      <c r="T147" s="196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7" t="s">
        <v>129</v>
      </c>
      <c r="AT147" s="197" t="s">
        <v>125</v>
      </c>
      <c r="AU147" s="197" t="s">
        <v>84</v>
      </c>
      <c r="AY147" s="14" t="s">
        <v>122</v>
      </c>
      <c r="BE147" s="198">
        <f t="shared" si="4"/>
        <v>0</v>
      </c>
      <c r="BF147" s="198">
        <f t="shared" si="5"/>
        <v>0</v>
      </c>
      <c r="BG147" s="198">
        <f t="shared" si="6"/>
        <v>0</v>
      </c>
      <c r="BH147" s="198">
        <f t="shared" si="7"/>
        <v>0</v>
      </c>
      <c r="BI147" s="198">
        <f t="shared" si="8"/>
        <v>0</v>
      </c>
      <c r="BJ147" s="14" t="s">
        <v>82</v>
      </c>
      <c r="BK147" s="198">
        <f t="shared" si="9"/>
        <v>0</v>
      </c>
      <c r="BL147" s="14" t="s">
        <v>129</v>
      </c>
      <c r="BM147" s="197" t="s">
        <v>197</v>
      </c>
    </row>
    <row r="148" spans="1:65" s="2" customFormat="1" ht="24.2" customHeight="1">
      <c r="A148" s="31"/>
      <c r="B148" s="32"/>
      <c r="C148" s="185" t="s">
        <v>198</v>
      </c>
      <c r="D148" s="185" t="s">
        <v>125</v>
      </c>
      <c r="E148" s="186" t="s">
        <v>199</v>
      </c>
      <c r="F148" s="187" t="s">
        <v>200</v>
      </c>
      <c r="G148" s="188" t="s">
        <v>201</v>
      </c>
      <c r="H148" s="210"/>
      <c r="I148" s="190"/>
      <c r="J148" s="191">
        <f t="shared" si="0"/>
        <v>0</v>
      </c>
      <c r="K148" s="192"/>
      <c r="L148" s="36"/>
      <c r="M148" s="193" t="s">
        <v>1</v>
      </c>
      <c r="N148" s="194" t="s">
        <v>40</v>
      </c>
      <c r="O148" s="68"/>
      <c r="P148" s="195">
        <f t="shared" si="1"/>
        <v>0</v>
      </c>
      <c r="Q148" s="195">
        <v>0</v>
      </c>
      <c r="R148" s="195">
        <f t="shared" si="2"/>
        <v>0</v>
      </c>
      <c r="S148" s="195">
        <v>0</v>
      </c>
      <c r="T148" s="196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7" t="s">
        <v>129</v>
      </c>
      <c r="AT148" s="197" t="s">
        <v>125</v>
      </c>
      <c r="AU148" s="197" t="s">
        <v>84</v>
      </c>
      <c r="AY148" s="14" t="s">
        <v>122</v>
      </c>
      <c r="BE148" s="198">
        <f t="shared" si="4"/>
        <v>0</v>
      </c>
      <c r="BF148" s="198">
        <f t="shared" si="5"/>
        <v>0</v>
      </c>
      <c r="BG148" s="198">
        <f t="shared" si="6"/>
        <v>0</v>
      </c>
      <c r="BH148" s="198">
        <f t="shared" si="7"/>
        <v>0</v>
      </c>
      <c r="BI148" s="198">
        <f t="shared" si="8"/>
        <v>0</v>
      </c>
      <c r="BJ148" s="14" t="s">
        <v>82</v>
      </c>
      <c r="BK148" s="198">
        <f t="shared" si="9"/>
        <v>0</v>
      </c>
      <c r="BL148" s="14" t="s">
        <v>129</v>
      </c>
      <c r="BM148" s="197" t="s">
        <v>202</v>
      </c>
    </row>
    <row r="149" spans="2:63" s="12" customFormat="1" ht="22.8" customHeight="1">
      <c r="B149" s="169"/>
      <c r="C149" s="170"/>
      <c r="D149" s="171" t="s">
        <v>74</v>
      </c>
      <c r="E149" s="183" t="s">
        <v>203</v>
      </c>
      <c r="F149" s="183" t="s">
        <v>204</v>
      </c>
      <c r="G149" s="170"/>
      <c r="H149" s="170"/>
      <c r="I149" s="173"/>
      <c r="J149" s="184">
        <f>BK149</f>
        <v>0</v>
      </c>
      <c r="K149" s="170"/>
      <c r="L149" s="175"/>
      <c r="M149" s="176"/>
      <c r="N149" s="177"/>
      <c r="O149" s="177"/>
      <c r="P149" s="178">
        <f>SUM(P150:P202)</f>
        <v>0</v>
      </c>
      <c r="Q149" s="177"/>
      <c r="R149" s="178">
        <f>SUM(R150:R202)</f>
        <v>0.95321</v>
      </c>
      <c r="S149" s="177"/>
      <c r="T149" s="179">
        <f>SUM(T150:T202)</f>
        <v>2.2692300000000003</v>
      </c>
      <c r="AR149" s="180" t="s">
        <v>84</v>
      </c>
      <c r="AT149" s="181" t="s">
        <v>74</v>
      </c>
      <c r="AU149" s="181" t="s">
        <v>82</v>
      </c>
      <c r="AY149" s="180" t="s">
        <v>122</v>
      </c>
      <c r="BK149" s="182">
        <f>SUM(BK150:BK202)</f>
        <v>0</v>
      </c>
    </row>
    <row r="150" spans="1:65" s="2" customFormat="1" ht="24.2" customHeight="1">
      <c r="A150" s="31"/>
      <c r="B150" s="32"/>
      <c r="C150" s="185" t="s">
        <v>205</v>
      </c>
      <c r="D150" s="185" t="s">
        <v>125</v>
      </c>
      <c r="E150" s="186" t="s">
        <v>206</v>
      </c>
      <c r="F150" s="187" t="s">
        <v>207</v>
      </c>
      <c r="G150" s="188" t="s">
        <v>128</v>
      </c>
      <c r="H150" s="189">
        <v>64</v>
      </c>
      <c r="I150" s="190"/>
      <c r="J150" s="191">
        <f aca="true" t="shared" si="10" ref="J150:J181">ROUND(I150*H150,1)</f>
        <v>0</v>
      </c>
      <c r="K150" s="192"/>
      <c r="L150" s="36"/>
      <c r="M150" s="193" t="s">
        <v>1</v>
      </c>
      <c r="N150" s="194" t="s">
        <v>40</v>
      </c>
      <c r="O150" s="68"/>
      <c r="P150" s="195">
        <f aca="true" t="shared" si="11" ref="P150:P181">O150*H150</f>
        <v>0</v>
      </c>
      <c r="Q150" s="195">
        <v>0</v>
      </c>
      <c r="R150" s="195">
        <f aca="true" t="shared" si="12" ref="R150:R181">Q150*H150</f>
        <v>0</v>
      </c>
      <c r="S150" s="195">
        <v>0.00213</v>
      </c>
      <c r="T150" s="196">
        <f aca="true" t="shared" si="13" ref="T150:T181">S150*H150</f>
        <v>0.13632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7" t="s">
        <v>129</v>
      </c>
      <c r="AT150" s="197" t="s">
        <v>125</v>
      </c>
      <c r="AU150" s="197" t="s">
        <v>84</v>
      </c>
      <c r="AY150" s="14" t="s">
        <v>122</v>
      </c>
      <c r="BE150" s="198">
        <f aca="true" t="shared" si="14" ref="BE150:BE181">IF(N150="základní",J150,0)</f>
        <v>0</v>
      </c>
      <c r="BF150" s="198">
        <f aca="true" t="shared" si="15" ref="BF150:BF181">IF(N150="snížená",J150,0)</f>
        <v>0</v>
      </c>
      <c r="BG150" s="198">
        <f aca="true" t="shared" si="16" ref="BG150:BG181">IF(N150="zákl. přenesená",J150,0)</f>
        <v>0</v>
      </c>
      <c r="BH150" s="198">
        <f aca="true" t="shared" si="17" ref="BH150:BH181">IF(N150="sníž. přenesená",J150,0)</f>
        <v>0</v>
      </c>
      <c r="BI150" s="198">
        <f aca="true" t="shared" si="18" ref="BI150:BI181">IF(N150="nulová",J150,0)</f>
        <v>0</v>
      </c>
      <c r="BJ150" s="14" t="s">
        <v>82</v>
      </c>
      <c r="BK150" s="198">
        <f aca="true" t="shared" si="19" ref="BK150:BK181">ROUND(I150*H150,1)</f>
        <v>0</v>
      </c>
      <c r="BL150" s="14" t="s">
        <v>129</v>
      </c>
      <c r="BM150" s="197" t="s">
        <v>208</v>
      </c>
    </row>
    <row r="151" spans="1:65" s="2" customFormat="1" ht="24.2" customHeight="1">
      <c r="A151" s="31"/>
      <c r="B151" s="32"/>
      <c r="C151" s="185" t="s">
        <v>7</v>
      </c>
      <c r="D151" s="185" t="s">
        <v>125</v>
      </c>
      <c r="E151" s="186" t="s">
        <v>209</v>
      </c>
      <c r="F151" s="187" t="s">
        <v>210</v>
      </c>
      <c r="G151" s="188" t="s">
        <v>128</v>
      </c>
      <c r="H151" s="189">
        <v>143</v>
      </c>
      <c r="I151" s="190"/>
      <c r="J151" s="191">
        <f t="shared" si="10"/>
        <v>0</v>
      </c>
      <c r="K151" s="192"/>
      <c r="L151" s="36"/>
      <c r="M151" s="193" t="s">
        <v>1</v>
      </c>
      <c r="N151" s="194" t="s">
        <v>40</v>
      </c>
      <c r="O151" s="68"/>
      <c r="P151" s="195">
        <f t="shared" si="11"/>
        <v>0</v>
      </c>
      <c r="Q151" s="195">
        <v>0</v>
      </c>
      <c r="R151" s="195">
        <f t="shared" si="12"/>
        <v>0</v>
      </c>
      <c r="S151" s="195">
        <v>0.00497</v>
      </c>
      <c r="T151" s="196">
        <f t="shared" si="13"/>
        <v>0.71071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7" t="s">
        <v>129</v>
      </c>
      <c r="AT151" s="197" t="s">
        <v>125</v>
      </c>
      <c r="AU151" s="197" t="s">
        <v>84</v>
      </c>
      <c r="AY151" s="14" t="s">
        <v>122</v>
      </c>
      <c r="BE151" s="198">
        <f t="shared" si="14"/>
        <v>0</v>
      </c>
      <c r="BF151" s="198">
        <f t="shared" si="15"/>
        <v>0</v>
      </c>
      <c r="BG151" s="198">
        <f t="shared" si="16"/>
        <v>0</v>
      </c>
      <c r="BH151" s="198">
        <f t="shared" si="17"/>
        <v>0</v>
      </c>
      <c r="BI151" s="198">
        <f t="shared" si="18"/>
        <v>0</v>
      </c>
      <c r="BJ151" s="14" t="s">
        <v>82</v>
      </c>
      <c r="BK151" s="198">
        <f t="shared" si="19"/>
        <v>0</v>
      </c>
      <c r="BL151" s="14" t="s">
        <v>129</v>
      </c>
      <c r="BM151" s="197" t="s">
        <v>211</v>
      </c>
    </row>
    <row r="152" spans="1:65" s="2" customFormat="1" ht="24.2" customHeight="1">
      <c r="A152" s="31"/>
      <c r="B152" s="32"/>
      <c r="C152" s="185" t="s">
        <v>212</v>
      </c>
      <c r="D152" s="185" t="s">
        <v>125</v>
      </c>
      <c r="E152" s="186" t="s">
        <v>213</v>
      </c>
      <c r="F152" s="187" t="s">
        <v>214</v>
      </c>
      <c r="G152" s="188" t="s">
        <v>128</v>
      </c>
      <c r="H152" s="189">
        <v>112</v>
      </c>
      <c r="I152" s="190"/>
      <c r="J152" s="191">
        <f t="shared" si="10"/>
        <v>0</v>
      </c>
      <c r="K152" s="192"/>
      <c r="L152" s="36"/>
      <c r="M152" s="193" t="s">
        <v>1</v>
      </c>
      <c r="N152" s="194" t="s">
        <v>40</v>
      </c>
      <c r="O152" s="68"/>
      <c r="P152" s="195">
        <f t="shared" si="11"/>
        <v>0</v>
      </c>
      <c r="Q152" s="195">
        <v>0</v>
      </c>
      <c r="R152" s="195">
        <f t="shared" si="12"/>
        <v>0</v>
      </c>
      <c r="S152" s="195">
        <v>0.0067</v>
      </c>
      <c r="T152" s="196">
        <f t="shared" si="13"/>
        <v>0.7504000000000001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7" t="s">
        <v>129</v>
      </c>
      <c r="AT152" s="197" t="s">
        <v>125</v>
      </c>
      <c r="AU152" s="197" t="s">
        <v>84</v>
      </c>
      <c r="AY152" s="14" t="s">
        <v>122</v>
      </c>
      <c r="BE152" s="198">
        <f t="shared" si="14"/>
        <v>0</v>
      </c>
      <c r="BF152" s="198">
        <f t="shared" si="15"/>
        <v>0</v>
      </c>
      <c r="BG152" s="198">
        <f t="shared" si="16"/>
        <v>0</v>
      </c>
      <c r="BH152" s="198">
        <f t="shared" si="17"/>
        <v>0</v>
      </c>
      <c r="BI152" s="198">
        <f t="shared" si="18"/>
        <v>0</v>
      </c>
      <c r="BJ152" s="14" t="s">
        <v>82</v>
      </c>
      <c r="BK152" s="198">
        <f t="shared" si="19"/>
        <v>0</v>
      </c>
      <c r="BL152" s="14" t="s">
        <v>129</v>
      </c>
      <c r="BM152" s="197" t="s">
        <v>215</v>
      </c>
    </row>
    <row r="153" spans="1:65" s="2" customFormat="1" ht="24.2" customHeight="1">
      <c r="A153" s="31"/>
      <c r="B153" s="32"/>
      <c r="C153" s="185" t="s">
        <v>216</v>
      </c>
      <c r="D153" s="185" t="s">
        <v>125</v>
      </c>
      <c r="E153" s="186" t="s">
        <v>217</v>
      </c>
      <c r="F153" s="187" t="s">
        <v>218</v>
      </c>
      <c r="G153" s="188" t="s">
        <v>128</v>
      </c>
      <c r="H153" s="189">
        <v>58</v>
      </c>
      <c r="I153" s="190"/>
      <c r="J153" s="191">
        <f t="shared" si="10"/>
        <v>0</v>
      </c>
      <c r="K153" s="192"/>
      <c r="L153" s="36"/>
      <c r="M153" s="193" t="s">
        <v>1</v>
      </c>
      <c r="N153" s="194" t="s">
        <v>40</v>
      </c>
      <c r="O153" s="68"/>
      <c r="P153" s="195">
        <f t="shared" si="11"/>
        <v>0</v>
      </c>
      <c r="Q153" s="195">
        <v>0</v>
      </c>
      <c r="R153" s="195">
        <f t="shared" si="12"/>
        <v>0</v>
      </c>
      <c r="S153" s="195">
        <v>0.01102</v>
      </c>
      <c r="T153" s="196">
        <f t="shared" si="13"/>
        <v>0.6391600000000001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7" t="s">
        <v>129</v>
      </c>
      <c r="AT153" s="197" t="s">
        <v>125</v>
      </c>
      <c r="AU153" s="197" t="s">
        <v>84</v>
      </c>
      <c r="AY153" s="14" t="s">
        <v>122</v>
      </c>
      <c r="BE153" s="198">
        <f t="shared" si="14"/>
        <v>0</v>
      </c>
      <c r="BF153" s="198">
        <f t="shared" si="15"/>
        <v>0</v>
      </c>
      <c r="BG153" s="198">
        <f t="shared" si="16"/>
        <v>0</v>
      </c>
      <c r="BH153" s="198">
        <f t="shared" si="17"/>
        <v>0</v>
      </c>
      <c r="BI153" s="198">
        <f t="shared" si="18"/>
        <v>0</v>
      </c>
      <c r="BJ153" s="14" t="s">
        <v>82</v>
      </c>
      <c r="BK153" s="198">
        <f t="shared" si="19"/>
        <v>0</v>
      </c>
      <c r="BL153" s="14" t="s">
        <v>129</v>
      </c>
      <c r="BM153" s="197" t="s">
        <v>219</v>
      </c>
    </row>
    <row r="154" spans="1:65" s="2" customFormat="1" ht="24.2" customHeight="1">
      <c r="A154" s="31"/>
      <c r="B154" s="32"/>
      <c r="C154" s="185" t="s">
        <v>220</v>
      </c>
      <c r="D154" s="185" t="s">
        <v>125</v>
      </c>
      <c r="E154" s="186" t="s">
        <v>221</v>
      </c>
      <c r="F154" s="187" t="s">
        <v>222</v>
      </c>
      <c r="G154" s="188" t="s">
        <v>128</v>
      </c>
      <c r="H154" s="189">
        <v>22</v>
      </c>
      <c r="I154" s="190"/>
      <c r="J154" s="191">
        <f t="shared" si="10"/>
        <v>0</v>
      </c>
      <c r="K154" s="192"/>
      <c r="L154" s="36"/>
      <c r="M154" s="193" t="s">
        <v>1</v>
      </c>
      <c r="N154" s="194" t="s">
        <v>40</v>
      </c>
      <c r="O154" s="68"/>
      <c r="P154" s="195">
        <f t="shared" si="11"/>
        <v>0</v>
      </c>
      <c r="Q154" s="195">
        <v>0.00095</v>
      </c>
      <c r="R154" s="195">
        <f t="shared" si="12"/>
        <v>0.0209</v>
      </c>
      <c r="S154" s="195">
        <v>0</v>
      </c>
      <c r="T154" s="196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7" t="s">
        <v>129</v>
      </c>
      <c r="AT154" s="197" t="s">
        <v>125</v>
      </c>
      <c r="AU154" s="197" t="s">
        <v>84</v>
      </c>
      <c r="AY154" s="14" t="s">
        <v>122</v>
      </c>
      <c r="BE154" s="198">
        <f t="shared" si="14"/>
        <v>0</v>
      </c>
      <c r="BF154" s="198">
        <f t="shared" si="15"/>
        <v>0</v>
      </c>
      <c r="BG154" s="198">
        <f t="shared" si="16"/>
        <v>0</v>
      </c>
      <c r="BH154" s="198">
        <f t="shared" si="17"/>
        <v>0</v>
      </c>
      <c r="BI154" s="198">
        <f t="shared" si="18"/>
        <v>0</v>
      </c>
      <c r="BJ154" s="14" t="s">
        <v>82</v>
      </c>
      <c r="BK154" s="198">
        <f t="shared" si="19"/>
        <v>0</v>
      </c>
      <c r="BL154" s="14" t="s">
        <v>129</v>
      </c>
      <c r="BM154" s="197" t="s">
        <v>223</v>
      </c>
    </row>
    <row r="155" spans="1:65" s="2" customFormat="1" ht="24.2" customHeight="1">
      <c r="A155" s="31"/>
      <c r="B155" s="32"/>
      <c r="C155" s="185" t="s">
        <v>224</v>
      </c>
      <c r="D155" s="185" t="s">
        <v>125</v>
      </c>
      <c r="E155" s="186" t="s">
        <v>225</v>
      </c>
      <c r="F155" s="187" t="s">
        <v>226</v>
      </c>
      <c r="G155" s="188" t="s">
        <v>128</v>
      </c>
      <c r="H155" s="189">
        <v>53</v>
      </c>
      <c r="I155" s="190"/>
      <c r="J155" s="191">
        <f t="shared" si="10"/>
        <v>0</v>
      </c>
      <c r="K155" s="192"/>
      <c r="L155" s="36"/>
      <c r="M155" s="193" t="s">
        <v>1</v>
      </c>
      <c r="N155" s="194" t="s">
        <v>40</v>
      </c>
      <c r="O155" s="68"/>
      <c r="P155" s="195">
        <f t="shared" si="11"/>
        <v>0</v>
      </c>
      <c r="Q155" s="195">
        <v>0.00119</v>
      </c>
      <c r="R155" s="195">
        <f t="shared" si="12"/>
        <v>0.06307</v>
      </c>
      <c r="S155" s="195">
        <v>0</v>
      </c>
      <c r="T155" s="196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7" t="s">
        <v>129</v>
      </c>
      <c r="AT155" s="197" t="s">
        <v>125</v>
      </c>
      <c r="AU155" s="197" t="s">
        <v>84</v>
      </c>
      <c r="AY155" s="14" t="s">
        <v>122</v>
      </c>
      <c r="BE155" s="198">
        <f t="shared" si="14"/>
        <v>0</v>
      </c>
      <c r="BF155" s="198">
        <f t="shared" si="15"/>
        <v>0</v>
      </c>
      <c r="BG155" s="198">
        <f t="shared" si="16"/>
        <v>0</v>
      </c>
      <c r="BH155" s="198">
        <f t="shared" si="17"/>
        <v>0</v>
      </c>
      <c r="BI155" s="198">
        <f t="shared" si="18"/>
        <v>0</v>
      </c>
      <c r="BJ155" s="14" t="s">
        <v>82</v>
      </c>
      <c r="BK155" s="198">
        <f t="shared" si="19"/>
        <v>0</v>
      </c>
      <c r="BL155" s="14" t="s">
        <v>129</v>
      </c>
      <c r="BM155" s="197" t="s">
        <v>227</v>
      </c>
    </row>
    <row r="156" spans="1:65" s="2" customFormat="1" ht="24.2" customHeight="1">
      <c r="A156" s="31"/>
      <c r="B156" s="32"/>
      <c r="C156" s="185" t="s">
        <v>228</v>
      </c>
      <c r="D156" s="185" t="s">
        <v>125</v>
      </c>
      <c r="E156" s="186" t="s">
        <v>229</v>
      </c>
      <c r="F156" s="187" t="s">
        <v>230</v>
      </c>
      <c r="G156" s="188" t="s">
        <v>128</v>
      </c>
      <c r="H156" s="189">
        <v>137</v>
      </c>
      <c r="I156" s="190"/>
      <c r="J156" s="191">
        <f t="shared" si="10"/>
        <v>0</v>
      </c>
      <c r="K156" s="192"/>
      <c r="L156" s="36"/>
      <c r="M156" s="193" t="s">
        <v>1</v>
      </c>
      <c r="N156" s="194" t="s">
        <v>40</v>
      </c>
      <c r="O156" s="68"/>
      <c r="P156" s="195">
        <f t="shared" si="11"/>
        <v>0</v>
      </c>
      <c r="Q156" s="195">
        <v>0.0015</v>
      </c>
      <c r="R156" s="195">
        <f t="shared" si="12"/>
        <v>0.20550000000000002</v>
      </c>
      <c r="S156" s="195">
        <v>0</v>
      </c>
      <c r="T156" s="196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7" t="s">
        <v>129</v>
      </c>
      <c r="AT156" s="197" t="s">
        <v>125</v>
      </c>
      <c r="AU156" s="197" t="s">
        <v>84</v>
      </c>
      <c r="AY156" s="14" t="s">
        <v>122</v>
      </c>
      <c r="BE156" s="198">
        <f t="shared" si="14"/>
        <v>0</v>
      </c>
      <c r="BF156" s="198">
        <f t="shared" si="15"/>
        <v>0</v>
      </c>
      <c r="BG156" s="198">
        <f t="shared" si="16"/>
        <v>0</v>
      </c>
      <c r="BH156" s="198">
        <f t="shared" si="17"/>
        <v>0</v>
      </c>
      <c r="BI156" s="198">
        <f t="shared" si="18"/>
        <v>0</v>
      </c>
      <c r="BJ156" s="14" t="s">
        <v>82</v>
      </c>
      <c r="BK156" s="198">
        <f t="shared" si="19"/>
        <v>0</v>
      </c>
      <c r="BL156" s="14" t="s">
        <v>129</v>
      </c>
      <c r="BM156" s="197" t="s">
        <v>231</v>
      </c>
    </row>
    <row r="157" spans="1:65" s="2" customFormat="1" ht="24.2" customHeight="1">
      <c r="A157" s="31"/>
      <c r="B157" s="32"/>
      <c r="C157" s="185" t="s">
        <v>232</v>
      </c>
      <c r="D157" s="185" t="s">
        <v>125</v>
      </c>
      <c r="E157" s="186" t="s">
        <v>233</v>
      </c>
      <c r="F157" s="187" t="s">
        <v>234</v>
      </c>
      <c r="G157" s="188" t="s">
        <v>128</v>
      </c>
      <c r="H157" s="189">
        <v>21</v>
      </c>
      <c r="I157" s="190"/>
      <c r="J157" s="191">
        <f t="shared" si="10"/>
        <v>0</v>
      </c>
      <c r="K157" s="192"/>
      <c r="L157" s="36"/>
      <c r="M157" s="193" t="s">
        <v>1</v>
      </c>
      <c r="N157" s="194" t="s">
        <v>40</v>
      </c>
      <c r="O157" s="68"/>
      <c r="P157" s="195">
        <f t="shared" si="11"/>
        <v>0</v>
      </c>
      <c r="Q157" s="195">
        <v>0.00195</v>
      </c>
      <c r="R157" s="195">
        <f t="shared" si="12"/>
        <v>0.04095</v>
      </c>
      <c r="S157" s="195">
        <v>0</v>
      </c>
      <c r="T157" s="196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7" t="s">
        <v>129</v>
      </c>
      <c r="AT157" s="197" t="s">
        <v>125</v>
      </c>
      <c r="AU157" s="197" t="s">
        <v>84</v>
      </c>
      <c r="AY157" s="14" t="s">
        <v>122</v>
      </c>
      <c r="BE157" s="198">
        <f t="shared" si="14"/>
        <v>0</v>
      </c>
      <c r="BF157" s="198">
        <f t="shared" si="15"/>
        <v>0</v>
      </c>
      <c r="BG157" s="198">
        <f t="shared" si="16"/>
        <v>0</v>
      </c>
      <c r="BH157" s="198">
        <f t="shared" si="17"/>
        <v>0</v>
      </c>
      <c r="BI157" s="198">
        <f t="shared" si="18"/>
        <v>0</v>
      </c>
      <c r="BJ157" s="14" t="s">
        <v>82</v>
      </c>
      <c r="BK157" s="198">
        <f t="shared" si="19"/>
        <v>0</v>
      </c>
      <c r="BL157" s="14" t="s">
        <v>129</v>
      </c>
      <c r="BM157" s="197" t="s">
        <v>235</v>
      </c>
    </row>
    <row r="158" spans="1:65" s="2" customFormat="1" ht="24.2" customHeight="1">
      <c r="A158" s="31"/>
      <c r="B158" s="32"/>
      <c r="C158" s="185" t="s">
        <v>236</v>
      </c>
      <c r="D158" s="185" t="s">
        <v>125</v>
      </c>
      <c r="E158" s="186" t="s">
        <v>237</v>
      </c>
      <c r="F158" s="187" t="s">
        <v>238</v>
      </c>
      <c r="G158" s="188" t="s">
        <v>128</v>
      </c>
      <c r="H158" s="189">
        <v>119</v>
      </c>
      <c r="I158" s="190"/>
      <c r="J158" s="191">
        <f t="shared" si="10"/>
        <v>0</v>
      </c>
      <c r="K158" s="192"/>
      <c r="L158" s="36"/>
      <c r="M158" s="193" t="s">
        <v>1</v>
      </c>
      <c r="N158" s="194" t="s">
        <v>40</v>
      </c>
      <c r="O158" s="68"/>
      <c r="P158" s="195">
        <f t="shared" si="11"/>
        <v>0</v>
      </c>
      <c r="Q158" s="195">
        <v>0.00261</v>
      </c>
      <c r="R158" s="195">
        <f t="shared" si="12"/>
        <v>0.31059</v>
      </c>
      <c r="S158" s="195">
        <v>0</v>
      </c>
      <c r="T158" s="196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7" t="s">
        <v>129</v>
      </c>
      <c r="AT158" s="197" t="s">
        <v>125</v>
      </c>
      <c r="AU158" s="197" t="s">
        <v>84</v>
      </c>
      <c r="AY158" s="14" t="s">
        <v>122</v>
      </c>
      <c r="BE158" s="198">
        <f t="shared" si="14"/>
        <v>0</v>
      </c>
      <c r="BF158" s="198">
        <f t="shared" si="15"/>
        <v>0</v>
      </c>
      <c r="BG158" s="198">
        <f t="shared" si="16"/>
        <v>0</v>
      </c>
      <c r="BH158" s="198">
        <f t="shared" si="17"/>
        <v>0</v>
      </c>
      <c r="BI158" s="198">
        <f t="shared" si="18"/>
        <v>0</v>
      </c>
      <c r="BJ158" s="14" t="s">
        <v>82</v>
      </c>
      <c r="BK158" s="198">
        <f t="shared" si="19"/>
        <v>0</v>
      </c>
      <c r="BL158" s="14" t="s">
        <v>129</v>
      </c>
      <c r="BM158" s="197" t="s">
        <v>239</v>
      </c>
    </row>
    <row r="159" spans="1:65" s="2" customFormat="1" ht="24.2" customHeight="1">
      <c r="A159" s="31"/>
      <c r="B159" s="32"/>
      <c r="C159" s="185" t="s">
        <v>240</v>
      </c>
      <c r="D159" s="185" t="s">
        <v>125</v>
      </c>
      <c r="E159" s="186" t="s">
        <v>241</v>
      </c>
      <c r="F159" s="187" t="s">
        <v>242</v>
      </c>
      <c r="G159" s="188" t="s">
        <v>128</v>
      </c>
      <c r="H159" s="189">
        <v>59</v>
      </c>
      <c r="I159" s="190"/>
      <c r="J159" s="191">
        <f t="shared" si="10"/>
        <v>0</v>
      </c>
      <c r="K159" s="192"/>
      <c r="L159" s="36"/>
      <c r="M159" s="193" t="s">
        <v>1</v>
      </c>
      <c r="N159" s="194" t="s">
        <v>40</v>
      </c>
      <c r="O159" s="68"/>
      <c r="P159" s="195">
        <f t="shared" si="11"/>
        <v>0</v>
      </c>
      <c r="Q159" s="195">
        <v>0.00372</v>
      </c>
      <c r="R159" s="195">
        <f t="shared" si="12"/>
        <v>0.21948</v>
      </c>
      <c r="S159" s="195">
        <v>0</v>
      </c>
      <c r="T159" s="196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7" t="s">
        <v>129</v>
      </c>
      <c r="AT159" s="197" t="s">
        <v>125</v>
      </c>
      <c r="AU159" s="197" t="s">
        <v>84</v>
      </c>
      <c r="AY159" s="14" t="s">
        <v>122</v>
      </c>
      <c r="BE159" s="198">
        <f t="shared" si="14"/>
        <v>0</v>
      </c>
      <c r="BF159" s="198">
        <f t="shared" si="15"/>
        <v>0</v>
      </c>
      <c r="BG159" s="198">
        <f t="shared" si="16"/>
        <v>0</v>
      </c>
      <c r="BH159" s="198">
        <f t="shared" si="17"/>
        <v>0</v>
      </c>
      <c r="BI159" s="198">
        <f t="shared" si="18"/>
        <v>0</v>
      </c>
      <c r="BJ159" s="14" t="s">
        <v>82</v>
      </c>
      <c r="BK159" s="198">
        <f t="shared" si="19"/>
        <v>0</v>
      </c>
      <c r="BL159" s="14" t="s">
        <v>129</v>
      </c>
      <c r="BM159" s="197" t="s">
        <v>243</v>
      </c>
    </row>
    <row r="160" spans="1:65" s="2" customFormat="1" ht="24.2" customHeight="1">
      <c r="A160" s="31"/>
      <c r="B160" s="32"/>
      <c r="C160" s="185" t="s">
        <v>244</v>
      </c>
      <c r="D160" s="185" t="s">
        <v>125</v>
      </c>
      <c r="E160" s="186" t="s">
        <v>245</v>
      </c>
      <c r="F160" s="187" t="s">
        <v>246</v>
      </c>
      <c r="G160" s="188" t="s">
        <v>247</v>
      </c>
      <c r="H160" s="189">
        <v>1</v>
      </c>
      <c r="I160" s="190"/>
      <c r="J160" s="191">
        <f t="shared" si="10"/>
        <v>0</v>
      </c>
      <c r="K160" s="192"/>
      <c r="L160" s="36"/>
      <c r="M160" s="193" t="s">
        <v>1</v>
      </c>
      <c r="N160" s="194" t="s">
        <v>40</v>
      </c>
      <c r="O160" s="68"/>
      <c r="P160" s="195">
        <f t="shared" si="11"/>
        <v>0</v>
      </c>
      <c r="Q160" s="195">
        <v>0</v>
      </c>
      <c r="R160" s="195">
        <f t="shared" si="12"/>
        <v>0</v>
      </c>
      <c r="S160" s="195">
        <v>0.02826</v>
      </c>
      <c r="T160" s="196">
        <f t="shared" si="13"/>
        <v>0.02826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7" t="s">
        <v>129</v>
      </c>
      <c r="AT160" s="197" t="s">
        <v>125</v>
      </c>
      <c r="AU160" s="197" t="s">
        <v>84</v>
      </c>
      <c r="AY160" s="14" t="s">
        <v>122</v>
      </c>
      <c r="BE160" s="198">
        <f t="shared" si="14"/>
        <v>0</v>
      </c>
      <c r="BF160" s="198">
        <f t="shared" si="15"/>
        <v>0</v>
      </c>
      <c r="BG160" s="198">
        <f t="shared" si="16"/>
        <v>0</v>
      </c>
      <c r="BH160" s="198">
        <f t="shared" si="17"/>
        <v>0</v>
      </c>
      <c r="BI160" s="198">
        <f t="shared" si="18"/>
        <v>0</v>
      </c>
      <c r="BJ160" s="14" t="s">
        <v>82</v>
      </c>
      <c r="BK160" s="198">
        <f t="shared" si="19"/>
        <v>0</v>
      </c>
      <c r="BL160" s="14" t="s">
        <v>129</v>
      </c>
      <c r="BM160" s="197" t="s">
        <v>248</v>
      </c>
    </row>
    <row r="161" spans="1:65" s="2" customFormat="1" ht="24.2" customHeight="1">
      <c r="A161" s="31"/>
      <c r="B161" s="32"/>
      <c r="C161" s="185" t="s">
        <v>249</v>
      </c>
      <c r="D161" s="185" t="s">
        <v>125</v>
      </c>
      <c r="E161" s="186" t="s">
        <v>250</v>
      </c>
      <c r="F161" s="187" t="s">
        <v>251</v>
      </c>
      <c r="G161" s="188" t="s">
        <v>247</v>
      </c>
      <c r="H161" s="189">
        <v>1</v>
      </c>
      <c r="I161" s="190"/>
      <c r="J161" s="191">
        <f t="shared" si="10"/>
        <v>0</v>
      </c>
      <c r="K161" s="192"/>
      <c r="L161" s="36"/>
      <c r="M161" s="193" t="s">
        <v>1</v>
      </c>
      <c r="N161" s="194" t="s">
        <v>40</v>
      </c>
      <c r="O161" s="68"/>
      <c r="P161" s="195">
        <f t="shared" si="11"/>
        <v>0</v>
      </c>
      <c r="Q161" s="195">
        <v>0</v>
      </c>
      <c r="R161" s="195">
        <f t="shared" si="12"/>
        <v>0</v>
      </c>
      <c r="S161" s="195">
        <v>0.00069</v>
      </c>
      <c r="T161" s="196">
        <f t="shared" si="13"/>
        <v>0.00069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7" t="s">
        <v>129</v>
      </c>
      <c r="AT161" s="197" t="s">
        <v>125</v>
      </c>
      <c r="AU161" s="197" t="s">
        <v>84</v>
      </c>
      <c r="AY161" s="14" t="s">
        <v>122</v>
      </c>
      <c r="BE161" s="198">
        <f t="shared" si="14"/>
        <v>0</v>
      </c>
      <c r="BF161" s="198">
        <f t="shared" si="15"/>
        <v>0</v>
      </c>
      <c r="BG161" s="198">
        <f t="shared" si="16"/>
        <v>0</v>
      </c>
      <c r="BH161" s="198">
        <f t="shared" si="17"/>
        <v>0</v>
      </c>
      <c r="BI161" s="198">
        <f t="shared" si="18"/>
        <v>0</v>
      </c>
      <c r="BJ161" s="14" t="s">
        <v>82</v>
      </c>
      <c r="BK161" s="198">
        <f t="shared" si="19"/>
        <v>0</v>
      </c>
      <c r="BL161" s="14" t="s">
        <v>129</v>
      </c>
      <c r="BM161" s="197" t="s">
        <v>252</v>
      </c>
    </row>
    <row r="162" spans="1:65" s="2" customFormat="1" ht="24.2" customHeight="1">
      <c r="A162" s="31"/>
      <c r="B162" s="32"/>
      <c r="C162" s="185" t="s">
        <v>134</v>
      </c>
      <c r="D162" s="185" t="s">
        <v>125</v>
      </c>
      <c r="E162" s="186" t="s">
        <v>253</v>
      </c>
      <c r="F162" s="187" t="s">
        <v>254</v>
      </c>
      <c r="G162" s="188" t="s">
        <v>247</v>
      </c>
      <c r="H162" s="189">
        <v>3</v>
      </c>
      <c r="I162" s="190"/>
      <c r="J162" s="191">
        <f t="shared" si="10"/>
        <v>0</v>
      </c>
      <c r="K162" s="192"/>
      <c r="L162" s="36"/>
      <c r="M162" s="193" t="s">
        <v>1</v>
      </c>
      <c r="N162" s="194" t="s">
        <v>40</v>
      </c>
      <c r="O162" s="68"/>
      <c r="P162" s="195">
        <f t="shared" si="11"/>
        <v>0</v>
      </c>
      <c r="Q162" s="195">
        <v>0</v>
      </c>
      <c r="R162" s="195">
        <f t="shared" si="12"/>
        <v>0</v>
      </c>
      <c r="S162" s="195">
        <v>0.00123</v>
      </c>
      <c r="T162" s="196">
        <f t="shared" si="13"/>
        <v>0.0036899999999999997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7" t="s">
        <v>129</v>
      </c>
      <c r="AT162" s="197" t="s">
        <v>125</v>
      </c>
      <c r="AU162" s="197" t="s">
        <v>84</v>
      </c>
      <c r="AY162" s="14" t="s">
        <v>122</v>
      </c>
      <c r="BE162" s="198">
        <f t="shared" si="14"/>
        <v>0</v>
      </c>
      <c r="BF162" s="198">
        <f t="shared" si="15"/>
        <v>0</v>
      </c>
      <c r="BG162" s="198">
        <f t="shared" si="16"/>
        <v>0</v>
      </c>
      <c r="BH162" s="198">
        <f t="shared" si="17"/>
        <v>0</v>
      </c>
      <c r="BI162" s="198">
        <f t="shared" si="18"/>
        <v>0</v>
      </c>
      <c r="BJ162" s="14" t="s">
        <v>82</v>
      </c>
      <c r="BK162" s="198">
        <f t="shared" si="19"/>
        <v>0</v>
      </c>
      <c r="BL162" s="14" t="s">
        <v>129</v>
      </c>
      <c r="BM162" s="197" t="s">
        <v>255</v>
      </c>
    </row>
    <row r="163" spans="1:65" s="2" customFormat="1" ht="24.2" customHeight="1">
      <c r="A163" s="31"/>
      <c r="B163" s="32"/>
      <c r="C163" s="185" t="s">
        <v>256</v>
      </c>
      <c r="D163" s="185" t="s">
        <v>125</v>
      </c>
      <c r="E163" s="186" t="s">
        <v>257</v>
      </c>
      <c r="F163" s="187" t="s">
        <v>258</v>
      </c>
      <c r="G163" s="188" t="s">
        <v>128</v>
      </c>
      <c r="H163" s="189">
        <v>352</v>
      </c>
      <c r="I163" s="190"/>
      <c r="J163" s="191">
        <f t="shared" si="10"/>
        <v>0</v>
      </c>
      <c r="K163" s="192"/>
      <c r="L163" s="36"/>
      <c r="M163" s="193" t="s">
        <v>1</v>
      </c>
      <c r="N163" s="194" t="s">
        <v>40</v>
      </c>
      <c r="O163" s="68"/>
      <c r="P163" s="195">
        <f t="shared" si="11"/>
        <v>0</v>
      </c>
      <c r="Q163" s="195">
        <v>0.00019</v>
      </c>
      <c r="R163" s="195">
        <f t="shared" si="12"/>
        <v>0.06688000000000001</v>
      </c>
      <c r="S163" s="195">
        <v>0</v>
      </c>
      <c r="T163" s="196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7" t="s">
        <v>129</v>
      </c>
      <c r="AT163" s="197" t="s">
        <v>125</v>
      </c>
      <c r="AU163" s="197" t="s">
        <v>84</v>
      </c>
      <c r="AY163" s="14" t="s">
        <v>122</v>
      </c>
      <c r="BE163" s="198">
        <f t="shared" si="14"/>
        <v>0</v>
      </c>
      <c r="BF163" s="198">
        <f t="shared" si="15"/>
        <v>0</v>
      </c>
      <c r="BG163" s="198">
        <f t="shared" si="16"/>
        <v>0</v>
      </c>
      <c r="BH163" s="198">
        <f t="shared" si="17"/>
        <v>0</v>
      </c>
      <c r="BI163" s="198">
        <f t="shared" si="18"/>
        <v>0</v>
      </c>
      <c r="BJ163" s="14" t="s">
        <v>82</v>
      </c>
      <c r="BK163" s="198">
        <f t="shared" si="19"/>
        <v>0</v>
      </c>
      <c r="BL163" s="14" t="s">
        <v>129</v>
      </c>
      <c r="BM163" s="197" t="s">
        <v>259</v>
      </c>
    </row>
    <row r="164" spans="1:65" s="2" customFormat="1" ht="24.2" customHeight="1">
      <c r="A164" s="31"/>
      <c r="B164" s="32"/>
      <c r="C164" s="185" t="s">
        <v>260</v>
      </c>
      <c r="D164" s="185" t="s">
        <v>125</v>
      </c>
      <c r="E164" s="186" t="s">
        <v>261</v>
      </c>
      <c r="F164" s="187" t="s">
        <v>262</v>
      </c>
      <c r="G164" s="188" t="s">
        <v>128</v>
      </c>
      <c r="H164" s="189">
        <v>59</v>
      </c>
      <c r="I164" s="190"/>
      <c r="J164" s="191">
        <f t="shared" si="10"/>
        <v>0</v>
      </c>
      <c r="K164" s="192"/>
      <c r="L164" s="36"/>
      <c r="M164" s="193" t="s">
        <v>1</v>
      </c>
      <c r="N164" s="194" t="s">
        <v>40</v>
      </c>
      <c r="O164" s="68"/>
      <c r="P164" s="195">
        <f t="shared" si="11"/>
        <v>0</v>
      </c>
      <c r="Q164" s="195">
        <v>0.00035</v>
      </c>
      <c r="R164" s="195">
        <f t="shared" si="12"/>
        <v>0.020649999999999998</v>
      </c>
      <c r="S164" s="195">
        <v>0</v>
      </c>
      <c r="T164" s="196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7" t="s">
        <v>129</v>
      </c>
      <c r="AT164" s="197" t="s">
        <v>125</v>
      </c>
      <c r="AU164" s="197" t="s">
        <v>84</v>
      </c>
      <c r="AY164" s="14" t="s">
        <v>122</v>
      </c>
      <c r="BE164" s="198">
        <f t="shared" si="14"/>
        <v>0</v>
      </c>
      <c r="BF164" s="198">
        <f t="shared" si="15"/>
        <v>0</v>
      </c>
      <c r="BG164" s="198">
        <f t="shared" si="16"/>
        <v>0</v>
      </c>
      <c r="BH164" s="198">
        <f t="shared" si="17"/>
        <v>0</v>
      </c>
      <c r="BI164" s="198">
        <f t="shared" si="18"/>
        <v>0</v>
      </c>
      <c r="BJ164" s="14" t="s">
        <v>82</v>
      </c>
      <c r="BK164" s="198">
        <f t="shared" si="19"/>
        <v>0</v>
      </c>
      <c r="BL164" s="14" t="s">
        <v>129</v>
      </c>
      <c r="BM164" s="197" t="s">
        <v>263</v>
      </c>
    </row>
    <row r="165" spans="1:65" s="2" customFormat="1" ht="21.75" customHeight="1">
      <c r="A165" s="31"/>
      <c r="B165" s="32"/>
      <c r="C165" s="185" t="s">
        <v>264</v>
      </c>
      <c r="D165" s="185" t="s">
        <v>125</v>
      </c>
      <c r="E165" s="186" t="s">
        <v>265</v>
      </c>
      <c r="F165" s="187" t="s">
        <v>266</v>
      </c>
      <c r="G165" s="188" t="s">
        <v>128</v>
      </c>
      <c r="H165" s="189">
        <v>411</v>
      </c>
      <c r="I165" s="190"/>
      <c r="J165" s="191">
        <f t="shared" si="10"/>
        <v>0</v>
      </c>
      <c r="K165" s="192"/>
      <c r="L165" s="36"/>
      <c r="M165" s="193" t="s">
        <v>1</v>
      </c>
      <c r="N165" s="194" t="s">
        <v>40</v>
      </c>
      <c r="O165" s="68"/>
      <c r="P165" s="195">
        <f t="shared" si="11"/>
        <v>0</v>
      </c>
      <c r="Q165" s="195">
        <v>1E-05</v>
      </c>
      <c r="R165" s="195">
        <f t="shared" si="12"/>
        <v>0.00411</v>
      </c>
      <c r="S165" s="195">
        <v>0</v>
      </c>
      <c r="T165" s="196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7" t="s">
        <v>129</v>
      </c>
      <c r="AT165" s="197" t="s">
        <v>125</v>
      </c>
      <c r="AU165" s="197" t="s">
        <v>84</v>
      </c>
      <c r="AY165" s="14" t="s">
        <v>122</v>
      </c>
      <c r="BE165" s="198">
        <f t="shared" si="14"/>
        <v>0</v>
      </c>
      <c r="BF165" s="198">
        <f t="shared" si="15"/>
        <v>0</v>
      </c>
      <c r="BG165" s="198">
        <f t="shared" si="16"/>
        <v>0</v>
      </c>
      <c r="BH165" s="198">
        <f t="shared" si="17"/>
        <v>0</v>
      </c>
      <c r="BI165" s="198">
        <f t="shared" si="18"/>
        <v>0</v>
      </c>
      <c r="BJ165" s="14" t="s">
        <v>82</v>
      </c>
      <c r="BK165" s="198">
        <f t="shared" si="19"/>
        <v>0</v>
      </c>
      <c r="BL165" s="14" t="s">
        <v>129</v>
      </c>
      <c r="BM165" s="197" t="s">
        <v>267</v>
      </c>
    </row>
    <row r="166" spans="1:65" s="2" customFormat="1" ht="16.5" customHeight="1">
      <c r="A166" s="31"/>
      <c r="B166" s="32"/>
      <c r="C166" s="199" t="s">
        <v>268</v>
      </c>
      <c r="D166" s="199" t="s">
        <v>131</v>
      </c>
      <c r="E166" s="200" t="s">
        <v>269</v>
      </c>
      <c r="F166" s="201" t="s">
        <v>270</v>
      </c>
      <c r="G166" s="202" t="s">
        <v>247</v>
      </c>
      <c r="H166" s="203">
        <v>11</v>
      </c>
      <c r="I166" s="204"/>
      <c r="J166" s="205">
        <f t="shared" si="10"/>
        <v>0</v>
      </c>
      <c r="K166" s="206"/>
      <c r="L166" s="207"/>
      <c r="M166" s="208" t="s">
        <v>1</v>
      </c>
      <c r="N166" s="209" t="s">
        <v>40</v>
      </c>
      <c r="O166" s="68"/>
      <c r="P166" s="195">
        <f t="shared" si="11"/>
        <v>0</v>
      </c>
      <c r="Q166" s="195">
        <v>0</v>
      </c>
      <c r="R166" s="195">
        <f t="shared" si="12"/>
        <v>0</v>
      </c>
      <c r="S166" s="195">
        <v>0</v>
      </c>
      <c r="T166" s="196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7" t="s">
        <v>134</v>
      </c>
      <c r="AT166" s="197" t="s">
        <v>131</v>
      </c>
      <c r="AU166" s="197" t="s">
        <v>84</v>
      </c>
      <c r="AY166" s="14" t="s">
        <v>122</v>
      </c>
      <c r="BE166" s="198">
        <f t="shared" si="14"/>
        <v>0</v>
      </c>
      <c r="BF166" s="198">
        <f t="shared" si="15"/>
        <v>0</v>
      </c>
      <c r="BG166" s="198">
        <f t="shared" si="16"/>
        <v>0</v>
      </c>
      <c r="BH166" s="198">
        <f t="shared" si="17"/>
        <v>0</v>
      </c>
      <c r="BI166" s="198">
        <f t="shared" si="18"/>
        <v>0</v>
      </c>
      <c r="BJ166" s="14" t="s">
        <v>82</v>
      </c>
      <c r="BK166" s="198">
        <f t="shared" si="19"/>
        <v>0</v>
      </c>
      <c r="BL166" s="14" t="s">
        <v>129</v>
      </c>
      <c r="BM166" s="197" t="s">
        <v>271</v>
      </c>
    </row>
    <row r="167" spans="1:65" s="2" customFormat="1" ht="16.5" customHeight="1">
      <c r="A167" s="31"/>
      <c r="B167" s="32"/>
      <c r="C167" s="199" t="s">
        <v>272</v>
      </c>
      <c r="D167" s="199" t="s">
        <v>131</v>
      </c>
      <c r="E167" s="200" t="s">
        <v>273</v>
      </c>
      <c r="F167" s="201" t="s">
        <v>274</v>
      </c>
      <c r="G167" s="202" t="s">
        <v>247</v>
      </c>
      <c r="H167" s="203">
        <v>5</v>
      </c>
      <c r="I167" s="204"/>
      <c r="J167" s="205">
        <f t="shared" si="10"/>
        <v>0</v>
      </c>
      <c r="K167" s="206"/>
      <c r="L167" s="207"/>
      <c r="M167" s="208" t="s">
        <v>1</v>
      </c>
      <c r="N167" s="209" t="s">
        <v>40</v>
      </c>
      <c r="O167" s="68"/>
      <c r="P167" s="195">
        <f t="shared" si="11"/>
        <v>0</v>
      </c>
      <c r="Q167" s="195">
        <v>0</v>
      </c>
      <c r="R167" s="195">
        <f t="shared" si="12"/>
        <v>0</v>
      </c>
      <c r="S167" s="195">
        <v>0</v>
      </c>
      <c r="T167" s="196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7" t="s">
        <v>134</v>
      </c>
      <c r="AT167" s="197" t="s">
        <v>131</v>
      </c>
      <c r="AU167" s="197" t="s">
        <v>84</v>
      </c>
      <c r="AY167" s="14" t="s">
        <v>122</v>
      </c>
      <c r="BE167" s="198">
        <f t="shared" si="14"/>
        <v>0</v>
      </c>
      <c r="BF167" s="198">
        <f t="shared" si="15"/>
        <v>0</v>
      </c>
      <c r="BG167" s="198">
        <f t="shared" si="16"/>
        <v>0</v>
      </c>
      <c r="BH167" s="198">
        <f t="shared" si="17"/>
        <v>0</v>
      </c>
      <c r="BI167" s="198">
        <f t="shared" si="18"/>
        <v>0</v>
      </c>
      <c r="BJ167" s="14" t="s">
        <v>82</v>
      </c>
      <c r="BK167" s="198">
        <f t="shared" si="19"/>
        <v>0</v>
      </c>
      <c r="BL167" s="14" t="s">
        <v>129</v>
      </c>
      <c r="BM167" s="197" t="s">
        <v>275</v>
      </c>
    </row>
    <row r="168" spans="1:65" s="2" customFormat="1" ht="16.5" customHeight="1">
      <c r="A168" s="31"/>
      <c r="B168" s="32"/>
      <c r="C168" s="199" t="s">
        <v>276</v>
      </c>
      <c r="D168" s="199" t="s">
        <v>131</v>
      </c>
      <c r="E168" s="200" t="s">
        <v>277</v>
      </c>
      <c r="F168" s="201" t="s">
        <v>278</v>
      </c>
      <c r="G168" s="202" t="s">
        <v>247</v>
      </c>
      <c r="H168" s="203">
        <v>11</v>
      </c>
      <c r="I168" s="204"/>
      <c r="J168" s="205">
        <f t="shared" si="10"/>
        <v>0</v>
      </c>
      <c r="K168" s="206"/>
      <c r="L168" s="207"/>
      <c r="M168" s="208" t="s">
        <v>1</v>
      </c>
      <c r="N168" s="209" t="s">
        <v>40</v>
      </c>
      <c r="O168" s="68"/>
      <c r="P168" s="195">
        <f t="shared" si="11"/>
        <v>0</v>
      </c>
      <c r="Q168" s="195">
        <v>0</v>
      </c>
      <c r="R168" s="195">
        <f t="shared" si="12"/>
        <v>0</v>
      </c>
      <c r="S168" s="195">
        <v>0</v>
      </c>
      <c r="T168" s="196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7" t="s">
        <v>134</v>
      </c>
      <c r="AT168" s="197" t="s">
        <v>131</v>
      </c>
      <c r="AU168" s="197" t="s">
        <v>84</v>
      </c>
      <c r="AY168" s="14" t="s">
        <v>122</v>
      </c>
      <c r="BE168" s="198">
        <f t="shared" si="14"/>
        <v>0</v>
      </c>
      <c r="BF168" s="198">
        <f t="shared" si="15"/>
        <v>0</v>
      </c>
      <c r="BG168" s="198">
        <f t="shared" si="16"/>
        <v>0</v>
      </c>
      <c r="BH168" s="198">
        <f t="shared" si="17"/>
        <v>0</v>
      </c>
      <c r="BI168" s="198">
        <f t="shared" si="18"/>
        <v>0</v>
      </c>
      <c r="BJ168" s="14" t="s">
        <v>82</v>
      </c>
      <c r="BK168" s="198">
        <f t="shared" si="19"/>
        <v>0</v>
      </c>
      <c r="BL168" s="14" t="s">
        <v>129</v>
      </c>
      <c r="BM168" s="197" t="s">
        <v>279</v>
      </c>
    </row>
    <row r="169" spans="1:65" s="2" customFormat="1" ht="16.5" customHeight="1">
      <c r="A169" s="31"/>
      <c r="B169" s="32"/>
      <c r="C169" s="199" t="s">
        <v>280</v>
      </c>
      <c r="D169" s="199" t="s">
        <v>131</v>
      </c>
      <c r="E169" s="200" t="s">
        <v>281</v>
      </c>
      <c r="F169" s="201" t="s">
        <v>282</v>
      </c>
      <c r="G169" s="202" t="s">
        <v>247</v>
      </c>
      <c r="H169" s="203">
        <v>2</v>
      </c>
      <c r="I169" s="204"/>
      <c r="J169" s="205">
        <f t="shared" si="10"/>
        <v>0</v>
      </c>
      <c r="K169" s="206"/>
      <c r="L169" s="207"/>
      <c r="M169" s="208" t="s">
        <v>1</v>
      </c>
      <c r="N169" s="209" t="s">
        <v>40</v>
      </c>
      <c r="O169" s="68"/>
      <c r="P169" s="195">
        <f t="shared" si="11"/>
        <v>0</v>
      </c>
      <c r="Q169" s="195">
        <v>0</v>
      </c>
      <c r="R169" s="195">
        <f t="shared" si="12"/>
        <v>0</v>
      </c>
      <c r="S169" s="195">
        <v>0</v>
      </c>
      <c r="T169" s="196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7" t="s">
        <v>134</v>
      </c>
      <c r="AT169" s="197" t="s">
        <v>131</v>
      </c>
      <c r="AU169" s="197" t="s">
        <v>84</v>
      </c>
      <c r="AY169" s="14" t="s">
        <v>122</v>
      </c>
      <c r="BE169" s="198">
        <f t="shared" si="14"/>
        <v>0</v>
      </c>
      <c r="BF169" s="198">
        <f t="shared" si="15"/>
        <v>0</v>
      </c>
      <c r="BG169" s="198">
        <f t="shared" si="16"/>
        <v>0</v>
      </c>
      <c r="BH169" s="198">
        <f t="shared" si="17"/>
        <v>0</v>
      </c>
      <c r="BI169" s="198">
        <f t="shared" si="18"/>
        <v>0</v>
      </c>
      <c r="BJ169" s="14" t="s">
        <v>82</v>
      </c>
      <c r="BK169" s="198">
        <f t="shared" si="19"/>
        <v>0</v>
      </c>
      <c r="BL169" s="14" t="s">
        <v>129</v>
      </c>
      <c r="BM169" s="197" t="s">
        <v>283</v>
      </c>
    </row>
    <row r="170" spans="1:65" s="2" customFormat="1" ht="16.5" customHeight="1">
      <c r="A170" s="31"/>
      <c r="B170" s="32"/>
      <c r="C170" s="199" t="s">
        <v>284</v>
      </c>
      <c r="D170" s="199" t="s">
        <v>131</v>
      </c>
      <c r="E170" s="200" t="s">
        <v>285</v>
      </c>
      <c r="F170" s="201" t="s">
        <v>286</v>
      </c>
      <c r="G170" s="202" t="s">
        <v>247</v>
      </c>
      <c r="H170" s="203">
        <v>1</v>
      </c>
      <c r="I170" s="204"/>
      <c r="J170" s="205">
        <f t="shared" si="10"/>
        <v>0</v>
      </c>
      <c r="K170" s="206"/>
      <c r="L170" s="207"/>
      <c r="M170" s="208" t="s">
        <v>1</v>
      </c>
      <c r="N170" s="209" t="s">
        <v>40</v>
      </c>
      <c r="O170" s="68"/>
      <c r="P170" s="195">
        <f t="shared" si="11"/>
        <v>0</v>
      </c>
      <c r="Q170" s="195">
        <v>0</v>
      </c>
      <c r="R170" s="195">
        <f t="shared" si="12"/>
        <v>0</v>
      </c>
      <c r="S170" s="195">
        <v>0</v>
      </c>
      <c r="T170" s="196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7" t="s">
        <v>134</v>
      </c>
      <c r="AT170" s="197" t="s">
        <v>131</v>
      </c>
      <c r="AU170" s="197" t="s">
        <v>84</v>
      </c>
      <c r="AY170" s="14" t="s">
        <v>122</v>
      </c>
      <c r="BE170" s="198">
        <f t="shared" si="14"/>
        <v>0</v>
      </c>
      <c r="BF170" s="198">
        <f t="shared" si="15"/>
        <v>0</v>
      </c>
      <c r="BG170" s="198">
        <f t="shared" si="16"/>
        <v>0</v>
      </c>
      <c r="BH170" s="198">
        <f t="shared" si="17"/>
        <v>0</v>
      </c>
      <c r="BI170" s="198">
        <f t="shared" si="18"/>
        <v>0</v>
      </c>
      <c r="BJ170" s="14" t="s">
        <v>82</v>
      </c>
      <c r="BK170" s="198">
        <f t="shared" si="19"/>
        <v>0</v>
      </c>
      <c r="BL170" s="14" t="s">
        <v>129</v>
      </c>
      <c r="BM170" s="197" t="s">
        <v>287</v>
      </c>
    </row>
    <row r="171" spans="1:65" s="2" customFormat="1" ht="16.5" customHeight="1">
      <c r="A171" s="31"/>
      <c r="B171" s="32"/>
      <c r="C171" s="199" t="s">
        <v>288</v>
      </c>
      <c r="D171" s="199" t="s">
        <v>131</v>
      </c>
      <c r="E171" s="200" t="s">
        <v>289</v>
      </c>
      <c r="F171" s="201" t="s">
        <v>290</v>
      </c>
      <c r="G171" s="202" t="s">
        <v>247</v>
      </c>
      <c r="H171" s="203">
        <v>1</v>
      </c>
      <c r="I171" s="204"/>
      <c r="J171" s="205">
        <f t="shared" si="10"/>
        <v>0</v>
      </c>
      <c r="K171" s="206"/>
      <c r="L171" s="207"/>
      <c r="M171" s="208" t="s">
        <v>1</v>
      </c>
      <c r="N171" s="209" t="s">
        <v>40</v>
      </c>
      <c r="O171" s="68"/>
      <c r="P171" s="195">
        <f t="shared" si="11"/>
        <v>0</v>
      </c>
      <c r="Q171" s="195">
        <v>0</v>
      </c>
      <c r="R171" s="195">
        <f t="shared" si="12"/>
        <v>0</v>
      </c>
      <c r="S171" s="195">
        <v>0</v>
      </c>
      <c r="T171" s="196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7" t="s">
        <v>134</v>
      </c>
      <c r="AT171" s="197" t="s">
        <v>131</v>
      </c>
      <c r="AU171" s="197" t="s">
        <v>84</v>
      </c>
      <c r="AY171" s="14" t="s">
        <v>122</v>
      </c>
      <c r="BE171" s="198">
        <f t="shared" si="14"/>
        <v>0</v>
      </c>
      <c r="BF171" s="198">
        <f t="shared" si="15"/>
        <v>0</v>
      </c>
      <c r="BG171" s="198">
        <f t="shared" si="16"/>
        <v>0</v>
      </c>
      <c r="BH171" s="198">
        <f t="shared" si="17"/>
        <v>0</v>
      </c>
      <c r="BI171" s="198">
        <f t="shared" si="18"/>
        <v>0</v>
      </c>
      <c r="BJ171" s="14" t="s">
        <v>82</v>
      </c>
      <c r="BK171" s="198">
        <f t="shared" si="19"/>
        <v>0</v>
      </c>
      <c r="BL171" s="14" t="s">
        <v>129</v>
      </c>
      <c r="BM171" s="197" t="s">
        <v>291</v>
      </c>
    </row>
    <row r="172" spans="1:65" s="2" customFormat="1" ht="24.2" customHeight="1">
      <c r="A172" s="31"/>
      <c r="B172" s="32"/>
      <c r="C172" s="199" t="s">
        <v>292</v>
      </c>
      <c r="D172" s="199" t="s">
        <v>131</v>
      </c>
      <c r="E172" s="200" t="s">
        <v>293</v>
      </c>
      <c r="F172" s="201" t="s">
        <v>294</v>
      </c>
      <c r="G172" s="202" t="s">
        <v>247</v>
      </c>
      <c r="H172" s="203">
        <v>4</v>
      </c>
      <c r="I172" s="204"/>
      <c r="J172" s="205">
        <f t="shared" si="10"/>
        <v>0</v>
      </c>
      <c r="K172" s="206"/>
      <c r="L172" s="207"/>
      <c r="M172" s="208" t="s">
        <v>1</v>
      </c>
      <c r="N172" s="209" t="s">
        <v>40</v>
      </c>
      <c r="O172" s="68"/>
      <c r="P172" s="195">
        <f t="shared" si="11"/>
        <v>0</v>
      </c>
      <c r="Q172" s="195">
        <v>0</v>
      </c>
      <c r="R172" s="195">
        <f t="shared" si="12"/>
        <v>0</v>
      </c>
      <c r="S172" s="195">
        <v>0</v>
      </c>
      <c r="T172" s="196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7" t="s">
        <v>134</v>
      </c>
      <c r="AT172" s="197" t="s">
        <v>131</v>
      </c>
      <c r="AU172" s="197" t="s">
        <v>84</v>
      </c>
      <c r="AY172" s="14" t="s">
        <v>122</v>
      </c>
      <c r="BE172" s="198">
        <f t="shared" si="14"/>
        <v>0</v>
      </c>
      <c r="BF172" s="198">
        <f t="shared" si="15"/>
        <v>0</v>
      </c>
      <c r="BG172" s="198">
        <f t="shared" si="16"/>
        <v>0</v>
      </c>
      <c r="BH172" s="198">
        <f t="shared" si="17"/>
        <v>0</v>
      </c>
      <c r="BI172" s="198">
        <f t="shared" si="18"/>
        <v>0</v>
      </c>
      <c r="BJ172" s="14" t="s">
        <v>82</v>
      </c>
      <c r="BK172" s="198">
        <f t="shared" si="19"/>
        <v>0</v>
      </c>
      <c r="BL172" s="14" t="s">
        <v>129</v>
      </c>
      <c r="BM172" s="197" t="s">
        <v>295</v>
      </c>
    </row>
    <row r="173" spans="1:65" s="2" customFormat="1" ht="16.5" customHeight="1">
      <c r="A173" s="31"/>
      <c r="B173" s="32"/>
      <c r="C173" s="199" t="s">
        <v>296</v>
      </c>
      <c r="D173" s="199" t="s">
        <v>131</v>
      </c>
      <c r="E173" s="200" t="s">
        <v>297</v>
      </c>
      <c r="F173" s="201" t="s">
        <v>298</v>
      </c>
      <c r="G173" s="202" t="s">
        <v>247</v>
      </c>
      <c r="H173" s="203">
        <v>4</v>
      </c>
      <c r="I173" s="204"/>
      <c r="J173" s="205">
        <f t="shared" si="10"/>
        <v>0</v>
      </c>
      <c r="K173" s="206"/>
      <c r="L173" s="207"/>
      <c r="M173" s="208" t="s">
        <v>1</v>
      </c>
      <c r="N173" s="209" t="s">
        <v>40</v>
      </c>
      <c r="O173" s="68"/>
      <c r="P173" s="195">
        <f t="shared" si="11"/>
        <v>0</v>
      </c>
      <c r="Q173" s="195">
        <v>0</v>
      </c>
      <c r="R173" s="195">
        <f t="shared" si="12"/>
        <v>0</v>
      </c>
      <c r="S173" s="195">
        <v>0</v>
      </c>
      <c r="T173" s="196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7" t="s">
        <v>134</v>
      </c>
      <c r="AT173" s="197" t="s">
        <v>131</v>
      </c>
      <c r="AU173" s="197" t="s">
        <v>84</v>
      </c>
      <c r="AY173" s="14" t="s">
        <v>122</v>
      </c>
      <c r="BE173" s="198">
        <f t="shared" si="14"/>
        <v>0</v>
      </c>
      <c r="BF173" s="198">
        <f t="shared" si="15"/>
        <v>0</v>
      </c>
      <c r="BG173" s="198">
        <f t="shared" si="16"/>
        <v>0</v>
      </c>
      <c r="BH173" s="198">
        <f t="shared" si="17"/>
        <v>0</v>
      </c>
      <c r="BI173" s="198">
        <f t="shared" si="18"/>
        <v>0</v>
      </c>
      <c r="BJ173" s="14" t="s">
        <v>82</v>
      </c>
      <c r="BK173" s="198">
        <f t="shared" si="19"/>
        <v>0</v>
      </c>
      <c r="BL173" s="14" t="s">
        <v>129</v>
      </c>
      <c r="BM173" s="197" t="s">
        <v>299</v>
      </c>
    </row>
    <row r="174" spans="1:65" s="2" customFormat="1" ht="16.5" customHeight="1">
      <c r="A174" s="31"/>
      <c r="B174" s="32"/>
      <c r="C174" s="199" t="s">
        <v>300</v>
      </c>
      <c r="D174" s="199" t="s">
        <v>131</v>
      </c>
      <c r="E174" s="200" t="s">
        <v>301</v>
      </c>
      <c r="F174" s="201" t="s">
        <v>302</v>
      </c>
      <c r="G174" s="202" t="s">
        <v>247</v>
      </c>
      <c r="H174" s="203">
        <v>1</v>
      </c>
      <c r="I174" s="204"/>
      <c r="J174" s="205">
        <f t="shared" si="10"/>
        <v>0</v>
      </c>
      <c r="K174" s="206"/>
      <c r="L174" s="207"/>
      <c r="M174" s="208" t="s">
        <v>1</v>
      </c>
      <c r="N174" s="209" t="s">
        <v>40</v>
      </c>
      <c r="O174" s="68"/>
      <c r="P174" s="195">
        <f t="shared" si="11"/>
        <v>0</v>
      </c>
      <c r="Q174" s="195">
        <v>0</v>
      </c>
      <c r="R174" s="195">
        <f t="shared" si="12"/>
        <v>0</v>
      </c>
      <c r="S174" s="195">
        <v>0</v>
      </c>
      <c r="T174" s="196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7" t="s">
        <v>134</v>
      </c>
      <c r="AT174" s="197" t="s">
        <v>131</v>
      </c>
      <c r="AU174" s="197" t="s">
        <v>84</v>
      </c>
      <c r="AY174" s="14" t="s">
        <v>122</v>
      </c>
      <c r="BE174" s="198">
        <f t="shared" si="14"/>
        <v>0</v>
      </c>
      <c r="BF174" s="198">
        <f t="shared" si="15"/>
        <v>0</v>
      </c>
      <c r="BG174" s="198">
        <f t="shared" si="16"/>
        <v>0</v>
      </c>
      <c r="BH174" s="198">
        <f t="shared" si="17"/>
        <v>0</v>
      </c>
      <c r="BI174" s="198">
        <f t="shared" si="18"/>
        <v>0</v>
      </c>
      <c r="BJ174" s="14" t="s">
        <v>82</v>
      </c>
      <c r="BK174" s="198">
        <f t="shared" si="19"/>
        <v>0</v>
      </c>
      <c r="BL174" s="14" t="s">
        <v>129</v>
      </c>
      <c r="BM174" s="197" t="s">
        <v>303</v>
      </c>
    </row>
    <row r="175" spans="1:65" s="2" customFormat="1" ht="16.5" customHeight="1">
      <c r="A175" s="31"/>
      <c r="B175" s="32"/>
      <c r="C175" s="199" t="s">
        <v>304</v>
      </c>
      <c r="D175" s="199" t="s">
        <v>131</v>
      </c>
      <c r="E175" s="200" t="s">
        <v>305</v>
      </c>
      <c r="F175" s="201" t="s">
        <v>306</v>
      </c>
      <c r="G175" s="202" t="s">
        <v>247</v>
      </c>
      <c r="H175" s="203">
        <v>3</v>
      </c>
      <c r="I175" s="204"/>
      <c r="J175" s="205">
        <f t="shared" si="10"/>
        <v>0</v>
      </c>
      <c r="K175" s="206"/>
      <c r="L175" s="207"/>
      <c r="M175" s="208" t="s">
        <v>1</v>
      </c>
      <c r="N175" s="209" t="s">
        <v>40</v>
      </c>
      <c r="O175" s="68"/>
      <c r="P175" s="195">
        <f t="shared" si="11"/>
        <v>0</v>
      </c>
      <c r="Q175" s="195">
        <v>0</v>
      </c>
      <c r="R175" s="195">
        <f t="shared" si="12"/>
        <v>0</v>
      </c>
      <c r="S175" s="195">
        <v>0</v>
      </c>
      <c r="T175" s="196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7" t="s">
        <v>134</v>
      </c>
      <c r="AT175" s="197" t="s">
        <v>131</v>
      </c>
      <c r="AU175" s="197" t="s">
        <v>84</v>
      </c>
      <c r="AY175" s="14" t="s">
        <v>122</v>
      </c>
      <c r="BE175" s="198">
        <f t="shared" si="14"/>
        <v>0</v>
      </c>
      <c r="BF175" s="198">
        <f t="shared" si="15"/>
        <v>0</v>
      </c>
      <c r="BG175" s="198">
        <f t="shared" si="16"/>
        <v>0</v>
      </c>
      <c r="BH175" s="198">
        <f t="shared" si="17"/>
        <v>0</v>
      </c>
      <c r="BI175" s="198">
        <f t="shared" si="18"/>
        <v>0</v>
      </c>
      <c r="BJ175" s="14" t="s">
        <v>82</v>
      </c>
      <c r="BK175" s="198">
        <f t="shared" si="19"/>
        <v>0</v>
      </c>
      <c r="BL175" s="14" t="s">
        <v>129</v>
      </c>
      <c r="BM175" s="197" t="s">
        <v>307</v>
      </c>
    </row>
    <row r="176" spans="1:65" s="2" customFormat="1" ht="16.5" customHeight="1">
      <c r="A176" s="31"/>
      <c r="B176" s="32"/>
      <c r="C176" s="199" t="s">
        <v>308</v>
      </c>
      <c r="D176" s="199" t="s">
        <v>131</v>
      </c>
      <c r="E176" s="200" t="s">
        <v>309</v>
      </c>
      <c r="F176" s="201" t="s">
        <v>310</v>
      </c>
      <c r="G176" s="202" t="s">
        <v>247</v>
      </c>
      <c r="H176" s="203">
        <v>1</v>
      </c>
      <c r="I176" s="204"/>
      <c r="J176" s="205">
        <f t="shared" si="10"/>
        <v>0</v>
      </c>
      <c r="K176" s="206"/>
      <c r="L176" s="207"/>
      <c r="M176" s="208" t="s">
        <v>1</v>
      </c>
      <c r="N176" s="209" t="s">
        <v>40</v>
      </c>
      <c r="O176" s="68"/>
      <c r="P176" s="195">
        <f t="shared" si="11"/>
        <v>0</v>
      </c>
      <c r="Q176" s="195">
        <v>0</v>
      </c>
      <c r="R176" s="195">
        <f t="shared" si="12"/>
        <v>0</v>
      </c>
      <c r="S176" s="195">
        <v>0</v>
      </c>
      <c r="T176" s="196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7" t="s">
        <v>134</v>
      </c>
      <c r="AT176" s="197" t="s">
        <v>131</v>
      </c>
      <c r="AU176" s="197" t="s">
        <v>84</v>
      </c>
      <c r="AY176" s="14" t="s">
        <v>122</v>
      </c>
      <c r="BE176" s="198">
        <f t="shared" si="14"/>
        <v>0</v>
      </c>
      <c r="BF176" s="198">
        <f t="shared" si="15"/>
        <v>0</v>
      </c>
      <c r="BG176" s="198">
        <f t="shared" si="16"/>
        <v>0</v>
      </c>
      <c r="BH176" s="198">
        <f t="shared" si="17"/>
        <v>0</v>
      </c>
      <c r="BI176" s="198">
        <f t="shared" si="18"/>
        <v>0</v>
      </c>
      <c r="BJ176" s="14" t="s">
        <v>82</v>
      </c>
      <c r="BK176" s="198">
        <f t="shared" si="19"/>
        <v>0</v>
      </c>
      <c r="BL176" s="14" t="s">
        <v>129</v>
      </c>
      <c r="BM176" s="197" t="s">
        <v>311</v>
      </c>
    </row>
    <row r="177" spans="1:65" s="2" customFormat="1" ht="16.5" customHeight="1">
      <c r="A177" s="31"/>
      <c r="B177" s="32"/>
      <c r="C177" s="199" t="s">
        <v>312</v>
      </c>
      <c r="D177" s="199" t="s">
        <v>131</v>
      </c>
      <c r="E177" s="200" t="s">
        <v>313</v>
      </c>
      <c r="F177" s="201" t="s">
        <v>314</v>
      </c>
      <c r="G177" s="202" t="s">
        <v>247</v>
      </c>
      <c r="H177" s="203">
        <v>1</v>
      </c>
      <c r="I177" s="204"/>
      <c r="J177" s="205">
        <f t="shared" si="10"/>
        <v>0</v>
      </c>
      <c r="K177" s="206"/>
      <c r="L177" s="207"/>
      <c r="M177" s="208" t="s">
        <v>1</v>
      </c>
      <c r="N177" s="209" t="s">
        <v>40</v>
      </c>
      <c r="O177" s="68"/>
      <c r="P177" s="195">
        <f t="shared" si="11"/>
        <v>0</v>
      </c>
      <c r="Q177" s="195">
        <v>0</v>
      </c>
      <c r="R177" s="195">
        <f t="shared" si="12"/>
        <v>0</v>
      </c>
      <c r="S177" s="195">
        <v>0</v>
      </c>
      <c r="T177" s="196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7" t="s">
        <v>134</v>
      </c>
      <c r="AT177" s="197" t="s">
        <v>131</v>
      </c>
      <c r="AU177" s="197" t="s">
        <v>84</v>
      </c>
      <c r="AY177" s="14" t="s">
        <v>122</v>
      </c>
      <c r="BE177" s="198">
        <f t="shared" si="14"/>
        <v>0</v>
      </c>
      <c r="BF177" s="198">
        <f t="shared" si="15"/>
        <v>0</v>
      </c>
      <c r="BG177" s="198">
        <f t="shared" si="16"/>
        <v>0</v>
      </c>
      <c r="BH177" s="198">
        <f t="shared" si="17"/>
        <v>0</v>
      </c>
      <c r="BI177" s="198">
        <f t="shared" si="18"/>
        <v>0</v>
      </c>
      <c r="BJ177" s="14" t="s">
        <v>82</v>
      </c>
      <c r="BK177" s="198">
        <f t="shared" si="19"/>
        <v>0</v>
      </c>
      <c r="BL177" s="14" t="s">
        <v>129</v>
      </c>
      <c r="BM177" s="197" t="s">
        <v>315</v>
      </c>
    </row>
    <row r="178" spans="1:65" s="2" customFormat="1" ht="16.5" customHeight="1">
      <c r="A178" s="31"/>
      <c r="B178" s="32"/>
      <c r="C178" s="199" t="s">
        <v>316</v>
      </c>
      <c r="D178" s="199" t="s">
        <v>131</v>
      </c>
      <c r="E178" s="200" t="s">
        <v>317</v>
      </c>
      <c r="F178" s="201" t="s">
        <v>318</v>
      </c>
      <c r="G178" s="202" t="s">
        <v>247</v>
      </c>
      <c r="H178" s="203">
        <v>2</v>
      </c>
      <c r="I178" s="204"/>
      <c r="J178" s="205">
        <f t="shared" si="10"/>
        <v>0</v>
      </c>
      <c r="K178" s="206"/>
      <c r="L178" s="207"/>
      <c r="M178" s="208" t="s">
        <v>1</v>
      </c>
      <c r="N178" s="209" t="s">
        <v>40</v>
      </c>
      <c r="O178" s="68"/>
      <c r="P178" s="195">
        <f t="shared" si="11"/>
        <v>0</v>
      </c>
      <c r="Q178" s="195">
        <v>0</v>
      </c>
      <c r="R178" s="195">
        <f t="shared" si="12"/>
        <v>0</v>
      </c>
      <c r="S178" s="195">
        <v>0</v>
      </c>
      <c r="T178" s="196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7" t="s">
        <v>134</v>
      </c>
      <c r="AT178" s="197" t="s">
        <v>131</v>
      </c>
      <c r="AU178" s="197" t="s">
        <v>84</v>
      </c>
      <c r="AY178" s="14" t="s">
        <v>122</v>
      </c>
      <c r="BE178" s="198">
        <f t="shared" si="14"/>
        <v>0</v>
      </c>
      <c r="BF178" s="198">
        <f t="shared" si="15"/>
        <v>0</v>
      </c>
      <c r="BG178" s="198">
        <f t="shared" si="16"/>
        <v>0</v>
      </c>
      <c r="BH178" s="198">
        <f t="shared" si="17"/>
        <v>0</v>
      </c>
      <c r="BI178" s="198">
        <f t="shared" si="18"/>
        <v>0</v>
      </c>
      <c r="BJ178" s="14" t="s">
        <v>82</v>
      </c>
      <c r="BK178" s="198">
        <f t="shared" si="19"/>
        <v>0</v>
      </c>
      <c r="BL178" s="14" t="s">
        <v>129</v>
      </c>
      <c r="BM178" s="197" t="s">
        <v>319</v>
      </c>
    </row>
    <row r="179" spans="1:65" s="2" customFormat="1" ht="16.5" customHeight="1">
      <c r="A179" s="31"/>
      <c r="B179" s="32"/>
      <c r="C179" s="199" t="s">
        <v>320</v>
      </c>
      <c r="D179" s="199" t="s">
        <v>131</v>
      </c>
      <c r="E179" s="200" t="s">
        <v>321</v>
      </c>
      <c r="F179" s="201" t="s">
        <v>322</v>
      </c>
      <c r="G179" s="202" t="s">
        <v>247</v>
      </c>
      <c r="H179" s="203">
        <v>1</v>
      </c>
      <c r="I179" s="204"/>
      <c r="J179" s="205">
        <f t="shared" si="10"/>
        <v>0</v>
      </c>
      <c r="K179" s="206"/>
      <c r="L179" s="207"/>
      <c r="M179" s="208" t="s">
        <v>1</v>
      </c>
      <c r="N179" s="209" t="s">
        <v>40</v>
      </c>
      <c r="O179" s="68"/>
      <c r="P179" s="195">
        <f t="shared" si="11"/>
        <v>0</v>
      </c>
      <c r="Q179" s="195">
        <v>0</v>
      </c>
      <c r="R179" s="195">
        <f t="shared" si="12"/>
        <v>0</v>
      </c>
      <c r="S179" s="195">
        <v>0</v>
      </c>
      <c r="T179" s="196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7" t="s">
        <v>134</v>
      </c>
      <c r="AT179" s="197" t="s">
        <v>131</v>
      </c>
      <c r="AU179" s="197" t="s">
        <v>84</v>
      </c>
      <c r="AY179" s="14" t="s">
        <v>122</v>
      </c>
      <c r="BE179" s="198">
        <f t="shared" si="14"/>
        <v>0</v>
      </c>
      <c r="BF179" s="198">
        <f t="shared" si="15"/>
        <v>0</v>
      </c>
      <c r="BG179" s="198">
        <f t="shared" si="16"/>
        <v>0</v>
      </c>
      <c r="BH179" s="198">
        <f t="shared" si="17"/>
        <v>0</v>
      </c>
      <c r="BI179" s="198">
        <f t="shared" si="18"/>
        <v>0</v>
      </c>
      <c r="BJ179" s="14" t="s">
        <v>82</v>
      </c>
      <c r="BK179" s="198">
        <f t="shared" si="19"/>
        <v>0</v>
      </c>
      <c r="BL179" s="14" t="s">
        <v>129</v>
      </c>
      <c r="BM179" s="197" t="s">
        <v>323</v>
      </c>
    </row>
    <row r="180" spans="1:65" s="2" customFormat="1" ht="16.5" customHeight="1">
      <c r="A180" s="31"/>
      <c r="B180" s="32"/>
      <c r="C180" s="199" t="s">
        <v>324</v>
      </c>
      <c r="D180" s="199" t="s">
        <v>131</v>
      </c>
      <c r="E180" s="200" t="s">
        <v>325</v>
      </c>
      <c r="F180" s="201" t="s">
        <v>326</v>
      </c>
      <c r="G180" s="202" t="s">
        <v>247</v>
      </c>
      <c r="H180" s="203">
        <v>1</v>
      </c>
      <c r="I180" s="204"/>
      <c r="J180" s="205">
        <f t="shared" si="10"/>
        <v>0</v>
      </c>
      <c r="K180" s="206"/>
      <c r="L180" s="207"/>
      <c r="M180" s="208" t="s">
        <v>1</v>
      </c>
      <c r="N180" s="209" t="s">
        <v>40</v>
      </c>
      <c r="O180" s="68"/>
      <c r="P180" s="195">
        <f t="shared" si="11"/>
        <v>0</v>
      </c>
      <c r="Q180" s="195">
        <v>0</v>
      </c>
      <c r="R180" s="195">
        <f t="shared" si="12"/>
        <v>0</v>
      </c>
      <c r="S180" s="195">
        <v>0</v>
      </c>
      <c r="T180" s="196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7" t="s">
        <v>134</v>
      </c>
      <c r="AT180" s="197" t="s">
        <v>131</v>
      </c>
      <c r="AU180" s="197" t="s">
        <v>84</v>
      </c>
      <c r="AY180" s="14" t="s">
        <v>122</v>
      </c>
      <c r="BE180" s="198">
        <f t="shared" si="14"/>
        <v>0</v>
      </c>
      <c r="BF180" s="198">
        <f t="shared" si="15"/>
        <v>0</v>
      </c>
      <c r="BG180" s="198">
        <f t="shared" si="16"/>
        <v>0</v>
      </c>
      <c r="BH180" s="198">
        <f t="shared" si="17"/>
        <v>0</v>
      </c>
      <c r="BI180" s="198">
        <f t="shared" si="18"/>
        <v>0</v>
      </c>
      <c r="BJ180" s="14" t="s">
        <v>82</v>
      </c>
      <c r="BK180" s="198">
        <f t="shared" si="19"/>
        <v>0</v>
      </c>
      <c r="BL180" s="14" t="s">
        <v>129</v>
      </c>
      <c r="BM180" s="197" t="s">
        <v>327</v>
      </c>
    </row>
    <row r="181" spans="1:65" s="2" customFormat="1" ht="16.5" customHeight="1">
      <c r="A181" s="31"/>
      <c r="B181" s="32"/>
      <c r="C181" s="199" t="s">
        <v>328</v>
      </c>
      <c r="D181" s="199" t="s">
        <v>131</v>
      </c>
      <c r="E181" s="200" t="s">
        <v>329</v>
      </c>
      <c r="F181" s="201" t="s">
        <v>330</v>
      </c>
      <c r="G181" s="202" t="s">
        <v>247</v>
      </c>
      <c r="H181" s="203">
        <v>2</v>
      </c>
      <c r="I181" s="204"/>
      <c r="J181" s="205">
        <f t="shared" si="10"/>
        <v>0</v>
      </c>
      <c r="K181" s="206"/>
      <c r="L181" s="207"/>
      <c r="M181" s="208" t="s">
        <v>1</v>
      </c>
      <c r="N181" s="209" t="s">
        <v>40</v>
      </c>
      <c r="O181" s="68"/>
      <c r="P181" s="195">
        <f t="shared" si="11"/>
        <v>0</v>
      </c>
      <c r="Q181" s="195">
        <v>0</v>
      </c>
      <c r="R181" s="195">
        <f t="shared" si="12"/>
        <v>0</v>
      </c>
      <c r="S181" s="195">
        <v>0</v>
      </c>
      <c r="T181" s="196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7" t="s">
        <v>134</v>
      </c>
      <c r="AT181" s="197" t="s">
        <v>131</v>
      </c>
      <c r="AU181" s="197" t="s">
        <v>84</v>
      </c>
      <c r="AY181" s="14" t="s">
        <v>122</v>
      </c>
      <c r="BE181" s="198">
        <f t="shared" si="14"/>
        <v>0</v>
      </c>
      <c r="BF181" s="198">
        <f t="shared" si="15"/>
        <v>0</v>
      </c>
      <c r="BG181" s="198">
        <f t="shared" si="16"/>
        <v>0</v>
      </c>
      <c r="BH181" s="198">
        <f t="shared" si="17"/>
        <v>0</v>
      </c>
      <c r="BI181" s="198">
        <f t="shared" si="18"/>
        <v>0</v>
      </c>
      <c r="BJ181" s="14" t="s">
        <v>82</v>
      </c>
      <c r="BK181" s="198">
        <f t="shared" si="19"/>
        <v>0</v>
      </c>
      <c r="BL181" s="14" t="s">
        <v>129</v>
      </c>
      <c r="BM181" s="197" t="s">
        <v>331</v>
      </c>
    </row>
    <row r="182" spans="1:65" s="2" customFormat="1" ht="16.5" customHeight="1">
      <c r="A182" s="31"/>
      <c r="B182" s="32"/>
      <c r="C182" s="199" t="s">
        <v>332</v>
      </c>
      <c r="D182" s="199" t="s">
        <v>131</v>
      </c>
      <c r="E182" s="200" t="s">
        <v>333</v>
      </c>
      <c r="F182" s="201" t="s">
        <v>334</v>
      </c>
      <c r="G182" s="202" t="s">
        <v>247</v>
      </c>
      <c r="H182" s="203">
        <v>1</v>
      </c>
      <c r="I182" s="204"/>
      <c r="J182" s="205">
        <f aca="true" t="shared" si="20" ref="J182:J202">ROUND(I182*H182,1)</f>
        <v>0</v>
      </c>
      <c r="K182" s="206"/>
      <c r="L182" s="207"/>
      <c r="M182" s="208" t="s">
        <v>1</v>
      </c>
      <c r="N182" s="209" t="s">
        <v>40</v>
      </c>
      <c r="O182" s="68"/>
      <c r="P182" s="195">
        <f aca="true" t="shared" si="21" ref="P182:P202">O182*H182</f>
        <v>0</v>
      </c>
      <c r="Q182" s="195">
        <v>0</v>
      </c>
      <c r="R182" s="195">
        <f aca="true" t="shared" si="22" ref="R182:R202">Q182*H182</f>
        <v>0</v>
      </c>
      <c r="S182" s="195">
        <v>0</v>
      </c>
      <c r="T182" s="196">
        <f aca="true" t="shared" si="23" ref="T182:T202"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7" t="s">
        <v>134</v>
      </c>
      <c r="AT182" s="197" t="s">
        <v>131</v>
      </c>
      <c r="AU182" s="197" t="s">
        <v>84</v>
      </c>
      <c r="AY182" s="14" t="s">
        <v>122</v>
      </c>
      <c r="BE182" s="198">
        <f aca="true" t="shared" si="24" ref="BE182:BE202">IF(N182="základní",J182,0)</f>
        <v>0</v>
      </c>
      <c r="BF182" s="198">
        <f aca="true" t="shared" si="25" ref="BF182:BF202">IF(N182="snížená",J182,0)</f>
        <v>0</v>
      </c>
      <c r="BG182" s="198">
        <f aca="true" t="shared" si="26" ref="BG182:BG202">IF(N182="zákl. přenesená",J182,0)</f>
        <v>0</v>
      </c>
      <c r="BH182" s="198">
        <f aca="true" t="shared" si="27" ref="BH182:BH202">IF(N182="sníž. přenesená",J182,0)</f>
        <v>0</v>
      </c>
      <c r="BI182" s="198">
        <f aca="true" t="shared" si="28" ref="BI182:BI202">IF(N182="nulová",J182,0)</f>
        <v>0</v>
      </c>
      <c r="BJ182" s="14" t="s">
        <v>82</v>
      </c>
      <c r="BK182" s="198">
        <f aca="true" t="shared" si="29" ref="BK182:BK202">ROUND(I182*H182,1)</f>
        <v>0</v>
      </c>
      <c r="BL182" s="14" t="s">
        <v>129</v>
      </c>
      <c r="BM182" s="197" t="s">
        <v>335</v>
      </c>
    </row>
    <row r="183" spans="1:65" s="2" customFormat="1" ht="24.2" customHeight="1">
      <c r="A183" s="31"/>
      <c r="B183" s="32"/>
      <c r="C183" s="199" t="s">
        <v>336</v>
      </c>
      <c r="D183" s="199" t="s">
        <v>131</v>
      </c>
      <c r="E183" s="200" t="s">
        <v>337</v>
      </c>
      <c r="F183" s="201" t="s">
        <v>338</v>
      </c>
      <c r="G183" s="202" t="s">
        <v>247</v>
      </c>
      <c r="H183" s="203">
        <v>3</v>
      </c>
      <c r="I183" s="204"/>
      <c r="J183" s="205">
        <f t="shared" si="20"/>
        <v>0</v>
      </c>
      <c r="K183" s="206"/>
      <c r="L183" s="207"/>
      <c r="M183" s="208" t="s">
        <v>1</v>
      </c>
      <c r="N183" s="209" t="s">
        <v>40</v>
      </c>
      <c r="O183" s="68"/>
      <c r="P183" s="195">
        <f t="shared" si="21"/>
        <v>0</v>
      </c>
      <c r="Q183" s="195">
        <v>0</v>
      </c>
      <c r="R183" s="195">
        <f t="shared" si="22"/>
        <v>0</v>
      </c>
      <c r="S183" s="195">
        <v>0</v>
      </c>
      <c r="T183" s="196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7" t="s">
        <v>134</v>
      </c>
      <c r="AT183" s="197" t="s">
        <v>131</v>
      </c>
      <c r="AU183" s="197" t="s">
        <v>84</v>
      </c>
      <c r="AY183" s="14" t="s">
        <v>122</v>
      </c>
      <c r="BE183" s="198">
        <f t="shared" si="24"/>
        <v>0</v>
      </c>
      <c r="BF183" s="198">
        <f t="shared" si="25"/>
        <v>0</v>
      </c>
      <c r="BG183" s="198">
        <f t="shared" si="26"/>
        <v>0</v>
      </c>
      <c r="BH183" s="198">
        <f t="shared" si="27"/>
        <v>0</v>
      </c>
      <c r="BI183" s="198">
        <f t="shared" si="28"/>
        <v>0</v>
      </c>
      <c r="BJ183" s="14" t="s">
        <v>82</v>
      </c>
      <c r="BK183" s="198">
        <f t="shared" si="29"/>
        <v>0</v>
      </c>
      <c r="BL183" s="14" t="s">
        <v>129</v>
      </c>
      <c r="BM183" s="197" t="s">
        <v>339</v>
      </c>
    </row>
    <row r="184" spans="1:65" s="2" customFormat="1" ht="24.2" customHeight="1">
      <c r="A184" s="31"/>
      <c r="B184" s="32"/>
      <c r="C184" s="199" t="s">
        <v>340</v>
      </c>
      <c r="D184" s="199" t="s">
        <v>131</v>
      </c>
      <c r="E184" s="200" t="s">
        <v>341</v>
      </c>
      <c r="F184" s="201" t="s">
        <v>342</v>
      </c>
      <c r="G184" s="202" t="s">
        <v>247</v>
      </c>
      <c r="H184" s="203">
        <v>1</v>
      </c>
      <c r="I184" s="204"/>
      <c r="J184" s="205">
        <f t="shared" si="20"/>
        <v>0</v>
      </c>
      <c r="K184" s="206"/>
      <c r="L184" s="207"/>
      <c r="M184" s="208" t="s">
        <v>1</v>
      </c>
      <c r="N184" s="209" t="s">
        <v>40</v>
      </c>
      <c r="O184" s="68"/>
      <c r="P184" s="195">
        <f t="shared" si="21"/>
        <v>0</v>
      </c>
      <c r="Q184" s="195">
        <v>0</v>
      </c>
      <c r="R184" s="195">
        <f t="shared" si="22"/>
        <v>0</v>
      </c>
      <c r="S184" s="195">
        <v>0</v>
      </c>
      <c r="T184" s="196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7" t="s">
        <v>134</v>
      </c>
      <c r="AT184" s="197" t="s">
        <v>131</v>
      </c>
      <c r="AU184" s="197" t="s">
        <v>84</v>
      </c>
      <c r="AY184" s="14" t="s">
        <v>122</v>
      </c>
      <c r="BE184" s="198">
        <f t="shared" si="24"/>
        <v>0</v>
      </c>
      <c r="BF184" s="198">
        <f t="shared" si="25"/>
        <v>0</v>
      </c>
      <c r="BG184" s="198">
        <f t="shared" si="26"/>
        <v>0</v>
      </c>
      <c r="BH184" s="198">
        <f t="shared" si="27"/>
        <v>0</v>
      </c>
      <c r="BI184" s="198">
        <f t="shared" si="28"/>
        <v>0</v>
      </c>
      <c r="BJ184" s="14" t="s">
        <v>82</v>
      </c>
      <c r="BK184" s="198">
        <f t="shared" si="29"/>
        <v>0</v>
      </c>
      <c r="BL184" s="14" t="s">
        <v>129</v>
      </c>
      <c r="BM184" s="197" t="s">
        <v>343</v>
      </c>
    </row>
    <row r="185" spans="1:65" s="2" customFormat="1" ht="16.5" customHeight="1">
      <c r="A185" s="31"/>
      <c r="B185" s="32"/>
      <c r="C185" s="199" t="s">
        <v>344</v>
      </c>
      <c r="D185" s="199" t="s">
        <v>131</v>
      </c>
      <c r="E185" s="200" t="s">
        <v>345</v>
      </c>
      <c r="F185" s="201" t="s">
        <v>346</v>
      </c>
      <c r="G185" s="202" t="s">
        <v>247</v>
      </c>
      <c r="H185" s="203">
        <v>6</v>
      </c>
      <c r="I185" s="204"/>
      <c r="J185" s="205">
        <f t="shared" si="20"/>
        <v>0</v>
      </c>
      <c r="K185" s="206"/>
      <c r="L185" s="207"/>
      <c r="M185" s="208" t="s">
        <v>1</v>
      </c>
      <c r="N185" s="209" t="s">
        <v>40</v>
      </c>
      <c r="O185" s="68"/>
      <c r="P185" s="195">
        <f t="shared" si="21"/>
        <v>0</v>
      </c>
      <c r="Q185" s="195">
        <v>0</v>
      </c>
      <c r="R185" s="195">
        <f t="shared" si="22"/>
        <v>0</v>
      </c>
      <c r="S185" s="195">
        <v>0</v>
      </c>
      <c r="T185" s="196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7" t="s">
        <v>134</v>
      </c>
      <c r="AT185" s="197" t="s">
        <v>131</v>
      </c>
      <c r="AU185" s="197" t="s">
        <v>84</v>
      </c>
      <c r="AY185" s="14" t="s">
        <v>122</v>
      </c>
      <c r="BE185" s="198">
        <f t="shared" si="24"/>
        <v>0</v>
      </c>
      <c r="BF185" s="198">
        <f t="shared" si="25"/>
        <v>0</v>
      </c>
      <c r="BG185" s="198">
        <f t="shared" si="26"/>
        <v>0</v>
      </c>
      <c r="BH185" s="198">
        <f t="shared" si="27"/>
        <v>0</v>
      </c>
      <c r="BI185" s="198">
        <f t="shared" si="28"/>
        <v>0</v>
      </c>
      <c r="BJ185" s="14" t="s">
        <v>82</v>
      </c>
      <c r="BK185" s="198">
        <f t="shared" si="29"/>
        <v>0</v>
      </c>
      <c r="BL185" s="14" t="s">
        <v>129</v>
      </c>
      <c r="BM185" s="197" t="s">
        <v>347</v>
      </c>
    </row>
    <row r="186" spans="1:65" s="2" customFormat="1" ht="16.5" customHeight="1">
      <c r="A186" s="31"/>
      <c r="B186" s="32"/>
      <c r="C186" s="199" t="s">
        <v>348</v>
      </c>
      <c r="D186" s="199" t="s">
        <v>131</v>
      </c>
      <c r="E186" s="200" t="s">
        <v>349</v>
      </c>
      <c r="F186" s="201" t="s">
        <v>350</v>
      </c>
      <c r="G186" s="202" t="s">
        <v>247</v>
      </c>
      <c r="H186" s="203">
        <v>2</v>
      </c>
      <c r="I186" s="204"/>
      <c r="J186" s="205">
        <f t="shared" si="20"/>
        <v>0</v>
      </c>
      <c r="K186" s="206"/>
      <c r="L186" s="207"/>
      <c r="M186" s="208" t="s">
        <v>1</v>
      </c>
      <c r="N186" s="209" t="s">
        <v>40</v>
      </c>
      <c r="O186" s="68"/>
      <c r="P186" s="195">
        <f t="shared" si="21"/>
        <v>0</v>
      </c>
      <c r="Q186" s="195">
        <v>0</v>
      </c>
      <c r="R186" s="195">
        <f t="shared" si="22"/>
        <v>0</v>
      </c>
      <c r="S186" s="195">
        <v>0</v>
      </c>
      <c r="T186" s="196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7" t="s">
        <v>134</v>
      </c>
      <c r="AT186" s="197" t="s">
        <v>131</v>
      </c>
      <c r="AU186" s="197" t="s">
        <v>84</v>
      </c>
      <c r="AY186" s="14" t="s">
        <v>122</v>
      </c>
      <c r="BE186" s="198">
        <f t="shared" si="24"/>
        <v>0</v>
      </c>
      <c r="BF186" s="198">
        <f t="shared" si="25"/>
        <v>0</v>
      </c>
      <c r="BG186" s="198">
        <f t="shared" si="26"/>
        <v>0</v>
      </c>
      <c r="BH186" s="198">
        <f t="shared" si="27"/>
        <v>0</v>
      </c>
      <c r="BI186" s="198">
        <f t="shared" si="28"/>
        <v>0</v>
      </c>
      <c r="BJ186" s="14" t="s">
        <v>82</v>
      </c>
      <c r="BK186" s="198">
        <f t="shared" si="29"/>
        <v>0</v>
      </c>
      <c r="BL186" s="14" t="s">
        <v>129</v>
      </c>
      <c r="BM186" s="197" t="s">
        <v>351</v>
      </c>
    </row>
    <row r="187" spans="1:65" s="2" customFormat="1" ht="24.2" customHeight="1">
      <c r="A187" s="31"/>
      <c r="B187" s="32"/>
      <c r="C187" s="185" t="s">
        <v>352</v>
      </c>
      <c r="D187" s="185" t="s">
        <v>125</v>
      </c>
      <c r="E187" s="186" t="s">
        <v>353</v>
      </c>
      <c r="F187" s="187" t="s">
        <v>354</v>
      </c>
      <c r="G187" s="188" t="s">
        <v>247</v>
      </c>
      <c r="H187" s="189">
        <v>3</v>
      </c>
      <c r="I187" s="190"/>
      <c r="J187" s="191">
        <f t="shared" si="20"/>
        <v>0</v>
      </c>
      <c r="K187" s="192"/>
      <c r="L187" s="36"/>
      <c r="M187" s="193" t="s">
        <v>1</v>
      </c>
      <c r="N187" s="194" t="s">
        <v>40</v>
      </c>
      <c r="O187" s="68"/>
      <c r="P187" s="195">
        <f t="shared" si="21"/>
        <v>0</v>
      </c>
      <c r="Q187" s="195">
        <v>2E-05</v>
      </c>
      <c r="R187" s="195">
        <f t="shared" si="22"/>
        <v>6.000000000000001E-05</v>
      </c>
      <c r="S187" s="195">
        <v>0</v>
      </c>
      <c r="T187" s="196">
        <f t="shared" si="2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7" t="s">
        <v>129</v>
      </c>
      <c r="AT187" s="197" t="s">
        <v>125</v>
      </c>
      <c r="AU187" s="197" t="s">
        <v>84</v>
      </c>
      <c r="AY187" s="14" t="s">
        <v>122</v>
      </c>
      <c r="BE187" s="198">
        <f t="shared" si="24"/>
        <v>0</v>
      </c>
      <c r="BF187" s="198">
        <f t="shared" si="25"/>
        <v>0</v>
      </c>
      <c r="BG187" s="198">
        <f t="shared" si="26"/>
        <v>0</v>
      </c>
      <c r="BH187" s="198">
        <f t="shared" si="27"/>
        <v>0</v>
      </c>
      <c r="BI187" s="198">
        <f t="shared" si="28"/>
        <v>0</v>
      </c>
      <c r="BJ187" s="14" t="s">
        <v>82</v>
      </c>
      <c r="BK187" s="198">
        <f t="shared" si="29"/>
        <v>0</v>
      </c>
      <c r="BL187" s="14" t="s">
        <v>129</v>
      </c>
      <c r="BM187" s="197" t="s">
        <v>355</v>
      </c>
    </row>
    <row r="188" spans="1:65" s="2" customFormat="1" ht="24.2" customHeight="1">
      <c r="A188" s="31"/>
      <c r="B188" s="32"/>
      <c r="C188" s="185" t="s">
        <v>356</v>
      </c>
      <c r="D188" s="185" t="s">
        <v>125</v>
      </c>
      <c r="E188" s="186" t="s">
        <v>357</v>
      </c>
      <c r="F188" s="187" t="s">
        <v>358</v>
      </c>
      <c r="G188" s="188" t="s">
        <v>247</v>
      </c>
      <c r="H188" s="189">
        <v>2</v>
      </c>
      <c r="I188" s="190"/>
      <c r="J188" s="191">
        <f t="shared" si="20"/>
        <v>0</v>
      </c>
      <c r="K188" s="192"/>
      <c r="L188" s="36"/>
      <c r="M188" s="193" t="s">
        <v>1</v>
      </c>
      <c r="N188" s="194" t="s">
        <v>40</v>
      </c>
      <c r="O188" s="68"/>
      <c r="P188" s="195">
        <f t="shared" si="21"/>
        <v>0</v>
      </c>
      <c r="Q188" s="195">
        <v>2E-05</v>
      </c>
      <c r="R188" s="195">
        <f t="shared" si="22"/>
        <v>4E-05</v>
      </c>
      <c r="S188" s="195">
        <v>0</v>
      </c>
      <c r="T188" s="196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7" t="s">
        <v>129</v>
      </c>
      <c r="AT188" s="197" t="s">
        <v>125</v>
      </c>
      <c r="AU188" s="197" t="s">
        <v>84</v>
      </c>
      <c r="AY188" s="14" t="s">
        <v>122</v>
      </c>
      <c r="BE188" s="198">
        <f t="shared" si="24"/>
        <v>0</v>
      </c>
      <c r="BF188" s="198">
        <f t="shared" si="25"/>
        <v>0</v>
      </c>
      <c r="BG188" s="198">
        <f t="shared" si="26"/>
        <v>0</v>
      </c>
      <c r="BH188" s="198">
        <f t="shared" si="27"/>
        <v>0</v>
      </c>
      <c r="BI188" s="198">
        <f t="shared" si="28"/>
        <v>0</v>
      </c>
      <c r="BJ188" s="14" t="s">
        <v>82</v>
      </c>
      <c r="BK188" s="198">
        <f t="shared" si="29"/>
        <v>0</v>
      </c>
      <c r="BL188" s="14" t="s">
        <v>129</v>
      </c>
      <c r="BM188" s="197" t="s">
        <v>359</v>
      </c>
    </row>
    <row r="189" spans="1:65" s="2" customFormat="1" ht="24.2" customHeight="1">
      <c r="A189" s="31"/>
      <c r="B189" s="32"/>
      <c r="C189" s="185" t="s">
        <v>360</v>
      </c>
      <c r="D189" s="185" t="s">
        <v>125</v>
      </c>
      <c r="E189" s="186" t="s">
        <v>361</v>
      </c>
      <c r="F189" s="187" t="s">
        <v>362</v>
      </c>
      <c r="G189" s="188" t="s">
        <v>247</v>
      </c>
      <c r="H189" s="189">
        <v>1</v>
      </c>
      <c r="I189" s="190"/>
      <c r="J189" s="191">
        <f t="shared" si="20"/>
        <v>0</v>
      </c>
      <c r="K189" s="192"/>
      <c r="L189" s="36"/>
      <c r="M189" s="193" t="s">
        <v>1</v>
      </c>
      <c r="N189" s="194" t="s">
        <v>40</v>
      </c>
      <c r="O189" s="68"/>
      <c r="P189" s="195">
        <f t="shared" si="21"/>
        <v>0</v>
      </c>
      <c r="Q189" s="195">
        <v>2E-05</v>
      </c>
      <c r="R189" s="195">
        <f t="shared" si="22"/>
        <v>2E-05</v>
      </c>
      <c r="S189" s="195">
        <v>0</v>
      </c>
      <c r="T189" s="196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7" t="s">
        <v>129</v>
      </c>
      <c r="AT189" s="197" t="s">
        <v>125</v>
      </c>
      <c r="AU189" s="197" t="s">
        <v>84</v>
      </c>
      <c r="AY189" s="14" t="s">
        <v>122</v>
      </c>
      <c r="BE189" s="198">
        <f t="shared" si="24"/>
        <v>0</v>
      </c>
      <c r="BF189" s="198">
        <f t="shared" si="25"/>
        <v>0</v>
      </c>
      <c r="BG189" s="198">
        <f t="shared" si="26"/>
        <v>0</v>
      </c>
      <c r="BH189" s="198">
        <f t="shared" si="27"/>
        <v>0</v>
      </c>
      <c r="BI189" s="198">
        <f t="shared" si="28"/>
        <v>0</v>
      </c>
      <c r="BJ189" s="14" t="s">
        <v>82</v>
      </c>
      <c r="BK189" s="198">
        <f t="shared" si="29"/>
        <v>0</v>
      </c>
      <c r="BL189" s="14" t="s">
        <v>129</v>
      </c>
      <c r="BM189" s="197" t="s">
        <v>363</v>
      </c>
    </row>
    <row r="190" spans="1:65" s="2" customFormat="1" ht="21.75" customHeight="1">
      <c r="A190" s="31"/>
      <c r="B190" s="32"/>
      <c r="C190" s="185" t="s">
        <v>364</v>
      </c>
      <c r="D190" s="185" t="s">
        <v>125</v>
      </c>
      <c r="E190" s="186" t="s">
        <v>365</v>
      </c>
      <c r="F190" s="187" t="s">
        <v>366</v>
      </c>
      <c r="G190" s="188" t="s">
        <v>247</v>
      </c>
      <c r="H190" s="189">
        <v>3</v>
      </c>
      <c r="I190" s="190"/>
      <c r="J190" s="191">
        <f t="shared" si="20"/>
        <v>0</v>
      </c>
      <c r="K190" s="192"/>
      <c r="L190" s="36"/>
      <c r="M190" s="193" t="s">
        <v>1</v>
      </c>
      <c r="N190" s="194" t="s">
        <v>40</v>
      </c>
      <c r="O190" s="68"/>
      <c r="P190" s="195">
        <f t="shared" si="21"/>
        <v>0</v>
      </c>
      <c r="Q190" s="195">
        <v>2E-05</v>
      </c>
      <c r="R190" s="195">
        <f t="shared" si="22"/>
        <v>6.000000000000001E-05</v>
      </c>
      <c r="S190" s="195">
        <v>0</v>
      </c>
      <c r="T190" s="196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7" t="s">
        <v>129</v>
      </c>
      <c r="AT190" s="197" t="s">
        <v>125</v>
      </c>
      <c r="AU190" s="197" t="s">
        <v>84</v>
      </c>
      <c r="AY190" s="14" t="s">
        <v>122</v>
      </c>
      <c r="BE190" s="198">
        <f t="shared" si="24"/>
        <v>0</v>
      </c>
      <c r="BF190" s="198">
        <f t="shared" si="25"/>
        <v>0</v>
      </c>
      <c r="BG190" s="198">
        <f t="shared" si="26"/>
        <v>0</v>
      </c>
      <c r="BH190" s="198">
        <f t="shared" si="27"/>
        <v>0</v>
      </c>
      <c r="BI190" s="198">
        <f t="shared" si="28"/>
        <v>0</v>
      </c>
      <c r="BJ190" s="14" t="s">
        <v>82</v>
      </c>
      <c r="BK190" s="198">
        <f t="shared" si="29"/>
        <v>0</v>
      </c>
      <c r="BL190" s="14" t="s">
        <v>129</v>
      </c>
      <c r="BM190" s="197" t="s">
        <v>367</v>
      </c>
    </row>
    <row r="191" spans="1:65" s="2" customFormat="1" ht="21.75" customHeight="1">
      <c r="A191" s="31"/>
      <c r="B191" s="32"/>
      <c r="C191" s="185" t="s">
        <v>368</v>
      </c>
      <c r="D191" s="185" t="s">
        <v>125</v>
      </c>
      <c r="E191" s="186" t="s">
        <v>369</v>
      </c>
      <c r="F191" s="187" t="s">
        <v>370</v>
      </c>
      <c r="G191" s="188" t="s">
        <v>247</v>
      </c>
      <c r="H191" s="189">
        <v>1</v>
      </c>
      <c r="I191" s="190"/>
      <c r="J191" s="191">
        <f t="shared" si="20"/>
        <v>0</v>
      </c>
      <c r="K191" s="192"/>
      <c r="L191" s="36"/>
      <c r="M191" s="193" t="s">
        <v>1</v>
      </c>
      <c r="N191" s="194" t="s">
        <v>40</v>
      </c>
      <c r="O191" s="68"/>
      <c r="P191" s="195">
        <f t="shared" si="21"/>
        <v>0</v>
      </c>
      <c r="Q191" s="195">
        <v>2E-05</v>
      </c>
      <c r="R191" s="195">
        <f t="shared" si="22"/>
        <v>2E-05</v>
      </c>
      <c r="S191" s="195">
        <v>0</v>
      </c>
      <c r="T191" s="196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7" t="s">
        <v>129</v>
      </c>
      <c r="AT191" s="197" t="s">
        <v>125</v>
      </c>
      <c r="AU191" s="197" t="s">
        <v>84</v>
      </c>
      <c r="AY191" s="14" t="s">
        <v>122</v>
      </c>
      <c r="BE191" s="198">
        <f t="shared" si="24"/>
        <v>0</v>
      </c>
      <c r="BF191" s="198">
        <f t="shared" si="25"/>
        <v>0</v>
      </c>
      <c r="BG191" s="198">
        <f t="shared" si="26"/>
        <v>0</v>
      </c>
      <c r="BH191" s="198">
        <f t="shared" si="27"/>
        <v>0</v>
      </c>
      <c r="BI191" s="198">
        <f t="shared" si="28"/>
        <v>0</v>
      </c>
      <c r="BJ191" s="14" t="s">
        <v>82</v>
      </c>
      <c r="BK191" s="198">
        <f t="shared" si="29"/>
        <v>0</v>
      </c>
      <c r="BL191" s="14" t="s">
        <v>129</v>
      </c>
      <c r="BM191" s="197" t="s">
        <v>371</v>
      </c>
    </row>
    <row r="192" spans="1:65" s="2" customFormat="1" ht="21.75" customHeight="1">
      <c r="A192" s="31"/>
      <c r="B192" s="32"/>
      <c r="C192" s="185" t="s">
        <v>372</v>
      </c>
      <c r="D192" s="185" t="s">
        <v>125</v>
      </c>
      <c r="E192" s="186" t="s">
        <v>373</v>
      </c>
      <c r="F192" s="187" t="s">
        <v>374</v>
      </c>
      <c r="G192" s="188" t="s">
        <v>247</v>
      </c>
      <c r="H192" s="189">
        <v>7</v>
      </c>
      <c r="I192" s="190"/>
      <c r="J192" s="191">
        <f t="shared" si="20"/>
        <v>0</v>
      </c>
      <c r="K192" s="192"/>
      <c r="L192" s="36"/>
      <c r="M192" s="193" t="s">
        <v>1</v>
      </c>
      <c r="N192" s="194" t="s">
        <v>40</v>
      </c>
      <c r="O192" s="68"/>
      <c r="P192" s="195">
        <f t="shared" si="21"/>
        <v>0</v>
      </c>
      <c r="Q192" s="195">
        <v>2E-05</v>
      </c>
      <c r="R192" s="195">
        <f t="shared" si="22"/>
        <v>0.00014000000000000001</v>
      </c>
      <c r="S192" s="195">
        <v>0</v>
      </c>
      <c r="T192" s="196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7" t="s">
        <v>129</v>
      </c>
      <c r="AT192" s="197" t="s">
        <v>125</v>
      </c>
      <c r="AU192" s="197" t="s">
        <v>84</v>
      </c>
      <c r="AY192" s="14" t="s">
        <v>122</v>
      </c>
      <c r="BE192" s="198">
        <f t="shared" si="24"/>
        <v>0</v>
      </c>
      <c r="BF192" s="198">
        <f t="shared" si="25"/>
        <v>0</v>
      </c>
      <c r="BG192" s="198">
        <f t="shared" si="26"/>
        <v>0</v>
      </c>
      <c r="BH192" s="198">
        <f t="shared" si="27"/>
        <v>0</v>
      </c>
      <c r="BI192" s="198">
        <f t="shared" si="28"/>
        <v>0</v>
      </c>
      <c r="BJ192" s="14" t="s">
        <v>82</v>
      </c>
      <c r="BK192" s="198">
        <f t="shared" si="29"/>
        <v>0</v>
      </c>
      <c r="BL192" s="14" t="s">
        <v>129</v>
      </c>
      <c r="BM192" s="197" t="s">
        <v>375</v>
      </c>
    </row>
    <row r="193" spans="1:65" s="2" customFormat="1" ht="21.75" customHeight="1">
      <c r="A193" s="31"/>
      <c r="B193" s="32"/>
      <c r="C193" s="185" t="s">
        <v>376</v>
      </c>
      <c r="D193" s="185" t="s">
        <v>125</v>
      </c>
      <c r="E193" s="186" t="s">
        <v>377</v>
      </c>
      <c r="F193" s="187" t="s">
        <v>378</v>
      </c>
      <c r="G193" s="188" t="s">
        <v>247</v>
      </c>
      <c r="H193" s="189">
        <v>5</v>
      </c>
      <c r="I193" s="190"/>
      <c r="J193" s="191">
        <f t="shared" si="20"/>
        <v>0</v>
      </c>
      <c r="K193" s="192"/>
      <c r="L193" s="36"/>
      <c r="M193" s="193" t="s">
        <v>1</v>
      </c>
      <c r="N193" s="194" t="s">
        <v>40</v>
      </c>
      <c r="O193" s="68"/>
      <c r="P193" s="195">
        <f t="shared" si="21"/>
        <v>0</v>
      </c>
      <c r="Q193" s="195">
        <v>2E-05</v>
      </c>
      <c r="R193" s="195">
        <f t="shared" si="22"/>
        <v>0.0001</v>
      </c>
      <c r="S193" s="195">
        <v>0</v>
      </c>
      <c r="T193" s="196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7" t="s">
        <v>129</v>
      </c>
      <c r="AT193" s="197" t="s">
        <v>125</v>
      </c>
      <c r="AU193" s="197" t="s">
        <v>84</v>
      </c>
      <c r="AY193" s="14" t="s">
        <v>122</v>
      </c>
      <c r="BE193" s="198">
        <f t="shared" si="24"/>
        <v>0</v>
      </c>
      <c r="BF193" s="198">
        <f t="shared" si="25"/>
        <v>0</v>
      </c>
      <c r="BG193" s="198">
        <f t="shared" si="26"/>
        <v>0</v>
      </c>
      <c r="BH193" s="198">
        <f t="shared" si="27"/>
        <v>0</v>
      </c>
      <c r="BI193" s="198">
        <f t="shared" si="28"/>
        <v>0</v>
      </c>
      <c r="BJ193" s="14" t="s">
        <v>82</v>
      </c>
      <c r="BK193" s="198">
        <f t="shared" si="29"/>
        <v>0</v>
      </c>
      <c r="BL193" s="14" t="s">
        <v>129</v>
      </c>
      <c r="BM193" s="197" t="s">
        <v>379</v>
      </c>
    </row>
    <row r="194" spans="1:65" s="2" customFormat="1" ht="21.75" customHeight="1">
      <c r="A194" s="31"/>
      <c r="B194" s="32"/>
      <c r="C194" s="185" t="s">
        <v>380</v>
      </c>
      <c r="D194" s="185" t="s">
        <v>125</v>
      </c>
      <c r="E194" s="186" t="s">
        <v>381</v>
      </c>
      <c r="F194" s="187" t="s">
        <v>382</v>
      </c>
      <c r="G194" s="188" t="s">
        <v>247</v>
      </c>
      <c r="H194" s="189">
        <v>1</v>
      </c>
      <c r="I194" s="190"/>
      <c r="J194" s="191">
        <f t="shared" si="20"/>
        <v>0</v>
      </c>
      <c r="K194" s="192"/>
      <c r="L194" s="36"/>
      <c r="M194" s="193" t="s">
        <v>1</v>
      </c>
      <c r="N194" s="194" t="s">
        <v>40</v>
      </c>
      <c r="O194" s="68"/>
      <c r="P194" s="195">
        <f t="shared" si="21"/>
        <v>0</v>
      </c>
      <c r="Q194" s="195">
        <v>4E-05</v>
      </c>
      <c r="R194" s="195">
        <f t="shared" si="22"/>
        <v>4E-05</v>
      </c>
      <c r="S194" s="195">
        <v>0</v>
      </c>
      <c r="T194" s="196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7" t="s">
        <v>129</v>
      </c>
      <c r="AT194" s="197" t="s">
        <v>125</v>
      </c>
      <c r="AU194" s="197" t="s">
        <v>84</v>
      </c>
      <c r="AY194" s="14" t="s">
        <v>122</v>
      </c>
      <c r="BE194" s="198">
        <f t="shared" si="24"/>
        <v>0</v>
      </c>
      <c r="BF194" s="198">
        <f t="shared" si="25"/>
        <v>0</v>
      </c>
      <c r="BG194" s="198">
        <f t="shared" si="26"/>
        <v>0</v>
      </c>
      <c r="BH194" s="198">
        <f t="shared" si="27"/>
        <v>0</v>
      </c>
      <c r="BI194" s="198">
        <f t="shared" si="28"/>
        <v>0</v>
      </c>
      <c r="BJ194" s="14" t="s">
        <v>82</v>
      </c>
      <c r="BK194" s="198">
        <f t="shared" si="29"/>
        <v>0</v>
      </c>
      <c r="BL194" s="14" t="s">
        <v>129</v>
      </c>
      <c r="BM194" s="197" t="s">
        <v>383</v>
      </c>
    </row>
    <row r="195" spans="1:65" s="2" customFormat="1" ht="16.5" customHeight="1">
      <c r="A195" s="31"/>
      <c r="B195" s="32"/>
      <c r="C195" s="185" t="s">
        <v>384</v>
      </c>
      <c r="D195" s="185" t="s">
        <v>125</v>
      </c>
      <c r="E195" s="186" t="s">
        <v>385</v>
      </c>
      <c r="F195" s="187" t="s">
        <v>386</v>
      </c>
      <c r="G195" s="188" t="s">
        <v>247</v>
      </c>
      <c r="H195" s="189">
        <v>11</v>
      </c>
      <c r="I195" s="190"/>
      <c r="J195" s="191">
        <f t="shared" si="20"/>
        <v>0</v>
      </c>
      <c r="K195" s="192"/>
      <c r="L195" s="36"/>
      <c r="M195" s="193" t="s">
        <v>1</v>
      </c>
      <c r="N195" s="194" t="s">
        <v>40</v>
      </c>
      <c r="O195" s="68"/>
      <c r="P195" s="195">
        <f t="shared" si="21"/>
        <v>0</v>
      </c>
      <c r="Q195" s="195">
        <v>2E-05</v>
      </c>
      <c r="R195" s="195">
        <f t="shared" si="22"/>
        <v>0.00022</v>
      </c>
      <c r="S195" s="195">
        <v>0</v>
      </c>
      <c r="T195" s="196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7" t="s">
        <v>129</v>
      </c>
      <c r="AT195" s="197" t="s">
        <v>125</v>
      </c>
      <c r="AU195" s="197" t="s">
        <v>84</v>
      </c>
      <c r="AY195" s="14" t="s">
        <v>122</v>
      </c>
      <c r="BE195" s="198">
        <f t="shared" si="24"/>
        <v>0</v>
      </c>
      <c r="BF195" s="198">
        <f t="shared" si="25"/>
        <v>0</v>
      </c>
      <c r="BG195" s="198">
        <f t="shared" si="26"/>
        <v>0</v>
      </c>
      <c r="BH195" s="198">
        <f t="shared" si="27"/>
        <v>0</v>
      </c>
      <c r="BI195" s="198">
        <f t="shared" si="28"/>
        <v>0</v>
      </c>
      <c r="BJ195" s="14" t="s">
        <v>82</v>
      </c>
      <c r="BK195" s="198">
        <f t="shared" si="29"/>
        <v>0</v>
      </c>
      <c r="BL195" s="14" t="s">
        <v>129</v>
      </c>
      <c r="BM195" s="197" t="s">
        <v>387</v>
      </c>
    </row>
    <row r="196" spans="1:65" s="2" customFormat="1" ht="16.5" customHeight="1">
      <c r="A196" s="31"/>
      <c r="B196" s="32"/>
      <c r="C196" s="185" t="s">
        <v>388</v>
      </c>
      <c r="D196" s="185" t="s">
        <v>125</v>
      </c>
      <c r="E196" s="186" t="s">
        <v>389</v>
      </c>
      <c r="F196" s="187" t="s">
        <v>390</v>
      </c>
      <c r="G196" s="188" t="s">
        <v>247</v>
      </c>
      <c r="H196" s="189">
        <v>5</v>
      </c>
      <c r="I196" s="190"/>
      <c r="J196" s="191">
        <f t="shared" si="20"/>
        <v>0</v>
      </c>
      <c r="K196" s="192"/>
      <c r="L196" s="36"/>
      <c r="M196" s="193" t="s">
        <v>1</v>
      </c>
      <c r="N196" s="194" t="s">
        <v>40</v>
      </c>
      <c r="O196" s="68"/>
      <c r="P196" s="195">
        <f t="shared" si="21"/>
        <v>0</v>
      </c>
      <c r="Q196" s="195">
        <v>2E-05</v>
      </c>
      <c r="R196" s="195">
        <f t="shared" si="22"/>
        <v>0.0001</v>
      </c>
      <c r="S196" s="195">
        <v>0</v>
      </c>
      <c r="T196" s="196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7" t="s">
        <v>129</v>
      </c>
      <c r="AT196" s="197" t="s">
        <v>125</v>
      </c>
      <c r="AU196" s="197" t="s">
        <v>84</v>
      </c>
      <c r="AY196" s="14" t="s">
        <v>122</v>
      </c>
      <c r="BE196" s="198">
        <f t="shared" si="24"/>
        <v>0</v>
      </c>
      <c r="BF196" s="198">
        <f t="shared" si="25"/>
        <v>0</v>
      </c>
      <c r="BG196" s="198">
        <f t="shared" si="26"/>
        <v>0</v>
      </c>
      <c r="BH196" s="198">
        <f t="shared" si="27"/>
        <v>0</v>
      </c>
      <c r="BI196" s="198">
        <f t="shared" si="28"/>
        <v>0</v>
      </c>
      <c r="BJ196" s="14" t="s">
        <v>82</v>
      </c>
      <c r="BK196" s="198">
        <f t="shared" si="29"/>
        <v>0</v>
      </c>
      <c r="BL196" s="14" t="s">
        <v>129</v>
      </c>
      <c r="BM196" s="197" t="s">
        <v>391</v>
      </c>
    </row>
    <row r="197" spans="1:65" s="2" customFormat="1" ht="16.5" customHeight="1">
      <c r="A197" s="31"/>
      <c r="B197" s="32"/>
      <c r="C197" s="185" t="s">
        <v>392</v>
      </c>
      <c r="D197" s="185" t="s">
        <v>125</v>
      </c>
      <c r="E197" s="186" t="s">
        <v>393</v>
      </c>
      <c r="F197" s="187" t="s">
        <v>394</v>
      </c>
      <c r="G197" s="188" t="s">
        <v>247</v>
      </c>
      <c r="H197" s="189">
        <v>11</v>
      </c>
      <c r="I197" s="190"/>
      <c r="J197" s="191">
        <f t="shared" si="20"/>
        <v>0</v>
      </c>
      <c r="K197" s="192"/>
      <c r="L197" s="36"/>
      <c r="M197" s="193" t="s">
        <v>1</v>
      </c>
      <c r="N197" s="194" t="s">
        <v>40</v>
      </c>
      <c r="O197" s="68"/>
      <c r="P197" s="195">
        <f t="shared" si="21"/>
        <v>0</v>
      </c>
      <c r="Q197" s="195">
        <v>2E-05</v>
      </c>
      <c r="R197" s="195">
        <f t="shared" si="22"/>
        <v>0.00022</v>
      </c>
      <c r="S197" s="195">
        <v>0</v>
      </c>
      <c r="T197" s="196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7" t="s">
        <v>129</v>
      </c>
      <c r="AT197" s="197" t="s">
        <v>125</v>
      </c>
      <c r="AU197" s="197" t="s">
        <v>84</v>
      </c>
      <c r="AY197" s="14" t="s">
        <v>122</v>
      </c>
      <c r="BE197" s="198">
        <f t="shared" si="24"/>
        <v>0</v>
      </c>
      <c r="BF197" s="198">
        <f t="shared" si="25"/>
        <v>0</v>
      </c>
      <c r="BG197" s="198">
        <f t="shared" si="26"/>
        <v>0</v>
      </c>
      <c r="BH197" s="198">
        <f t="shared" si="27"/>
        <v>0</v>
      </c>
      <c r="BI197" s="198">
        <f t="shared" si="28"/>
        <v>0</v>
      </c>
      <c r="BJ197" s="14" t="s">
        <v>82</v>
      </c>
      <c r="BK197" s="198">
        <f t="shared" si="29"/>
        <v>0</v>
      </c>
      <c r="BL197" s="14" t="s">
        <v>129</v>
      </c>
      <c r="BM197" s="197" t="s">
        <v>395</v>
      </c>
    </row>
    <row r="198" spans="1:65" s="2" customFormat="1" ht="16.5" customHeight="1">
      <c r="A198" s="31"/>
      <c r="B198" s="32"/>
      <c r="C198" s="185" t="s">
        <v>396</v>
      </c>
      <c r="D198" s="185" t="s">
        <v>125</v>
      </c>
      <c r="E198" s="186" t="s">
        <v>397</v>
      </c>
      <c r="F198" s="187" t="s">
        <v>398</v>
      </c>
      <c r="G198" s="188" t="s">
        <v>247</v>
      </c>
      <c r="H198" s="189">
        <v>2</v>
      </c>
      <c r="I198" s="190"/>
      <c r="J198" s="191">
        <f t="shared" si="20"/>
        <v>0</v>
      </c>
      <c r="K198" s="192"/>
      <c r="L198" s="36"/>
      <c r="M198" s="193" t="s">
        <v>1</v>
      </c>
      <c r="N198" s="194" t="s">
        <v>40</v>
      </c>
      <c r="O198" s="68"/>
      <c r="P198" s="195">
        <f t="shared" si="21"/>
        <v>0</v>
      </c>
      <c r="Q198" s="195">
        <v>2E-05</v>
      </c>
      <c r="R198" s="195">
        <f t="shared" si="22"/>
        <v>4E-05</v>
      </c>
      <c r="S198" s="195">
        <v>0</v>
      </c>
      <c r="T198" s="196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7" t="s">
        <v>129</v>
      </c>
      <c r="AT198" s="197" t="s">
        <v>125</v>
      </c>
      <c r="AU198" s="197" t="s">
        <v>84</v>
      </c>
      <c r="AY198" s="14" t="s">
        <v>122</v>
      </c>
      <c r="BE198" s="198">
        <f t="shared" si="24"/>
        <v>0</v>
      </c>
      <c r="BF198" s="198">
        <f t="shared" si="25"/>
        <v>0</v>
      </c>
      <c r="BG198" s="198">
        <f t="shared" si="26"/>
        <v>0</v>
      </c>
      <c r="BH198" s="198">
        <f t="shared" si="27"/>
        <v>0</v>
      </c>
      <c r="BI198" s="198">
        <f t="shared" si="28"/>
        <v>0</v>
      </c>
      <c r="BJ198" s="14" t="s">
        <v>82</v>
      </c>
      <c r="BK198" s="198">
        <f t="shared" si="29"/>
        <v>0</v>
      </c>
      <c r="BL198" s="14" t="s">
        <v>129</v>
      </c>
      <c r="BM198" s="197" t="s">
        <v>399</v>
      </c>
    </row>
    <row r="199" spans="1:65" s="2" customFormat="1" ht="16.5" customHeight="1">
      <c r="A199" s="31"/>
      <c r="B199" s="32"/>
      <c r="C199" s="185" t="s">
        <v>400</v>
      </c>
      <c r="D199" s="185" t="s">
        <v>125</v>
      </c>
      <c r="E199" s="186" t="s">
        <v>401</v>
      </c>
      <c r="F199" s="187" t="s">
        <v>402</v>
      </c>
      <c r="G199" s="188" t="s">
        <v>247</v>
      </c>
      <c r="H199" s="189">
        <v>1</v>
      </c>
      <c r="I199" s="190"/>
      <c r="J199" s="191">
        <f t="shared" si="20"/>
        <v>0</v>
      </c>
      <c r="K199" s="192"/>
      <c r="L199" s="36"/>
      <c r="M199" s="193" t="s">
        <v>1</v>
      </c>
      <c r="N199" s="194" t="s">
        <v>40</v>
      </c>
      <c r="O199" s="68"/>
      <c r="P199" s="195">
        <f t="shared" si="21"/>
        <v>0</v>
      </c>
      <c r="Q199" s="195">
        <v>2E-05</v>
      </c>
      <c r="R199" s="195">
        <f t="shared" si="22"/>
        <v>2E-05</v>
      </c>
      <c r="S199" s="195">
        <v>0</v>
      </c>
      <c r="T199" s="196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7" t="s">
        <v>129</v>
      </c>
      <c r="AT199" s="197" t="s">
        <v>125</v>
      </c>
      <c r="AU199" s="197" t="s">
        <v>84</v>
      </c>
      <c r="AY199" s="14" t="s">
        <v>122</v>
      </c>
      <c r="BE199" s="198">
        <f t="shared" si="24"/>
        <v>0</v>
      </c>
      <c r="BF199" s="198">
        <f t="shared" si="25"/>
        <v>0</v>
      </c>
      <c r="BG199" s="198">
        <f t="shared" si="26"/>
        <v>0</v>
      </c>
      <c r="BH199" s="198">
        <f t="shared" si="27"/>
        <v>0</v>
      </c>
      <c r="BI199" s="198">
        <f t="shared" si="28"/>
        <v>0</v>
      </c>
      <c r="BJ199" s="14" t="s">
        <v>82</v>
      </c>
      <c r="BK199" s="198">
        <f t="shared" si="29"/>
        <v>0</v>
      </c>
      <c r="BL199" s="14" t="s">
        <v>129</v>
      </c>
      <c r="BM199" s="197" t="s">
        <v>403</v>
      </c>
    </row>
    <row r="200" spans="1:65" s="2" customFormat="1" ht="16.5" customHeight="1">
      <c r="A200" s="31"/>
      <c r="B200" s="32"/>
      <c r="C200" s="185" t="s">
        <v>404</v>
      </c>
      <c r="D200" s="185" t="s">
        <v>125</v>
      </c>
      <c r="E200" s="186" t="s">
        <v>405</v>
      </c>
      <c r="F200" s="187" t="s">
        <v>406</v>
      </c>
      <c r="G200" s="188" t="s">
        <v>407</v>
      </c>
      <c r="H200" s="189">
        <v>14</v>
      </c>
      <c r="I200" s="190"/>
      <c r="J200" s="191">
        <f t="shared" si="20"/>
        <v>0</v>
      </c>
      <c r="K200" s="192"/>
      <c r="L200" s="36"/>
      <c r="M200" s="193" t="s">
        <v>1</v>
      </c>
      <c r="N200" s="194" t="s">
        <v>40</v>
      </c>
      <c r="O200" s="68"/>
      <c r="P200" s="195">
        <f t="shared" si="21"/>
        <v>0</v>
      </c>
      <c r="Q200" s="195">
        <v>0</v>
      </c>
      <c r="R200" s="195">
        <f t="shared" si="22"/>
        <v>0</v>
      </c>
      <c r="S200" s="195">
        <v>0</v>
      </c>
      <c r="T200" s="196">
        <f t="shared" si="2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7" t="s">
        <v>129</v>
      </c>
      <c r="AT200" s="197" t="s">
        <v>125</v>
      </c>
      <c r="AU200" s="197" t="s">
        <v>84</v>
      </c>
      <c r="AY200" s="14" t="s">
        <v>122</v>
      </c>
      <c r="BE200" s="198">
        <f t="shared" si="24"/>
        <v>0</v>
      </c>
      <c r="BF200" s="198">
        <f t="shared" si="25"/>
        <v>0</v>
      </c>
      <c r="BG200" s="198">
        <f t="shared" si="26"/>
        <v>0</v>
      </c>
      <c r="BH200" s="198">
        <f t="shared" si="27"/>
        <v>0</v>
      </c>
      <c r="BI200" s="198">
        <f t="shared" si="28"/>
        <v>0</v>
      </c>
      <c r="BJ200" s="14" t="s">
        <v>82</v>
      </c>
      <c r="BK200" s="198">
        <f t="shared" si="29"/>
        <v>0</v>
      </c>
      <c r="BL200" s="14" t="s">
        <v>129</v>
      </c>
      <c r="BM200" s="197" t="s">
        <v>408</v>
      </c>
    </row>
    <row r="201" spans="1:65" s="2" customFormat="1" ht="16.5" customHeight="1">
      <c r="A201" s="31"/>
      <c r="B201" s="32"/>
      <c r="C201" s="185" t="s">
        <v>409</v>
      </c>
      <c r="D201" s="185" t="s">
        <v>125</v>
      </c>
      <c r="E201" s="186" t="s">
        <v>410</v>
      </c>
      <c r="F201" s="187" t="s">
        <v>411</v>
      </c>
      <c r="G201" s="188" t="s">
        <v>407</v>
      </c>
      <c r="H201" s="189">
        <v>1</v>
      </c>
      <c r="I201" s="190"/>
      <c r="J201" s="191">
        <f t="shared" si="20"/>
        <v>0</v>
      </c>
      <c r="K201" s="192"/>
      <c r="L201" s="36"/>
      <c r="M201" s="193" t="s">
        <v>1</v>
      </c>
      <c r="N201" s="194" t="s">
        <v>40</v>
      </c>
      <c r="O201" s="68"/>
      <c r="P201" s="195">
        <f t="shared" si="21"/>
        <v>0</v>
      </c>
      <c r="Q201" s="195">
        <v>0</v>
      </c>
      <c r="R201" s="195">
        <f t="shared" si="22"/>
        <v>0</v>
      </c>
      <c r="S201" s="195">
        <v>0</v>
      </c>
      <c r="T201" s="196">
        <f t="shared" si="2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7" t="s">
        <v>129</v>
      </c>
      <c r="AT201" s="197" t="s">
        <v>125</v>
      </c>
      <c r="AU201" s="197" t="s">
        <v>84</v>
      </c>
      <c r="AY201" s="14" t="s">
        <v>122</v>
      </c>
      <c r="BE201" s="198">
        <f t="shared" si="24"/>
        <v>0</v>
      </c>
      <c r="BF201" s="198">
        <f t="shared" si="25"/>
        <v>0</v>
      </c>
      <c r="BG201" s="198">
        <f t="shared" si="26"/>
        <v>0</v>
      </c>
      <c r="BH201" s="198">
        <f t="shared" si="27"/>
        <v>0</v>
      </c>
      <c r="BI201" s="198">
        <f t="shared" si="28"/>
        <v>0</v>
      </c>
      <c r="BJ201" s="14" t="s">
        <v>82</v>
      </c>
      <c r="BK201" s="198">
        <f t="shared" si="29"/>
        <v>0</v>
      </c>
      <c r="BL201" s="14" t="s">
        <v>129</v>
      </c>
      <c r="BM201" s="197" t="s">
        <v>412</v>
      </c>
    </row>
    <row r="202" spans="1:65" s="2" customFormat="1" ht="24.2" customHeight="1">
      <c r="A202" s="31"/>
      <c r="B202" s="32"/>
      <c r="C202" s="185" t="s">
        <v>413</v>
      </c>
      <c r="D202" s="185" t="s">
        <v>125</v>
      </c>
      <c r="E202" s="186" t="s">
        <v>414</v>
      </c>
      <c r="F202" s="187" t="s">
        <v>415</v>
      </c>
      <c r="G202" s="188" t="s">
        <v>201</v>
      </c>
      <c r="H202" s="210"/>
      <c r="I202" s="190"/>
      <c r="J202" s="191">
        <f t="shared" si="20"/>
        <v>0</v>
      </c>
      <c r="K202" s="192"/>
      <c r="L202" s="36"/>
      <c r="M202" s="193" t="s">
        <v>1</v>
      </c>
      <c r="N202" s="194" t="s">
        <v>40</v>
      </c>
      <c r="O202" s="68"/>
      <c r="P202" s="195">
        <f t="shared" si="21"/>
        <v>0</v>
      </c>
      <c r="Q202" s="195">
        <v>0</v>
      </c>
      <c r="R202" s="195">
        <f t="shared" si="22"/>
        <v>0</v>
      </c>
      <c r="S202" s="195">
        <v>0</v>
      </c>
      <c r="T202" s="196">
        <f t="shared" si="2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7" t="s">
        <v>129</v>
      </c>
      <c r="AT202" s="197" t="s">
        <v>125</v>
      </c>
      <c r="AU202" s="197" t="s">
        <v>84</v>
      </c>
      <c r="AY202" s="14" t="s">
        <v>122</v>
      </c>
      <c r="BE202" s="198">
        <f t="shared" si="24"/>
        <v>0</v>
      </c>
      <c r="BF202" s="198">
        <f t="shared" si="25"/>
        <v>0</v>
      </c>
      <c r="BG202" s="198">
        <f t="shared" si="26"/>
        <v>0</v>
      </c>
      <c r="BH202" s="198">
        <f t="shared" si="27"/>
        <v>0</v>
      </c>
      <c r="BI202" s="198">
        <f t="shared" si="28"/>
        <v>0</v>
      </c>
      <c r="BJ202" s="14" t="s">
        <v>82</v>
      </c>
      <c r="BK202" s="198">
        <f t="shared" si="29"/>
        <v>0</v>
      </c>
      <c r="BL202" s="14" t="s">
        <v>129</v>
      </c>
      <c r="BM202" s="197" t="s">
        <v>416</v>
      </c>
    </row>
    <row r="203" spans="2:63" s="12" customFormat="1" ht="22.8" customHeight="1">
      <c r="B203" s="169"/>
      <c r="C203" s="170"/>
      <c r="D203" s="171" t="s">
        <v>74</v>
      </c>
      <c r="E203" s="183" t="s">
        <v>417</v>
      </c>
      <c r="F203" s="183" t="s">
        <v>418</v>
      </c>
      <c r="G203" s="170"/>
      <c r="H203" s="170"/>
      <c r="I203" s="173"/>
      <c r="J203" s="184">
        <f>BK203</f>
        <v>0</v>
      </c>
      <c r="K203" s="170"/>
      <c r="L203" s="175"/>
      <c r="M203" s="176"/>
      <c r="N203" s="177"/>
      <c r="O203" s="177"/>
      <c r="P203" s="178">
        <f>SUM(P204:P208)</f>
        <v>0</v>
      </c>
      <c r="Q203" s="177"/>
      <c r="R203" s="178">
        <f>SUM(R204:R208)</f>
        <v>0</v>
      </c>
      <c r="S203" s="177"/>
      <c r="T203" s="179">
        <f>SUM(T204:T208)</f>
        <v>0</v>
      </c>
      <c r="AR203" s="180" t="s">
        <v>84</v>
      </c>
      <c r="AT203" s="181" t="s">
        <v>74</v>
      </c>
      <c r="AU203" s="181" t="s">
        <v>82</v>
      </c>
      <c r="AY203" s="180" t="s">
        <v>122</v>
      </c>
      <c r="BK203" s="182">
        <f>SUM(BK204:BK208)</f>
        <v>0</v>
      </c>
    </row>
    <row r="204" spans="1:65" s="2" customFormat="1" ht="21.75" customHeight="1">
      <c r="A204" s="31"/>
      <c r="B204" s="32"/>
      <c r="C204" s="199" t="s">
        <v>419</v>
      </c>
      <c r="D204" s="199" t="s">
        <v>131</v>
      </c>
      <c r="E204" s="200" t="s">
        <v>420</v>
      </c>
      <c r="F204" s="201" t="s">
        <v>421</v>
      </c>
      <c r="G204" s="202" t="s">
        <v>247</v>
      </c>
      <c r="H204" s="203">
        <v>1</v>
      </c>
      <c r="I204" s="204"/>
      <c r="J204" s="205">
        <f>ROUND(I204*H204,1)</f>
        <v>0</v>
      </c>
      <c r="K204" s="206"/>
      <c r="L204" s="207"/>
      <c r="M204" s="208" t="s">
        <v>1</v>
      </c>
      <c r="N204" s="209" t="s">
        <v>40</v>
      </c>
      <c r="O204" s="68"/>
      <c r="P204" s="195">
        <f>O204*H204</f>
        <v>0</v>
      </c>
      <c r="Q204" s="195">
        <v>0</v>
      </c>
      <c r="R204" s="195">
        <f>Q204*H204</f>
        <v>0</v>
      </c>
      <c r="S204" s="195">
        <v>0</v>
      </c>
      <c r="T204" s="196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7" t="s">
        <v>134</v>
      </c>
      <c r="AT204" s="197" t="s">
        <v>131</v>
      </c>
      <c r="AU204" s="197" t="s">
        <v>84</v>
      </c>
      <c r="AY204" s="14" t="s">
        <v>122</v>
      </c>
      <c r="BE204" s="198">
        <f>IF(N204="základní",J204,0)</f>
        <v>0</v>
      </c>
      <c r="BF204" s="198">
        <f>IF(N204="snížená",J204,0)</f>
        <v>0</v>
      </c>
      <c r="BG204" s="198">
        <f>IF(N204="zákl. přenesená",J204,0)</f>
        <v>0</v>
      </c>
      <c r="BH204" s="198">
        <f>IF(N204="sníž. přenesená",J204,0)</f>
        <v>0</v>
      </c>
      <c r="BI204" s="198">
        <f>IF(N204="nulová",J204,0)</f>
        <v>0</v>
      </c>
      <c r="BJ204" s="14" t="s">
        <v>82</v>
      </c>
      <c r="BK204" s="198">
        <f>ROUND(I204*H204,1)</f>
        <v>0</v>
      </c>
      <c r="BL204" s="14" t="s">
        <v>129</v>
      </c>
      <c r="BM204" s="197" t="s">
        <v>422</v>
      </c>
    </row>
    <row r="205" spans="1:65" s="2" customFormat="1" ht="24.2" customHeight="1">
      <c r="A205" s="31"/>
      <c r="B205" s="32"/>
      <c r="C205" s="199" t="s">
        <v>423</v>
      </c>
      <c r="D205" s="199" t="s">
        <v>131</v>
      </c>
      <c r="E205" s="200" t="s">
        <v>424</v>
      </c>
      <c r="F205" s="201" t="s">
        <v>425</v>
      </c>
      <c r="G205" s="202" t="s">
        <v>247</v>
      </c>
      <c r="H205" s="203">
        <v>1</v>
      </c>
      <c r="I205" s="204"/>
      <c r="J205" s="205">
        <f>ROUND(I205*H205,1)</f>
        <v>0</v>
      </c>
      <c r="K205" s="206"/>
      <c r="L205" s="207"/>
      <c r="M205" s="208" t="s">
        <v>1</v>
      </c>
      <c r="N205" s="209" t="s">
        <v>40</v>
      </c>
      <c r="O205" s="68"/>
      <c r="P205" s="195">
        <f>O205*H205</f>
        <v>0</v>
      </c>
      <c r="Q205" s="195">
        <v>0</v>
      </c>
      <c r="R205" s="195">
        <f>Q205*H205</f>
        <v>0</v>
      </c>
      <c r="S205" s="195">
        <v>0</v>
      </c>
      <c r="T205" s="196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7" t="s">
        <v>134</v>
      </c>
      <c r="AT205" s="197" t="s">
        <v>131</v>
      </c>
      <c r="AU205" s="197" t="s">
        <v>84</v>
      </c>
      <c r="AY205" s="14" t="s">
        <v>122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14" t="s">
        <v>82</v>
      </c>
      <c r="BK205" s="198">
        <f>ROUND(I205*H205,1)</f>
        <v>0</v>
      </c>
      <c r="BL205" s="14" t="s">
        <v>129</v>
      </c>
      <c r="BM205" s="197" t="s">
        <v>426</v>
      </c>
    </row>
    <row r="206" spans="1:65" s="2" customFormat="1" ht="16.5" customHeight="1">
      <c r="A206" s="31"/>
      <c r="B206" s="32"/>
      <c r="C206" s="185" t="s">
        <v>427</v>
      </c>
      <c r="D206" s="185" t="s">
        <v>125</v>
      </c>
      <c r="E206" s="186" t="s">
        <v>428</v>
      </c>
      <c r="F206" s="187" t="s">
        <v>429</v>
      </c>
      <c r="G206" s="188" t="s">
        <v>247</v>
      </c>
      <c r="H206" s="189">
        <v>1</v>
      </c>
      <c r="I206" s="190"/>
      <c r="J206" s="191">
        <f>ROUND(I206*H206,1)</f>
        <v>0</v>
      </c>
      <c r="K206" s="192"/>
      <c r="L206" s="36"/>
      <c r="M206" s="193" t="s">
        <v>1</v>
      </c>
      <c r="N206" s="194" t="s">
        <v>40</v>
      </c>
      <c r="O206" s="68"/>
      <c r="P206" s="195">
        <f>O206*H206</f>
        <v>0</v>
      </c>
      <c r="Q206" s="195">
        <v>0</v>
      </c>
      <c r="R206" s="195">
        <f>Q206*H206</f>
        <v>0</v>
      </c>
      <c r="S206" s="195">
        <v>0</v>
      </c>
      <c r="T206" s="196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7" t="s">
        <v>129</v>
      </c>
      <c r="AT206" s="197" t="s">
        <v>125</v>
      </c>
      <c r="AU206" s="197" t="s">
        <v>84</v>
      </c>
      <c r="AY206" s="14" t="s">
        <v>122</v>
      </c>
      <c r="BE206" s="198">
        <f>IF(N206="základní",J206,0)</f>
        <v>0</v>
      </c>
      <c r="BF206" s="198">
        <f>IF(N206="snížená",J206,0)</f>
        <v>0</v>
      </c>
      <c r="BG206" s="198">
        <f>IF(N206="zákl. přenesená",J206,0)</f>
        <v>0</v>
      </c>
      <c r="BH206" s="198">
        <f>IF(N206="sníž. přenesená",J206,0)</f>
        <v>0</v>
      </c>
      <c r="BI206" s="198">
        <f>IF(N206="nulová",J206,0)</f>
        <v>0</v>
      </c>
      <c r="BJ206" s="14" t="s">
        <v>82</v>
      </c>
      <c r="BK206" s="198">
        <f>ROUND(I206*H206,1)</f>
        <v>0</v>
      </c>
      <c r="BL206" s="14" t="s">
        <v>129</v>
      </c>
      <c r="BM206" s="197" t="s">
        <v>430</v>
      </c>
    </row>
    <row r="207" spans="1:65" s="2" customFormat="1" ht="16.5" customHeight="1">
      <c r="A207" s="31"/>
      <c r="B207" s="32"/>
      <c r="C207" s="185" t="s">
        <v>431</v>
      </c>
      <c r="D207" s="185" t="s">
        <v>125</v>
      </c>
      <c r="E207" s="186" t="s">
        <v>432</v>
      </c>
      <c r="F207" s="187" t="s">
        <v>433</v>
      </c>
      <c r="G207" s="188" t="s">
        <v>247</v>
      </c>
      <c r="H207" s="189">
        <v>1</v>
      </c>
      <c r="I207" s="190"/>
      <c r="J207" s="191">
        <f>ROUND(I207*H207,1)</f>
        <v>0</v>
      </c>
      <c r="K207" s="192"/>
      <c r="L207" s="36"/>
      <c r="M207" s="193" t="s">
        <v>1</v>
      </c>
      <c r="N207" s="194" t="s">
        <v>40</v>
      </c>
      <c r="O207" s="68"/>
      <c r="P207" s="195">
        <f>O207*H207</f>
        <v>0</v>
      </c>
      <c r="Q207" s="195">
        <v>0</v>
      </c>
      <c r="R207" s="195">
        <f>Q207*H207</f>
        <v>0</v>
      </c>
      <c r="S207" s="195">
        <v>0</v>
      </c>
      <c r="T207" s="196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7" t="s">
        <v>129</v>
      </c>
      <c r="AT207" s="197" t="s">
        <v>125</v>
      </c>
      <c r="AU207" s="197" t="s">
        <v>84</v>
      </c>
      <c r="AY207" s="14" t="s">
        <v>122</v>
      </c>
      <c r="BE207" s="198">
        <f>IF(N207="základní",J207,0)</f>
        <v>0</v>
      </c>
      <c r="BF207" s="198">
        <f>IF(N207="snížená",J207,0)</f>
        <v>0</v>
      </c>
      <c r="BG207" s="198">
        <f>IF(N207="zákl. přenesená",J207,0)</f>
        <v>0</v>
      </c>
      <c r="BH207" s="198">
        <f>IF(N207="sníž. přenesená",J207,0)</f>
        <v>0</v>
      </c>
      <c r="BI207" s="198">
        <f>IF(N207="nulová",J207,0)</f>
        <v>0</v>
      </c>
      <c r="BJ207" s="14" t="s">
        <v>82</v>
      </c>
      <c r="BK207" s="198">
        <f>ROUND(I207*H207,1)</f>
        <v>0</v>
      </c>
      <c r="BL207" s="14" t="s">
        <v>129</v>
      </c>
      <c r="BM207" s="197" t="s">
        <v>434</v>
      </c>
    </row>
    <row r="208" spans="1:65" s="2" customFormat="1" ht="24.2" customHeight="1">
      <c r="A208" s="31"/>
      <c r="B208" s="32"/>
      <c r="C208" s="185" t="s">
        <v>435</v>
      </c>
      <c r="D208" s="185" t="s">
        <v>125</v>
      </c>
      <c r="E208" s="186" t="s">
        <v>436</v>
      </c>
      <c r="F208" s="187" t="s">
        <v>437</v>
      </c>
      <c r="G208" s="188" t="s">
        <v>201</v>
      </c>
      <c r="H208" s="210"/>
      <c r="I208" s="190"/>
      <c r="J208" s="191">
        <f>ROUND(I208*H208,1)</f>
        <v>0</v>
      </c>
      <c r="K208" s="192"/>
      <c r="L208" s="36"/>
      <c r="M208" s="193" t="s">
        <v>1</v>
      </c>
      <c r="N208" s="194" t="s">
        <v>40</v>
      </c>
      <c r="O208" s="68"/>
      <c r="P208" s="195">
        <f>O208*H208</f>
        <v>0</v>
      </c>
      <c r="Q208" s="195">
        <v>0</v>
      </c>
      <c r="R208" s="195">
        <f>Q208*H208</f>
        <v>0</v>
      </c>
      <c r="S208" s="195">
        <v>0</v>
      </c>
      <c r="T208" s="196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7" t="s">
        <v>129</v>
      </c>
      <c r="AT208" s="197" t="s">
        <v>125</v>
      </c>
      <c r="AU208" s="197" t="s">
        <v>84</v>
      </c>
      <c r="AY208" s="14" t="s">
        <v>122</v>
      </c>
      <c r="BE208" s="198">
        <f>IF(N208="základní",J208,0)</f>
        <v>0</v>
      </c>
      <c r="BF208" s="198">
        <f>IF(N208="snížená",J208,0)</f>
        <v>0</v>
      </c>
      <c r="BG208" s="198">
        <f>IF(N208="zákl. přenesená",J208,0)</f>
        <v>0</v>
      </c>
      <c r="BH208" s="198">
        <f>IF(N208="sníž. přenesená",J208,0)</f>
        <v>0</v>
      </c>
      <c r="BI208" s="198">
        <f>IF(N208="nulová",J208,0)</f>
        <v>0</v>
      </c>
      <c r="BJ208" s="14" t="s">
        <v>82</v>
      </c>
      <c r="BK208" s="198">
        <f>ROUND(I208*H208,1)</f>
        <v>0</v>
      </c>
      <c r="BL208" s="14" t="s">
        <v>129</v>
      </c>
      <c r="BM208" s="197" t="s">
        <v>438</v>
      </c>
    </row>
    <row r="209" spans="2:63" s="12" customFormat="1" ht="22.8" customHeight="1">
      <c r="B209" s="169"/>
      <c r="C209" s="170"/>
      <c r="D209" s="171" t="s">
        <v>74</v>
      </c>
      <c r="E209" s="183" t="s">
        <v>439</v>
      </c>
      <c r="F209" s="183" t="s">
        <v>440</v>
      </c>
      <c r="G209" s="170"/>
      <c r="H209" s="170"/>
      <c r="I209" s="173"/>
      <c r="J209" s="184">
        <f>BK209</f>
        <v>0</v>
      </c>
      <c r="K209" s="170"/>
      <c r="L209" s="175"/>
      <c r="M209" s="176"/>
      <c r="N209" s="177"/>
      <c r="O209" s="177"/>
      <c r="P209" s="178">
        <f>SUM(P210:P212)</f>
        <v>0</v>
      </c>
      <c r="Q209" s="177"/>
      <c r="R209" s="178">
        <f>SUM(R210:R212)</f>
        <v>0.010499999999999999</v>
      </c>
      <c r="S209" s="177"/>
      <c r="T209" s="179">
        <f>SUM(T210:T212)</f>
        <v>0</v>
      </c>
      <c r="AR209" s="180" t="s">
        <v>84</v>
      </c>
      <c r="AT209" s="181" t="s">
        <v>74</v>
      </c>
      <c r="AU209" s="181" t="s">
        <v>82</v>
      </c>
      <c r="AY209" s="180" t="s">
        <v>122</v>
      </c>
      <c r="BK209" s="182">
        <f>SUM(BK210:BK212)</f>
        <v>0</v>
      </c>
    </row>
    <row r="210" spans="1:65" s="2" customFormat="1" ht="16.5" customHeight="1">
      <c r="A210" s="31"/>
      <c r="B210" s="32"/>
      <c r="C210" s="199" t="s">
        <v>441</v>
      </c>
      <c r="D210" s="199" t="s">
        <v>131</v>
      </c>
      <c r="E210" s="200" t="s">
        <v>442</v>
      </c>
      <c r="F210" s="201" t="s">
        <v>443</v>
      </c>
      <c r="G210" s="202" t="s">
        <v>444</v>
      </c>
      <c r="H210" s="203">
        <v>150</v>
      </c>
      <c r="I210" s="204"/>
      <c r="J210" s="205">
        <f>ROUND(I210*H210,1)</f>
        <v>0</v>
      </c>
      <c r="K210" s="206"/>
      <c r="L210" s="207"/>
      <c r="M210" s="208" t="s">
        <v>1</v>
      </c>
      <c r="N210" s="209" t="s">
        <v>40</v>
      </c>
      <c r="O210" s="68"/>
      <c r="P210" s="195">
        <f>O210*H210</f>
        <v>0</v>
      </c>
      <c r="Q210" s="195">
        <v>0</v>
      </c>
      <c r="R210" s="195">
        <f>Q210*H210</f>
        <v>0</v>
      </c>
      <c r="S210" s="195">
        <v>0</v>
      </c>
      <c r="T210" s="196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7" t="s">
        <v>134</v>
      </c>
      <c r="AT210" s="197" t="s">
        <v>131</v>
      </c>
      <c r="AU210" s="197" t="s">
        <v>84</v>
      </c>
      <c r="AY210" s="14" t="s">
        <v>122</v>
      </c>
      <c r="BE210" s="198">
        <f>IF(N210="základní",J210,0)</f>
        <v>0</v>
      </c>
      <c r="BF210" s="198">
        <f>IF(N210="snížená",J210,0)</f>
        <v>0</v>
      </c>
      <c r="BG210" s="198">
        <f>IF(N210="zákl. přenesená",J210,0)</f>
        <v>0</v>
      </c>
      <c r="BH210" s="198">
        <f>IF(N210="sníž. přenesená",J210,0)</f>
        <v>0</v>
      </c>
      <c r="BI210" s="198">
        <f>IF(N210="nulová",J210,0)</f>
        <v>0</v>
      </c>
      <c r="BJ210" s="14" t="s">
        <v>82</v>
      </c>
      <c r="BK210" s="198">
        <f>ROUND(I210*H210,1)</f>
        <v>0</v>
      </c>
      <c r="BL210" s="14" t="s">
        <v>129</v>
      </c>
      <c r="BM210" s="197" t="s">
        <v>445</v>
      </c>
    </row>
    <row r="211" spans="1:65" s="2" customFormat="1" ht="21.75" customHeight="1">
      <c r="A211" s="31"/>
      <c r="B211" s="32"/>
      <c r="C211" s="185" t="s">
        <v>446</v>
      </c>
      <c r="D211" s="185" t="s">
        <v>125</v>
      </c>
      <c r="E211" s="186" t="s">
        <v>447</v>
      </c>
      <c r="F211" s="187" t="s">
        <v>448</v>
      </c>
      <c r="G211" s="188" t="s">
        <v>444</v>
      </c>
      <c r="H211" s="189">
        <v>150</v>
      </c>
      <c r="I211" s="190"/>
      <c r="J211" s="191">
        <f>ROUND(I211*H211,1)</f>
        <v>0</v>
      </c>
      <c r="K211" s="192"/>
      <c r="L211" s="36"/>
      <c r="M211" s="193" t="s">
        <v>1</v>
      </c>
      <c r="N211" s="194" t="s">
        <v>40</v>
      </c>
      <c r="O211" s="68"/>
      <c r="P211" s="195">
        <f>O211*H211</f>
        <v>0</v>
      </c>
      <c r="Q211" s="195">
        <v>7E-05</v>
      </c>
      <c r="R211" s="195">
        <f>Q211*H211</f>
        <v>0.010499999999999999</v>
      </c>
      <c r="S211" s="195">
        <v>0</v>
      </c>
      <c r="T211" s="196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7" t="s">
        <v>129</v>
      </c>
      <c r="AT211" s="197" t="s">
        <v>125</v>
      </c>
      <c r="AU211" s="197" t="s">
        <v>84</v>
      </c>
      <c r="AY211" s="14" t="s">
        <v>122</v>
      </c>
      <c r="BE211" s="198">
        <f>IF(N211="základní",J211,0)</f>
        <v>0</v>
      </c>
      <c r="BF211" s="198">
        <f>IF(N211="snížená",J211,0)</f>
        <v>0</v>
      </c>
      <c r="BG211" s="198">
        <f>IF(N211="zákl. přenesená",J211,0)</f>
        <v>0</v>
      </c>
      <c r="BH211" s="198">
        <f>IF(N211="sníž. přenesená",J211,0)</f>
        <v>0</v>
      </c>
      <c r="BI211" s="198">
        <f>IF(N211="nulová",J211,0)</f>
        <v>0</v>
      </c>
      <c r="BJ211" s="14" t="s">
        <v>82</v>
      </c>
      <c r="BK211" s="198">
        <f>ROUND(I211*H211,1)</f>
        <v>0</v>
      </c>
      <c r="BL211" s="14" t="s">
        <v>129</v>
      </c>
      <c r="BM211" s="197" t="s">
        <v>449</v>
      </c>
    </row>
    <row r="212" spans="1:65" s="2" customFormat="1" ht="24.2" customHeight="1">
      <c r="A212" s="31"/>
      <c r="B212" s="32"/>
      <c r="C212" s="185" t="s">
        <v>450</v>
      </c>
      <c r="D212" s="185" t="s">
        <v>125</v>
      </c>
      <c r="E212" s="186" t="s">
        <v>451</v>
      </c>
      <c r="F212" s="187" t="s">
        <v>452</v>
      </c>
      <c r="G212" s="188" t="s">
        <v>201</v>
      </c>
      <c r="H212" s="210"/>
      <c r="I212" s="190"/>
      <c r="J212" s="191">
        <f>ROUND(I212*H212,1)</f>
        <v>0</v>
      </c>
      <c r="K212" s="192"/>
      <c r="L212" s="36"/>
      <c r="M212" s="193" t="s">
        <v>1</v>
      </c>
      <c r="N212" s="194" t="s">
        <v>40</v>
      </c>
      <c r="O212" s="68"/>
      <c r="P212" s="195">
        <f>O212*H212</f>
        <v>0</v>
      </c>
      <c r="Q212" s="195">
        <v>0</v>
      </c>
      <c r="R212" s="195">
        <f>Q212*H212</f>
        <v>0</v>
      </c>
      <c r="S212" s="195">
        <v>0</v>
      </c>
      <c r="T212" s="196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7" t="s">
        <v>129</v>
      </c>
      <c r="AT212" s="197" t="s">
        <v>125</v>
      </c>
      <c r="AU212" s="197" t="s">
        <v>84</v>
      </c>
      <c r="AY212" s="14" t="s">
        <v>122</v>
      </c>
      <c r="BE212" s="198">
        <f>IF(N212="základní",J212,0)</f>
        <v>0</v>
      </c>
      <c r="BF212" s="198">
        <f>IF(N212="snížená",J212,0)</f>
        <v>0</v>
      </c>
      <c r="BG212" s="198">
        <f>IF(N212="zákl. přenesená",J212,0)</f>
        <v>0</v>
      </c>
      <c r="BH212" s="198">
        <f>IF(N212="sníž. přenesená",J212,0)</f>
        <v>0</v>
      </c>
      <c r="BI212" s="198">
        <f>IF(N212="nulová",J212,0)</f>
        <v>0</v>
      </c>
      <c r="BJ212" s="14" t="s">
        <v>82</v>
      </c>
      <c r="BK212" s="198">
        <f>ROUND(I212*H212,1)</f>
        <v>0</v>
      </c>
      <c r="BL212" s="14" t="s">
        <v>129</v>
      </c>
      <c r="BM212" s="197" t="s">
        <v>453</v>
      </c>
    </row>
    <row r="213" spans="2:63" s="12" customFormat="1" ht="22.8" customHeight="1">
      <c r="B213" s="169"/>
      <c r="C213" s="170"/>
      <c r="D213" s="171" t="s">
        <v>74</v>
      </c>
      <c r="E213" s="183" t="s">
        <v>454</v>
      </c>
      <c r="F213" s="183" t="s">
        <v>455</v>
      </c>
      <c r="G213" s="170"/>
      <c r="H213" s="170"/>
      <c r="I213" s="173"/>
      <c r="J213" s="184">
        <f>BK213</f>
        <v>0</v>
      </c>
      <c r="K213" s="170"/>
      <c r="L213" s="175"/>
      <c r="M213" s="176"/>
      <c r="N213" s="177"/>
      <c r="O213" s="177"/>
      <c r="P213" s="178">
        <f>SUM(P214:P215)</f>
        <v>0</v>
      </c>
      <c r="Q213" s="177"/>
      <c r="R213" s="178">
        <f>SUM(R214:R215)</f>
        <v>0.022359999999999998</v>
      </c>
      <c r="S213" s="177"/>
      <c r="T213" s="179">
        <f>SUM(T214:T215)</f>
        <v>0</v>
      </c>
      <c r="AR213" s="180" t="s">
        <v>84</v>
      </c>
      <c r="AT213" s="181" t="s">
        <v>74</v>
      </c>
      <c r="AU213" s="181" t="s">
        <v>82</v>
      </c>
      <c r="AY213" s="180" t="s">
        <v>122</v>
      </c>
      <c r="BK213" s="182">
        <f>SUM(BK214:BK215)</f>
        <v>0</v>
      </c>
    </row>
    <row r="214" spans="1:65" s="2" customFormat="1" ht="24.2" customHeight="1">
      <c r="A214" s="31"/>
      <c r="B214" s="32"/>
      <c r="C214" s="185" t="s">
        <v>456</v>
      </c>
      <c r="D214" s="185" t="s">
        <v>125</v>
      </c>
      <c r="E214" s="186" t="s">
        <v>457</v>
      </c>
      <c r="F214" s="187" t="s">
        <v>458</v>
      </c>
      <c r="G214" s="188" t="s">
        <v>459</v>
      </c>
      <c r="H214" s="189">
        <v>86</v>
      </c>
      <c r="I214" s="190"/>
      <c r="J214" s="191">
        <f>ROUND(I214*H214,1)</f>
        <v>0</v>
      </c>
      <c r="K214" s="192"/>
      <c r="L214" s="36"/>
      <c r="M214" s="193" t="s">
        <v>1</v>
      </c>
      <c r="N214" s="194" t="s">
        <v>40</v>
      </c>
      <c r="O214" s="68"/>
      <c r="P214" s="195">
        <f>O214*H214</f>
        <v>0</v>
      </c>
      <c r="Q214" s="195">
        <v>0</v>
      </c>
      <c r="R214" s="195">
        <f>Q214*H214</f>
        <v>0</v>
      </c>
      <c r="S214" s="195">
        <v>0</v>
      </c>
      <c r="T214" s="196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7" t="s">
        <v>129</v>
      </c>
      <c r="AT214" s="197" t="s">
        <v>125</v>
      </c>
      <c r="AU214" s="197" t="s">
        <v>84</v>
      </c>
      <c r="AY214" s="14" t="s">
        <v>122</v>
      </c>
      <c r="BE214" s="198">
        <f>IF(N214="základní",J214,0)</f>
        <v>0</v>
      </c>
      <c r="BF214" s="198">
        <f>IF(N214="snížená",J214,0)</f>
        <v>0</v>
      </c>
      <c r="BG214" s="198">
        <f>IF(N214="zákl. přenesená",J214,0)</f>
        <v>0</v>
      </c>
      <c r="BH214" s="198">
        <f>IF(N214="sníž. přenesená",J214,0)</f>
        <v>0</v>
      </c>
      <c r="BI214" s="198">
        <f>IF(N214="nulová",J214,0)</f>
        <v>0</v>
      </c>
      <c r="BJ214" s="14" t="s">
        <v>82</v>
      </c>
      <c r="BK214" s="198">
        <f>ROUND(I214*H214,1)</f>
        <v>0</v>
      </c>
      <c r="BL214" s="14" t="s">
        <v>129</v>
      </c>
      <c r="BM214" s="197" t="s">
        <v>460</v>
      </c>
    </row>
    <row r="215" spans="1:65" s="2" customFormat="1" ht="21.75" customHeight="1">
      <c r="A215" s="31"/>
      <c r="B215" s="32"/>
      <c r="C215" s="185" t="s">
        <v>461</v>
      </c>
      <c r="D215" s="185" t="s">
        <v>125</v>
      </c>
      <c r="E215" s="186" t="s">
        <v>462</v>
      </c>
      <c r="F215" s="187" t="s">
        <v>463</v>
      </c>
      <c r="G215" s="188" t="s">
        <v>459</v>
      </c>
      <c r="H215" s="189">
        <v>86</v>
      </c>
      <c r="I215" s="190"/>
      <c r="J215" s="191">
        <f>ROUND(I215*H215,1)</f>
        <v>0</v>
      </c>
      <c r="K215" s="192"/>
      <c r="L215" s="36"/>
      <c r="M215" s="193" t="s">
        <v>1</v>
      </c>
      <c r="N215" s="194" t="s">
        <v>40</v>
      </c>
      <c r="O215" s="68"/>
      <c r="P215" s="195">
        <f>O215*H215</f>
        <v>0</v>
      </c>
      <c r="Q215" s="195">
        <v>0.00026</v>
      </c>
      <c r="R215" s="195">
        <f>Q215*H215</f>
        <v>0.022359999999999998</v>
      </c>
      <c r="S215" s="195">
        <v>0</v>
      </c>
      <c r="T215" s="196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7" t="s">
        <v>129</v>
      </c>
      <c r="AT215" s="197" t="s">
        <v>125</v>
      </c>
      <c r="AU215" s="197" t="s">
        <v>84</v>
      </c>
      <c r="AY215" s="14" t="s">
        <v>122</v>
      </c>
      <c r="BE215" s="198">
        <f>IF(N215="základní",J215,0)</f>
        <v>0</v>
      </c>
      <c r="BF215" s="198">
        <f>IF(N215="snížená",J215,0)</f>
        <v>0</v>
      </c>
      <c r="BG215" s="198">
        <f>IF(N215="zákl. přenesená",J215,0)</f>
        <v>0</v>
      </c>
      <c r="BH215" s="198">
        <f>IF(N215="sníž. přenesená",J215,0)</f>
        <v>0</v>
      </c>
      <c r="BI215" s="198">
        <f>IF(N215="nulová",J215,0)</f>
        <v>0</v>
      </c>
      <c r="BJ215" s="14" t="s">
        <v>82</v>
      </c>
      <c r="BK215" s="198">
        <f>ROUND(I215*H215,1)</f>
        <v>0</v>
      </c>
      <c r="BL215" s="14" t="s">
        <v>129</v>
      </c>
      <c r="BM215" s="197" t="s">
        <v>464</v>
      </c>
    </row>
    <row r="216" spans="2:63" s="12" customFormat="1" ht="26" customHeight="1">
      <c r="B216" s="169"/>
      <c r="C216" s="170"/>
      <c r="D216" s="171" t="s">
        <v>74</v>
      </c>
      <c r="E216" s="172" t="s">
        <v>465</v>
      </c>
      <c r="F216" s="172" t="s">
        <v>466</v>
      </c>
      <c r="G216" s="170"/>
      <c r="H216" s="170"/>
      <c r="I216" s="173"/>
      <c r="J216" s="174">
        <f>BK216</f>
        <v>0</v>
      </c>
      <c r="K216" s="170"/>
      <c r="L216" s="175"/>
      <c r="M216" s="176"/>
      <c r="N216" s="177"/>
      <c r="O216" s="177"/>
      <c r="P216" s="178">
        <f>SUM(P217:P223)</f>
        <v>0</v>
      </c>
      <c r="Q216" s="177"/>
      <c r="R216" s="178">
        <f>SUM(R217:R223)</f>
        <v>0</v>
      </c>
      <c r="S216" s="177"/>
      <c r="T216" s="179">
        <f>SUM(T217:T223)</f>
        <v>0</v>
      </c>
      <c r="AR216" s="180" t="s">
        <v>140</v>
      </c>
      <c r="AT216" s="181" t="s">
        <v>74</v>
      </c>
      <c r="AU216" s="181" t="s">
        <v>75</v>
      </c>
      <c r="AY216" s="180" t="s">
        <v>122</v>
      </c>
      <c r="BK216" s="182">
        <f>SUM(BK217:BK223)</f>
        <v>0</v>
      </c>
    </row>
    <row r="217" spans="1:65" s="2" customFormat="1" ht="24.2" customHeight="1">
      <c r="A217" s="31"/>
      <c r="B217" s="32"/>
      <c r="C217" s="185" t="s">
        <v>467</v>
      </c>
      <c r="D217" s="185" t="s">
        <v>125</v>
      </c>
      <c r="E217" s="186" t="s">
        <v>468</v>
      </c>
      <c r="F217" s="187" t="s">
        <v>469</v>
      </c>
      <c r="G217" s="188" t="s">
        <v>407</v>
      </c>
      <c r="H217" s="189">
        <v>1</v>
      </c>
      <c r="I217" s="190"/>
      <c r="J217" s="191">
        <f aca="true" t="shared" si="30" ref="J217:J223">ROUND(I217*H217,1)</f>
        <v>0</v>
      </c>
      <c r="K217" s="192"/>
      <c r="L217" s="36"/>
      <c r="M217" s="193" t="s">
        <v>1</v>
      </c>
      <c r="N217" s="194" t="s">
        <v>40</v>
      </c>
      <c r="O217" s="68"/>
      <c r="P217" s="195">
        <f aca="true" t="shared" si="31" ref="P217:P223">O217*H217</f>
        <v>0</v>
      </c>
      <c r="Q217" s="195">
        <v>0</v>
      </c>
      <c r="R217" s="195">
        <f aca="true" t="shared" si="32" ref="R217:R223">Q217*H217</f>
        <v>0</v>
      </c>
      <c r="S217" s="195">
        <v>0</v>
      </c>
      <c r="T217" s="196">
        <f aca="true" t="shared" si="33" ref="T217:T223"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7" t="s">
        <v>470</v>
      </c>
      <c r="AT217" s="197" t="s">
        <v>125</v>
      </c>
      <c r="AU217" s="197" t="s">
        <v>82</v>
      </c>
      <c r="AY217" s="14" t="s">
        <v>122</v>
      </c>
      <c r="BE217" s="198">
        <f aca="true" t="shared" si="34" ref="BE217:BE223">IF(N217="základní",J217,0)</f>
        <v>0</v>
      </c>
      <c r="BF217" s="198">
        <f aca="true" t="shared" si="35" ref="BF217:BF223">IF(N217="snížená",J217,0)</f>
        <v>0</v>
      </c>
      <c r="BG217" s="198">
        <f aca="true" t="shared" si="36" ref="BG217:BG223">IF(N217="zákl. přenesená",J217,0)</f>
        <v>0</v>
      </c>
      <c r="BH217" s="198">
        <f aca="true" t="shared" si="37" ref="BH217:BH223">IF(N217="sníž. přenesená",J217,0)</f>
        <v>0</v>
      </c>
      <c r="BI217" s="198">
        <f aca="true" t="shared" si="38" ref="BI217:BI223">IF(N217="nulová",J217,0)</f>
        <v>0</v>
      </c>
      <c r="BJ217" s="14" t="s">
        <v>82</v>
      </c>
      <c r="BK217" s="198">
        <f aca="true" t="shared" si="39" ref="BK217:BK223">ROUND(I217*H217,1)</f>
        <v>0</v>
      </c>
      <c r="BL217" s="14" t="s">
        <v>470</v>
      </c>
      <c r="BM217" s="197" t="s">
        <v>471</v>
      </c>
    </row>
    <row r="218" spans="1:65" s="2" customFormat="1" ht="24.2" customHeight="1">
      <c r="A218" s="31"/>
      <c r="B218" s="32"/>
      <c r="C218" s="185" t="s">
        <v>472</v>
      </c>
      <c r="D218" s="185" t="s">
        <v>125</v>
      </c>
      <c r="E218" s="186" t="s">
        <v>473</v>
      </c>
      <c r="F218" s="187" t="s">
        <v>474</v>
      </c>
      <c r="G218" s="188" t="s">
        <v>475</v>
      </c>
      <c r="H218" s="189">
        <v>80</v>
      </c>
      <c r="I218" s="190"/>
      <c r="J218" s="191">
        <f t="shared" si="30"/>
        <v>0</v>
      </c>
      <c r="K218" s="192"/>
      <c r="L218" s="36"/>
      <c r="M218" s="193" t="s">
        <v>1</v>
      </c>
      <c r="N218" s="194" t="s">
        <v>40</v>
      </c>
      <c r="O218" s="68"/>
      <c r="P218" s="195">
        <f t="shared" si="31"/>
        <v>0</v>
      </c>
      <c r="Q218" s="195">
        <v>0</v>
      </c>
      <c r="R218" s="195">
        <f t="shared" si="32"/>
        <v>0</v>
      </c>
      <c r="S218" s="195">
        <v>0</v>
      </c>
      <c r="T218" s="196">
        <f t="shared" si="3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7" t="s">
        <v>470</v>
      </c>
      <c r="AT218" s="197" t="s">
        <v>125</v>
      </c>
      <c r="AU218" s="197" t="s">
        <v>82</v>
      </c>
      <c r="AY218" s="14" t="s">
        <v>122</v>
      </c>
      <c r="BE218" s="198">
        <f t="shared" si="34"/>
        <v>0</v>
      </c>
      <c r="BF218" s="198">
        <f t="shared" si="35"/>
        <v>0</v>
      </c>
      <c r="BG218" s="198">
        <f t="shared" si="36"/>
        <v>0</v>
      </c>
      <c r="BH218" s="198">
        <f t="shared" si="37"/>
        <v>0</v>
      </c>
      <c r="BI218" s="198">
        <f t="shared" si="38"/>
        <v>0</v>
      </c>
      <c r="BJ218" s="14" t="s">
        <v>82</v>
      </c>
      <c r="BK218" s="198">
        <f t="shared" si="39"/>
        <v>0</v>
      </c>
      <c r="BL218" s="14" t="s">
        <v>470</v>
      </c>
      <c r="BM218" s="197" t="s">
        <v>476</v>
      </c>
    </row>
    <row r="219" spans="1:65" s="2" customFormat="1" ht="24.2" customHeight="1">
      <c r="A219" s="31"/>
      <c r="B219" s="32"/>
      <c r="C219" s="185" t="s">
        <v>477</v>
      </c>
      <c r="D219" s="185" t="s">
        <v>125</v>
      </c>
      <c r="E219" s="186" t="s">
        <v>478</v>
      </c>
      <c r="F219" s="187" t="s">
        <v>479</v>
      </c>
      <c r="G219" s="188" t="s">
        <v>475</v>
      </c>
      <c r="H219" s="189">
        <v>48</v>
      </c>
      <c r="I219" s="190"/>
      <c r="J219" s="191">
        <f t="shared" si="30"/>
        <v>0</v>
      </c>
      <c r="K219" s="192"/>
      <c r="L219" s="36"/>
      <c r="M219" s="193" t="s">
        <v>1</v>
      </c>
      <c r="N219" s="194" t="s">
        <v>40</v>
      </c>
      <c r="O219" s="68"/>
      <c r="P219" s="195">
        <f t="shared" si="31"/>
        <v>0</v>
      </c>
      <c r="Q219" s="195">
        <v>0</v>
      </c>
      <c r="R219" s="195">
        <f t="shared" si="32"/>
        <v>0</v>
      </c>
      <c r="S219" s="195">
        <v>0</v>
      </c>
      <c r="T219" s="196">
        <f t="shared" si="3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7" t="s">
        <v>470</v>
      </c>
      <c r="AT219" s="197" t="s">
        <v>125</v>
      </c>
      <c r="AU219" s="197" t="s">
        <v>82</v>
      </c>
      <c r="AY219" s="14" t="s">
        <v>122</v>
      </c>
      <c r="BE219" s="198">
        <f t="shared" si="34"/>
        <v>0</v>
      </c>
      <c r="BF219" s="198">
        <f t="shared" si="35"/>
        <v>0</v>
      </c>
      <c r="BG219" s="198">
        <f t="shared" si="36"/>
        <v>0</v>
      </c>
      <c r="BH219" s="198">
        <f t="shared" si="37"/>
        <v>0</v>
      </c>
      <c r="BI219" s="198">
        <f t="shared" si="38"/>
        <v>0</v>
      </c>
      <c r="BJ219" s="14" t="s">
        <v>82</v>
      </c>
      <c r="BK219" s="198">
        <f t="shared" si="39"/>
        <v>0</v>
      </c>
      <c r="BL219" s="14" t="s">
        <v>470</v>
      </c>
      <c r="BM219" s="197" t="s">
        <v>480</v>
      </c>
    </row>
    <row r="220" spans="1:65" s="2" customFormat="1" ht="16.5" customHeight="1">
      <c r="A220" s="31"/>
      <c r="B220" s="32"/>
      <c r="C220" s="185" t="s">
        <v>481</v>
      </c>
      <c r="D220" s="185" t="s">
        <v>125</v>
      </c>
      <c r="E220" s="186" t="s">
        <v>482</v>
      </c>
      <c r="F220" s="187" t="s">
        <v>483</v>
      </c>
      <c r="G220" s="188" t="s">
        <v>475</v>
      </c>
      <c r="H220" s="189">
        <v>24</v>
      </c>
      <c r="I220" s="190"/>
      <c r="J220" s="191">
        <f t="shared" si="30"/>
        <v>0</v>
      </c>
      <c r="K220" s="192"/>
      <c r="L220" s="36"/>
      <c r="M220" s="193" t="s">
        <v>1</v>
      </c>
      <c r="N220" s="194" t="s">
        <v>40</v>
      </c>
      <c r="O220" s="68"/>
      <c r="P220" s="195">
        <f t="shared" si="31"/>
        <v>0</v>
      </c>
      <c r="Q220" s="195">
        <v>0</v>
      </c>
      <c r="R220" s="195">
        <f t="shared" si="32"/>
        <v>0</v>
      </c>
      <c r="S220" s="195">
        <v>0</v>
      </c>
      <c r="T220" s="196">
        <f t="shared" si="3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7" t="s">
        <v>470</v>
      </c>
      <c r="AT220" s="197" t="s">
        <v>125</v>
      </c>
      <c r="AU220" s="197" t="s">
        <v>82</v>
      </c>
      <c r="AY220" s="14" t="s">
        <v>122</v>
      </c>
      <c r="BE220" s="198">
        <f t="shared" si="34"/>
        <v>0</v>
      </c>
      <c r="BF220" s="198">
        <f t="shared" si="35"/>
        <v>0</v>
      </c>
      <c r="BG220" s="198">
        <f t="shared" si="36"/>
        <v>0</v>
      </c>
      <c r="BH220" s="198">
        <f t="shared" si="37"/>
        <v>0</v>
      </c>
      <c r="BI220" s="198">
        <f t="shared" si="38"/>
        <v>0</v>
      </c>
      <c r="BJ220" s="14" t="s">
        <v>82</v>
      </c>
      <c r="BK220" s="198">
        <f t="shared" si="39"/>
        <v>0</v>
      </c>
      <c r="BL220" s="14" t="s">
        <v>470</v>
      </c>
      <c r="BM220" s="197" t="s">
        <v>484</v>
      </c>
    </row>
    <row r="221" spans="1:65" s="2" customFormat="1" ht="16.5" customHeight="1">
      <c r="A221" s="31"/>
      <c r="B221" s="32"/>
      <c r="C221" s="185" t="s">
        <v>485</v>
      </c>
      <c r="D221" s="185" t="s">
        <v>125</v>
      </c>
      <c r="E221" s="186" t="s">
        <v>486</v>
      </c>
      <c r="F221" s="187" t="s">
        <v>487</v>
      </c>
      <c r="G221" s="188" t="s">
        <v>407</v>
      </c>
      <c r="H221" s="189">
        <v>1</v>
      </c>
      <c r="I221" s="190"/>
      <c r="J221" s="191">
        <f t="shared" si="30"/>
        <v>0</v>
      </c>
      <c r="K221" s="192"/>
      <c r="L221" s="36"/>
      <c r="M221" s="193" t="s">
        <v>1</v>
      </c>
      <c r="N221" s="194" t="s">
        <v>40</v>
      </c>
      <c r="O221" s="68"/>
      <c r="P221" s="195">
        <f t="shared" si="31"/>
        <v>0</v>
      </c>
      <c r="Q221" s="195">
        <v>0</v>
      </c>
      <c r="R221" s="195">
        <f t="shared" si="32"/>
        <v>0</v>
      </c>
      <c r="S221" s="195">
        <v>0</v>
      </c>
      <c r="T221" s="196">
        <f t="shared" si="3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7" t="s">
        <v>470</v>
      </c>
      <c r="AT221" s="197" t="s">
        <v>125</v>
      </c>
      <c r="AU221" s="197" t="s">
        <v>82</v>
      </c>
      <c r="AY221" s="14" t="s">
        <v>122</v>
      </c>
      <c r="BE221" s="198">
        <f t="shared" si="34"/>
        <v>0</v>
      </c>
      <c r="BF221" s="198">
        <f t="shared" si="35"/>
        <v>0</v>
      </c>
      <c r="BG221" s="198">
        <f t="shared" si="36"/>
        <v>0</v>
      </c>
      <c r="BH221" s="198">
        <f t="shared" si="37"/>
        <v>0</v>
      </c>
      <c r="BI221" s="198">
        <f t="shared" si="38"/>
        <v>0</v>
      </c>
      <c r="BJ221" s="14" t="s">
        <v>82</v>
      </c>
      <c r="BK221" s="198">
        <f t="shared" si="39"/>
        <v>0</v>
      </c>
      <c r="BL221" s="14" t="s">
        <v>470</v>
      </c>
      <c r="BM221" s="197" t="s">
        <v>488</v>
      </c>
    </row>
    <row r="222" spans="1:65" s="2" customFormat="1" ht="16.5" customHeight="1">
      <c r="A222" s="31"/>
      <c r="B222" s="32"/>
      <c r="C222" s="185" t="s">
        <v>489</v>
      </c>
      <c r="D222" s="185" t="s">
        <v>125</v>
      </c>
      <c r="E222" s="186" t="s">
        <v>490</v>
      </c>
      <c r="F222" s="187" t="s">
        <v>491</v>
      </c>
      <c r="G222" s="188" t="s">
        <v>407</v>
      </c>
      <c r="H222" s="189">
        <v>1</v>
      </c>
      <c r="I222" s="190"/>
      <c r="J222" s="191">
        <f t="shared" si="30"/>
        <v>0</v>
      </c>
      <c r="K222" s="192"/>
      <c r="L222" s="36"/>
      <c r="M222" s="193" t="s">
        <v>1</v>
      </c>
      <c r="N222" s="194" t="s">
        <v>40</v>
      </c>
      <c r="O222" s="68"/>
      <c r="P222" s="195">
        <f t="shared" si="31"/>
        <v>0</v>
      </c>
      <c r="Q222" s="195">
        <v>0</v>
      </c>
      <c r="R222" s="195">
        <f t="shared" si="32"/>
        <v>0</v>
      </c>
      <c r="S222" s="195">
        <v>0</v>
      </c>
      <c r="T222" s="196">
        <f t="shared" si="3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7" t="s">
        <v>470</v>
      </c>
      <c r="AT222" s="197" t="s">
        <v>125</v>
      </c>
      <c r="AU222" s="197" t="s">
        <v>82</v>
      </c>
      <c r="AY222" s="14" t="s">
        <v>122</v>
      </c>
      <c r="BE222" s="198">
        <f t="shared" si="34"/>
        <v>0</v>
      </c>
      <c r="BF222" s="198">
        <f t="shared" si="35"/>
        <v>0</v>
      </c>
      <c r="BG222" s="198">
        <f t="shared" si="36"/>
        <v>0</v>
      </c>
      <c r="BH222" s="198">
        <f t="shared" si="37"/>
        <v>0</v>
      </c>
      <c r="BI222" s="198">
        <f t="shared" si="38"/>
        <v>0</v>
      </c>
      <c r="BJ222" s="14" t="s">
        <v>82</v>
      </c>
      <c r="BK222" s="198">
        <f t="shared" si="39"/>
        <v>0</v>
      </c>
      <c r="BL222" s="14" t="s">
        <v>470</v>
      </c>
      <c r="BM222" s="197" t="s">
        <v>492</v>
      </c>
    </row>
    <row r="223" spans="1:65" s="2" customFormat="1" ht="24.2" customHeight="1">
      <c r="A223" s="31"/>
      <c r="B223" s="32"/>
      <c r="C223" s="185" t="s">
        <v>493</v>
      </c>
      <c r="D223" s="185" t="s">
        <v>125</v>
      </c>
      <c r="E223" s="186" t="s">
        <v>494</v>
      </c>
      <c r="F223" s="187" t="s">
        <v>495</v>
      </c>
      <c r="G223" s="188" t="s">
        <v>407</v>
      </c>
      <c r="H223" s="189">
        <v>1</v>
      </c>
      <c r="I223" s="190"/>
      <c r="J223" s="191">
        <f t="shared" si="30"/>
        <v>0</v>
      </c>
      <c r="K223" s="192"/>
      <c r="L223" s="36"/>
      <c r="M223" s="211" t="s">
        <v>1</v>
      </c>
      <c r="N223" s="212" t="s">
        <v>40</v>
      </c>
      <c r="O223" s="213"/>
      <c r="P223" s="214">
        <f t="shared" si="31"/>
        <v>0</v>
      </c>
      <c r="Q223" s="214">
        <v>0</v>
      </c>
      <c r="R223" s="214">
        <f t="shared" si="32"/>
        <v>0</v>
      </c>
      <c r="S223" s="214">
        <v>0</v>
      </c>
      <c r="T223" s="215">
        <f t="shared" si="3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7" t="s">
        <v>470</v>
      </c>
      <c r="AT223" s="197" t="s">
        <v>125</v>
      </c>
      <c r="AU223" s="197" t="s">
        <v>82</v>
      </c>
      <c r="AY223" s="14" t="s">
        <v>122</v>
      </c>
      <c r="BE223" s="198">
        <f t="shared" si="34"/>
        <v>0</v>
      </c>
      <c r="BF223" s="198">
        <f t="shared" si="35"/>
        <v>0</v>
      </c>
      <c r="BG223" s="198">
        <f t="shared" si="36"/>
        <v>0</v>
      </c>
      <c r="BH223" s="198">
        <f t="shared" si="37"/>
        <v>0</v>
      </c>
      <c r="BI223" s="198">
        <f t="shared" si="38"/>
        <v>0</v>
      </c>
      <c r="BJ223" s="14" t="s">
        <v>82</v>
      </c>
      <c r="BK223" s="198">
        <f t="shared" si="39"/>
        <v>0</v>
      </c>
      <c r="BL223" s="14" t="s">
        <v>470</v>
      </c>
      <c r="BM223" s="197" t="s">
        <v>496</v>
      </c>
    </row>
    <row r="224" spans="1:31" s="2" customFormat="1" ht="6.95" customHeight="1">
      <c r="A224" s="31"/>
      <c r="B224" s="51"/>
      <c r="C224" s="52"/>
      <c r="D224" s="52"/>
      <c r="E224" s="52"/>
      <c r="F224" s="52"/>
      <c r="G224" s="52"/>
      <c r="H224" s="52"/>
      <c r="I224" s="52"/>
      <c r="J224" s="52"/>
      <c r="K224" s="52"/>
      <c r="L224" s="36"/>
      <c r="M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</row>
  </sheetData>
  <sheetProtection algorithmName="SHA-512" hashValue="xAaCtwvNaM8wws2Lx25xpVU8L53TpwJTcGtWqmCOScwhlRdITI9IuXTU9CoP/ZViebp8O0lcKcu0s5DAI4DAOA==" saltValue="eotPu8nZlN7MeXWmXcEwgRQpaYQNiwpK/LjkUpToofiYx76h1lKlZ1Wlbwxja2ILZec2laAjyUkTeqNEW785VA==" spinCount="100000" sheet="1" objects="1" scenarios="1" formatColumns="0" formatRows="0" autoFilter="0"/>
  <autoFilter ref="C126:K223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Gottwald</dc:creator>
  <cp:keywords/>
  <dc:description/>
  <cp:lastModifiedBy>Šárka Goldmannová</cp:lastModifiedBy>
  <dcterms:created xsi:type="dcterms:W3CDTF">2023-11-16T09:28:57Z</dcterms:created>
  <dcterms:modified xsi:type="dcterms:W3CDTF">2023-12-18T10:58:49Z</dcterms:modified>
  <cp:category/>
  <cp:version/>
  <cp:contentType/>
  <cp:contentStatus/>
</cp:coreProperties>
</file>