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127_ISŠ_Slavkov\Otop_soust_havarie\02_ZD\ZD_Profil\"/>
    </mc:Choice>
  </mc:AlternateContent>
  <xr:revisionPtr revIDLastSave="0" documentId="8_{4795843A-98F9-4A04-9E4D-5E5A5716C5C6}" xr6:coauthVersionLast="47" xr6:coauthVersionMax="47" xr10:uidLastSave="{00000000-0000-0000-0000-000000000000}"/>
  <bookViews>
    <workbookView xWindow="3330" yWindow="3330" windowWidth="28800" windowHeight="15375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D.1.4.1 Pol" sheetId="12" r:id="rId4"/>
    <sheet name="SO 02 D.1.4.2 Pol" sheetId="13" r:id="rId5"/>
    <sheet name="PS 03 D.1.4.3 Pol" sheetId="14" r:id="rId6"/>
  </sheets>
  <externalReferences>
    <externalReference r:id="rId7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5">'PS 03 D.1.4.3 Pol'!$1:$7</definedName>
    <definedName name="_xlnm.Print_Titles" localSheetId="3">'SO 01 D.1.4.1 Pol'!$1:$7</definedName>
    <definedName name="_xlnm.Print_Titles" localSheetId="4">'SO 02 D.1.4.2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5">'PS 03 D.1.4.3 Pol'!$A$1:$Y$27</definedName>
    <definedName name="_xlnm.Print_Area" localSheetId="3">'SO 01 D.1.4.1 Pol'!$A$1:$Y$103</definedName>
    <definedName name="_xlnm.Print_Area" localSheetId="4">'SO 02 D.1.4.2 Pol'!$A$1:$Y$88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 concurrentCalc="0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1" l="1"/>
  <c r="I69" i="1"/>
  <c r="I68" i="1"/>
  <c r="I67" i="1"/>
  <c r="I66" i="1"/>
  <c r="I65" i="1"/>
  <c r="I64" i="1"/>
  <c r="I63" i="1"/>
  <c r="I62" i="1"/>
  <c r="I71" i="1"/>
  <c r="G47" i="1"/>
  <c r="F47" i="1"/>
  <c r="G46" i="1"/>
  <c r="F46" i="1"/>
  <c r="H46" i="1"/>
  <c r="I46" i="1"/>
  <c r="G44" i="1"/>
  <c r="F44" i="1"/>
  <c r="G43" i="1"/>
  <c r="F43" i="1"/>
  <c r="H43" i="1"/>
  <c r="I43" i="1"/>
  <c r="G42" i="1"/>
  <c r="H42" i="1"/>
  <c r="I42" i="1"/>
  <c r="F42" i="1"/>
  <c r="G41" i="1"/>
  <c r="F41" i="1"/>
  <c r="G39" i="1"/>
  <c r="H39" i="1"/>
  <c r="I39" i="1"/>
  <c r="I48" i="1"/>
  <c r="F39" i="1"/>
  <c r="G26" i="14"/>
  <c r="BA24" i="14"/>
  <c r="BA20" i="14"/>
  <c r="G9" i="14"/>
  <c r="M9" i="14"/>
  <c r="M8" i="14"/>
  <c r="I9" i="14"/>
  <c r="I8" i="14"/>
  <c r="K9" i="14"/>
  <c r="K8" i="14"/>
  <c r="O9" i="14"/>
  <c r="O8" i="14"/>
  <c r="Q9" i="14"/>
  <c r="Q8" i="14"/>
  <c r="V9" i="14"/>
  <c r="V8" i="14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G8" i="14"/>
  <c r="I12" i="14"/>
  <c r="K12" i="14"/>
  <c r="M12" i="14"/>
  <c r="O12" i="14"/>
  <c r="Q12" i="14"/>
  <c r="V12" i="14"/>
  <c r="G13" i="14"/>
  <c r="M13" i="14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M16" i="14"/>
  <c r="I16" i="14"/>
  <c r="K16" i="14"/>
  <c r="O16" i="14"/>
  <c r="Q16" i="14"/>
  <c r="V16" i="14"/>
  <c r="G17" i="14"/>
  <c r="M17" i="14"/>
  <c r="I17" i="14"/>
  <c r="K17" i="14"/>
  <c r="O17" i="14"/>
  <c r="Q17" i="14"/>
  <c r="V17" i="14"/>
  <c r="G18" i="14"/>
  <c r="G19" i="14"/>
  <c r="I19" i="14"/>
  <c r="I18" i="14"/>
  <c r="K19" i="14"/>
  <c r="M19" i="14"/>
  <c r="M18" i="14"/>
  <c r="O19" i="14"/>
  <c r="O18" i="14"/>
  <c r="Q19" i="14"/>
  <c r="V19" i="14"/>
  <c r="V18" i="14"/>
  <c r="G21" i="14"/>
  <c r="I21" i="14"/>
  <c r="K21" i="14"/>
  <c r="K18" i="14"/>
  <c r="M21" i="14"/>
  <c r="O21" i="14"/>
  <c r="Q21" i="14"/>
  <c r="V21" i="14"/>
  <c r="G23" i="14"/>
  <c r="I23" i="14"/>
  <c r="K23" i="14"/>
  <c r="M23" i="14"/>
  <c r="O23" i="14"/>
  <c r="Q23" i="14"/>
  <c r="Q18" i="14"/>
  <c r="V23" i="14"/>
  <c r="AE26" i="14"/>
  <c r="AF26" i="14"/>
  <c r="G87" i="13"/>
  <c r="BA85" i="13"/>
  <c r="BA81" i="13"/>
  <c r="Q8" i="13"/>
  <c r="G9" i="13"/>
  <c r="M9" i="13"/>
  <c r="M8" i="13"/>
  <c r="I9" i="13"/>
  <c r="I8" i="13"/>
  <c r="K9" i="13"/>
  <c r="K8" i="13"/>
  <c r="O9" i="13"/>
  <c r="O8" i="13"/>
  <c r="Q9" i="13"/>
  <c r="V9" i="13"/>
  <c r="V8" i="13"/>
  <c r="G10" i="13"/>
  <c r="I10" i="13"/>
  <c r="K10" i="13"/>
  <c r="M10" i="13"/>
  <c r="O10" i="13"/>
  <c r="Q10" i="13"/>
  <c r="V10" i="13"/>
  <c r="G11" i="13"/>
  <c r="G8" i="13"/>
  <c r="I11" i="13"/>
  <c r="K11" i="13"/>
  <c r="M11" i="13"/>
  <c r="O11" i="13"/>
  <c r="Q11" i="13"/>
  <c r="V11" i="13"/>
  <c r="G13" i="13"/>
  <c r="M13" i="13"/>
  <c r="I13" i="13"/>
  <c r="I12" i="13"/>
  <c r="K13" i="13"/>
  <c r="K12" i="13"/>
  <c r="O13" i="13"/>
  <c r="Q13" i="13"/>
  <c r="Q12" i="13"/>
  <c r="V13" i="13"/>
  <c r="V12" i="13"/>
  <c r="G14" i="13"/>
  <c r="I14" i="13"/>
  <c r="K14" i="13"/>
  <c r="M14" i="13"/>
  <c r="O14" i="13"/>
  <c r="Q14" i="13"/>
  <c r="V14" i="13"/>
  <c r="G15" i="13"/>
  <c r="I15" i="13"/>
  <c r="K15" i="13"/>
  <c r="M15" i="13"/>
  <c r="O15" i="13"/>
  <c r="Q15" i="13"/>
  <c r="V15" i="13"/>
  <c r="G16" i="13"/>
  <c r="M16" i="13"/>
  <c r="I16" i="13"/>
  <c r="K16" i="13"/>
  <c r="O16" i="13"/>
  <c r="O12" i="13"/>
  <c r="Q16" i="13"/>
  <c r="V16" i="13"/>
  <c r="G17" i="13"/>
  <c r="M17" i="13"/>
  <c r="I17" i="13"/>
  <c r="K17" i="13"/>
  <c r="O17" i="13"/>
  <c r="Q17" i="13"/>
  <c r="V17" i="13"/>
  <c r="G19" i="13"/>
  <c r="I19" i="13"/>
  <c r="K19" i="13"/>
  <c r="M19" i="13"/>
  <c r="O19" i="13"/>
  <c r="Q19" i="13"/>
  <c r="V19" i="13"/>
  <c r="G21" i="13"/>
  <c r="I21" i="13"/>
  <c r="K21" i="13"/>
  <c r="M21" i="13"/>
  <c r="O21" i="13"/>
  <c r="Q21" i="13"/>
  <c r="V21" i="13"/>
  <c r="G22" i="13"/>
  <c r="M22" i="13"/>
  <c r="I22" i="13"/>
  <c r="K22" i="13"/>
  <c r="O22" i="13"/>
  <c r="Q22" i="13"/>
  <c r="V22" i="13"/>
  <c r="G24" i="13"/>
  <c r="I24" i="13"/>
  <c r="I23" i="13"/>
  <c r="K24" i="13"/>
  <c r="K23" i="13"/>
  <c r="M24" i="13"/>
  <c r="O24" i="13"/>
  <c r="Q24" i="13"/>
  <c r="V24" i="13"/>
  <c r="V23" i="13"/>
  <c r="G25" i="13"/>
  <c r="I25" i="13"/>
  <c r="K25" i="13"/>
  <c r="M25" i="13"/>
  <c r="O25" i="13"/>
  <c r="O23" i="13"/>
  <c r="Q25" i="13"/>
  <c r="V25" i="13"/>
  <c r="G26" i="13"/>
  <c r="G23" i="13"/>
  <c r="I26" i="13"/>
  <c r="K26" i="13"/>
  <c r="M26" i="13"/>
  <c r="O26" i="13"/>
  <c r="Q26" i="13"/>
  <c r="V26" i="13"/>
  <c r="G27" i="13"/>
  <c r="M27" i="13"/>
  <c r="I27" i="13"/>
  <c r="K27" i="13"/>
  <c r="O27" i="13"/>
  <c r="Q27" i="13"/>
  <c r="Q23" i="13"/>
  <c r="V27" i="13"/>
  <c r="G28" i="13"/>
  <c r="I28" i="13"/>
  <c r="K28" i="13"/>
  <c r="M28" i="13"/>
  <c r="O28" i="13"/>
  <c r="Q28" i="13"/>
  <c r="V28" i="13"/>
  <c r="G30" i="13"/>
  <c r="G31" i="13"/>
  <c r="M31" i="13"/>
  <c r="I31" i="13"/>
  <c r="I30" i="13"/>
  <c r="K31" i="13"/>
  <c r="O31" i="13"/>
  <c r="O30" i="13"/>
  <c r="Q31" i="13"/>
  <c r="Q30" i="13"/>
  <c r="V31" i="13"/>
  <c r="G32" i="13"/>
  <c r="M32" i="13"/>
  <c r="I32" i="13"/>
  <c r="K32" i="13"/>
  <c r="K30" i="13"/>
  <c r="O32" i="13"/>
  <c r="Q32" i="13"/>
  <c r="V32" i="13"/>
  <c r="G35" i="13"/>
  <c r="I35" i="13"/>
  <c r="K35" i="13"/>
  <c r="M35" i="13"/>
  <c r="O35" i="13"/>
  <c r="Q35" i="13"/>
  <c r="V35" i="13"/>
  <c r="G38" i="13"/>
  <c r="I38" i="13"/>
  <c r="K38" i="13"/>
  <c r="M38" i="13"/>
  <c r="O38" i="13"/>
  <c r="Q38" i="13"/>
  <c r="V38" i="13"/>
  <c r="G41" i="13"/>
  <c r="I41" i="13"/>
  <c r="K41" i="13"/>
  <c r="M41" i="13"/>
  <c r="O41" i="13"/>
  <c r="Q41" i="13"/>
  <c r="V41" i="13"/>
  <c r="G44" i="13"/>
  <c r="M44" i="13"/>
  <c r="I44" i="13"/>
  <c r="K44" i="13"/>
  <c r="O44" i="13"/>
  <c r="Q44" i="13"/>
  <c r="V44" i="13"/>
  <c r="V30" i="13"/>
  <c r="G47" i="13"/>
  <c r="I47" i="13"/>
  <c r="K47" i="13"/>
  <c r="M47" i="13"/>
  <c r="O47" i="13"/>
  <c r="Q47" i="13"/>
  <c r="V47" i="13"/>
  <c r="G50" i="13"/>
  <c r="M50" i="13"/>
  <c r="I50" i="13"/>
  <c r="K50" i="13"/>
  <c r="O50" i="13"/>
  <c r="Q50" i="13"/>
  <c r="V50" i="13"/>
  <c r="G51" i="13"/>
  <c r="M51" i="13"/>
  <c r="I51" i="13"/>
  <c r="K51" i="13"/>
  <c r="O51" i="13"/>
  <c r="Q51" i="13"/>
  <c r="V51" i="13"/>
  <c r="G53" i="13"/>
  <c r="M53" i="13"/>
  <c r="I53" i="13"/>
  <c r="K53" i="13"/>
  <c r="O53" i="13"/>
  <c r="Q53" i="13"/>
  <c r="V53" i="13"/>
  <c r="G55" i="13"/>
  <c r="I55" i="13"/>
  <c r="K55" i="13"/>
  <c r="M55" i="13"/>
  <c r="O55" i="13"/>
  <c r="Q55" i="13"/>
  <c r="V55" i="13"/>
  <c r="G58" i="13"/>
  <c r="I58" i="13"/>
  <c r="K58" i="13"/>
  <c r="M58" i="13"/>
  <c r="O58" i="13"/>
  <c r="Q58" i="13"/>
  <c r="V58" i="13"/>
  <c r="G60" i="13"/>
  <c r="I60" i="13"/>
  <c r="K60" i="13"/>
  <c r="M60" i="13"/>
  <c r="O60" i="13"/>
  <c r="Q60" i="13"/>
  <c r="V60" i="13"/>
  <c r="V61" i="13"/>
  <c r="G62" i="13"/>
  <c r="I62" i="13"/>
  <c r="K62" i="13"/>
  <c r="K61" i="13"/>
  <c r="M62" i="13"/>
  <c r="O62" i="13"/>
  <c r="Q62" i="13"/>
  <c r="Q61" i="13"/>
  <c r="V62" i="13"/>
  <c r="G63" i="13"/>
  <c r="G61" i="13"/>
  <c r="I63" i="13"/>
  <c r="K63" i="13"/>
  <c r="O63" i="13"/>
  <c r="Q63" i="13"/>
  <c r="V63" i="13"/>
  <c r="G64" i="13"/>
  <c r="M64" i="13"/>
  <c r="I64" i="13"/>
  <c r="I61" i="13"/>
  <c r="K64" i="13"/>
  <c r="O64" i="13"/>
  <c r="O61" i="13"/>
  <c r="Q64" i="13"/>
  <c r="V64" i="13"/>
  <c r="G66" i="13"/>
  <c r="M66" i="13"/>
  <c r="I66" i="13"/>
  <c r="K66" i="13"/>
  <c r="O66" i="13"/>
  <c r="Q66" i="13"/>
  <c r="V66" i="13"/>
  <c r="G68" i="13"/>
  <c r="I68" i="13"/>
  <c r="K68" i="13"/>
  <c r="K67" i="13"/>
  <c r="M68" i="13"/>
  <c r="O68" i="13"/>
  <c r="O67" i="13"/>
  <c r="Q68" i="13"/>
  <c r="V68" i="13"/>
  <c r="G69" i="13"/>
  <c r="G67" i="13"/>
  <c r="I69" i="13"/>
  <c r="K69" i="13"/>
  <c r="M69" i="13"/>
  <c r="O69" i="13"/>
  <c r="Q69" i="13"/>
  <c r="Q67" i="13"/>
  <c r="V69" i="13"/>
  <c r="G70" i="13"/>
  <c r="I70" i="13"/>
  <c r="K70" i="13"/>
  <c r="M70" i="13"/>
  <c r="O70" i="13"/>
  <c r="Q70" i="13"/>
  <c r="V70" i="13"/>
  <c r="V67" i="13"/>
  <c r="G71" i="13"/>
  <c r="I71" i="13"/>
  <c r="K71" i="13"/>
  <c r="M71" i="13"/>
  <c r="O71" i="13"/>
  <c r="Q71" i="13"/>
  <c r="V71" i="13"/>
  <c r="G72" i="13"/>
  <c r="M72" i="13"/>
  <c r="M67" i="13"/>
  <c r="I72" i="13"/>
  <c r="K72" i="13"/>
  <c r="O72" i="13"/>
  <c r="Q72" i="13"/>
  <c r="V72" i="13"/>
  <c r="G73" i="13"/>
  <c r="M73" i="13"/>
  <c r="I73" i="13"/>
  <c r="I67" i="13"/>
  <c r="K73" i="13"/>
  <c r="O73" i="13"/>
  <c r="Q73" i="13"/>
  <c r="V73" i="13"/>
  <c r="G74" i="13"/>
  <c r="K74" i="13"/>
  <c r="G75" i="13"/>
  <c r="I75" i="13"/>
  <c r="I74" i="13"/>
  <c r="K75" i="13"/>
  <c r="M75" i="13"/>
  <c r="M74" i="13"/>
  <c r="O75" i="13"/>
  <c r="Q75" i="13"/>
  <c r="V75" i="13"/>
  <c r="V74" i="13"/>
  <c r="G76" i="13"/>
  <c r="I76" i="13"/>
  <c r="K76" i="13"/>
  <c r="M76" i="13"/>
  <c r="O76" i="13"/>
  <c r="O74" i="13"/>
  <c r="Q76" i="13"/>
  <c r="V76" i="13"/>
  <c r="G77" i="13"/>
  <c r="I77" i="13"/>
  <c r="K77" i="13"/>
  <c r="M77" i="13"/>
  <c r="O77" i="13"/>
  <c r="Q77" i="13"/>
  <c r="Q74" i="13"/>
  <c r="V77" i="13"/>
  <c r="O79" i="13"/>
  <c r="V79" i="13"/>
  <c r="G80" i="13"/>
  <c r="I80" i="13"/>
  <c r="I79" i="13"/>
  <c r="K80" i="13"/>
  <c r="K79" i="13"/>
  <c r="M80" i="13"/>
  <c r="O80" i="13"/>
  <c r="Q80" i="13"/>
  <c r="Q79" i="13"/>
  <c r="V80" i="13"/>
  <c r="G82" i="13"/>
  <c r="G79" i="13"/>
  <c r="I82" i="13"/>
  <c r="K82" i="13"/>
  <c r="O82" i="13"/>
  <c r="Q82" i="13"/>
  <c r="V82" i="13"/>
  <c r="G84" i="13"/>
  <c r="I84" i="13"/>
  <c r="K84" i="13"/>
  <c r="M84" i="13"/>
  <c r="O84" i="13"/>
  <c r="Q84" i="13"/>
  <c r="V84" i="13"/>
  <c r="AE87" i="13"/>
  <c r="G102" i="12"/>
  <c r="BA100" i="12"/>
  <c r="BA96" i="12"/>
  <c r="G8" i="12"/>
  <c r="O8" i="12"/>
  <c r="G9" i="12"/>
  <c r="M9" i="12"/>
  <c r="M8" i="12"/>
  <c r="I9" i="12"/>
  <c r="I8" i="12"/>
  <c r="K9" i="12"/>
  <c r="K8" i="12"/>
  <c r="O9" i="12"/>
  <c r="Q9" i="12"/>
  <c r="Q8" i="12"/>
  <c r="V9" i="12"/>
  <c r="V8" i="12"/>
  <c r="G10" i="12"/>
  <c r="I10" i="12"/>
  <c r="K10" i="12"/>
  <c r="M10" i="12"/>
  <c r="O10" i="12"/>
  <c r="Q10" i="12"/>
  <c r="V10" i="12"/>
  <c r="G11" i="12"/>
  <c r="I11" i="12"/>
  <c r="K11" i="12"/>
  <c r="M11" i="12"/>
  <c r="O11" i="12"/>
  <c r="Q11" i="12"/>
  <c r="V11" i="12"/>
  <c r="G13" i="12"/>
  <c r="M13" i="12"/>
  <c r="I13" i="12"/>
  <c r="I12" i="12"/>
  <c r="K13" i="12"/>
  <c r="K12" i="12"/>
  <c r="O13" i="12"/>
  <c r="Q13" i="12"/>
  <c r="Q12" i="12"/>
  <c r="V13" i="12"/>
  <c r="V12" i="12"/>
  <c r="G14" i="12"/>
  <c r="I14" i="12"/>
  <c r="K14" i="12"/>
  <c r="M14" i="12"/>
  <c r="O14" i="12"/>
  <c r="Q14" i="12"/>
  <c r="V14" i="12"/>
  <c r="G15" i="12"/>
  <c r="I15" i="12"/>
  <c r="K15" i="12"/>
  <c r="M15" i="12"/>
  <c r="O15" i="12"/>
  <c r="Q15" i="12"/>
  <c r="V15" i="12"/>
  <c r="G16" i="12"/>
  <c r="M16" i="12"/>
  <c r="I16" i="12"/>
  <c r="K16" i="12"/>
  <c r="O16" i="12"/>
  <c r="O12" i="12"/>
  <c r="Q16" i="12"/>
  <c r="V16" i="12"/>
  <c r="G17" i="12"/>
  <c r="M17" i="12"/>
  <c r="I17" i="12"/>
  <c r="K17" i="12"/>
  <c r="O17" i="12"/>
  <c r="Q17" i="12"/>
  <c r="V17" i="12"/>
  <c r="G18" i="12"/>
  <c r="I18" i="12"/>
  <c r="K18" i="12"/>
  <c r="M18" i="12"/>
  <c r="O18" i="12"/>
  <c r="Q18" i="12"/>
  <c r="V18" i="12"/>
  <c r="G20" i="12"/>
  <c r="I20" i="12"/>
  <c r="K20" i="12"/>
  <c r="M20" i="12"/>
  <c r="O20" i="12"/>
  <c r="Q20" i="12"/>
  <c r="V20" i="12"/>
  <c r="G22" i="12"/>
  <c r="M22" i="12"/>
  <c r="I22" i="12"/>
  <c r="K22" i="12"/>
  <c r="O22" i="12"/>
  <c r="Q22" i="12"/>
  <c r="V22" i="12"/>
  <c r="G23" i="12"/>
  <c r="M23" i="12"/>
  <c r="I23" i="12"/>
  <c r="K23" i="12"/>
  <c r="O23" i="12"/>
  <c r="Q23" i="12"/>
  <c r="V23" i="12"/>
  <c r="K24" i="12"/>
  <c r="G25" i="12"/>
  <c r="I25" i="12"/>
  <c r="I24" i="12"/>
  <c r="K25" i="12"/>
  <c r="M25" i="12"/>
  <c r="O25" i="12"/>
  <c r="O24" i="12"/>
  <c r="Q25" i="12"/>
  <c r="V25" i="12"/>
  <c r="G26" i="12"/>
  <c r="G24" i="12"/>
  <c r="I26" i="12"/>
  <c r="K26" i="12"/>
  <c r="O26" i="12"/>
  <c r="Q26" i="12"/>
  <c r="Q24" i="12"/>
  <c r="V26" i="12"/>
  <c r="G27" i="12"/>
  <c r="I27" i="12"/>
  <c r="K27" i="12"/>
  <c r="M27" i="12"/>
  <c r="O27" i="12"/>
  <c r="Q27" i="12"/>
  <c r="V27" i="12"/>
  <c r="G28" i="12"/>
  <c r="I28" i="12"/>
  <c r="K28" i="12"/>
  <c r="M28" i="12"/>
  <c r="O28" i="12"/>
  <c r="Q28" i="12"/>
  <c r="V28" i="12"/>
  <c r="V24" i="12"/>
  <c r="G29" i="12"/>
  <c r="I29" i="12"/>
  <c r="K29" i="12"/>
  <c r="M29" i="12"/>
  <c r="O29" i="12"/>
  <c r="Q29" i="12"/>
  <c r="V29" i="12"/>
  <c r="G31" i="12"/>
  <c r="G32" i="12"/>
  <c r="M32" i="12"/>
  <c r="I32" i="12"/>
  <c r="I31" i="12"/>
  <c r="K32" i="12"/>
  <c r="K31" i="12"/>
  <c r="O32" i="12"/>
  <c r="Q32" i="12"/>
  <c r="Q31" i="12"/>
  <c r="V32" i="12"/>
  <c r="G33" i="12"/>
  <c r="M33" i="12"/>
  <c r="I33" i="12"/>
  <c r="K33" i="12"/>
  <c r="O33" i="12"/>
  <c r="Q33" i="12"/>
  <c r="V33" i="12"/>
  <c r="V31" i="12"/>
  <c r="G36" i="12"/>
  <c r="I36" i="12"/>
  <c r="K36" i="12"/>
  <c r="M36" i="12"/>
  <c r="O36" i="12"/>
  <c r="Q36" i="12"/>
  <c r="V36" i="12"/>
  <c r="G39" i="12"/>
  <c r="M39" i="12"/>
  <c r="I39" i="12"/>
  <c r="K39" i="12"/>
  <c r="O39" i="12"/>
  <c r="O31" i="12"/>
  <c r="Q39" i="12"/>
  <c r="V39" i="12"/>
  <c r="G42" i="12"/>
  <c r="I42" i="12"/>
  <c r="K42" i="12"/>
  <c r="M42" i="12"/>
  <c r="O42" i="12"/>
  <c r="Q42" i="12"/>
  <c r="V42" i="12"/>
  <c r="G45" i="12"/>
  <c r="I45" i="12"/>
  <c r="K45" i="12"/>
  <c r="M45" i="12"/>
  <c r="O45" i="12"/>
  <c r="Q45" i="12"/>
  <c r="V45" i="12"/>
  <c r="G48" i="12"/>
  <c r="I48" i="12"/>
  <c r="K48" i="12"/>
  <c r="M48" i="12"/>
  <c r="O48" i="12"/>
  <c r="Q48" i="12"/>
  <c r="V48" i="12"/>
  <c r="G51" i="12"/>
  <c r="M51" i="12"/>
  <c r="I51" i="12"/>
  <c r="K51" i="12"/>
  <c r="O51" i="12"/>
  <c r="Q51" i="12"/>
  <c r="V51" i="12"/>
  <c r="G52" i="12"/>
  <c r="M52" i="12"/>
  <c r="I52" i="12"/>
  <c r="K52" i="12"/>
  <c r="O52" i="12"/>
  <c r="Q52" i="12"/>
  <c r="V52" i="12"/>
  <c r="G54" i="12"/>
  <c r="M54" i="12"/>
  <c r="I54" i="12"/>
  <c r="K54" i="12"/>
  <c r="O54" i="12"/>
  <c r="Q54" i="12"/>
  <c r="V54" i="12"/>
  <c r="G56" i="12"/>
  <c r="I56" i="12"/>
  <c r="K56" i="12"/>
  <c r="M56" i="12"/>
  <c r="O56" i="12"/>
  <c r="Q56" i="12"/>
  <c r="V56" i="12"/>
  <c r="G59" i="12"/>
  <c r="M59" i="12"/>
  <c r="I59" i="12"/>
  <c r="K59" i="12"/>
  <c r="O59" i="12"/>
  <c r="Q59" i="12"/>
  <c r="V59" i="12"/>
  <c r="G61" i="12"/>
  <c r="I61" i="12"/>
  <c r="K61" i="12"/>
  <c r="M61" i="12"/>
  <c r="O61" i="12"/>
  <c r="Q61" i="12"/>
  <c r="V61" i="12"/>
  <c r="V62" i="12"/>
  <c r="G63" i="12"/>
  <c r="G62" i="12"/>
  <c r="I63" i="12"/>
  <c r="I62" i="12"/>
  <c r="K63" i="12"/>
  <c r="M63" i="12"/>
  <c r="O63" i="12"/>
  <c r="Q63" i="12"/>
  <c r="Q62" i="12"/>
  <c r="V63" i="12"/>
  <c r="G64" i="12"/>
  <c r="M64" i="12"/>
  <c r="I64" i="12"/>
  <c r="K64" i="12"/>
  <c r="O64" i="12"/>
  <c r="O62" i="12"/>
  <c r="Q64" i="12"/>
  <c r="V64" i="12"/>
  <c r="G65" i="12"/>
  <c r="M65" i="12"/>
  <c r="I65" i="12"/>
  <c r="K65" i="12"/>
  <c r="O65" i="12"/>
  <c r="Q65" i="12"/>
  <c r="V65" i="12"/>
  <c r="G66" i="12"/>
  <c r="M66" i="12"/>
  <c r="I66" i="12"/>
  <c r="K66" i="12"/>
  <c r="K62" i="12"/>
  <c r="O66" i="12"/>
  <c r="Q66" i="12"/>
  <c r="V66" i="12"/>
  <c r="G68" i="12"/>
  <c r="I68" i="12"/>
  <c r="K68" i="12"/>
  <c r="M68" i="12"/>
  <c r="O68" i="12"/>
  <c r="Q68" i="12"/>
  <c r="V68" i="12"/>
  <c r="G70" i="12"/>
  <c r="I70" i="12"/>
  <c r="I69" i="12"/>
  <c r="K70" i="12"/>
  <c r="M70" i="12"/>
  <c r="O70" i="12"/>
  <c r="Q70" i="12"/>
  <c r="Q69" i="12"/>
  <c r="V70" i="12"/>
  <c r="V69" i="12"/>
  <c r="G71" i="12"/>
  <c r="M71" i="12"/>
  <c r="I71" i="12"/>
  <c r="K71" i="12"/>
  <c r="K69" i="12"/>
  <c r="O71" i="12"/>
  <c r="Q71" i="12"/>
  <c r="V71" i="12"/>
  <c r="G72" i="12"/>
  <c r="I72" i="12"/>
  <c r="K72" i="12"/>
  <c r="M72" i="12"/>
  <c r="O72" i="12"/>
  <c r="Q72" i="12"/>
  <c r="V72" i="12"/>
  <c r="G73" i="12"/>
  <c r="M73" i="12"/>
  <c r="I73" i="12"/>
  <c r="K73" i="12"/>
  <c r="O73" i="12"/>
  <c r="Q73" i="12"/>
  <c r="V73" i="12"/>
  <c r="G74" i="12"/>
  <c r="M74" i="12"/>
  <c r="I74" i="12"/>
  <c r="K74" i="12"/>
  <c r="O74" i="12"/>
  <c r="Q74" i="12"/>
  <c r="V74" i="12"/>
  <c r="G75" i="12"/>
  <c r="M75" i="12"/>
  <c r="I75" i="12"/>
  <c r="K75" i="12"/>
  <c r="O75" i="12"/>
  <c r="Q75" i="12"/>
  <c r="V75" i="12"/>
  <c r="G76" i="12"/>
  <c r="I76" i="12"/>
  <c r="K76" i="12"/>
  <c r="M76" i="12"/>
  <c r="O76" i="12"/>
  <c r="Q76" i="12"/>
  <c r="V76" i="12"/>
  <c r="G77" i="12"/>
  <c r="M77" i="12"/>
  <c r="I77" i="12"/>
  <c r="K77" i="12"/>
  <c r="O77" i="12"/>
  <c r="O69" i="12"/>
  <c r="Q77" i="12"/>
  <c r="V77" i="12"/>
  <c r="G78" i="12"/>
  <c r="I78" i="12"/>
  <c r="K78" i="12"/>
  <c r="M78" i="12"/>
  <c r="O78" i="12"/>
  <c r="Q78" i="12"/>
  <c r="V78" i="12"/>
  <c r="G79" i="12"/>
  <c r="M79" i="12"/>
  <c r="I79" i="12"/>
  <c r="K79" i="12"/>
  <c r="O79" i="12"/>
  <c r="Q79" i="12"/>
  <c r="V79" i="12"/>
  <c r="G80" i="12"/>
  <c r="I80" i="12"/>
  <c r="K80" i="12"/>
  <c r="M80" i="12"/>
  <c r="O80" i="12"/>
  <c r="Q80" i="12"/>
  <c r="V80" i="12"/>
  <c r="G81" i="12"/>
  <c r="M81" i="12"/>
  <c r="I81" i="12"/>
  <c r="K81" i="12"/>
  <c r="O81" i="12"/>
  <c r="Q81" i="12"/>
  <c r="V81" i="12"/>
  <c r="G82" i="12"/>
  <c r="I82" i="12"/>
  <c r="K82" i="12"/>
  <c r="M82" i="12"/>
  <c r="O82" i="12"/>
  <c r="Q82" i="12"/>
  <c r="V82" i="12"/>
  <c r="G83" i="12"/>
  <c r="M83" i="12"/>
  <c r="I83" i="12"/>
  <c r="K83" i="12"/>
  <c r="O83" i="12"/>
  <c r="Q83" i="12"/>
  <c r="V83" i="12"/>
  <c r="G84" i="12"/>
  <c r="I84" i="12"/>
  <c r="K84" i="12"/>
  <c r="M84" i="12"/>
  <c r="O84" i="12"/>
  <c r="Q84" i="12"/>
  <c r="V84" i="12"/>
  <c r="G85" i="12"/>
  <c r="M85" i="12"/>
  <c r="I85" i="12"/>
  <c r="K85" i="12"/>
  <c r="O85" i="12"/>
  <c r="Q85" i="12"/>
  <c r="V85" i="12"/>
  <c r="G86" i="12"/>
  <c r="I86" i="12"/>
  <c r="K86" i="12"/>
  <c r="M86" i="12"/>
  <c r="O86" i="12"/>
  <c r="Q86" i="12"/>
  <c r="V86" i="12"/>
  <c r="G87" i="12"/>
  <c r="M87" i="12"/>
  <c r="I87" i="12"/>
  <c r="K87" i="12"/>
  <c r="O87" i="12"/>
  <c r="Q87" i="12"/>
  <c r="V87" i="12"/>
  <c r="G88" i="12"/>
  <c r="I88" i="12"/>
  <c r="K88" i="12"/>
  <c r="M88" i="12"/>
  <c r="O88" i="12"/>
  <c r="Q88" i="12"/>
  <c r="V88" i="12"/>
  <c r="G89" i="12"/>
  <c r="O89" i="12"/>
  <c r="G90" i="12"/>
  <c r="I90" i="12"/>
  <c r="I89" i="12"/>
  <c r="K90" i="12"/>
  <c r="M90" i="12"/>
  <c r="M89" i="12"/>
  <c r="O90" i="12"/>
  <c r="Q90" i="12"/>
  <c r="Q89" i="12"/>
  <c r="V90" i="12"/>
  <c r="G91" i="12"/>
  <c r="M91" i="12"/>
  <c r="I91" i="12"/>
  <c r="K91" i="12"/>
  <c r="K89" i="12"/>
  <c r="O91" i="12"/>
  <c r="Q91" i="12"/>
  <c r="V91" i="12"/>
  <c r="V89" i="12"/>
  <c r="G92" i="12"/>
  <c r="I92" i="12"/>
  <c r="K92" i="12"/>
  <c r="M92" i="12"/>
  <c r="O92" i="12"/>
  <c r="Q92" i="12"/>
  <c r="V92" i="12"/>
  <c r="G94" i="12"/>
  <c r="O94" i="12"/>
  <c r="G95" i="12"/>
  <c r="I95" i="12"/>
  <c r="I94" i="12"/>
  <c r="K95" i="12"/>
  <c r="M95" i="12"/>
  <c r="M94" i="12"/>
  <c r="O95" i="12"/>
  <c r="Q95" i="12"/>
  <c r="Q94" i="12"/>
  <c r="V95" i="12"/>
  <c r="G97" i="12"/>
  <c r="M97" i="12"/>
  <c r="I97" i="12"/>
  <c r="K97" i="12"/>
  <c r="K94" i="12"/>
  <c r="O97" i="12"/>
  <c r="Q97" i="12"/>
  <c r="V97" i="12"/>
  <c r="V94" i="12"/>
  <c r="G99" i="12"/>
  <c r="I99" i="12"/>
  <c r="K99" i="12"/>
  <c r="M99" i="12"/>
  <c r="O99" i="12"/>
  <c r="Q99" i="12"/>
  <c r="V99" i="12"/>
  <c r="AE102" i="12"/>
  <c r="I20" i="1"/>
  <c r="I19" i="1"/>
  <c r="I18" i="1"/>
  <c r="I17" i="1"/>
  <c r="I16" i="1"/>
  <c r="F48" i="1"/>
  <c r="G48" i="1"/>
  <c r="G25" i="1"/>
  <c r="A25" i="1"/>
  <c r="H47" i="1"/>
  <c r="I47" i="1"/>
  <c r="H45" i="1"/>
  <c r="H44" i="1"/>
  <c r="I44" i="1"/>
  <c r="H41" i="1"/>
  <c r="I41" i="1"/>
  <c r="H40" i="1"/>
  <c r="J28" i="1"/>
  <c r="J26" i="1"/>
  <c r="G38" i="1"/>
  <c r="F38" i="1"/>
  <c r="J23" i="1"/>
  <c r="J24" i="1"/>
  <c r="J25" i="1"/>
  <c r="J27" i="1"/>
  <c r="E24" i="1"/>
  <c r="E26" i="1"/>
  <c r="J66" i="1"/>
  <c r="J62" i="1"/>
  <c r="J65" i="1"/>
  <c r="J68" i="1"/>
  <c r="J64" i="1"/>
  <c r="J67" i="1"/>
  <c r="J63" i="1"/>
  <c r="J70" i="1"/>
  <c r="J69" i="1"/>
  <c r="G26" i="1"/>
  <c r="A26" i="1"/>
  <c r="G28" i="1"/>
  <c r="G23" i="1"/>
  <c r="M12" i="13"/>
  <c r="M30" i="13"/>
  <c r="M23" i="13"/>
  <c r="AF87" i="13"/>
  <c r="G12" i="13"/>
  <c r="M82" i="13"/>
  <c r="M79" i="13"/>
  <c r="M63" i="13"/>
  <c r="M61" i="13"/>
  <c r="M12" i="12"/>
  <c r="M62" i="12"/>
  <c r="M24" i="12"/>
  <c r="M69" i="12"/>
  <c r="M31" i="12"/>
  <c r="AF102" i="12"/>
  <c r="G12" i="12"/>
  <c r="M26" i="12"/>
  <c r="G69" i="12"/>
  <c r="I21" i="1"/>
  <c r="J39" i="1"/>
  <c r="J48" i="1"/>
  <c r="J42" i="1"/>
  <c r="J47" i="1"/>
  <c r="J44" i="1"/>
  <c r="J43" i="1"/>
  <c r="J46" i="1"/>
  <c r="J41" i="1"/>
  <c r="H48" i="1"/>
  <c r="J71" i="1"/>
  <c r="A23" i="1"/>
  <c r="A24" i="1"/>
  <c r="G24" i="1"/>
  <c r="A27" i="1"/>
  <c r="A29" i="1"/>
  <c r="G29" i="1"/>
  <c r="G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2C7DCE4F-7F7D-48C5-B267-697F6AAA996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9005A7F-1A1E-413B-855C-E98523D5812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39518112-47C8-4504-A3F5-0C05D7D1F8A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4CB04F8-0A59-4E2C-BEE1-C459AD40E6A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95DE6081-4B20-49ED-A477-76DB3F0740E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8AC66F4-5581-4962-B334-1A3414ED452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<sst xmlns="http://schemas.openxmlformats.org/spreadsheetml/2006/main" count="1457" uniqueCount="323">
  <si>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</si>
  <si>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</si>
  <si>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</si>
  <si>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</si>
  <si>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</si>
  <si>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</si>
  <si>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</si>
  <si>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</si>
  <si>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</si>
  <si>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</si>
  <si>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</si>
  <si>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</si>
  <si>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</si>
  <si>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</si>
  <si>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</si>
  <si>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</si>
  <si>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</si>
  <si>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</si>
  <si>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</si>
  <si>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</si>
  <si>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</si>
  <si>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</si>
  <si>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</si>
  <si>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</si>
  <si>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</si>
  <si>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</si>
  <si>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</si>
  <si>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</si>
  <si>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</si>
  <si>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</si>
  <si>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</si>
  <si>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</si>
  <si>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</si>
  <si>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</si>
  <si>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</si>
  <si>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</si>
  <si>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</si>
  <si>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</si>
  <si>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</si>
  <si>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</si>
  <si>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</si>
  <si>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</si>
  <si>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</si>
  <si>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230627</t>
  </si>
  <si>
    <t>Rekonstrukce otopné soustavy dílen ISŠ Slavkov u Brna</t>
  </si>
  <si>
    <t>Integrovaná střední škola Slavkov u Brna, příspěvková organizace</t>
  </si>
  <si>
    <t>Tyršova 479</t>
  </si>
  <si>
    <t>Slavkov u Brna</t>
  </si>
  <si>
    <t>68401</t>
  </si>
  <si>
    <t>49408381</t>
  </si>
  <si>
    <t>CZ49408381</t>
  </si>
  <si>
    <t>Stavba</t>
  </si>
  <si>
    <t>Stavební objekt</t>
  </si>
  <si>
    <t>SO 01</t>
  </si>
  <si>
    <t>Budova A</t>
  </si>
  <si>
    <t>D.1.4.1</t>
  </si>
  <si>
    <t>Vytápění</t>
  </si>
  <si>
    <t>SO 02</t>
  </si>
  <si>
    <t>Budova B</t>
  </si>
  <si>
    <t>D.1.4.2</t>
  </si>
  <si>
    <t>Provozní soubor</t>
  </si>
  <si>
    <t>PS 03</t>
  </si>
  <si>
    <t>Systém IRC</t>
  </si>
  <si>
    <t>D.1.4.3</t>
  </si>
  <si>
    <t>IRC</t>
  </si>
  <si>
    <t>Celkem za stavbu</t>
  </si>
  <si>
    <t>CZK</t>
  </si>
  <si>
    <t>#POPS</t>
  </si>
  <si>
    <t>Popis stavby: 230627 - Rekonstrukce otopné soustavy dílen ISŠ Slavkov u Brna</t>
  </si>
  <si>
    <t>#POPO</t>
  </si>
  <si>
    <t>Popis objektu: PS 03 - Systém IRC</t>
  </si>
  <si>
    <t>#POPR</t>
  </si>
  <si>
    <t>Popis rozpočtu: D.1.4.3 - IRC</t>
  </si>
  <si>
    <t>Popis objektu: SO 01 - Budova A</t>
  </si>
  <si>
    <t>Popis rozpočtu: D.1.4.1 - Vytápění</t>
  </si>
  <si>
    <t>Popis objektu: SO 02 - Budova B</t>
  </si>
  <si>
    <t>Popis rozpočtu: D.1.4.2 - Vytápění</t>
  </si>
  <si>
    <t>Rekapitulace dílů</t>
  </si>
  <si>
    <t>Typ dílu</t>
  </si>
  <si>
    <t>700</t>
  </si>
  <si>
    <t>HZS - hodinové zúčtovací sazby, zkoušky, revize</t>
  </si>
  <si>
    <t>700B</t>
  </si>
  <si>
    <t>Demontáže</t>
  </si>
  <si>
    <t>713</t>
  </si>
  <si>
    <t>Izolace tepelné</t>
  </si>
  <si>
    <t>733</t>
  </si>
  <si>
    <t>Rozvod potrubí</t>
  </si>
  <si>
    <t>734</t>
  </si>
  <si>
    <t>Armatury</t>
  </si>
  <si>
    <t>735</t>
  </si>
  <si>
    <t>Otopná tělesa</t>
  </si>
  <si>
    <t>767</t>
  </si>
  <si>
    <t>Konstrukce zámečnické</t>
  </si>
  <si>
    <t>M22.I</t>
  </si>
  <si>
    <t>Montáž sdělovací a zabezp. techniky - systém IRC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</si>
  <si>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</si>
  <si>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</si>
  <si>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</si>
  <si>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</si>
  <si>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</si>
  <si>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</si>
  <si>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</si>
  <si>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</si>
  <si>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</si>
  <si>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</si>
  <si>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</si>
  <si>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</si>
  <si>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</si>
  <si>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</si>
  <si>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</si>
  <si>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</si>
  <si>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</si>
  <si>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</si>
  <si>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</si>
  <si>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</si>
  <si>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</si>
  <si>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</si>
  <si>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</si>
  <si>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</si>
  <si>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</si>
  <si>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</si>
  <si>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</si>
  <si>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</si>
  <si>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</si>
  <si>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</si>
  <si>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</si>
  <si>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R1</t>
  </si>
  <si>
    <t>Stavební přípomoci - sekání drážek a průrazů</t>
  </si>
  <si>
    <t>hod</t>
  </si>
  <si>
    <t>Vlastní</t>
  </si>
  <si>
    <t>Indiv</t>
  </si>
  <si>
    <t>Práce</t>
  </si>
  <si>
    <t>Běžná</t>
  </si>
  <si>
    <t>POL1_</t>
  </si>
  <si>
    <t>R2</t>
  </si>
  <si>
    <t>Topná zkouška - napuštění uprav.vodou, odvzdušnění, vyregulování</t>
  </si>
  <si>
    <t>R3</t>
  </si>
  <si>
    <t>Revize</t>
  </si>
  <si>
    <t>kus</t>
  </si>
  <si>
    <t>733110806R00</t>
  </si>
  <si>
    <t>Demontáž potrubí z ocelových trubek závitových přes 15 do DN 32</t>
  </si>
  <si>
    <t>m</t>
  </si>
  <si>
    <t>800-731</t>
  </si>
  <si>
    <t>RTS 23/ II</t>
  </si>
  <si>
    <t>RTS 22/ I</t>
  </si>
  <si>
    <t>733110808R00</t>
  </si>
  <si>
    <t>Demontáž potrubí z ocelových trubek závitových přes 32 do DN 50</t>
  </si>
  <si>
    <t>733890803R00</t>
  </si>
  <si>
    <t>Vnitrostaveništní přemístění demontovaných hmot rozvodů potrubí vodorovně do 100 m  z objektů výšky přes 6 do 24 m</t>
  </si>
  <si>
    <t>t</t>
  </si>
  <si>
    <t>735151811R00</t>
  </si>
  <si>
    <t>Demontáž otopných těles panelových jednořadých, stavební délky do 1500 mm</t>
  </si>
  <si>
    <t>735151821R00</t>
  </si>
  <si>
    <t>Demontáž otopných těles panelových dvouřadých, stavební délky do 1500 mm</t>
  </si>
  <si>
    <t>735291800R00</t>
  </si>
  <si>
    <t>Demontáž konzol nebo držáků otopných těles, registrů, konvektorů do odpadu</t>
  </si>
  <si>
    <t>otopných těles, registrů, konvektorů do odpadu</t>
  </si>
  <si>
    <t>SPI</t>
  </si>
  <si>
    <t>735494811R00</t>
  </si>
  <si>
    <t>Vypuštění vody z otopných soustav bez kotlů, ohříváků, zásobníků a nádrží</t>
  </si>
  <si>
    <t>m2</t>
  </si>
  <si>
    <t>( bez kotlů, ohříváků, zásobníků a nádrží )</t>
  </si>
  <si>
    <t>735890802R00</t>
  </si>
  <si>
    <t>Vnitrostaveništní přemístění demontovaných hmot  otopných těles vodorovně 100 m  z objektů výšky přes 6 do 12 m</t>
  </si>
  <si>
    <t>979981101RO0</t>
  </si>
  <si>
    <t>Kontejner, přistavení na 24 h, odvoz a likvidace, kapacita 3 t</t>
  </si>
  <si>
    <t>Přesun suti</t>
  </si>
  <si>
    <t>POL8_</t>
  </si>
  <si>
    <t>722182004RT2</t>
  </si>
  <si>
    <t>Montáž tepelné izolace potrubí samolepicí spoj a příčné stažení páskou, přes DN 25 do DN 40</t>
  </si>
  <si>
    <t>800-721</t>
  </si>
  <si>
    <t>722182094RO0</t>
  </si>
  <si>
    <t>Příplatek za montáž izolačních tvarovek</t>
  </si>
  <si>
    <t>28323361R</t>
  </si>
  <si>
    <t>páska spojovací Al, PE; samolepicí; jednostranně; spoj parotěsný; š = 50,0 mm; l = 100 m</t>
  </si>
  <si>
    <t>SPCM</t>
  </si>
  <si>
    <t>Specifikace</t>
  </si>
  <si>
    <t>POL3_</t>
  </si>
  <si>
    <t>631547216R</t>
  </si>
  <si>
    <t>pouzdro potrubní řezané; minerální vlákno; povrchová úprava Al fólie se skelnou mřížkou; vnitřní průměr 42,0 mm; tl. izolace 40,0 mm; provozní teplota  do 250 °C; tepelná vodivost (10°C) 0,0330 W/mK; tepelná vodivost (50°C) 0,037 W/mK</t>
  </si>
  <si>
    <t>998713102R00</t>
  </si>
  <si>
    <t>Přesun hmot pro izolace tepelné v objektech výšky do 12 m</t>
  </si>
  <si>
    <t>800-713</t>
  </si>
  <si>
    <t>Přesun hmot</t>
  </si>
  <si>
    <t>POL7_</t>
  </si>
  <si>
    <t>50 m vodorovně</t>
  </si>
  <si>
    <t>733113117R00</t>
  </si>
  <si>
    <t>Potrubí z trubek závitových příplatek k ceně za zhotovení přípojky z ocelových trubek závitových,  ,  , DN 40</t>
  </si>
  <si>
    <t>733151212R00</t>
  </si>
  <si>
    <t>Potrubí z trubek ocelových vně pozinkovaných pro průmysl spojované lisováním vnější průměr D 15 mm, tl. stěny 1,2 mm</t>
  </si>
  <si>
    <t>včetně tvarovek, bez zednických výpomocí</t>
  </si>
  <si>
    <t>Včetně pomocného lešení o výšce podlahy do 1900 mm a pro zatížení do 1,5 kPa.</t>
  </si>
  <si>
    <t>POP</t>
  </si>
  <si>
    <t>733151213R00</t>
  </si>
  <si>
    <t>Potrubí z trubek ocelových vně pozinkovaných pro průmysl spojované lisováním vnější průměr D 18 mm, tl. stěny 1,2 mm</t>
  </si>
  <si>
    <t>733151214R00</t>
  </si>
  <si>
    <t>Potrubí z trubek ocelových vně pozinkovaných pro průmysl spojované lisováním vnější průměr D 22 mm, tl. stěny 1,5 mm</t>
  </si>
  <si>
    <t>733151215R00</t>
  </si>
  <si>
    <t>Potrubí z trubek ocelových vně pozinkovaných pro průmysl spojované lisováním vnější průměr D 28 mm, tl. stěny 1,5 mm</t>
  </si>
  <si>
    <t>733151216R00</t>
  </si>
  <si>
    <t>Potrubí z trubek ocelových vně pozinkovaných pro průmysl spojované lisováním vnější průměr D 35 mm, tl. stěny 1,5 mm</t>
  </si>
  <si>
    <t>733151217R00</t>
  </si>
  <si>
    <t>Potrubí z trubek ocelových vně pozinkovaných pro průmysl spojované lisováním vnější průměr D 42 mm, tl. stěny 1,5 mm</t>
  </si>
  <si>
    <t>733194917R00</t>
  </si>
  <si>
    <t>Opravy rozvodu potrubí z ocelových trubek hladkých  navaření odbočky na dosavadní potrubí  D 51 mm, s 2,6 mm</t>
  </si>
  <si>
    <t>733167001RO0</t>
  </si>
  <si>
    <t>Příplatek za zhotovení přípojky FeC 15/1</t>
  </si>
  <si>
    <t>dopojení otopného tělesa : 26*2</t>
  </si>
  <si>
    <t>VV</t>
  </si>
  <si>
    <t>733167002RO0</t>
  </si>
  <si>
    <t>Příplatek za zhotovení přípojky FeC 42/1,5</t>
  </si>
  <si>
    <t>URS 22/I</t>
  </si>
  <si>
    <t>napojení na stávající rozvody : 2</t>
  </si>
  <si>
    <t>733190306RO0</t>
  </si>
  <si>
    <t>Tlaková zkouška FeC potrubí do D 35</t>
  </si>
  <si>
    <t>Včetně dodávky vody, uzavření a zabezpečení konců potrubí.</t>
  </si>
  <si>
    <t>192+38+32+24+74</t>
  </si>
  <si>
    <t>733190307RO0</t>
  </si>
  <si>
    <t>Tlaková zkouška FeC potrubí do D 64</t>
  </si>
  <si>
    <t>998733101R00</t>
  </si>
  <si>
    <t>Přesun hmot pro rozvody potrubí v objektech výšky do 6 m</t>
  </si>
  <si>
    <t>734226212R00</t>
  </si>
  <si>
    <t>Ventil termostatický, dvouregulační, přímý, mosazný, DN 15, bez termostatické hlavice, PN 10, vnější závit, včetně dodávky materiálu</t>
  </si>
  <si>
    <t>734266222R00</t>
  </si>
  <si>
    <t>Šroubení uzavíratelné radiátorové regulační s vypouštěním, přímé, bronzové, DN 15, PN 10, včetně dodávky materiálu</t>
  </si>
  <si>
    <t>734266422R00</t>
  </si>
  <si>
    <t>Šroubení pro radiátory typu VK dvoutrubkový systém s vypouštěním, přímé, bronzové, DN EK 20x15, PN 10, včetně dodávky materiálu</t>
  </si>
  <si>
    <t>734266772R00</t>
  </si>
  <si>
    <t>Šroubení svěrné pro měděné potrubí, mosazné, D 16 x EK, PN 10, včetně dodávky materiálu</t>
  </si>
  <si>
    <t>20+20+6*2</t>
  </si>
  <si>
    <t>998734101R00</t>
  </si>
  <si>
    <t>Přesun hmot pro armatury v objektech výšky do 6 m</t>
  </si>
  <si>
    <t>735156910R00</t>
  </si>
  <si>
    <t>Otopná tělesa panelová doplňkové práce tlakové zkoušky , těles jednořadých</t>
  </si>
  <si>
    <t>735156920R00</t>
  </si>
  <si>
    <t>Otopná tělesa panelová doplňkové práce tlakové zkoušky , těles dvouřadých</t>
  </si>
  <si>
    <t>735159111R00</t>
  </si>
  <si>
    <t>Otopná tělesa panelová montáž bez ohledu na počet desek, délky do 1600 mm, bez dodávky materiálu</t>
  </si>
  <si>
    <t>735159121R00</t>
  </si>
  <si>
    <t>Otopná tělesa panelová montáž bez ohledu na počet desek, délky nad 1600 mm, bez dodávky materiálu</t>
  </si>
  <si>
    <t>48456964R</t>
  </si>
  <si>
    <t>Těleso do otopných soustav s přirozeným prouděním - deskové; materiál: nelegovaná ocel; typ: 11; H = 600 mm; B = 63 mm; L = 600 mm; l = 546 mm; tepelný výkon (50) = 601 W</t>
  </si>
  <si>
    <t>48456968R</t>
  </si>
  <si>
    <t>Těleso do otopných soustav s přirozeným prouděním - deskové; materiál: nelegovaná ocel; typ: 11; H = 600 mm; B = 63 mm; L = 1 000 mm; l = 546 mm; tepelný výkon (50) = 1 002 W</t>
  </si>
  <si>
    <t>48456969R</t>
  </si>
  <si>
    <t>Těleso do otopných soustav s přirozeným prouděním - deskové; materiál: nelegovaná ocel; typ: 11; H = 600 mm; B = 63 mm; L = 1 200 mm; l = 546 mm; tepelný výkon (50) = 1 202 W</t>
  </si>
  <si>
    <t>48457218R</t>
  </si>
  <si>
    <t>Těleso do otopných soustav s přirozeným prouděním - deskové; materiál: nelegovaná ocel; typ: 22; H = 600 mm; B = 100 mm; L = 700 mm; l = 546 mm; tepelný výkon (50) = 1 175 W</t>
  </si>
  <si>
    <t>48457220R</t>
  </si>
  <si>
    <t>Těleso do otopných soustav s přirozeným prouděním - deskové; materiál: nelegovaná ocel; typ: 22; H = 600 mm; B = 100 mm; L = 900 mm; l = 546 mm; tepelný výkon (50) = 1 511 W</t>
  </si>
  <si>
    <t>48457221R</t>
  </si>
  <si>
    <t>Těleso do otopných soustav s přirozeným prouděním - deskové; materiál: nelegovaná ocel; typ: 22; H = 600 mm; B = 100 mm; L = 1 000 mm; l = 546 mm; tepelný výkon (50) = 1 679 W</t>
  </si>
  <si>
    <t>48457222R</t>
  </si>
  <si>
    <t>Těleso do otopných soustav s přirozeným prouděním - deskové; materiál: nelegovaná ocel; typ: 22; H = 600 mm; B = 100 mm; L = 1 100 mm; l = 546 mm; tepelný výkon (50) = 187 W</t>
  </si>
  <si>
    <t>48457223R</t>
  </si>
  <si>
    <t>Těleso do otopných soustav s přirozeným prouděním - deskové; materiál: nelegovaná ocel; typ: 22; H = 600 mm; B = 100 mm; L = 1 200 mm; l = 546 mm; tepelný výkon (50) = 2 015 W</t>
  </si>
  <si>
    <t>48457225R</t>
  </si>
  <si>
    <t>Těleso do otopných soustav s přirozeným prouděním - deskové; materiál: nelegovaná ocel; typ: 22; H = 600 mm; B = 100 mm; L = 1 400 mm; l = 546 mm; tepelný výkon (50) = 2 351 W</t>
  </si>
  <si>
    <t>484572320R</t>
  </si>
  <si>
    <t>Těleso do otopných soustav s přirozeným prouděním - deskové; materiál: nelegovaná ocel; typ: 22; H = 600 mm; B = 100 mm; L = 2 300 mm; l = 546 mm; tepelný výkon (50) = 3 862 W</t>
  </si>
  <si>
    <t>48457564.AR</t>
  </si>
  <si>
    <t>Těleso do otopných soustav s přirozeným prouděním - deskové; materiál: nelegovaná ocel; typ: 22; H = 500 mm; B = 100 mm; L = 900 mm; l = 50 mm; tepelný výkon (50) = 1 307 W; s vestavěným ventilem</t>
  </si>
  <si>
    <t>48457568.AR</t>
  </si>
  <si>
    <t>Těleso do otopných soustav s přirozeným prouděním - deskové; materiál: nelegovaná ocel; typ: 22; H = 500 mm; B = 100 mm; L = 1 400 mm; l = 50 mm; tepelný výkon (50) = 2 033 W; s vestavěným ventilem</t>
  </si>
  <si>
    <t>48457571.AR</t>
  </si>
  <si>
    <t>Těleso do otopných soustav s přirozeným prouděním - deskové; materiál: nelegovaná ocel; typ: 22; H = 500 mm; B = 100 mm; L = 2 000 mm; l = 50 mm; tepelný výkon (50) = 2 904 W; s vestavěným ventilem</t>
  </si>
  <si>
    <t>48457583.AR</t>
  </si>
  <si>
    <t>Těleso do otopných soustav s přirozeným prouděním - deskové; materiál: nelegovaná ocel; typ: 22; H = 600 mm; B = 100 mm; L = 1 200 mm; l = 50 mm; tepelný výkon (50) = 2 015 W; s vestavěným ventilem</t>
  </si>
  <si>
    <t>998735101R00</t>
  </si>
  <si>
    <t>Přesun hmot pro otopná tělesa v objektech výšky do 6 m</t>
  </si>
  <si>
    <t>767995102R00</t>
  </si>
  <si>
    <t>Výroba a montáž atypických kovovových doplňků staveb hmotnosti přes 5 do 10 kg</t>
  </si>
  <si>
    <t>kg</t>
  </si>
  <si>
    <t>800-767</t>
  </si>
  <si>
    <t>55399999R</t>
  </si>
  <si>
    <t>výrobek kovový zámečnický, atypický</t>
  </si>
  <si>
    <t>998767101R00</t>
  </si>
  <si>
    <t>Přesun hmot pro kovové stavební doplňk. konstrukce v objektech výšky do 6 m</t>
  </si>
  <si>
    <t>005122 R</t>
  </si>
  <si>
    <t>Provozní vlivy</t>
  </si>
  <si>
    <t>Soubor</t>
  </si>
  <si>
    <t>VRN</t>
  </si>
  <si>
    <t>POL99_2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</si>
  <si>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</si>
  <si>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</si>
  <si>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Koordinační činnost</t>
  </si>
  <si>
    <t>POL99_0</t>
  </si>
  <si>
    <t>Koordinace stavebních a technologických dodávek stavby.</t>
  </si>
  <si>
    <t>005211080R</t>
  </si>
  <si>
    <t xml:space="preserve">Bezpečnostní a hygienická opatření na staveništi </t>
  </si>
  <si>
    <t>POL99_8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</si>
  <si>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</si>
  <si>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SUM</t>
  </si>
  <si>
    <t>END</t>
  </si>
  <si>
    <t>dopojení otopného tělesa : 22*2</t>
  </si>
  <si>
    <t>733167003RO0</t>
  </si>
  <si>
    <t>66+6+42+26+62</t>
  </si>
  <si>
    <t>22+22</t>
  </si>
  <si>
    <t>48457227R</t>
  </si>
  <si>
    <t>Těleso do otopných soustav s přirozeným prouděním - deskové; materiál: nelegovaná ocel; typ: 22; H = 600 mm; B = 100 mm; L = 1 600 mm; l = 546 mm; tepelný výkon (50) = 2 686 W</t>
  </si>
  <si>
    <t>PRO</t>
  </si>
  <si>
    <t>210010002RU3</t>
  </si>
  <si>
    <t>Montáž trubky ohebné, z PVC, uložené pod omítku, vnější průměr 20 mm, mech. pevnost 750 N/5 cm, včetně dodávky materiálu</t>
  </si>
  <si>
    <t>M21</t>
  </si>
  <si>
    <t>210802331RT1</t>
  </si>
  <si>
    <t>Montáž šňůry CYSY, 2 x 0,75 mm2, pevně uložené, včetně dodávky šňůry</t>
  </si>
  <si>
    <t>220-001</t>
  </si>
  <si>
    <t>Notebook</t>
  </si>
  <si>
    <t>220-002</t>
  </si>
  <si>
    <t>Kombinovaný modul pro připojení systému PT41 přes síť Ethernet nebo WiFi</t>
  </si>
  <si>
    <t>220-003</t>
  </si>
  <si>
    <t>Termoelektrický pohon</t>
  </si>
  <si>
    <t>220-004</t>
  </si>
  <si>
    <t>Rozšiřující řídící jednotka pro regulaci dalších 8 místností</t>
  </si>
  <si>
    <t>220-005</t>
  </si>
  <si>
    <t>Kryt antivandal</t>
  </si>
  <si>
    <t>220-006</t>
  </si>
  <si>
    <t>Datový kabel</t>
  </si>
  <si>
    <t>220-007</t>
  </si>
  <si>
    <t>Lišta kabelová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</si>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</sst>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2" t="s">
        <v>39</v>
      </c>
      <c r="B2" s="192"/>
      <c r="C2" s="192"/>
      <c r="D2" s="192"/>
      <c r="E2" s="192"/>
      <c r="F2" s="192"/>
      <c r="G2" s="192"/>
    </row>
  </sheetData>
  <sheetProtection algorithmName="SHA-512" hashValue="+KHYfDhbDeH/z4cQ58llCYDkMsFayHsxf8Igz33ZeXB1iU73mVm+OBW8G3+zUX7G0KGtFACE4xUr56OlbYIFuw==" saltValue="H550pC9GFEleVIQwpFW+Z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4"/>
  <sheetViews>
    <sheetView showGridLines="0" tabSelected="1" topLeftCell="B1" zoomScaleNormal="100" zoomScaleSheetLayoutView="75" workbookViewId="0">
      <selection activeCell="L4" sqref="L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7" t="s">
        <v>41</v>
      </c>
      <c r="C1" s="228"/>
      <c r="D1" s="228"/>
      <c r="E1" s="228"/>
      <c r="F1" s="228"/>
      <c r="G1" s="228"/>
      <c r="H1" s="228"/>
      <c r="I1" s="228"/>
      <c r="J1" s="229"/>
    </row>
    <row r="2" spans="1:15" ht="36" customHeight="1" x14ac:dyDescent="0.2">
      <c r="A2" s="2"/>
      <c r="B2" s="76" t="s">
        <v>22</v>
      </c>
      <c r="C2" s="77"/>
      <c r="D2" s="78" t="s">
        <v>43</v>
      </c>
      <c r="E2" s="233" t="s">
        <v>44</v>
      </c>
      <c r="F2" s="234"/>
      <c r="G2" s="234"/>
      <c r="H2" s="234"/>
      <c r="I2" s="234"/>
      <c r="J2" s="235"/>
      <c r="O2" s="1"/>
    </row>
    <row r="3" spans="1:15" ht="27" hidden="1" customHeight="1" x14ac:dyDescent="0.2">
      <c r="A3" s="2"/>
      <c r="B3" s="79"/>
      <c r="C3" s="77"/>
      <c r="D3" s="80"/>
      <c r="E3" s="236"/>
      <c r="F3" s="237"/>
      <c r="G3" s="237"/>
      <c r="H3" s="237"/>
      <c r="I3" s="237"/>
      <c r="J3" s="238"/>
    </row>
    <row r="4" spans="1:15" ht="23.25" customHeight="1" x14ac:dyDescent="0.2">
      <c r="A4" s="2"/>
      <c r="B4" s="81"/>
      <c r="C4" s="82"/>
      <c r="D4" s="83"/>
      <c r="E4" s="217"/>
      <c r="F4" s="217"/>
      <c r="G4" s="217"/>
      <c r="H4" s="217"/>
      <c r="I4" s="217"/>
      <c r="J4" s="218"/>
    </row>
    <row r="5" spans="1:15" ht="24" customHeight="1" x14ac:dyDescent="0.2">
      <c r="A5" s="2"/>
      <c r="B5" s="31" t="s">
        <v>42</v>
      </c>
      <c r="D5" s="221" t="s">
        <v>45</v>
      </c>
      <c r="E5" s="222"/>
      <c r="F5" s="222"/>
      <c r="G5" s="222"/>
      <c r="H5" s="18" t="s">
        <v>40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23" t="s">
        <v>46</v>
      </c>
      <c r="E6" s="224"/>
      <c r="F6" s="224"/>
      <c r="G6" s="224"/>
      <c r="H6" s="18" t="s">
        <v>34</v>
      </c>
      <c r="I6" s="85" t="s">
        <v>50</v>
      </c>
      <c r="J6" s="8"/>
    </row>
    <row r="7" spans="1:15" ht="15.75" customHeight="1" x14ac:dyDescent="0.2">
      <c r="A7" s="2"/>
      <c r="B7" s="29"/>
      <c r="C7" s="56"/>
      <c r="D7" s="84" t="s">
        <v>48</v>
      </c>
      <c r="E7" s="225" t="s">
        <v>47</v>
      </c>
      <c r="F7" s="226"/>
      <c r="G7" s="22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0"/>
      <c r="E11" s="240"/>
      <c r="F11" s="240"/>
      <c r="G11" s="240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6"/>
      <c r="E12" s="216"/>
      <c r="F12" s="216"/>
      <c r="G12" s="216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7"/>
      <c r="E13" s="219"/>
      <c r="F13" s="220"/>
      <c r="G13" s="22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9"/>
      <c r="F15" s="239"/>
      <c r="G15" s="241"/>
      <c r="H15" s="241"/>
      <c r="I15" s="241" t="s">
        <v>29</v>
      </c>
      <c r="J15" s="242"/>
    </row>
    <row r="16" spans="1:15" ht="23.25" customHeight="1" x14ac:dyDescent="0.2">
      <c r="A16" s="140" t="s">
        <v>24</v>
      </c>
      <c r="B16" s="38" t="s">
        <v>24</v>
      </c>
      <c r="C16" s="62"/>
      <c r="D16" s="63"/>
      <c r="E16" s="205"/>
      <c r="F16" s="206"/>
      <c r="G16" s="205"/>
      <c r="H16" s="206"/>
      <c r="I16" s="205">
        <f>SUMIF(F62:F70,A16,I62:I70)+SUMIF(F62:F70,"PSU",I62:I70)</f>
        <v>0</v>
      </c>
      <c r="J16" s="207"/>
    </row>
    <row r="17" spans="1:10" ht="23.25" customHeight="1" x14ac:dyDescent="0.2">
      <c r="A17" s="140" t="s">
        <v>25</v>
      </c>
      <c r="B17" s="38" t="s">
        <v>25</v>
      </c>
      <c r="C17" s="62"/>
      <c r="D17" s="63"/>
      <c r="E17" s="205"/>
      <c r="F17" s="206"/>
      <c r="G17" s="205"/>
      <c r="H17" s="206"/>
      <c r="I17" s="205">
        <f>SUMIF(F62:F70,A17,I62:I70)</f>
        <v>0</v>
      </c>
      <c r="J17" s="207"/>
    </row>
    <row r="18" spans="1:10" ht="23.25" customHeight="1" x14ac:dyDescent="0.2">
      <c r="A18" s="140" t="s">
        <v>26</v>
      </c>
      <c r="B18" s="38" t="s">
        <v>26</v>
      </c>
      <c r="C18" s="62"/>
      <c r="D18" s="63"/>
      <c r="E18" s="205"/>
      <c r="F18" s="206"/>
      <c r="G18" s="205"/>
      <c r="H18" s="206"/>
      <c r="I18" s="205">
        <f>SUMIF(F62:F70,A18,I62:I70)</f>
        <v>0</v>
      </c>
      <c r="J18" s="207"/>
    </row>
    <row r="19" spans="1:10" ht="23.25" customHeight="1" x14ac:dyDescent="0.2">
      <c r="A19" s="140" t="s">
        <v>95</v>
      </c>
      <c r="B19" s="38" t="s">
        <v>27</v>
      </c>
      <c r="C19" s="62"/>
      <c r="D19" s="63"/>
      <c r="E19" s="205"/>
      <c r="F19" s="206"/>
      <c r="G19" s="205"/>
      <c r="H19" s="206"/>
      <c r="I19" s="205">
        <f>SUMIF(F62:F70,A19,I62:I70)</f>
        <v>0</v>
      </c>
      <c r="J19" s="207"/>
    </row>
    <row r="20" spans="1:10" ht="23.25" customHeight="1" x14ac:dyDescent="0.2">
      <c r="A20" s="140" t="s">
        <v>96</v>
      </c>
      <c r="B20" s="38" t="s">
        <v>28</v>
      </c>
      <c r="C20" s="62"/>
      <c r="D20" s="63"/>
      <c r="E20" s="205"/>
      <c r="F20" s="206"/>
      <c r="G20" s="205"/>
      <c r="H20" s="206"/>
      <c r="I20" s="205">
        <f>SUMIF(F62:F70,A20,I62:I70)</f>
        <v>0</v>
      </c>
      <c r="J20" s="207"/>
    </row>
    <row r="21" spans="1:10" ht="23.25" customHeight="1" x14ac:dyDescent="0.2">
      <c r="A21" s="2"/>
      <c r="B21" s="48" t="s">
        <v>29</v>
      </c>
      <c r="C21" s="64"/>
      <c r="D21" s="65"/>
      <c r="E21" s="208"/>
      <c r="F21" s="243"/>
      <c r="G21" s="208"/>
      <c r="H21" s="243"/>
      <c r="I21" s="208">
        <f>SUM(I16:J20)</f>
        <v>0</v>
      </c>
      <c r="J21" s="20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3">
        <f>ZakladDPHSniVypocet</f>
        <v>0</v>
      </c>
      <c r="H23" s="204"/>
      <c r="I23" s="204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1">
        <f>A23</f>
        <v>0</v>
      </c>
      <c r="H24" s="202"/>
      <c r="I24" s="202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3">
        <f>ZakladDPHZaklVypocet</f>
        <v>0</v>
      </c>
      <c r="H25" s="204"/>
      <c r="I25" s="204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0">
        <f>A25</f>
        <v>0</v>
      </c>
      <c r="H26" s="231"/>
      <c r="I26" s="23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2">
        <f>CenaCelkem-(ZakladDPHSni+DPHSni+ZakladDPHZakl+DPHZakl)</f>
        <v>0</v>
      </c>
      <c r="H27" s="232"/>
      <c r="I27" s="232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23</v>
      </c>
      <c r="C28" s="114"/>
      <c r="D28" s="114"/>
      <c r="E28" s="115"/>
      <c r="F28" s="116"/>
      <c r="G28" s="211">
        <f>ZakladDPHSniVypocet+ZakladDPHZaklVypocet</f>
        <v>0</v>
      </c>
      <c r="H28" s="211"/>
      <c r="I28" s="211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210">
        <f>A27</f>
        <v>0</v>
      </c>
      <c r="H29" s="210"/>
      <c r="I29" s="210"/>
      <c r="J29" s="120" t="s">
        <v>66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2"/>
      <c r="E34" s="213"/>
      <c r="G34" s="214"/>
      <c r="H34" s="215"/>
      <c r="I34" s="215"/>
      <c r="J34" s="25"/>
    </row>
    <row r="35" spans="1:10" ht="12.75" customHeight="1" x14ac:dyDescent="0.2">
      <c r="A35" s="2"/>
      <c r="B35" s="2"/>
      <c r="D35" s="200" t="s">
        <v>2</v>
      </c>
      <c r="E35" s="200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51</v>
      </c>
      <c r="C39" s="195"/>
      <c r="D39" s="195"/>
      <c r="E39" s="195"/>
      <c r="F39" s="100">
        <f>'SO 01 D.1.4.1 Pol'!AE102+'SO 02 D.1.4.2 Pol'!AE87+'PS 03 D.1.4.3 Pol'!AE26</f>
        <v>0</v>
      </c>
      <c r="G39" s="101">
        <f>'SO 01 D.1.4.1 Pol'!AF102+'SO 02 D.1.4.2 Pol'!AF87+'PS 03 D.1.4.3 Pol'!AF26</f>
        <v>0</v>
      </c>
      <c r="H39" s="102">
        <f t="shared" ref="H39:H47" si="1">(F39*SazbaDPH1/100)+(G39*SazbaDPH2/100)</f>
        <v>0</v>
      </c>
      <c r="I39" s="102">
        <f>F39+G39+H39</f>
        <v>0</v>
      </c>
      <c r="J39" s="103" t="str">
        <f>IF(_xlfn.SINGLE(CenaCelkemVypocet)=0,"",I39/_xlfn.SINGLE(CenaCelkemVypocet)*100)</f>
        <v/>
      </c>
    </row>
    <row r="40" spans="1:10" ht="25.5" customHeight="1" x14ac:dyDescent="0.2">
      <c r="A40" s="89">
        <v>2</v>
      </c>
      <c r="B40" s="104"/>
      <c r="C40" s="196" t="s">
        <v>52</v>
      </c>
      <c r="D40" s="196"/>
      <c r="E40" s="196"/>
      <c r="F40" s="105"/>
      <c r="G40" s="106"/>
      <c r="H40" s="106">
        <f t="shared" si="1"/>
        <v>0</v>
      </c>
      <c r="I40" s="106"/>
      <c r="J40" s="107"/>
    </row>
    <row r="41" spans="1:10" ht="25.5" customHeight="1" x14ac:dyDescent="0.2">
      <c r="A41" s="89">
        <v>2</v>
      </c>
      <c r="B41" s="104" t="s">
        <v>53</v>
      </c>
      <c r="C41" s="196" t="s">
        <v>54</v>
      </c>
      <c r="D41" s="196"/>
      <c r="E41" s="196"/>
      <c r="F41" s="105">
        <f>'SO 01 D.1.4.1 Pol'!AE102</f>
        <v>0</v>
      </c>
      <c r="G41" s="106">
        <f>'SO 01 D.1.4.1 Pol'!AF102</f>
        <v>0</v>
      </c>
      <c r="H41" s="106">
        <f t="shared" si="1"/>
        <v>0</v>
      </c>
      <c r="I41" s="106">
        <f>F41+G41+H41</f>
        <v>0</v>
      </c>
      <c r="J41" s="107" t="str">
        <f>IF(_xlfn.SINGLE(CenaCelkemVypocet)=0,"",I41/_xlfn.SINGLE(CenaCelkemVypocet)*100)</f>
        <v/>
      </c>
    </row>
    <row r="42" spans="1:10" ht="25.5" customHeight="1" x14ac:dyDescent="0.2">
      <c r="A42" s="89">
        <v>3</v>
      </c>
      <c r="B42" s="108" t="s">
        <v>55</v>
      </c>
      <c r="C42" s="195" t="s">
        <v>56</v>
      </c>
      <c r="D42" s="195"/>
      <c r="E42" s="195"/>
      <c r="F42" s="109">
        <f>'SO 01 D.1.4.1 Pol'!AE102</f>
        <v>0</v>
      </c>
      <c r="G42" s="102">
        <f>'SO 01 D.1.4.1 Pol'!AF102</f>
        <v>0</v>
      </c>
      <c r="H42" s="102">
        <f t="shared" si="1"/>
        <v>0</v>
      </c>
      <c r="I42" s="102">
        <f>F42+G42+H42</f>
        <v>0</v>
      </c>
      <c r="J42" s="103" t="str">
        <f>IF(_xlfn.SINGLE(CenaCelkemVypocet)=0,"",I42/_xlfn.SINGLE(CenaCelkemVypocet)*100)</f>
        <v/>
      </c>
    </row>
    <row r="43" spans="1:10" ht="25.5" customHeight="1" x14ac:dyDescent="0.2">
      <c r="A43" s="89">
        <v>2</v>
      </c>
      <c r="B43" s="104" t="s">
        <v>57</v>
      </c>
      <c r="C43" s="196" t="s">
        <v>58</v>
      </c>
      <c r="D43" s="196"/>
      <c r="E43" s="196"/>
      <c r="F43" s="105">
        <f>'SO 02 D.1.4.2 Pol'!AE87</f>
        <v>0</v>
      </c>
      <c r="G43" s="106">
        <f>'SO 02 D.1.4.2 Pol'!AF87</f>
        <v>0</v>
      </c>
      <c r="H43" s="106">
        <f t="shared" si="1"/>
        <v>0</v>
      </c>
      <c r="I43" s="106">
        <f>F43+G43+H43</f>
        <v>0</v>
      </c>
      <c r="J43" s="107" t="str">
        <f>IF(_xlfn.SINGLE(CenaCelkemVypocet)=0,"",I43/_xlfn.SINGLE(CenaCelkemVypocet)*100)</f>
        <v/>
      </c>
    </row>
    <row r="44" spans="1:10" ht="25.5" customHeight="1" x14ac:dyDescent="0.2">
      <c r="A44" s="89">
        <v>3</v>
      </c>
      <c r="B44" s="108" t="s">
        <v>59</v>
      </c>
      <c r="C44" s="195" t="s">
        <v>56</v>
      </c>
      <c r="D44" s="195"/>
      <c r="E44" s="195"/>
      <c r="F44" s="109">
        <f>'SO 02 D.1.4.2 Pol'!AE87</f>
        <v>0</v>
      </c>
      <c r="G44" s="102">
        <f>'SO 02 D.1.4.2 Pol'!AF87</f>
        <v>0</v>
      </c>
      <c r="H44" s="102">
        <f t="shared" si="1"/>
        <v>0</v>
      </c>
      <c r="I44" s="102">
        <f>F44+G44+H44</f>
        <v>0</v>
      </c>
      <c r="J44" s="103" t="str">
        <f>IF(_xlfn.SINGLE(CenaCelkemVypocet)=0,"",I44/_xlfn.SINGLE(CenaCelkemVypocet)*100)</f>
        <v/>
      </c>
    </row>
    <row r="45" spans="1:10" ht="25.5" customHeight="1" x14ac:dyDescent="0.2">
      <c r="A45" s="89">
        <v>2</v>
      </c>
      <c r="B45" s="104"/>
      <c r="C45" s="196" t="s">
        <v>60</v>
      </c>
      <c r="D45" s="196"/>
      <c r="E45" s="196"/>
      <c r="F45" s="105"/>
      <c r="G45" s="106"/>
      <c r="H45" s="106">
        <f t="shared" si="1"/>
        <v>0</v>
      </c>
      <c r="I45" s="106"/>
      <c r="J45" s="107"/>
    </row>
    <row r="46" spans="1:10" ht="25.5" customHeight="1" x14ac:dyDescent="0.2">
      <c r="A46" s="89">
        <v>2</v>
      </c>
      <c r="B46" s="104" t="s">
        <v>61</v>
      </c>
      <c r="C46" s="196" t="s">
        <v>62</v>
      </c>
      <c r="D46" s="196"/>
      <c r="E46" s="196"/>
      <c r="F46" s="105">
        <f>'PS 03 D.1.4.3 Pol'!AE26</f>
        <v>0</v>
      </c>
      <c r="G46" s="106">
        <f>'PS 03 D.1.4.3 Pol'!AF26</f>
        <v>0</v>
      </c>
      <c r="H46" s="106">
        <f t="shared" si="1"/>
        <v>0</v>
      </c>
      <c r="I46" s="106">
        <f>F46+G46+H46</f>
        <v>0</v>
      </c>
      <c r="J46" s="107" t="str">
        <f>IF(_xlfn.SINGLE(CenaCelkemVypocet)=0,"",I46/_xlfn.SINGLE(CenaCelkemVypocet)*100)</f>
        <v/>
      </c>
    </row>
    <row r="47" spans="1:10" ht="25.5" customHeight="1" x14ac:dyDescent="0.2">
      <c r="A47" s="89">
        <v>3</v>
      </c>
      <c r="B47" s="108" t="s">
        <v>63</v>
      </c>
      <c r="C47" s="195" t="s">
        <v>64</v>
      </c>
      <c r="D47" s="195"/>
      <c r="E47" s="195"/>
      <c r="F47" s="109">
        <f>'PS 03 D.1.4.3 Pol'!AE26</f>
        <v>0</v>
      </c>
      <c r="G47" s="102">
        <f>'PS 03 D.1.4.3 Pol'!AF26</f>
        <v>0</v>
      </c>
      <c r="H47" s="102">
        <f t="shared" si="1"/>
        <v>0</v>
      </c>
      <c r="I47" s="102">
        <f>F47+G47+H47</f>
        <v>0</v>
      </c>
      <c r="J47" s="103" t="str">
        <f>IF(_xlfn.SINGLE(CenaCelkemVypocet)=0,"",I47/_xlfn.SINGLE(CenaCelkemVypocet)*100)</f>
        <v/>
      </c>
    </row>
    <row r="48" spans="1:10" ht="25.5" customHeight="1" x14ac:dyDescent="0.2">
      <c r="A48" s="89"/>
      <c r="B48" s="197" t="s">
        <v>65</v>
      </c>
      <c r="C48" s="198"/>
      <c r="D48" s="198"/>
      <c r="E48" s="199"/>
      <c r="F48" s="110">
        <f>SUMIF(A39:A47,"=1",F39:F47)</f>
        <v>0</v>
      </c>
      <c r="G48" s="111">
        <f>SUMIF(A39:A47,"=1",G39:G47)</f>
        <v>0</v>
      </c>
      <c r="H48" s="111">
        <f>SUMIF(A39:A47,"=1",H39:H47)</f>
        <v>0</v>
      </c>
      <c r="I48" s="111">
        <f>SUMIF(A39:A47,"=1",I39:I47)</f>
        <v>0</v>
      </c>
      <c r="J48" s="112">
        <f>SUMIF(A39:A47,"=1",J39:J47)</f>
        <v>0</v>
      </c>
    </row>
    <row r="50" spans="1:10" x14ac:dyDescent="0.2">
      <c r="A50" t="s">
        <v>67</v>
      </c>
      <c r="B50" t="s">
        <v>68</v>
      </c>
    </row>
    <row r="51" spans="1:10" x14ac:dyDescent="0.2">
      <c r="A51" t="s">
        <v>69</v>
      </c>
      <c r="B51" t="s">
        <v>70</v>
      </c>
    </row>
    <row r="52" spans="1:10" x14ac:dyDescent="0.2">
      <c r="A52" t="s">
        <v>71</v>
      </c>
      <c r="B52" t="s">
        <v>72</v>
      </c>
    </row>
    <row r="53" spans="1:10" x14ac:dyDescent="0.2">
      <c r="A53" t="s">
        <v>69</v>
      </c>
      <c r="B53" t="s">
        <v>73</v>
      </c>
    </row>
    <row r="54" spans="1:10" x14ac:dyDescent="0.2">
      <c r="A54" t="s">
        <v>71</v>
      </c>
      <c r="B54" t="s">
        <v>74</v>
      </c>
    </row>
    <row r="55" spans="1:10" x14ac:dyDescent="0.2">
      <c r="A55" t="s">
        <v>69</v>
      </c>
      <c r="B55" t="s">
        <v>75</v>
      </c>
    </row>
    <row r="56" spans="1:10" x14ac:dyDescent="0.2">
      <c r="A56" t="s">
        <v>71</v>
      </c>
      <c r="B56" t="s">
        <v>76</v>
      </c>
    </row>
    <row r="59" spans="1:10" ht="15.75" x14ac:dyDescent="0.25">
      <c r="B59" s="121" t="s">
        <v>77</v>
      </c>
    </row>
    <row r="61" spans="1:10" ht="25.5" customHeight="1" x14ac:dyDescent="0.2">
      <c r="A61" s="123"/>
      <c r="B61" s="126" t="s">
        <v>17</v>
      </c>
      <c r="C61" s="126" t="s">
        <v>5</v>
      </c>
      <c r="D61" s="127"/>
      <c r="E61" s="127"/>
      <c r="F61" s="128" t="s">
        <v>78</v>
      </c>
      <c r="G61" s="128"/>
      <c r="H61" s="128"/>
      <c r="I61" s="128" t="s">
        <v>29</v>
      </c>
      <c r="J61" s="128" t="s">
        <v>0</v>
      </c>
    </row>
    <row r="62" spans="1:10" ht="36.75" customHeight="1" x14ac:dyDescent="0.2">
      <c r="A62" s="124"/>
      <c r="B62" s="129" t="s">
        <v>79</v>
      </c>
      <c r="C62" s="193" t="s">
        <v>80</v>
      </c>
      <c r="D62" s="194"/>
      <c r="E62" s="194"/>
      <c r="F62" s="136" t="s">
        <v>25</v>
      </c>
      <c r="G62" s="137"/>
      <c r="H62" s="137"/>
      <c r="I62" s="137">
        <f>'SO 01 D.1.4.1 Pol'!G8+'SO 02 D.1.4.2 Pol'!G8</f>
        <v>0</v>
      </c>
      <c r="J62" s="133" t="str">
        <f>IF(I71=0,"",I62/I71*100)</f>
        <v/>
      </c>
    </row>
    <row r="63" spans="1:10" ht="36.75" customHeight="1" x14ac:dyDescent="0.2">
      <c r="A63" s="124"/>
      <c r="B63" s="129" t="s">
        <v>81</v>
      </c>
      <c r="C63" s="193" t="s">
        <v>82</v>
      </c>
      <c r="D63" s="194"/>
      <c r="E63" s="194"/>
      <c r="F63" s="136" t="s">
        <v>25</v>
      </c>
      <c r="G63" s="137"/>
      <c r="H63" s="137"/>
      <c r="I63" s="137">
        <f>'SO 01 D.1.4.1 Pol'!G12+'SO 02 D.1.4.2 Pol'!G12</f>
        <v>0</v>
      </c>
      <c r="J63" s="133" t="str">
        <f>IF(I71=0,"",I63/I71*100)</f>
        <v/>
      </c>
    </row>
    <row r="64" spans="1:10" ht="36.75" customHeight="1" x14ac:dyDescent="0.2">
      <c r="A64" s="124"/>
      <c r="B64" s="129" t="s">
        <v>83</v>
      </c>
      <c r="C64" s="193" t="s">
        <v>84</v>
      </c>
      <c r="D64" s="194"/>
      <c r="E64" s="194"/>
      <c r="F64" s="136" t="s">
        <v>25</v>
      </c>
      <c r="G64" s="137"/>
      <c r="H64" s="137"/>
      <c r="I64" s="137">
        <f>'SO 01 D.1.4.1 Pol'!G24+'SO 02 D.1.4.2 Pol'!G23</f>
        <v>0</v>
      </c>
      <c r="J64" s="133" t="str">
        <f>IF(I71=0,"",I64/I71*100)</f>
        <v/>
      </c>
    </row>
    <row r="65" spans="1:10" ht="36.75" customHeight="1" x14ac:dyDescent="0.2">
      <c r="A65" s="124"/>
      <c r="B65" s="129" t="s">
        <v>85</v>
      </c>
      <c r="C65" s="193" t="s">
        <v>86</v>
      </c>
      <c r="D65" s="194"/>
      <c r="E65" s="194"/>
      <c r="F65" s="136" t="s">
        <v>25</v>
      </c>
      <c r="G65" s="137"/>
      <c r="H65" s="137"/>
      <c r="I65" s="137">
        <f>'SO 01 D.1.4.1 Pol'!G31+'SO 02 D.1.4.2 Pol'!G30</f>
        <v>0</v>
      </c>
      <c r="J65" s="133" t="str">
        <f>IF(I71=0,"",I65/I71*100)</f>
        <v/>
      </c>
    </row>
    <row r="66" spans="1:10" ht="36.75" customHeight="1" x14ac:dyDescent="0.2">
      <c r="A66" s="124"/>
      <c r="B66" s="129" t="s">
        <v>87</v>
      </c>
      <c r="C66" s="193" t="s">
        <v>88</v>
      </c>
      <c r="D66" s="194"/>
      <c r="E66" s="194"/>
      <c r="F66" s="136" t="s">
        <v>25</v>
      </c>
      <c r="G66" s="137"/>
      <c r="H66" s="137"/>
      <c r="I66" s="137">
        <f>'SO 01 D.1.4.1 Pol'!G62+'SO 02 D.1.4.2 Pol'!G61</f>
        <v>0</v>
      </c>
      <c r="J66" s="133" t="str">
        <f>IF(I71=0,"",I66/I71*100)</f>
        <v/>
      </c>
    </row>
    <row r="67" spans="1:10" ht="36.75" customHeight="1" x14ac:dyDescent="0.2">
      <c r="A67" s="124"/>
      <c r="B67" s="129" t="s">
        <v>89</v>
      </c>
      <c r="C67" s="193" t="s">
        <v>90</v>
      </c>
      <c r="D67" s="194"/>
      <c r="E67" s="194"/>
      <c r="F67" s="136" t="s">
        <v>25</v>
      </c>
      <c r="G67" s="137"/>
      <c r="H67" s="137"/>
      <c r="I67" s="137">
        <f>'SO 01 D.1.4.1 Pol'!G69+'SO 02 D.1.4.2 Pol'!G67</f>
        <v>0</v>
      </c>
      <c r="J67" s="133" t="str">
        <f>IF(I71=0,"",I67/I71*100)</f>
        <v/>
      </c>
    </row>
    <row r="68" spans="1:10" ht="36.75" customHeight="1" x14ac:dyDescent="0.2">
      <c r="A68" s="124"/>
      <c r="B68" s="129" t="s">
        <v>91</v>
      </c>
      <c r="C68" s="193" t="s">
        <v>92</v>
      </c>
      <c r="D68" s="194"/>
      <c r="E68" s="194"/>
      <c r="F68" s="136" t="s">
        <v>25</v>
      </c>
      <c r="G68" s="137"/>
      <c r="H68" s="137"/>
      <c r="I68" s="137">
        <f>'SO 01 D.1.4.1 Pol'!G89+'SO 02 D.1.4.2 Pol'!G74</f>
        <v>0</v>
      </c>
      <c r="J68" s="133" t="str">
        <f>IF(I71=0,"",I68/I71*100)</f>
        <v/>
      </c>
    </row>
    <row r="69" spans="1:10" ht="36.75" customHeight="1" x14ac:dyDescent="0.2">
      <c r="A69" s="124"/>
      <c r="B69" s="129" t="s">
        <v>93</v>
      </c>
      <c r="C69" s="193" t="s">
        <v>94</v>
      </c>
      <c r="D69" s="194"/>
      <c r="E69" s="194"/>
      <c r="F69" s="136" t="s">
        <v>26</v>
      </c>
      <c r="G69" s="137"/>
      <c r="H69" s="137"/>
      <c r="I69" s="137">
        <f>'PS 03 D.1.4.3 Pol'!G8</f>
        <v>0</v>
      </c>
      <c r="J69" s="133" t="str">
        <f>IF(I71=0,"",I69/I71*100)</f>
        <v/>
      </c>
    </row>
    <row r="70" spans="1:10" ht="36.75" customHeight="1" x14ac:dyDescent="0.2">
      <c r="A70" s="124"/>
      <c r="B70" s="129" t="s">
        <v>95</v>
      </c>
      <c r="C70" s="193" t="s">
        <v>27</v>
      </c>
      <c r="D70" s="194"/>
      <c r="E70" s="194"/>
      <c r="F70" s="136" t="s">
        <v>95</v>
      </c>
      <c r="G70" s="137"/>
      <c r="H70" s="137"/>
      <c r="I70" s="137">
        <f>'SO 01 D.1.4.1 Pol'!G94+'SO 02 D.1.4.2 Pol'!G79+'PS 03 D.1.4.3 Pol'!G18</f>
        <v>0</v>
      </c>
      <c r="J70" s="133" t="str">
        <f>IF(I71=0,"",I70/I71*100)</f>
        <v/>
      </c>
    </row>
    <row r="71" spans="1:10" ht="25.5" customHeight="1" x14ac:dyDescent="0.2">
      <c r="A71" s="125"/>
      <c r="B71" s="130" t="s">
        <v>1</v>
      </c>
      <c r="C71" s="131"/>
      <c r="D71" s="132"/>
      <c r="E71" s="132"/>
      <c r="F71" s="138"/>
      <c r="G71" s="139"/>
      <c r="H71" s="139"/>
      <c r="I71" s="139">
        <f>SUM(I62:I70)</f>
        <v>0</v>
      </c>
      <c r="J71" s="134">
        <f>SUM(J62:J70)</f>
        <v>0</v>
      </c>
    </row>
    <row r="72" spans="1:10" x14ac:dyDescent="0.2">
      <c r="F72" s="88"/>
      <c r="G72" s="88"/>
      <c r="H72" s="88"/>
      <c r="I72" s="88"/>
      <c r="J72" s="135"/>
    </row>
    <row r="73" spans="1:10" x14ac:dyDescent="0.2">
      <c r="F73" s="88"/>
      <c r="G73" s="88"/>
      <c r="H73" s="88"/>
      <c r="I73" s="88"/>
      <c r="J73" s="135"/>
    </row>
    <row r="74" spans="1:10" x14ac:dyDescent="0.2">
      <c r="F74" s="88"/>
      <c r="G74" s="88"/>
      <c r="H74" s="88"/>
      <c r="I74" s="88"/>
      <c r="J74" s="135"/>
    </row>
  </sheetData>
  <sheetProtection algorithmName="SHA-512" hashValue="SRIkXrWZsYFJoNviAJGR1Dca7hESZKrFd4I0KT/Dy1niXwQZg17kvo5i88EEH6QhnI6C17Zd4eSTxUzv6lOoZg==" saltValue="Vb7M8aAyOk7jn1K7i/SWu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B48:E48"/>
    <mergeCell ref="C67:E67"/>
    <mergeCell ref="C68:E68"/>
    <mergeCell ref="C69:E69"/>
    <mergeCell ref="C70:E70"/>
    <mergeCell ref="C62:E62"/>
    <mergeCell ref="C63:E63"/>
    <mergeCell ref="C64:E64"/>
    <mergeCell ref="C65:E65"/>
    <mergeCell ref="C66:E6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4" t="s">
        <v>6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50" t="s">
        <v>7</v>
      </c>
      <c r="B2" s="49"/>
      <c r="C2" s="246"/>
      <c r="D2" s="246"/>
      <c r="E2" s="246"/>
      <c r="F2" s="246"/>
      <c r="G2" s="247"/>
    </row>
    <row r="3" spans="1:7" ht="24.95" customHeight="1" x14ac:dyDescent="0.2">
      <c r="A3" s="50" t="s">
        <v>8</v>
      </c>
      <c r="B3" s="49"/>
      <c r="C3" s="246"/>
      <c r="D3" s="246"/>
      <c r="E3" s="246"/>
      <c r="F3" s="246"/>
      <c r="G3" s="247"/>
    </row>
    <row r="4" spans="1:7" ht="24.95" customHeight="1" x14ac:dyDescent="0.2">
      <c r="A4" s="50" t="s">
        <v>9</v>
      </c>
      <c r="B4" s="49"/>
      <c r="C4" s="246"/>
      <c r="D4" s="246"/>
      <c r="E4" s="246"/>
      <c r="F4" s="246"/>
      <c r="G4" s="247"/>
    </row>
    <row r="5" spans="1:7" x14ac:dyDescent="0.2">
      <c r="B5" s="4"/>
      <c r="C5" s="5"/>
      <c r="D5" s="6"/>
    </row>
  </sheetData>
  <sheetProtection algorithmName="SHA-512" hashValue="O+X1j2kbrwfqhNsf1fvRP/GRmEqDnVQD13TUjWnhXnhobbeCS92YZaXldDeZgByH1SO2d1KOZ3giJxmslTQtgA==" saltValue="JobLrutSvelP5o68UxORl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D2F15-A17E-46BC-BA3C-886C2EE50F7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97</v>
      </c>
      <c r="B1" s="254"/>
      <c r="C1" s="254"/>
      <c r="D1" s="254"/>
      <c r="E1" s="254"/>
      <c r="F1" s="254"/>
      <c r="G1" s="254"/>
      <c r="AG1" t="s">
        <v>98</v>
      </c>
    </row>
    <row r="2" spans="1:60" ht="24.95" customHeight="1" x14ac:dyDescent="0.2">
      <c r="A2" s="141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99</v>
      </c>
    </row>
    <row r="3" spans="1:60" ht="24.95" customHeight="1" x14ac:dyDescent="0.2">
      <c r="A3" s="141" t="s">
        <v>8</v>
      </c>
      <c r="B3" s="49" t="s">
        <v>53</v>
      </c>
      <c r="C3" s="255" t="s">
        <v>54</v>
      </c>
      <c r="D3" s="256"/>
      <c r="E3" s="256"/>
      <c r="F3" s="256"/>
      <c r="G3" s="257"/>
      <c r="AC3" s="122" t="s">
        <v>99</v>
      </c>
      <c r="AG3" t="s">
        <v>100</v>
      </c>
    </row>
    <row r="4" spans="1:60" ht="24.95" customHeight="1" x14ac:dyDescent="0.2">
      <c r="A4" s="142" t="s">
        <v>9</v>
      </c>
      <c r="B4" s="143" t="s">
        <v>55</v>
      </c>
      <c r="C4" s="258" t="s">
        <v>56</v>
      </c>
      <c r="D4" s="259"/>
      <c r="E4" s="259"/>
      <c r="F4" s="259"/>
      <c r="G4" s="260"/>
      <c r="AG4" t="s">
        <v>101</v>
      </c>
    </row>
    <row r="5" spans="1:60" x14ac:dyDescent="0.2">
      <c r="D5" s="10"/>
    </row>
    <row r="6" spans="1:60" ht="38.25" x14ac:dyDescent="0.2">
      <c r="A6" s="145" t="s">
        <v>102</v>
      </c>
      <c r="B6" s="147" t="s">
        <v>103</v>
      </c>
      <c r="C6" s="147" t="s">
        <v>104</v>
      </c>
      <c r="D6" s="146" t="s">
        <v>105</v>
      </c>
      <c r="E6" s="145" t="s">
        <v>106</v>
      </c>
      <c r="F6" s="144" t="s">
        <v>107</v>
      </c>
      <c r="G6" s="145" t="s">
        <v>29</v>
      </c>
      <c r="H6" s="148" t="s">
        <v>30</v>
      </c>
      <c r="I6" s="148" t="s">
        <v>108</v>
      </c>
      <c r="J6" s="148" t="s">
        <v>31</v>
      </c>
      <c r="K6" s="148" t="s">
        <v>109</v>
      </c>
      <c r="L6" s="148" t="s">
        <v>110</v>
      </c>
      <c r="M6" s="148" t="s">
        <v>111</v>
      </c>
      <c r="N6" s="148" t="s">
        <v>112</v>
      </c>
      <c r="O6" s="148" t="s">
        <v>113</v>
      </c>
      <c r="P6" s="148" t="s">
        <v>114</v>
      </c>
      <c r="Q6" s="148" t="s">
        <v>115</v>
      </c>
      <c r="R6" s="148" t="s">
        <v>116</v>
      </c>
      <c r="S6" s="148" t="s">
        <v>117</v>
      </c>
      <c r="T6" s="148" t="s">
        <v>118</v>
      </c>
      <c r="U6" s="148" t="s">
        <v>119</v>
      </c>
      <c r="V6" s="148" t="s">
        <v>120</v>
      </c>
      <c r="W6" s="148" t="s">
        <v>121</v>
      </c>
      <c r="X6" s="148" t="s">
        <v>122</v>
      </c>
      <c r="Y6" s="148" t="s">
        <v>123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3" t="s">
        <v>124</v>
      </c>
      <c r="B8" s="164" t="s">
        <v>79</v>
      </c>
      <c r="C8" s="185" t="s">
        <v>80</v>
      </c>
      <c r="D8" s="165"/>
      <c r="E8" s="166"/>
      <c r="F8" s="167"/>
      <c r="G8" s="167">
        <f>SUMIF(AG9:AG11,"&lt;&gt;NOR",G9:G11)</f>
        <v>0</v>
      </c>
      <c r="H8" s="167"/>
      <c r="I8" s="167">
        <f>SUM(I9:I11)</f>
        <v>0</v>
      </c>
      <c r="J8" s="167"/>
      <c r="K8" s="167">
        <f>SUM(K9:K11)</f>
        <v>0</v>
      </c>
      <c r="L8" s="167"/>
      <c r="M8" s="167">
        <f>SUM(M9:M11)</f>
        <v>0</v>
      </c>
      <c r="N8" s="166"/>
      <c r="O8" s="166">
        <f>SUM(O9:O11)</f>
        <v>0</v>
      </c>
      <c r="P8" s="166"/>
      <c r="Q8" s="166">
        <f>SUM(Q9:Q11)</f>
        <v>0</v>
      </c>
      <c r="R8" s="167"/>
      <c r="S8" s="167"/>
      <c r="T8" s="168"/>
      <c r="U8" s="162"/>
      <c r="V8" s="162">
        <f>SUM(V9:V11)</f>
        <v>0</v>
      </c>
      <c r="W8" s="162"/>
      <c r="X8" s="162"/>
      <c r="Y8" s="162"/>
      <c r="AG8" t="s">
        <v>125</v>
      </c>
    </row>
    <row r="9" spans="1:60" outlineLevel="1" x14ac:dyDescent="0.2">
      <c r="A9" s="177">
        <v>1</v>
      </c>
      <c r="B9" s="178" t="s">
        <v>126</v>
      </c>
      <c r="C9" s="186" t="s">
        <v>127</v>
      </c>
      <c r="D9" s="179" t="s">
        <v>128</v>
      </c>
      <c r="E9" s="180">
        <v>24</v>
      </c>
      <c r="F9" s="181"/>
      <c r="G9" s="182">
        <f>ROUND(E9*F9,2)</f>
        <v>0</v>
      </c>
      <c r="H9" s="181"/>
      <c r="I9" s="182">
        <f>ROUND(E9*H9,2)</f>
        <v>0</v>
      </c>
      <c r="J9" s="181"/>
      <c r="K9" s="182">
        <f>ROUND(E9*J9,2)</f>
        <v>0</v>
      </c>
      <c r="L9" s="182">
        <v>21</v>
      </c>
      <c r="M9" s="182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2"/>
      <c r="S9" s="182" t="s">
        <v>129</v>
      </c>
      <c r="T9" s="183" t="s">
        <v>130</v>
      </c>
      <c r="U9" s="159">
        <v>0</v>
      </c>
      <c r="V9" s="159">
        <f>ROUND(E9*U9,2)</f>
        <v>0</v>
      </c>
      <c r="W9" s="159"/>
      <c r="X9" s="159" t="s">
        <v>131</v>
      </c>
      <c r="Y9" s="159" t="s">
        <v>132</v>
      </c>
      <c r="Z9" s="149"/>
      <c r="AA9" s="149"/>
      <c r="AB9" s="149"/>
      <c r="AC9" s="149"/>
      <c r="AD9" s="149"/>
      <c r="AE9" s="149"/>
      <c r="AF9" s="149"/>
      <c r="AG9" s="149" t="s">
        <v>133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7">
        <v>2</v>
      </c>
      <c r="B10" s="178" t="s">
        <v>134</v>
      </c>
      <c r="C10" s="186" t="s">
        <v>135</v>
      </c>
      <c r="D10" s="179" t="s">
        <v>128</v>
      </c>
      <c r="E10" s="180">
        <v>48</v>
      </c>
      <c r="F10" s="181"/>
      <c r="G10" s="182">
        <f>ROUND(E10*F10,2)</f>
        <v>0</v>
      </c>
      <c r="H10" s="181"/>
      <c r="I10" s="182">
        <f>ROUND(E10*H10,2)</f>
        <v>0</v>
      </c>
      <c r="J10" s="181"/>
      <c r="K10" s="182">
        <f>ROUND(E10*J10,2)</f>
        <v>0</v>
      </c>
      <c r="L10" s="182">
        <v>21</v>
      </c>
      <c r="M10" s="182">
        <f>G10*(1+L10/100)</f>
        <v>0</v>
      </c>
      <c r="N10" s="180">
        <v>0</v>
      </c>
      <c r="O10" s="180">
        <f>ROUND(E10*N10,2)</f>
        <v>0</v>
      </c>
      <c r="P10" s="180">
        <v>0</v>
      </c>
      <c r="Q10" s="180">
        <f>ROUND(E10*P10,2)</f>
        <v>0</v>
      </c>
      <c r="R10" s="182"/>
      <c r="S10" s="182" t="s">
        <v>129</v>
      </c>
      <c r="T10" s="183" t="s">
        <v>130</v>
      </c>
      <c r="U10" s="159">
        <v>0</v>
      </c>
      <c r="V10" s="159">
        <f>ROUND(E10*U10,2)</f>
        <v>0</v>
      </c>
      <c r="W10" s="159"/>
      <c r="X10" s="159" t="s">
        <v>131</v>
      </c>
      <c r="Y10" s="159" t="s">
        <v>132</v>
      </c>
      <c r="Z10" s="149"/>
      <c r="AA10" s="149"/>
      <c r="AB10" s="149"/>
      <c r="AC10" s="149"/>
      <c r="AD10" s="149"/>
      <c r="AE10" s="149"/>
      <c r="AF10" s="149"/>
      <c r="AG10" s="149" t="s">
        <v>133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7">
        <v>3</v>
      </c>
      <c r="B11" s="178" t="s">
        <v>136</v>
      </c>
      <c r="C11" s="186" t="s">
        <v>137</v>
      </c>
      <c r="D11" s="179" t="s">
        <v>138</v>
      </c>
      <c r="E11" s="180">
        <v>1</v>
      </c>
      <c r="F11" s="181"/>
      <c r="G11" s="182">
        <f>ROUND(E11*F11,2)</f>
        <v>0</v>
      </c>
      <c r="H11" s="181"/>
      <c r="I11" s="182">
        <f>ROUND(E11*H11,2)</f>
        <v>0</v>
      </c>
      <c r="J11" s="181"/>
      <c r="K11" s="182">
        <f>ROUND(E11*J11,2)</f>
        <v>0</v>
      </c>
      <c r="L11" s="182">
        <v>21</v>
      </c>
      <c r="M11" s="182">
        <f>G11*(1+L11/100)</f>
        <v>0</v>
      </c>
      <c r="N11" s="180">
        <v>0</v>
      </c>
      <c r="O11" s="180">
        <f>ROUND(E11*N11,2)</f>
        <v>0</v>
      </c>
      <c r="P11" s="180">
        <v>0</v>
      </c>
      <c r="Q11" s="180">
        <f>ROUND(E11*P11,2)</f>
        <v>0</v>
      </c>
      <c r="R11" s="182"/>
      <c r="S11" s="182" t="s">
        <v>129</v>
      </c>
      <c r="T11" s="183" t="s">
        <v>130</v>
      </c>
      <c r="U11" s="159">
        <v>0</v>
      </c>
      <c r="V11" s="159">
        <f>ROUND(E11*U11,2)</f>
        <v>0</v>
      </c>
      <c r="W11" s="159"/>
      <c r="X11" s="159" t="s">
        <v>131</v>
      </c>
      <c r="Y11" s="159" t="s">
        <v>132</v>
      </c>
      <c r="Z11" s="149"/>
      <c r="AA11" s="149"/>
      <c r="AB11" s="149"/>
      <c r="AC11" s="149"/>
      <c r="AD11" s="149"/>
      <c r="AE11" s="149"/>
      <c r="AF11" s="149"/>
      <c r="AG11" s="149" t="s">
        <v>133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x14ac:dyDescent="0.2">
      <c r="A12" s="163" t="s">
        <v>124</v>
      </c>
      <c r="B12" s="164" t="s">
        <v>81</v>
      </c>
      <c r="C12" s="185" t="s">
        <v>82</v>
      </c>
      <c r="D12" s="165"/>
      <c r="E12" s="166"/>
      <c r="F12" s="167"/>
      <c r="G12" s="167">
        <f>SUMIF(AG13:AG23,"&lt;&gt;NOR",G13:G23)</f>
        <v>0</v>
      </c>
      <c r="H12" s="167"/>
      <c r="I12" s="167">
        <f>SUM(I13:I23)</f>
        <v>0</v>
      </c>
      <c r="J12" s="167"/>
      <c r="K12" s="167">
        <f>SUM(K13:K23)</f>
        <v>0</v>
      </c>
      <c r="L12" s="167"/>
      <c r="M12" s="167">
        <f>SUM(M13:M23)</f>
        <v>0</v>
      </c>
      <c r="N12" s="166"/>
      <c r="O12" s="166">
        <f>SUM(O13:O23)</f>
        <v>0.01</v>
      </c>
      <c r="P12" s="166"/>
      <c r="Q12" s="166">
        <f>SUM(Q13:Q23)</f>
        <v>1.82</v>
      </c>
      <c r="R12" s="167"/>
      <c r="S12" s="167"/>
      <c r="T12" s="168"/>
      <c r="U12" s="162"/>
      <c r="V12" s="162">
        <f>SUM(V13:V23)</f>
        <v>41.29</v>
      </c>
      <c r="W12" s="162"/>
      <c r="X12" s="162"/>
      <c r="Y12" s="162"/>
      <c r="AG12" t="s">
        <v>125</v>
      </c>
    </row>
    <row r="13" spans="1:60" outlineLevel="1" x14ac:dyDescent="0.2">
      <c r="A13" s="177">
        <v>4</v>
      </c>
      <c r="B13" s="178" t="s">
        <v>139</v>
      </c>
      <c r="C13" s="186" t="s">
        <v>140</v>
      </c>
      <c r="D13" s="179" t="s">
        <v>141</v>
      </c>
      <c r="E13" s="180">
        <v>360</v>
      </c>
      <c r="F13" s="181"/>
      <c r="G13" s="182">
        <f t="shared" ref="G13:G18" si="0">ROUND(E13*F13,2)</f>
        <v>0</v>
      </c>
      <c r="H13" s="181"/>
      <c r="I13" s="182">
        <f t="shared" ref="I13:I18" si="1">ROUND(E13*H13,2)</f>
        <v>0</v>
      </c>
      <c r="J13" s="181"/>
      <c r="K13" s="182">
        <f t="shared" ref="K13:K18" si="2">ROUND(E13*J13,2)</f>
        <v>0</v>
      </c>
      <c r="L13" s="182">
        <v>21</v>
      </c>
      <c r="M13" s="182">
        <f t="shared" ref="M13:M18" si="3">G13*(1+L13/100)</f>
        <v>0</v>
      </c>
      <c r="N13" s="180">
        <v>2.0000000000000002E-5</v>
      </c>
      <c r="O13" s="180">
        <f t="shared" ref="O13:O18" si="4">ROUND(E13*N13,2)</f>
        <v>0.01</v>
      </c>
      <c r="P13" s="180">
        <v>3.2000000000000002E-3</v>
      </c>
      <c r="Q13" s="180">
        <f t="shared" ref="Q13:Q18" si="5">ROUND(E13*P13,2)</f>
        <v>1.1499999999999999</v>
      </c>
      <c r="R13" s="182" t="s">
        <v>142</v>
      </c>
      <c r="S13" s="182" t="s">
        <v>143</v>
      </c>
      <c r="T13" s="183" t="s">
        <v>144</v>
      </c>
      <c r="U13" s="159">
        <v>5.2999999999999999E-2</v>
      </c>
      <c r="V13" s="159">
        <f t="shared" ref="V13:V18" si="6">ROUND(E13*U13,2)</f>
        <v>19.079999999999998</v>
      </c>
      <c r="W13" s="159"/>
      <c r="X13" s="159" t="s">
        <v>131</v>
      </c>
      <c r="Y13" s="159" t="s">
        <v>132</v>
      </c>
      <c r="Z13" s="149"/>
      <c r="AA13" s="149"/>
      <c r="AB13" s="149"/>
      <c r="AC13" s="149"/>
      <c r="AD13" s="149"/>
      <c r="AE13" s="149"/>
      <c r="AF13" s="149"/>
      <c r="AG13" s="149" t="s">
        <v>133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7">
        <v>5</v>
      </c>
      <c r="B14" s="178" t="s">
        <v>145</v>
      </c>
      <c r="C14" s="186" t="s">
        <v>146</v>
      </c>
      <c r="D14" s="179" t="s">
        <v>141</v>
      </c>
      <c r="E14" s="180">
        <v>12</v>
      </c>
      <c r="F14" s="181"/>
      <c r="G14" s="182">
        <f t="shared" si="0"/>
        <v>0</v>
      </c>
      <c r="H14" s="181"/>
      <c r="I14" s="182">
        <f t="shared" si="1"/>
        <v>0</v>
      </c>
      <c r="J14" s="181"/>
      <c r="K14" s="182">
        <f t="shared" si="2"/>
        <v>0</v>
      </c>
      <c r="L14" s="182">
        <v>21</v>
      </c>
      <c r="M14" s="182">
        <f t="shared" si="3"/>
        <v>0</v>
      </c>
      <c r="N14" s="180">
        <v>5.0000000000000002E-5</v>
      </c>
      <c r="O14" s="180">
        <f t="shared" si="4"/>
        <v>0</v>
      </c>
      <c r="P14" s="180">
        <v>5.3200000000000001E-3</v>
      </c>
      <c r="Q14" s="180">
        <f t="shared" si="5"/>
        <v>0.06</v>
      </c>
      <c r="R14" s="182" t="s">
        <v>142</v>
      </c>
      <c r="S14" s="182" t="s">
        <v>143</v>
      </c>
      <c r="T14" s="183" t="s">
        <v>144</v>
      </c>
      <c r="U14" s="159">
        <v>0.10299999999999999</v>
      </c>
      <c r="V14" s="159">
        <f t="shared" si="6"/>
        <v>1.24</v>
      </c>
      <c r="W14" s="159"/>
      <c r="X14" s="159" t="s">
        <v>131</v>
      </c>
      <c r="Y14" s="159" t="s">
        <v>132</v>
      </c>
      <c r="Z14" s="149"/>
      <c r="AA14" s="149"/>
      <c r="AB14" s="149"/>
      <c r="AC14" s="149"/>
      <c r="AD14" s="149"/>
      <c r="AE14" s="149"/>
      <c r="AF14" s="149"/>
      <c r="AG14" s="149" t="s">
        <v>133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77">
        <v>6</v>
      </c>
      <c r="B15" s="178" t="s">
        <v>147</v>
      </c>
      <c r="C15" s="186" t="s">
        <v>148</v>
      </c>
      <c r="D15" s="179" t="s">
        <v>149</v>
      </c>
      <c r="E15" s="180">
        <v>1.21584</v>
      </c>
      <c r="F15" s="181"/>
      <c r="G15" s="182">
        <f t="shared" si="0"/>
        <v>0</v>
      </c>
      <c r="H15" s="181"/>
      <c r="I15" s="182">
        <f t="shared" si="1"/>
        <v>0</v>
      </c>
      <c r="J15" s="181"/>
      <c r="K15" s="182">
        <f t="shared" si="2"/>
        <v>0</v>
      </c>
      <c r="L15" s="182">
        <v>21</v>
      </c>
      <c r="M15" s="182">
        <f t="shared" si="3"/>
        <v>0</v>
      </c>
      <c r="N15" s="180">
        <v>0</v>
      </c>
      <c r="O15" s="180">
        <f t="shared" si="4"/>
        <v>0</v>
      </c>
      <c r="P15" s="180">
        <v>0</v>
      </c>
      <c r="Q15" s="180">
        <f t="shared" si="5"/>
        <v>0</v>
      </c>
      <c r="R15" s="182" t="s">
        <v>142</v>
      </c>
      <c r="S15" s="182" t="s">
        <v>143</v>
      </c>
      <c r="T15" s="183" t="s">
        <v>144</v>
      </c>
      <c r="U15" s="159">
        <v>5.5620000000000003</v>
      </c>
      <c r="V15" s="159">
        <f t="shared" si="6"/>
        <v>6.76</v>
      </c>
      <c r="W15" s="159"/>
      <c r="X15" s="159" t="s">
        <v>131</v>
      </c>
      <c r="Y15" s="159" t="s">
        <v>132</v>
      </c>
      <c r="Z15" s="149"/>
      <c r="AA15" s="149"/>
      <c r="AB15" s="149"/>
      <c r="AC15" s="149"/>
      <c r="AD15" s="149"/>
      <c r="AE15" s="149"/>
      <c r="AF15" s="149"/>
      <c r="AG15" s="149" t="s">
        <v>133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7">
        <v>7</v>
      </c>
      <c r="B16" s="178" t="s">
        <v>150</v>
      </c>
      <c r="C16" s="186" t="s">
        <v>151</v>
      </c>
      <c r="D16" s="179" t="s">
        <v>138</v>
      </c>
      <c r="E16" s="180">
        <v>6</v>
      </c>
      <c r="F16" s="181"/>
      <c r="G16" s="182">
        <f t="shared" si="0"/>
        <v>0</v>
      </c>
      <c r="H16" s="181"/>
      <c r="I16" s="182">
        <f t="shared" si="1"/>
        <v>0</v>
      </c>
      <c r="J16" s="181"/>
      <c r="K16" s="182">
        <f t="shared" si="2"/>
        <v>0</v>
      </c>
      <c r="L16" s="182">
        <v>21</v>
      </c>
      <c r="M16" s="182">
        <f t="shared" si="3"/>
        <v>0</v>
      </c>
      <c r="N16" s="180">
        <v>5.0000000000000002E-5</v>
      </c>
      <c r="O16" s="180">
        <f t="shared" si="4"/>
        <v>0</v>
      </c>
      <c r="P16" s="180">
        <v>1.235E-2</v>
      </c>
      <c r="Q16" s="180">
        <f t="shared" si="5"/>
        <v>7.0000000000000007E-2</v>
      </c>
      <c r="R16" s="182" t="s">
        <v>142</v>
      </c>
      <c r="S16" s="182" t="s">
        <v>143</v>
      </c>
      <c r="T16" s="183" t="s">
        <v>144</v>
      </c>
      <c r="U16" s="159">
        <v>0.23699999999999999</v>
      </c>
      <c r="V16" s="159">
        <f t="shared" si="6"/>
        <v>1.42</v>
      </c>
      <c r="W16" s="159"/>
      <c r="X16" s="159" t="s">
        <v>131</v>
      </c>
      <c r="Y16" s="159" t="s">
        <v>132</v>
      </c>
      <c r="Z16" s="149"/>
      <c r="AA16" s="149"/>
      <c r="AB16" s="149"/>
      <c r="AC16" s="149"/>
      <c r="AD16" s="149"/>
      <c r="AE16" s="149"/>
      <c r="AF16" s="149"/>
      <c r="AG16" s="149" t="s">
        <v>133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7">
        <v>8</v>
      </c>
      <c r="B17" s="178" t="s">
        <v>152</v>
      </c>
      <c r="C17" s="186" t="s">
        <v>153</v>
      </c>
      <c r="D17" s="179" t="s">
        <v>138</v>
      </c>
      <c r="E17" s="180">
        <v>20</v>
      </c>
      <c r="F17" s="181"/>
      <c r="G17" s="182">
        <f t="shared" si="0"/>
        <v>0</v>
      </c>
      <c r="H17" s="181"/>
      <c r="I17" s="182">
        <f t="shared" si="1"/>
        <v>0</v>
      </c>
      <c r="J17" s="181"/>
      <c r="K17" s="182">
        <f t="shared" si="2"/>
        <v>0</v>
      </c>
      <c r="L17" s="182">
        <v>21</v>
      </c>
      <c r="M17" s="182">
        <f t="shared" si="3"/>
        <v>0</v>
      </c>
      <c r="N17" s="180">
        <v>8.0000000000000007E-5</v>
      </c>
      <c r="O17" s="180">
        <f t="shared" si="4"/>
        <v>0</v>
      </c>
      <c r="P17" s="180">
        <v>2.4930000000000001E-2</v>
      </c>
      <c r="Q17" s="180">
        <f t="shared" si="5"/>
        <v>0.5</v>
      </c>
      <c r="R17" s="182" t="s">
        <v>142</v>
      </c>
      <c r="S17" s="182" t="s">
        <v>143</v>
      </c>
      <c r="T17" s="183" t="s">
        <v>144</v>
      </c>
      <c r="U17" s="159">
        <v>0.26800000000000002</v>
      </c>
      <c r="V17" s="159">
        <f t="shared" si="6"/>
        <v>5.36</v>
      </c>
      <c r="W17" s="159"/>
      <c r="X17" s="159" t="s">
        <v>131</v>
      </c>
      <c r="Y17" s="159" t="s">
        <v>132</v>
      </c>
      <c r="Z17" s="149"/>
      <c r="AA17" s="149"/>
      <c r="AB17" s="149"/>
      <c r="AC17" s="149"/>
      <c r="AD17" s="149"/>
      <c r="AE17" s="149"/>
      <c r="AF17" s="149"/>
      <c r="AG17" s="149" t="s">
        <v>133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0">
        <v>9</v>
      </c>
      <c r="B18" s="171" t="s">
        <v>154</v>
      </c>
      <c r="C18" s="187" t="s">
        <v>155</v>
      </c>
      <c r="D18" s="172" t="s">
        <v>138</v>
      </c>
      <c r="E18" s="173">
        <v>52</v>
      </c>
      <c r="F18" s="174"/>
      <c r="G18" s="175">
        <f t="shared" si="0"/>
        <v>0</v>
      </c>
      <c r="H18" s="174"/>
      <c r="I18" s="175">
        <f t="shared" si="1"/>
        <v>0</v>
      </c>
      <c r="J18" s="174"/>
      <c r="K18" s="175">
        <f t="shared" si="2"/>
        <v>0</v>
      </c>
      <c r="L18" s="175">
        <v>21</v>
      </c>
      <c r="M18" s="175">
        <f t="shared" si="3"/>
        <v>0</v>
      </c>
      <c r="N18" s="173">
        <v>1.0000000000000001E-5</v>
      </c>
      <c r="O18" s="173">
        <f t="shared" si="4"/>
        <v>0</v>
      </c>
      <c r="P18" s="173">
        <v>7.5000000000000002E-4</v>
      </c>
      <c r="Q18" s="173">
        <f t="shared" si="5"/>
        <v>0.04</v>
      </c>
      <c r="R18" s="175" t="s">
        <v>142</v>
      </c>
      <c r="S18" s="175" t="s">
        <v>143</v>
      </c>
      <c r="T18" s="176" t="s">
        <v>144</v>
      </c>
      <c r="U18" s="159">
        <v>2.9000000000000001E-2</v>
      </c>
      <c r="V18" s="159">
        <f t="shared" si="6"/>
        <v>1.51</v>
      </c>
      <c r="W18" s="159"/>
      <c r="X18" s="159" t="s">
        <v>131</v>
      </c>
      <c r="Y18" s="159" t="s">
        <v>132</v>
      </c>
      <c r="Z18" s="149"/>
      <c r="AA18" s="149"/>
      <c r="AB18" s="149"/>
      <c r="AC18" s="149"/>
      <c r="AD18" s="149"/>
      <c r="AE18" s="149"/>
      <c r="AF18" s="149"/>
      <c r="AG18" s="149" t="s">
        <v>133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2" x14ac:dyDescent="0.2">
      <c r="A19" s="156"/>
      <c r="B19" s="157"/>
      <c r="C19" s="252" t="s">
        <v>156</v>
      </c>
      <c r="D19" s="253"/>
      <c r="E19" s="253"/>
      <c r="F19" s="253"/>
      <c r="G19" s="253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9"/>
      <c r="AA19" s="149"/>
      <c r="AB19" s="149"/>
      <c r="AC19" s="149"/>
      <c r="AD19" s="149"/>
      <c r="AE19" s="149"/>
      <c r="AF19" s="149"/>
      <c r="AG19" s="149" t="s">
        <v>157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0">
        <v>10</v>
      </c>
      <c r="B20" s="171" t="s">
        <v>158</v>
      </c>
      <c r="C20" s="187" t="s">
        <v>159</v>
      </c>
      <c r="D20" s="172" t="s">
        <v>160</v>
      </c>
      <c r="E20" s="173">
        <v>70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5" t="s">
        <v>142</v>
      </c>
      <c r="S20" s="175" t="s">
        <v>143</v>
      </c>
      <c r="T20" s="176" t="s">
        <v>144</v>
      </c>
      <c r="U20" s="159">
        <v>5.1999999999999998E-2</v>
      </c>
      <c r="V20" s="159">
        <f>ROUND(E20*U20,2)</f>
        <v>3.64</v>
      </c>
      <c r="W20" s="159"/>
      <c r="X20" s="159" t="s">
        <v>131</v>
      </c>
      <c r="Y20" s="159" t="s">
        <v>132</v>
      </c>
      <c r="Z20" s="149"/>
      <c r="AA20" s="149"/>
      <c r="AB20" s="149"/>
      <c r="AC20" s="149"/>
      <c r="AD20" s="149"/>
      <c r="AE20" s="149"/>
      <c r="AF20" s="149"/>
      <c r="AG20" s="149" t="s">
        <v>133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2" x14ac:dyDescent="0.2">
      <c r="A21" s="156"/>
      <c r="B21" s="157"/>
      <c r="C21" s="252" t="s">
        <v>161</v>
      </c>
      <c r="D21" s="253"/>
      <c r="E21" s="253"/>
      <c r="F21" s="253"/>
      <c r="G21" s="253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9"/>
      <c r="AA21" s="149"/>
      <c r="AB21" s="149"/>
      <c r="AC21" s="149"/>
      <c r="AD21" s="149"/>
      <c r="AE21" s="149"/>
      <c r="AF21" s="149"/>
      <c r="AG21" s="149" t="s">
        <v>157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 x14ac:dyDescent="0.2">
      <c r="A22" s="177">
        <v>11</v>
      </c>
      <c r="B22" s="178" t="s">
        <v>162</v>
      </c>
      <c r="C22" s="186" t="s">
        <v>163</v>
      </c>
      <c r="D22" s="179" t="s">
        <v>149</v>
      </c>
      <c r="E22" s="180">
        <v>0.61170000000000002</v>
      </c>
      <c r="F22" s="181"/>
      <c r="G22" s="182">
        <f>ROUND(E22*F22,2)</f>
        <v>0</v>
      </c>
      <c r="H22" s="181"/>
      <c r="I22" s="182">
        <f>ROUND(E22*H22,2)</f>
        <v>0</v>
      </c>
      <c r="J22" s="181"/>
      <c r="K22" s="182">
        <f>ROUND(E22*J22,2)</f>
        <v>0</v>
      </c>
      <c r="L22" s="182">
        <v>21</v>
      </c>
      <c r="M22" s="182">
        <f>G22*(1+L22/100)</f>
        <v>0</v>
      </c>
      <c r="N22" s="180">
        <v>0</v>
      </c>
      <c r="O22" s="180">
        <f>ROUND(E22*N22,2)</f>
        <v>0</v>
      </c>
      <c r="P22" s="180">
        <v>0</v>
      </c>
      <c r="Q22" s="180">
        <f>ROUND(E22*P22,2)</f>
        <v>0</v>
      </c>
      <c r="R22" s="182" t="s">
        <v>142</v>
      </c>
      <c r="S22" s="182" t="s">
        <v>143</v>
      </c>
      <c r="T22" s="183" t="s">
        <v>144</v>
      </c>
      <c r="U22" s="159">
        <v>3.7349999999999999</v>
      </c>
      <c r="V22" s="159">
        <f>ROUND(E22*U22,2)</f>
        <v>2.2799999999999998</v>
      </c>
      <c r="W22" s="159"/>
      <c r="X22" s="159" t="s">
        <v>131</v>
      </c>
      <c r="Y22" s="159" t="s">
        <v>132</v>
      </c>
      <c r="Z22" s="149"/>
      <c r="AA22" s="149"/>
      <c r="AB22" s="149"/>
      <c r="AC22" s="149"/>
      <c r="AD22" s="149"/>
      <c r="AE22" s="149"/>
      <c r="AF22" s="149"/>
      <c r="AG22" s="149" t="s">
        <v>133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7">
        <v>12</v>
      </c>
      <c r="B23" s="178" t="s">
        <v>164</v>
      </c>
      <c r="C23" s="186" t="s">
        <v>165</v>
      </c>
      <c r="D23" s="179" t="s">
        <v>149</v>
      </c>
      <c r="E23" s="180">
        <v>1.8275399999999999</v>
      </c>
      <c r="F23" s="181"/>
      <c r="G23" s="182">
        <f>ROUND(E23*F23,2)</f>
        <v>0</v>
      </c>
      <c r="H23" s="181"/>
      <c r="I23" s="182">
        <f>ROUND(E23*H23,2)</f>
        <v>0</v>
      </c>
      <c r="J23" s="181"/>
      <c r="K23" s="182">
        <f>ROUND(E23*J23,2)</f>
        <v>0</v>
      </c>
      <c r="L23" s="182">
        <v>21</v>
      </c>
      <c r="M23" s="182">
        <f>G23*(1+L23/100)</f>
        <v>0</v>
      </c>
      <c r="N23" s="180">
        <v>0</v>
      </c>
      <c r="O23" s="180">
        <f>ROUND(E23*N23,2)</f>
        <v>0</v>
      </c>
      <c r="P23" s="180">
        <v>0</v>
      </c>
      <c r="Q23" s="180">
        <f>ROUND(E23*P23,2)</f>
        <v>0</v>
      </c>
      <c r="R23" s="182"/>
      <c r="S23" s="182" t="s">
        <v>129</v>
      </c>
      <c r="T23" s="183" t="s">
        <v>130</v>
      </c>
      <c r="U23" s="159">
        <v>0</v>
      </c>
      <c r="V23" s="159">
        <f>ROUND(E23*U23,2)</f>
        <v>0</v>
      </c>
      <c r="W23" s="159"/>
      <c r="X23" s="159" t="s">
        <v>166</v>
      </c>
      <c r="Y23" s="159" t="s">
        <v>132</v>
      </c>
      <c r="Z23" s="149"/>
      <c r="AA23" s="149"/>
      <c r="AB23" s="149"/>
      <c r="AC23" s="149"/>
      <c r="AD23" s="149"/>
      <c r="AE23" s="149"/>
      <c r="AF23" s="149"/>
      <c r="AG23" s="149" t="s">
        <v>167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x14ac:dyDescent="0.2">
      <c r="A24" s="163" t="s">
        <v>124</v>
      </c>
      <c r="B24" s="164" t="s">
        <v>83</v>
      </c>
      <c r="C24" s="185" t="s">
        <v>84</v>
      </c>
      <c r="D24" s="165"/>
      <c r="E24" s="166"/>
      <c r="F24" s="167"/>
      <c r="G24" s="167">
        <f>SUMIF(AG25:AG30,"&lt;&gt;NOR",G25:G30)</f>
        <v>0</v>
      </c>
      <c r="H24" s="167"/>
      <c r="I24" s="167">
        <f>SUM(I25:I30)</f>
        <v>0</v>
      </c>
      <c r="J24" s="167"/>
      <c r="K24" s="167">
        <f>SUM(K25:K30)</f>
        <v>0</v>
      </c>
      <c r="L24" s="167"/>
      <c r="M24" s="167">
        <f>SUM(M25:M30)</f>
        <v>0</v>
      </c>
      <c r="N24" s="166"/>
      <c r="O24" s="166">
        <f>SUM(O25:O30)</f>
        <v>0.01</v>
      </c>
      <c r="P24" s="166"/>
      <c r="Q24" s="166">
        <f>SUM(Q25:Q30)</f>
        <v>0</v>
      </c>
      <c r="R24" s="167"/>
      <c r="S24" s="167"/>
      <c r="T24" s="168"/>
      <c r="U24" s="162"/>
      <c r="V24" s="162">
        <f>SUM(V25:V30)</f>
        <v>1.83</v>
      </c>
      <c r="W24" s="162"/>
      <c r="X24" s="162"/>
      <c r="Y24" s="162"/>
      <c r="AG24" t="s">
        <v>125</v>
      </c>
    </row>
    <row r="25" spans="1:60" ht="22.5" outlineLevel="1" x14ac:dyDescent="0.2">
      <c r="A25" s="177">
        <v>13</v>
      </c>
      <c r="B25" s="178" t="s">
        <v>168</v>
      </c>
      <c r="C25" s="186" t="s">
        <v>169</v>
      </c>
      <c r="D25" s="179" t="s">
        <v>141</v>
      </c>
      <c r="E25" s="180">
        <v>12</v>
      </c>
      <c r="F25" s="181"/>
      <c r="G25" s="182">
        <f>ROUND(E25*F25,2)</f>
        <v>0</v>
      </c>
      <c r="H25" s="181"/>
      <c r="I25" s="182">
        <f>ROUND(E25*H25,2)</f>
        <v>0</v>
      </c>
      <c r="J25" s="181"/>
      <c r="K25" s="182">
        <f>ROUND(E25*J25,2)</f>
        <v>0</v>
      </c>
      <c r="L25" s="182">
        <v>21</v>
      </c>
      <c r="M25" s="182">
        <f>G25*(1+L25/100)</f>
        <v>0</v>
      </c>
      <c r="N25" s="180">
        <v>0</v>
      </c>
      <c r="O25" s="180">
        <f>ROUND(E25*N25,2)</f>
        <v>0</v>
      </c>
      <c r="P25" s="180">
        <v>0</v>
      </c>
      <c r="Q25" s="180">
        <f>ROUND(E25*P25,2)</f>
        <v>0</v>
      </c>
      <c r="R25" s="182" t="s">
        <v>170</v>
      </c>
      <c r="S25" s="182" t="s">
        <v>143</v>
      </c>
      <c r="T25" s="183" t="s">
        <v>144</v>
      </c>
      <c r="U25" s="159">
        <v>0.13900000000000001</v>
      </c>
      <c r="V25" s="159">
        <f>ROUND(E25*U25,2)</f>
        <v>1.67</v>
      </c>
      <c r="W25" s="159"/>
      <c r="X25" s="159" t="s">
        <v>131</v>
      </c>
      <c r="Y25" s="159" t="s">
        <v>132</v>
      </c>
      <c r="Z25" s="149"/>
      <c r="AA25" s="149"/>
      <c r="AB25" s="149"/>
      <c r="AC25" s="149"/>
      <c r="AD25" s="149"/>
      <c r="AE25" s="149"/>
      <c r="AF25" s="149"/>
      <c r="AG25" s="149" t="s">
        <v>133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7">
        <v>14</v>
      </c>
      <c r="B26" s="178" t="s">
        <v>171</v>
      </c>
      <c r="C26" s="186" t="s">
        <v>172</v>
      </c>
      <c r="D26" s="179" t="s">
        <v>138</v>
      </c>
      <c r="E26" s="180">
        <v>1</v>
      </c>
      <c r="F26" s="181"/>
      <c r="G26" s="182">
        <f>ROUND(E26*F26,2)</f>
        <v>0</v>
      </c>
      <c r="H26" s="181"/>
      <c r="I26" s="182">
        <f>ROUND(E26*H26,2)</f>
        <v>0</v>
      </c>
      <c r="J26" s="181"/>
      <c r="K26" s="182">
        <f>ROUND(E26*J26,2)</f>
        <v>0</v>
      </c>
      <c r="L26" s="182">
        <v>21</v>
      </c>
      <c r="M26" s="182">
        <f>G26*(1+L26/100)</f>
        <v>0</v>
      </c>
      <c r="N26" s="180">
        <v>0</v>
      </c>
      <c r="O26" s="180">
        <f>ROUND(E26*N26,2)</f>
        <v>0</v>
      </c>
      <c r="P26" s="180">
        <v>0</v>
      </c>
      <c r="Q26" s="180">
        <f>ROUND(E26*P26,2)</f>
        <v>0</v>
      </c>
      <c r="R26" s="182"/>
      <c r="S26" s="182" t="s">
        <v>129</v>
      </c>
      <c r="T26" s="183" t="s">
        <v>130</v>
      </c>
      <c r="U26" s="159">
        <v>0.14000000000000001</v>
      </c>
      <c r="V26" s="159">
        <f>ROUND(E26*U26,2)</f>
        <v>0.14000000000000001</v>
      </c>
      <c r="W26" s="159"/>
      <c r="X26" s="159" t="s">
        <v>131</v>
      </c>
      <c r="Y26" s="159" t="s">
        <v>132</v>
      </c>
      <c r="Z26" s="149"/>
      <c r="AA26" s="149"/>
      <c r="AB26" s="149"/>
      <c r="AC26" s="149"/>
      <c r="AD26" s="149"/>
      <c r="AE26" s="149"/>
      <c r="AF26" s="149"/>
      <c r="AG26" s="149" t="s">
        <v>133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 x14ac:dyDescent="0.2">
      <c r="A27" s="177">
        <v>15</v>
      </c>
      <c r="B27" s="178" t="s">
        <v>173</v>
      </c>
      <c r="C27" s="186" t="s">
        <v>174</v>
      </c>
      <c r="D27" s="179" t="s">
        <v>138</v>
      </c>
      <c r="E27" s="180">
        <v>1</v>
      </c>
      <c r="F27" s="181"/>
      <c r="G27" s="182">
        <f>ROUND(E27*F27,2)</f>
        <v>0</v>
      </c>
      <c r="H27" s="181"/>
      <c r="I27" s="182">
        <f>ROUND(E27*H27,2)</f>
        <v>0</v>
      </c>
      <c r="J27" s="181"/>
      <c r="K27" s="182">
        <f>ROUND(E27*J27,2)</f>
        <v>0</v>
      </c>
      <c r="L27" s="182">
        <v>21</v>
      </c>
      <c r="M27" s="182">
        <f>G27*(1+L27/100)</f>
        <v>0</v>
      </c>
      <c r="N27" s="180">
        <v>0</v>
      </c>
      <c r="O27" s="180">
        <f>ROUND(E27*N27,2)</f>
        <v>0</v>
      </c>
      <c r="P27" s="180">
        <v>0</v>
      </c>
      <c r="Q27" s="180">
        <f>ROUND(E27*P27,2)</f>
        <v>0</v>
      </c>
      <c r="R27" s="182" t="s">
        <v>175</v>
      </c>
      <c r="S27" s="182" t="s">
        <v>143</v>
      </c>
      <c r="T27" s="183" t="s">
        <v>144</v>
      </c>
      <c r="U27" s="159">
        <v>0</v>
      </c>
      <c r="V27" s="159">
        <f>ROUND(E27*U27,2)</f>
        <v>0</v>
      </c>
      <c r="W27" s="159"/>
      <c r="X27" s="159" t="s">
        <v>176</v>
      </c>
      <c r="Y27" s="159" t="s">
        <v>132</v>
      </c>
      <c r="Z27" s="149"/>
      <c r="AA27" s="149"/>
      <c r="AB27" s="149"/>
      <c r="AC27" s="149"/>
      <c r="AD27" s="149"/>
      <c r="AE27" s="149"/>
      <c r="AF27" s="149"/>
      <c r="AG27" s="149" t="s">
        <v>177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33.75" outlineLevel="1" x14ac:dyDescent="0.2">
      <c r="A28" s="177">
        <v>16</v>
      </c>
      <c r="B28" s="178" t="s">
        <v>178</v>
      </c>
      <c r="C28" s="186" t="s">
        <v>179</v>
      </c>
      <c r="D28" s="179" t="s">
        <v>141</v>
      </c>
      <c r="E28" s="180">
        <v>12</v>
      </c>
      <c r="F28" s="181"/>
      <c r="G28" s="182">
        <f>ROUND(E28*F28,2)</f>
        <v>0</v>
      </c>
      <c r="H28" s="181"/>
      <c r="I28" s="182">
        <f>ROUND(E28*H28,2)</f>
        <v>0</v>
      </c>
      <c r="J28" s="181"/>
      <c r="K28" s="182">
        <f>ROUND(E28*J28,2)</f>
        <v>0</v>
      </c>
      <c r="L28" s="182">
        <v>21</v>
      </c>
      <c r="M28" s="182">
        <f>G28*(1+L28/100)</f>
        <v>0</v>
      </c>
      <c r="N28" s="180">
        <v>7.3999999999999999E-4</v>
      </c>
      <c r="O28" s="180">
        <f>ROUND(E28*N28,2)</f>
        <v>0.01</v>
      </c>
      <c r="P28" s="180">
        <v>0</v>
      </c>
      <c r="Q28" s="180">
        <f>ROUND(E28*P28,2)</f>
        <v>0</v>
      </c>
      <c r="R28" s="182" t="s">
        <v>175</v>
      </c>
      <c r="S28" s="182" t="s">
        <v>143</v>
      </c>
      <c r="T28" s="183" t="s">
        <v>144</v>
      </c>
      <c r="U28" s="159">
        <v>0</v>
      </c>
      <c r="V28" s="159">
        <f>ROUND(E28*U28,2)</f>
        <v>0</v>
      </c>
      <c r="W28" s="159"/>
      <c r="X28" s="159" t="s">
        <v>176</v>
      </c>
      <c r="Y28" s="159" t="s">
        <v>132</v>
      </c>
      <c r="Z28" s="149"/>
      <c r="AA28" s="149"/>
      <c r="AB28" s="149"/>
      <c r="AC28" s="149"/>
      <c r="AD28" s="149"/>
      <c r="AE28" s="149"/>
      <c r="AF28" s="149"/>
      <c r="AG28" s="149" t="s">
        <v>177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0">
        <v>17</v>
      </c>
      <c r="B29" s="171" t="s">
        <v>180</v>
      </c>
      <c r="C29" s="187" t="s">
        <v>181</v>
      </c>
      <c r="D29" s="172" t="s">
        <v>149</v>
      </c>
      <c r="E29" s="173">
        <v>8.8800000000000007E-3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3">
        <v>0</v>
      </c>
      <c r="O29" s="173">
        <f>ROUND(E29*N29,2)</f>
        <v>0</v>
      </c>
      <c r="P29" s="173">
        <v>0</v>
      </c>
      <c r="Q29" s="173">
        <f>ROUND(E29*P29,2)</f>
        <v>0</v>
      </c>
      <c r="R29" s="175" t="s">
        <v>182</v>
      </c>
      <c r="S29" s="175" t="s">
        <v>143</v>
      </c>
      <c r="T29" s="176" t="s">
        <v>144</v>
      </c>
      <c r="U29" s="159">
        <v>1.831</v>
      </c>
      <c r="V29" s="159">
        <f>ROUND(E29*U29,2)</f>
        <v>0.02</v>
      </c>
      <c r="W29" s="159"/>
      <c r="X29" s="159" t="s">
        <v>183</v>
      </c>
      <c r="Y29" s="159" t="s">
        <v>132</v>
      </c>
      <c r="Z29" s="149"/>
      <c r="AA29" s="149"/>
      <c r="AB29" s="149"/>
      <c r="AC29" s="149"/>
      <c r="AD29" s="149"/>
      <c r="AE29" s="149"/>
      <c r="AF29" s="149"/>
      <c r="AG29" s="149" t="s">
        <v>184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2" x14ac:dyDescent="0.2">
      <c r="A30" s="156"/>
      <c r="B30" s="157"/>
      <c r="C30" s="252" t="s">
        <v>185</v>
      </c>
      <c r="D30" s="253"/>
      <c r="E30" s="253"/>
      <c r="F30" s="253"/>
      <c r="G30" s="253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9"/>
      <c r="AA30" s="149"/>
      <c r="AB30" s="149"/>
      <c r="AC30" s="149"/>
      <c r="AD30" s="149"/>
      <c r="AE30" s="149"/>
      <c r="AF30" s="149"/>
      <c r="AG30" s="149" t="s">
        <v>157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x14ac:dyDescent="0.2">
      <c r="A31" s="163" t="s">
        <v>124</v>
      </c>
      <c r="B31" s="164" t="s">
        <v>85</v>
      </c>
      <c r="C31" s="185" t="s">
        <v>86</v>
      </c>
      <c r="D31" s="165"/>
      <c r="E31" s="166"/>
      <c r="F31" s="167"/>
      <c r="G31" s="167">
        <f>SUMIF(AG32:AG61,"&lt;&gt;NOR",G32:G61)</f>
        <v>0</v>
      </c>
      <c r="H31" s="167"/>
      <c r="I31" s="167">
        <f>SUM(I32:I61)</f>
        <v>0</v>
      </c>
      <c r="J31" s="167"/>
      <c r="K31" s="167">
        <f>SUM(K32:K61)</f>
        <v>0</v>
      </c>
      <c r="L31" s="167"/>
      <c r="M31" s="167">
        <f>SUM(M32:M61)</f>
        <v>0</v>
      </c>
      <c r="N31" s="166"/>
      <c r="O31" s="166">
        <f>SUM(O32:O61)</f>
        <v>0.37</v>
      </c>
      <c r="P31" s="166"/>
      <c r="Q31" s="166">
        <f>SUM(Q32:Q61)</f>
        <v>0</v>
      </c>
      <c r="R31" s="167"/>
      <c r="S31" s="167"/>
      <c r="T31" s="168"/>
      <c r="U31" s="162"/>
      <c r="V31" s="162">
        <f>SUM(V32:V61)</f>
        <v>112.64999999999999</v>
      </c>
      <c r="W31" s="162"/>
      <c r="X31" s="162"/>
      <c r="Y31" s="162"/>
      <c r="AG31" t="s">
        <v>125</v>
      </c>
    </row>
    <row r="32" spans="1:60" ht="22.5" outlineLevel="1" x14ac:dyDescent="0.2">
      <c r="A32" s="177">
        <v>18</v>
      </c>
      <c r="B32" s="178" t="s">
        <v>186</v>
      </c>
      <c r="C32" s="186" t="s">
        <v>187</v>
      </c>
      <c r="D32" s="179" t="s">
        <v>138</v>
      </c>
      <c r="E32" s="180">
        <v>2</v>
      </c>
      <c r="F32" s="181"/>
      <c r="G32" s="182">
        <f>ROUND(E32*F32,2)</f>
        <v>0</v>
      </c>
      <c r="H32" s="181"/>
      <c r="I32" s="182">
        <f>ROUND(E32*H32,2)</f>
        <v>0</v>
      </c>
      <c r="J32" s="181"/>
      <c r="K32" s="182">
        <f>ROUND(E32*J32,2)</f>
        <v>0</v>
      </c>
      <c r="L32" s="182">
        <v>21</v>
      </c>
      <c r="M32" s="182">
        <f>G32*(1+L32/100)</f>
        <v>0</v>
      </c>
      <c r="N32" s="180">
        <v>0</v>
      </c>
      <c r="O32" s="180">
        <f>ROUND(E32*N32,2)</f>
        <v>0</v>
      </c>
      <c r="P32" s="180">
        <v>0</v>
      </c>
      <c r="Q32" s="180">
        <f>ROUND(E32*P32,2)</f>
        <v>0</v>
      </c>
      <c r="R32" s="182" t="s">
        <v>142</v>
      </c>
      <c r="S32" s="182" t="s">
        <v>143</v>
      </c>
      <c r="T32" s="183" t="s">
        <v>144</v>
      </c>
      <c r="U32" s="159">
        <v>0.752</v>
      </c>
      <c r="V32" s="159">
        <f>ROUND(E32*U32,2)</f>
        <v>1.5</v>
      </c>
      <c r="W32" s="159"/>
      <c r="X32" s="159" t="s">
        <v>131</v>
      </c>
      <c r="Y32" s="159" t="s">
        <v>132</v>
      </c>
      <c r="Z32" s="149"/>
      <c r="AA32" s="149"/>
      <c r="AB32" s="149"/>
      <c r="AC32" s="149"/>
      <c r="AD32" s="149"/>
      <c r="AE32" s="149"/>
      <c r="AF32" s="149"/>
      <c r="AG32" s="149" t="s">
        <v>133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2.5" outlineLevel="1" x14ac:dyDescent="0.2">
      <c r="A33" s="170">
        <v>19</v>
      </c>
      <c r="B33" s="171" t="s">
        <v>188</v>
      </c>
      <c r="C33" s="187" t="s">
        <v>189</v>
      </c>
      <c r="D33" s="172" t="s">
        <v>141</v>
      </c>
      <c r="E33" s="173">
        <v>192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3">
        <v>6.8000000000000005E-4</v>
      </c>
      <c r="O33" s="173">
        <f>ROUND(E33*N33,2)</f>
        <v>0.13</v>
      </c>
      <c r="P33" s="173">
        <v>0</v>
      </c>
      <c r="Q33" s="173">
        <f>ROUND(E33*P33,2)</f>
        <v>0</v>
      </c>
      <c r="R33" s="175" t="s">
        <v>142</v>
      </c>
      <c r="S33" s="175" t="s">
        <v>143</v>
      </c>
      <c r="T33" s="176" t="s">
        <v>144</v>
      </c>
      <c r="U33" s="159">
        <v>0.23899999999999999</v>
      </c>
      <c r="V33" s="159">
        <f>ROUND(E33*U33,2)</f>
        <v>45.89</v>
      </c>
      <c r="W33" s="159"/>
      <c r="X33" s="159" t="s">
        <v>131</v>
      </c>
      <c r="Y33" s="159" t="s">
        <v>132</v>
      </c>
      <c r="Z33" s="149"/>
      <c r="AA33" s="149"/>
      <c r="AB33" s="149"/>
      <c r="AC33" s="149"/>
      <c r="AD33" s="149"/>
      <c r="AE33" s="149"/>
      <c r="AF33" s="149"/>
      <c r="AG33" s="149" t="s">
        <v>133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2" x14ac:dyDescent="0.2">
      <c r="A34" s="156"/>
      <c r="B34" s="157"/>
      <c r="C34" s="252" t="s">
        <v>190</v>
      </c>
      <c r="D34" s="253"/>
      <c r="E34" s="253"/>
      <c r="F34" s="253"/>
      <c r="G34" s="253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9"/>
      <c r="AA34" s="149"/>
      <c r="AB34" s="149"/>
      <c r="AC34" s="149"/>
      <c r="AD34" s="149"/>
      <c r="AE34" s="149"/>
      <c r="AF34" s="149"/>
      <c r="AG34" s="149" t="s">
        <v>157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2" x14ac:dyDescent="0.2">
      <c r="A35" s="156"/>
      <c r="B35" s="157"/>
      <c r="C35" s="250" t="s">
        <v>191</v>
      </c>
      <c r="D35" s="251"/>
      <c r="E35" s="251"/>
      <c r="F35" s="251"/>
      <c r="G35" s="251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9"/>
      <c r="AA35" s="149"/>
      <c r="AB35" s="149"/>
      <c r="AC35" s="149"/>
      <c r="AD35" s="149"/>
      <c r="AE35" s="149"/>
      <c r="AF35" s="149"/>
      <c r="AG35" s="149" t="s">
        <v>192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2.5" outlineLevel="1" x14ac:dyDescent="0.2">
      <c r="A36" s="170">
        <v>20</v>
      </c>
      <c r="B36" s="171" t="s">
        <v>193</v>
      </c>
      <c r="C36" s="187" t="s">
        <v>194</v>
      </c>
      <c r="D36" s="172" t="s">
        <v>141</v>
      </c>
      <c r="E36" s="173">
        <v>38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3">
        <v>7.9000000000000001E-4</v>
      </c>
      <c r="O36" s="173">
        <f>ROUND(E36*N36,2)</f>
        <v>0.03</v>
      </c>
      <c r="P36" s="173">
        <v>0</v>
      </c>
      <c r="Q36" s="173">
        <f>ROUND(E36*P36,2)</f>
        <v>0</v>
      </c>
      <c r="R36" s="175" t="s">
        <v>142</v>
      </c>
      <c r="S36" s="175" t="s">
        <v>143</v>
      </c>
      <c r="T36" s="176" t="s">
        <v>144</v>
      </c>
      <c r="U36" s="159">
        <v>0.23899999999999999</v>
      </c>
      <c r="V36" s="159">
        <f>ROUND(E36*U36,2)</f>
        <v>9.08</v>
      </c>
      <c r="W36" s="159"/>
      <c r="X36" s="159" t="s">
        <v>131</v>
      </c>
      <c r="Y36" s="159" t="s">
        <v>132</v>
      </c>
      <c r="Z36" s="149"/>
      <c r="AA36" s="149"/>
      <c r="AB36" s="149"/>
      <c r="AC36" s="149"/>
      <c r="AD36" s="149"/>
      <c r="AE36" s="149"/>
      <c r="AF36" s="149"/>
      <c r="AG36" s="149" t="s">
        <v>133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2" x14ac:dyDescent="0.2">
      <c r="A37" s="156"/>
      <c r="B37" s="157"/>
      <c r="C37" s="252" t="s">
        <v>190</v>
      </c>
      <c r="D37" s="253"/>
      <c r="E37" s="253"/>
      <c r="F37" s="253"/>
      <c r="G37" s="253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9"/>
      <c r="AA37" s="149"/>
      <c r="AB37" s="149"/>
      <c r="AC37" s="149"/>
      <c r="AD37" s="149"/>
      <c r="AE37" s="149"/>
      <c r="AF37" s="149"/>
      <c r="AG37" s="149" t="s">
        <v>157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2" x14ac:dyDescent="0.2">
      <c r="A38" s="156"/>
      <c r="B38" s="157"/>
      <c r="C38" s="250" t="s">
        <v>191</v>
      </c>
      <c r="D38" s="251"/>
      <c r="E38" s="251"/>
      <c r="F38" s="251"/>
      <c r="G38" s="251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9"/>
      <c r="AA38" s="149"/>
      <c r="AB38" s="149"/>
      <c r="AC38" s="149"/>
      <c r="AD38" s="149"/>
      <c r="AE38" s="149"/>
      <c r="AF38" s="149"/>
      <c r="AG38" s="149" t="s">
        <v>192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70">
        <v>21</v>
      </c>
      <c r="B39" s="171" t="s">
        <v>195</v>
      </c>
      <c r="C39" s="187" t="s">
        <v>196</v>
      </c>
      <c r="D39" s="172" t="s">
        <v>141</v>
      </c>
      <c r="E39" s="173">
        <v>32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3">
        <v>1.06E-3</v>
      </c>
      <c r="O39" s="173">
        <f>ROUND(E39*N39,2)</f>
        <v>0.03</v>
      </c>
      <c r="P39" s="173">
        <v>0</v>
      </c>
      <c r="Q39" s="173">
        <f>ROUND(E39*P39,2)</f>
        <v>0</v>
      </c>
      <c r="R39" s="175" t="s">
        <v>142</v>
      </c>
      <c r="S39" s="175" t="s">
        <v>143</v>
      </c>
      <c r="T39" s="176" t="s">
        <v>144</v>
      </c>
      <c r="U39" s="159">
        <v>0.23899999999999999</v>
      </c>
      <c r="V39" s="159">
        <f>ROUND(E39*U39,2)</f>
        <v>7.65</v>
      </c>
      <c r="W39" s="159"/>
      <c r="X39" s="159" t="s">
        <v>131</v>
      </c>
      <c r="Y39" s="159" t="s">
        <v>132</v>
      </c>
      <c r="Z39" s="149"/>
      <c r="AA39" s="149"/>
      <c r="AB39" s="149"/>
      <c r="AC39" s="149"/>
      <c r="AD39" s="149"/>
      <c r="AE39" s="149"/>
      <c r="AF39" s="149"/>
      <c r="AG39" s="149" t="s">
        <v>133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2" x14ac:dyDescent="0.2">
      <c r="A40" s="156"/>
      <c r="B40" s="157"/>
      <c r="C40" s="252" t="s">
        <v>190</v>
      </c>
      <c r="D40" s="253"/>
      <c r="E40" s="253"/>
      <c r="F40" s="253"/>
      <c r="G40" s="253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9"/>
      <c r="AA40" s="149"/>
      <c r="AB40" s="149"/>
      <c r="AC40" s="149"/>
      <c r="AD40" s="149"/>
      <c r="AE40" s="149"/>
      <c r="AF40" s="149"/>
      <c r="AG40" s="149" t="s">
        <v>157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2" x14ac:dyDescent="0.2">
      <c r="A41" s="156"/>
      <c r="B41" s="157"/>
      <c r="C41" s="250" t="s">
        <v>191</v>
      </c>
      <c r="D41" s="251"/>
      <c r="E41" s="251"/>
      <c r="F41" s="251"/>
      <c r="G41" s="251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9"/>
      <c r="AA41" s="149"/>
      <c r="AB41" s="149"/>
      <c r="AC41" s="149"/>
      <c r="AD41" s="149"/>
      <c r="AE41" s="149"/>
      <c r="AF41" s="149"/>
      <c r="AG41" s="149" t="s">
        <v>192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22.5" outlineLevel="1" x14ac:dyDescent="0.2">
      <c r="A42" s="170">
        <v>22</v>
      </c>
      <c r="B42" s="171" t="s">
        <v>197</v>
      </c>
      <c r="C42" s="187" t="s">
        <v>198</v>
      </c>
      <c r="D42" s="172" t="s">
        <v>141</v>
      </c>
      <c r="E42" s="173">
        <v>24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3">
        <v>1.5900000000000001E-3</v>
      </c>
      <c r="O42" s="173">
        <f>ROUND(E42*N42,2)</f>
        <v>0.04</v>
      </c>
      <c r="P42" s="173">
        <v>0</v>
      </c>
      <c r="Q42" s="173">
        <f>ROUND(E42*P42,2)</f>
        <v>0</v>
      </c>
      <c r="R42" s="175" t="s">
        <v>142</v>
      </c>
      <c r="S42" s="175" t="s">
        <v>143</v>
      </c>
      <c r="T42" s="176" t="s">
        <v>144</v>
      </c>
      <c r="U42" s="159">
        <v>0.23899999999999999</v>
      </c>
      <c r="V42" s="159">
        <f>ROUND(E42*U42,2)</f>
        <v>5.74</v>
      </c>
      <c r="W42" s="159"/>
      <c r="X42" s="159" t="s">
        <v>131</v>
      </c>
      <c r="Y42" s="159" t="s">
        <v>132</v>
      </c>
      <c r="Z42" s="149"/>
      <c r="AA42" s="149"/>
      <c r="AB42" s="149"/>
      <c r="AC42" s="149"/>
      <c r="AD42" s="149"/>
      <c r="AE42" s="149"/>
      <c r="AF42" s="149"/>
      <c r="AG42" s="149" t="s">
        <v>133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2" x14ac:dyDescent="0.2">
      <c r="A43" s="156"/>
      <c r="B43" s="157"/>
      <c r="C43" s="252" t="s">
        <v>190</v>
      </c>
      <c r="D43" s="253"/>
      <c r="E43" s="253"/>
      <c r="F43" s="253"/>
      <c r="G43" s="253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9"/>
      <c r="AA43" s="149"/>
      <c r="AB43" s="149"/>
      <c r="AC43" s="149"/>
      <c r="AD43" s="149"/>
      <c r="AE43" s="149"/>
      <c r="AF43" s="149"/>
      <c r="AG43" s="149" t="s">
        <v>157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2" x14ac:dyDescent="0.2">
      <c r="A44" s="156"/>
      <c r="B44" s="157"/>
      <c r="C44" s="250" t="s">
        <v>191</v>
      </c>
      <c r="D44" s="251"/>
      <c r="E44" s="251"/>
      <c r="F44" s="251"/>
      <c r="G44" s="251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9"/>
      <c r="AA44" s="149"/>
      <c r="AB44" s="149"/>
      <c r="AC44" s="149"/>
      <c r="AD44" s="149"/>
      <c r="AE44" s="149"/>
      <c r="AF44" s="149"/>
      <c r="AG44" s="149" t="s">
        <v>192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2.5" outlineLevel="1" x14ac:dyDescent="0.2">
      <c r="A45" s="170">
        <v>23</v>
      </c>
      <c r="B45" s="171" t="s">
        <v>199</v>
      </c>
      <c r="C45" s="187" t="s">
        <v>200</v>
      </c>
      <c r="D45" s="172" t="s">
        <v>141</v>
      </c>
      <c r="E45" s="173">
        <v>74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3">
        <v>1.5900000000000001E-3</v>
      </c>
      <c r="O45" s="173">
        <f>ROUND(E45*N45,2)</f>
        <v>0.12</v>
      </c>
      <c r="P45" s="173">
        <v>0</v>
      </c>
      <c r="Q45" s="173">
        <f>ROUND(E45*P45,2)</f>
        <v>0</v>
      </c>
      <c r="R45" s="175" t="s">
        <v>142</v>
      </c>
      <c r="S45" s="175" t="s">
        <v>143</v>
      </c>
      <c r="T45" s="176" t="s">
        <v>144</v>
      </c>
      <c r="U45" s="159">
        <v>0.23899999999999999</v>
      </c>
      <c r="V45" s="159">
        <f>ROUND(E45*U45,2)</f>
        <v>17.690000000000001</v>
      </c>
      <c r="W45" s="159"/>
      <c r="X45" s="159" t="s">
        <v>131</v>
      </c>
      <c r="Y45" s="159" t="s">
        <v>132</v>
      </c>
      <c r="Z45" s="149"/>
      <c r="AA45" s="149"/>
      <c r="AB45" s="149"/>
      <c r="AC45" s="149"/>
      <c r="AD45" s="149"/>
      <c r="AE45" s="149"/>
      <c r="AF45" s="149"/>
      <c r="AG45" s="149" t="s">
        <v>133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2" x14ac:dyDescent="0.2">
      <c r="A46" s="156"/>
      <c r="B46" s="157"/>
      <c r="C46" s="252" t="s">
        <v>190</v>
      </c>
      <c r="D46" s="253"/>
      <c r="E46" s="253"/>
      <c r="F46" s="253"/>
      <c r="G46" s="253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9"/>
      <c r="AA46" s="149"/>
      <c r="AB46" s="149"/>
      <c r="AC46" s="149"/>
      <c r="AD46" s="149"/>
      <c r="AE46" s="149"/>
      <c r="AF46" s="149"/>
      <c r="AG46" s="149" t="s">
        <v>157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2" x14ac:dyDescent="0.2">
      <c r="A47" s="156"/>
      <c r="B47" s="157"/>
      <c r="C47" s="250" t="s">
        <v>191</v>
      </c>
      <c r="D47" s="251"/>
      <c r="E47" s="251"/>
      <c r="F47" s="251"/>
      <c r="G47" s="251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9"/>
      <c r="AA47" s="149"/>
      <c r="AB47" s="149"/>
      <c r="AC47" s="149"/>
      <c r="AD47" s="149"/>
      <c r="AE47" s="149"/>
      <c r="AF47" s="149"/>
      <c r="AG47" s="149" t="s">
        <v>192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2.5" outlineLevel="1" x14ac:dyDescent="0.2">
      <c r="A48" s="170">
        <v>24</v>
      </c>
      <c r="B48" s="171" t="s">
        <v>201</v>
      </c>
      <c r="C48" s="187" t="s">
        <v>202</v>
      </c>
      <c r="D48" s="172" t="s">
        <v>141</v>
      </c>
      <c r="E48" s="173">
        <v>12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3">
        <v>1.8600000000000001E-3</v>
      </c>
      <c r="O48" s="173">
        <f>ROUND(E48*N48,2)</f>
        <v>0.02</v>
      </c>
      <c r="P48" s="173">
        <v>0</v>
      </c>
      <c r="Q48" s="173">
        <f>ROUND(E48*P48,2)</f>
        <v>0</v>
      </c>
      <c r="R48" s="175" t="s">
        <v>142</v>
      </c>
      <c r="S48" s="175" t="s">
        <v>143</v>
      </c>
      <c r="T48" s="176" t="s">
        <v>144</v>
      </c>
      <c r="U48" s="159">
        <v>0.23899999999999999</v>
      </c>
      <c r="V48" s="159">
        <f>ROUND(E48*U48,2)</f>
        <v>2.87</v>
      </c>
      <c r="W48" s="159"/>
      <c r="X48" s="159" t="s">
        <v>131</v>
      </c>
      <c r="Y48" s="159" t="s">
        <v>132</v>
      </c>
      <c r="Z48" s="149"/>
      <c r="AA48" s="149"/>
      <c r="AB48" s="149"/>
      <c r="AC48" s="149"/>
      <c r="AD48" s="149"/>
      <c r="AE48" s="149"/>
      <c r="AF48" s="149"/>
      <c r="AG48" s="149" t="s">
        <v>133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2" x14ac:dyDescent="0.2">
      <c r="A49" s="156"/>
      <c r="B49" s="157"/>
      <c r="C49" s="252" t="s">
        <v>190</v>
      </c>
      <c r="D49" s="253"/>
      <c r="E49" s="253"/>
      <c r="F49" s="253"/>
      <c r="G49" s="253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9"/>
      <c r="AA49" s="149"/>
      <c r="AB49" s="149"/>
      <c r="AC49" s="149"/>
      <c r="AD49" s="149"/>
      <c r="AE49" s="149"/>
      <c r="AF49" s="149"/>
      <c r="AG49" s="149" t="s">
        <v>157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2" x14ac:dyDescent="0.2">
      <c r="A50" s="156"/>
      <c r="B50" s="157"/>
      <c r="C50" s="250" t="s">
        <v>191</v>
      </c>
      <c r="D50" s="251"/>
      <c r="E50" s="251"/>
      <c r="F50" s="251"/>
      <c r="G50" s="251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9"/>
      <c r="AA50" s="149"/>
      <c r="AB50" s="149"/>
      <c r="AC50" s="149"/>
      <c r="AD50" s="149"/>
      <c r="AE50" s="149"/>
      <c r="AF50" s="149"/>
      <c r="AG50" s="149" t="s">
        <v>192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2.5" outlineLevel="1" x14ac:dyDescent="0.2">
      <c r="A51" s="177">
        <v>25</v>
      </c>
      <c r="B51" s="178" t="s">
        <v>203</v>
      </c>
      <c r="C51" s="186" t="s">
        <v>204</v>
      </c>
      <c r="D51" s="179" t="s">
        <v>138</v>
      </c>
      <c r="E51" s="180">
        <v>2</v>
      </c>
      <c r="F51" s="181"/>
      <c r="G51" s="182">
        <f>ROUND(E51*F51,2)</f>
        <v>0</v>
      </c>
      <c r="H51" s="181"/>
      <c r="I51" s="182">
        <f>ROUND(E51*H51,2)</f>
        <v>0</v>
      </c>
      <c r="J51" s="181"/>
      <c r="K51" s="182">
        <f>ROUND(E51*J51,2)</f>
        <v>0</v>
      </c>
      <c r="L51" s="182">
        <v>21</v>
      </c>
      <c r="M51" s="182">
        <f>G51*(1+L51/100)</f>
        <v>0</v>
      </c>
      <c r="N51" s="180">
        <v>2.7999999999999998E-4</v>
      </c>
      <c r="O51" s="180">
        <f>ROUND(E51*N51,2)</f>
        <v>0</v>
      </c>
      <c r="P51" s="180">
        <v>0</v>
      </c>
      <c r="Q51" s="180">
        <f>ROUND(E51*P51,2)</f>
        <v>0</v>
      </c>
      <c r="R51" s="182" t="s">
        <v>142</v>
      </c>
      <c r="S51" s="182" t="s">
        <v>143</v>
      </c>
      <c r="T51" s="183" t="s">
        <v>144</v>
      </c>
      <c r="U51" s="159">
        <v>0.52500000000000002</v>
      </c>
      <c r="V51" s="159">
        <f>ROUND(E51*U51,2)</f>
        <v>1.05</v>
      </c>
      <c r="W51" s="159"/>
      <c r="X51" s="159" t="s">
        <v>131</v>
      </c>
      <c r="Y51" s="159" t="s">
        <v>132</v>
      </c>
      <c r="Z51" s="149"/>
      <c r="AA51" s="149"/>
      <c r="AB51" s="149"/>
      <c r="AC51" s="149"/>
      <c r="AD51" s="149"/>
      <c r="AE51" s="149"/>
      <c r="AF51" s="149"/>
      <c r="AG51" s="149" t="s">
        <v>133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0">
        <v>26</v>
      </c>
      <c r="B52" s="171" t="s">
        <v>205</v>
      </c>
      <c r="C52" s="187" t="s">
        <v>206</v>
      </c>
      <c r="D52" s="172" t="s">
        <v>138</v>
      </c>
      <c r="E52" s="173">
        <v>52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3">
        <v>0</v>
      </c>
      <c r="O52" s="173">
        <f>ROUND(E52*N52,2)</f>
        <v>0</v>
      </c>
      <c r="P52" s="173">
        <v>0</v>
      </c>
      <c r="Q52" s="173">
        <f>ROUND(E52*P52,2)</f>
        <v>0</v>
      </c>
      <c r="R52" s="175"/>
      <c r="S52" s="175" t="s">
        <v>129</v>
      </c>
      <c r="T52" s="176" t="s">
        <v>144</v>
      </c>
      <c r="U52" s="159">
        <v>0.215</v>
      </c>
      <c r="V52" s="159">
        <f>ROUND(E52*U52,2)</f>
        <v>11.18</v>
      </c>
      <c r="W52" s="159"/>
      <c r="X52" s="159" t="s">
        <v>131</v>
      </c>
      <c r="Y52" s="159" t="s">
        <v>132</v>
      </c>
      <c r="Z52" s="149"/>
      <c r="AA52" s="149"/>
      <c r="AB52" s="149"/>
      <c r="AC52" s="149"/>
      <c r="AD52" s="149"/>
      <c r="AE52" s="149"/>
      <c r="AF52" s="149"/>
      <c r="AG52" s="149" t="s">
        <v>133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2" x14ac:dyDescent="0.2">
      <c r="A53" s="156"/>
      <c r="B53" s="157"/>
      <c r="C53" s="188" t="s">
        <v>207</v>
      </c>
      <c r="D53" s="160"/>
      <c r="E53" s="161">
        <v>52</v>
      </c>
      <c r="F53" s="159"/>
      <c r="G53" s="159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59"/>
      <c r="Z53" s="149"/>
      <c r="AA53" s="149"/>
      <c r="AB53" s="149"/>
      <c r="AC53" s="149"/>
      <c r="AD53" s="149"/>
      <c r="AE53" s="149"/>
      <c r="AF53" s="149"/>
      <c r="AG53" s="149" t="s">
        <v>208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0">
        <v>27</v>
      </c>
      <c r="B54" s="171" t="s">
        <v>209</v>
      </c>
      <c r="C54" s="187" t="s">
        <v>210</v>
      </c>
      <c r="D54" s="172" t="s">
        <v>138</v>
      </c>
      <c r="E54" s="173">
        <v>2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3">
        <v>1E-4</v>
      </c>
      <c r="O54" s="173">
        <f>ROUND(E54*N54,2)</f>
        <v>0</v>
      </c>
      <c r="P54" s="173">
        <v>0</v>
      </c>
      <c r="Q54" s="173">
        <f>ROUND(E54*P54,2)</f>
        <v>0</v>
      </c>
      <c r="R54" s="175"/>
      <c r="S54" s="175" t="s">
        <v>129</v>
      </c>
      <c r="T54" s="176" t="s">
        <v>211</v>
      </c>
      <c r="U54" s="159">
        <v>0.222</v>
      </c>
      <c r="V54" s="159">
        <f>ROUND(E54*U54,2)</f>
        <v>0.44</v>
      </c>
      <c r="W54" s="159"/>
      <c r="X54" s="159" t="s">
        <v>131</v>
      </c>
      <c r="Y54" s="159" t="s">
        <v>132</v>
      </c>
      <c r="Z54" s="149"/>
      <c r="AA54" s="149"/>
      <c r="AB54" s="149"/>
      <c r="AC54" s="149"/>
      <c r="AD54" s="149"/>
      <c r="AE54" s="149"/>
      <c r="AF54" s="149"/>
      <c r="AG54" s="149" t="s">
        <v>133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2" x14ac:dyDescent="0.2">
      <c r="A55" s="156"/>
      <c r="B55" s="157"/>
      <c r="C55" s="188" t="s">
        <v>212</v>
      </c>
      <c r="D55" s="160"/>
      <c r="E55" s="161">
        <v>2</v>
      </c>
      <c r="F55" s="159"/>
      <c r="G55" s="159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9"/>
      <c r="AA55" s="149"/>
      <c r="AB55" s="149"/>
      <c r="AC55" s="149"/>
      <c r="AD55" s="149"/>
      <c r="AE55" s="149"/>
      <c r="AF55" s="149"/>
      <c r="AG55" s="149" t="s">
        <v>208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0">
        <v>28</v>
      </c>
      <c r="B56" s="171" t="s">
        <v>213</v>
      </c>
      <c r="C56" s="187" t="s">
        <v>214</v>
      </c>
      <c r="D56" s="172" t="s">
        <v>141</v>
      </c>
      <c r="E56" s="173">
        <v>360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3">
        <v>0</v>
      </c>
      <c r="O56" s="173">
        <f>ROUND(E56*N56,2)</f>
        <v>0</v>
      </c>
      <c r="P56" s="173">
        <v>0</v>
      </c>
      <c r="Q56" s="173">
        <f>ROUND(E56*P56,2)</f>
        <v>0</v>
      </c>
      <c r="R56" s="175"/>
      <c r="S56" s="175" t="s">
        <v>129</v>
      </c>
      <c r="T56" s="176" t="s">
        <v>144</v>
      </c>
      <c r="U56" s="159">
        <v>2.1499999999999998E-2</v>
      </c>
      <c r="V56" s="159">
        <f>ROUND(E56*U56,2)</f>
        <v>7.74</v>
      </c>
      <c r="W56" s="159"/>
      <c r="X56" s="159" t="s">
        <v>131</v>
      </c>
      <c r="Y56" s="159" t="s">
        <v>132</v>
      </c>
      <c r="Z56" s="149"/>
      <c r="AA56" s="149"/>
      <c r="AB56" s="149"/>
      <c r="AC56" s="149"/>
      <c r="AD56" s="149"/>
      <c r="AE56" s="149"/>
      <c r="AF56" s="149"/>
      <c r="AG56" s="149" t="s">
        <v>133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2" x14ac:dyDescent="0.2">
      <c r="A57" s="156"/>
      <c r="B57" s="157"/>
      <c r="C57" s="248" t="s">
        <v>215</v>
      </c>
      <c r="D57" s="249"/>
      <c r="E57" s="249"/>
      <c r="F57" s="249"/>
      <c r="G57" s="249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59"/>
      <c r="Z57" s="149"/>
      <c r="AA57" s="149"/>
      <c r="AB57" s="149"/>
      <c r="AC57" s="149"/>
      <c r="AD57" s="149"/>
      <c r="AE57" s="149"/>
      <c r="AF57" s="149"/>
      <c r="AG57" s="149" t="s">
        <v>192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2" x14ac:dyDescent="0.2">
      <c r="A58" s="156"/>
      <c r="B58" s="157"/>
      <c r="C58" s="188" t="s">
        <v>216</v>
      </c>
      <c r="D58" s="160"/>
      <c r="E58" s="161">
        <v>360</v>
      </c>
      <c r="F58" s="159"/>
      <c r="G58" s="15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9"/>
      <c r="AA58" s="149"/>
      <c r="AB58" s="149"/>
      <c r="AC58" s="149"/>
      <c r="AD58" s="149"/>
      <c r="AE58" s="149"/>
      <c r="AF58" s="149"/>
      <c r="AG58" s="149" t="s">
        <v>208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70">
        <v>29</v>
      </c>
      <c r="B59" s="171" t="s">
        <v>217</v>
      </c>
      <c r="C59" s="187" t="s">
        <v>218</v>
      </c>
      <c r="D59" s="172" t="s">
        <v>141</v>
      </c>
      <c r="E59" s="173">
        <v>12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73">
        <v>0</v>
      </c>
      <c r="O59" s="173">
        <f>ROUND(E59*N59,2)</f>
        <v>0</v>
      </c>
      <c r="P59" s="173">
        <v>0</v>
      </c>
      <c r="Q59" s="173">
        <f>ROUND(E59*P59,2)</f>
        <v>0</v>
      </c>
      <c r="R59" s="175"/>
      <c r="S59" s="175" t="s">
        <v>129</v>
      </c>
      <c r="T59" s="176" t="s">
        <v>144</v>
      </c>
      <c r="U59" s="159">
        <v>4.1000000000000002E-2</v>
      </c>
      <c r="V59" s="159">
        <f>ROUND(E59*U59,2)</f>
        <v>0.49</v>
      </c>
      <c r="W59" s="159"/>
      <c r="X59" s="159" t="s">
        <v>131</v>
      </c>
      <c r="Y59" s="159" t="s">
        <v>132</v>
      </c>
      <c r="Z59" s="149"/>
      <c r="AA59" s="149"/>
      <c r="AB59" s="149"/>
      <c r="AC59" s="149"/>
      <c r="AD59" s="149"/>
      <c r="AE59" s="149"/>
      <c r="AF59" s="149"/>
      <c r="AG59" s="149" t="s">
        <v>133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2" x14ac:dyDescent="0.2">
      <c r="A60" s="156"/>
      <c r="B60" s="157"/>
      <c r="C60" s="248" t="s">
        <v>215</v>
      </c>
      <c r="D60" s="249"/>
      <c r="E60" s="249"/>
      <c r="F60" s="249"/>
      <c r="G60" s="249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9"/>
      <c r="AA60" s="149"/>
      <c r="AB60" s="149"/>
      <c r="AC60" s="149"/>
      <c r="AD60" s="149"/>
      <c r="AE60" s="149"/>
      <c r="AF60" s="149"/>
      <c r="AG60" s="149" t="s">
        <v>192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77">
        <v>30</v>
      </c>
      <c r="B61" s="178" t="s">
        <v>219</v>
      </c>
      <c r="C61" s="186" t="s">
        <v>220</v>
      </c>
      <c r="D61" s="179" t="s">
        <v>149</v>
      </c>
      <c r="E61" s="180">
        <v>0.37340000000000001</v>
      </c>
      <c r="F61" s="181"/>
      <c r="G61" s="182">
        <f>ROUND(E61*F61,2)</f>
        <v>0</v>
      </c>
      <c r="H61" s="181"/>
      <c r="I61" s="182">
        <f>ROUND(E61*H61,2)</f>
        <v>0</v>
      </c>
      <c r="J61" s="181"/>
      <c r="K61" s="182">
        <f>ROUND(E61*J61,2)</f>
        <v>0</v>
      </c>
      <c r="L61" s="182">
        <v>21</v>
      </c>
      <c r="M61" s="182">
        <f>G61*(1+L61/100)</f>
        <v>0</v>
      </c>
      <c r="N61" s="180">
        <v>0</v>
      </c>
      <c r="O61" s="180">
        <f>ROUND(E61*N61,2)</f>
        <v>0</v>
      </c>
      <c r="P61" s="180">
        <v>0</v>
      </c>
      <c r="Q61" s="180">
        <f>ROUND(E61*P61,2)</f>
        <v>0</v>
      </c>
      <c r="R61" s="182" t="s">
        <v>142</v>
      </c>
      <c r="S61" s="182" t="s">
        <v>143</v>
      </c>
      <c r="T61" s="183" t="s">
        <v>144</v>
      </c>
      <c r="U61" s="159">
        <v>3.5630000000000002</v>
      </c>
      <c r="V61" s="159">
        <f>ROUND(E61*U61,2)</f>
        <v>1.33</v>
      </c>
      <c r="W61" s="159"/>
      <c r="X61" s="159" t="s">
        <v>183</v>
      </c>
      <c r="Y61" s="159" t="s">
        <v>132</v>
      </c>
      <c r="Z61" s="149"/>
      <c r="AA61" s="149"/>
      <c r="AB61" s="149"/>
      <c r="AC61" s="149"/>
      <c r="AD61" s="149"/>
      <c r="AE61" s="149"/>
      <c r="AF61" s="149"/>
      <c r="AG61" s="149" t="s">
        <v>184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x14ac:dyDescent="0.2">
      <c r="A62" s="163" t="s">
        <v>124</v>
      </c>
      <c r="B62" s="164" t="s">
        <v>87</v>
      </c>
      <c r="C62" s="185" t="s">
        <v>88</v>
      </c>
      <c r="D62" s="165"/>
      <c r="E62" s="166"/>
      <c r="F62" s="167"/>
      <c r="G62" s="167">
        <f>SUMIF(AG63:AG68,"&lt;&gt;NOR",G63:G68)</f>
        <v>0</v>
      </c>
      <c r="H62" s="167"/>
      <c r="I62" s="167">
        <f>SUM(I63:I68)</f>
        <v>0</v>
      </c>
      <c r="J62" s="167"/>
      <c r="K62" s="167">
        <f>SUM(K63:K68)</f>
        <v>0</v>
      </c>
      <c r="L62" s="167"/>
      <c r="M62" s="167">
        <f>SUM(M63:M68)</f>
        <v>0</v>
      </c>
      <c r="N62" s="166"/>
      <c r="O62" s="166">
        <f>SUM(O63:O68)</f>
        <v>0.02</v>
      </c>
      <c r="P62" s="166"/>
      <c r="Q62" s="166">
        <f>SUM(Q63:Q68)</f>
        <v>0</v>
      </c>
      <c r="R62" s="167"/>
      <c r="S62" s="167"/>
      <c r="T62" s="168"/>
      <c r="U62" s="162"/>
      <c r="V62" s="162">
        <f>SUM(V63:V68)</f>
        <v>9.5500000000000007</v>
      </c>
      <c r="W62" s="162"/>
      <c r="X62" s="162"/>
      <c r="Y62" s="162"/>
      <c r="AG62" t="s">
        <v>125</v>
      </c>
    </row>
    <row r="63" spans="1:60" ht="22.5" outlineLevel="1" x14ac:dyDescent="0.2">
      <c r="A63" s="177">
        <v>31</v>
      </c>
      <c r="B63" s="178" t="s">
        <v>221</v>
      </c>
      <c r="C63" s="186" t="s">
        <v>222</v>
      </c>
      <c r="D63" s="179" t="s">
        <v>138</v>
      </c>
      <c r="E63" s="180">
        <v>20</v>
      </c>
      <c r="F63" s="181"/>
      <c r="G63" s="182">
        <f>ROUND(E63*F63,2)</f>
        <v>0</v>
      </c>
      <c r="H63" s="181"/>
      <c r="I63" s="182">
        <f>ROUND(E63*H63,2)</f>
        <v>0</v>
      </c>
      <c r="J63" s="181"/>
      <c r="K63" s="182">
        <f>ROUND(E63*J63,2)</f>
        <v>0</v>
      </c>
      <c r="L63" s="182">
        <v>21</v>
      </c>
      <c r="M63" s="182">
        <f>G63*(1+L63/100)</f>
        <v>0</v>
      </c>
      <c r="N63" s="180">
        <v>2.0000000000000001E-4</v>
      </c>
      <c r="O63" s="180">
        <f>ROUND(E63*N63,2)</f>
        <v>0</v>
      </c>
      <c r="P63" s="180">
        <v>0</v>
      </c>
      <c r="Q63" s="180">
        <f>ROUND(E63*P63,2)</f>
        <v>0</v>
      </c>
      <c r="R63" s="182" t="s">
        <v>142</v>
      </c>
      <c r="S63" s="182" t="s">
        <v>143</v>
      </c>
      <c r="T63" s="183" t="s">
        <v>144</v>
      </c>
      <c r="U63" s="159">
        <v>0.17499999999999999</v>
      </c>
      <c r="V63" s="159">
        <f>ROUND(E63*U63,2)</f>
        <v>3.5</v>
      </c>
      <c r="W63" s="159"/>
      <c r="X63" s="159" t="s">
        <v>131</v>
      </c>
      <c r="Y63" s="159" t="s">
        <v>132</v>
      </c>
      <c r="Z63" s="149"/>
      <c r="AA63" s="149"/>
      <c r="AB63" s="149"/>
      <c r="AC63" s="149"/>
      <c r="AD63" s="149"/>
      <c r="AE63" s="149"/>
      <c r="AF63" s="149"/>
      <c r="AG63" s="149" t="s">
        <v>133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2.5" outlineLevel="1" x14ac:dyDescent="0.2">
      <c r="A64" s="177">
        <v>32</v>
      </c>
      <c r="B64" s="178" t="s">
        <v>223</v>
      </c>
      <c r="C64" s="186" t="s">
        <v>224</v>
      </c>
      <c r="D64" s="179" t="s">
        <v>138</v>
      </c>
      <c r="E64" s="180">
        <v>20</v>
      </c>
      <c r="F64" s="181"/>
      <c r="G64" s="182">
        <f>ROUND(E64*F64,2)</f>
        <v>0</v>
      </c>
      <c r="H64" s="181"/>
      <c r="I64" s="182">
        <f>ROUND(E64*H64,2)</f>
        <v>0</v>
      </c>
      <c r="J64" s="181"/>
      <c r="K64" s="182">
        <f>ROUND(E64*J64,2)</f>
        <v>0</v>
      </c>
      <c r="L64" s="182">
        <v>21</v>
      </c>
      <c r="M64" s="182">
        <f>G64*(1+L64/100)</f>
        <v>0</v>
      </c>
      <c r="N64" s="180">
        <v>2.5999999999999998E-4</v>
      </c>
      <c r="O64" s="180">
        <f>ROUND(E64*N64,2)</f>
        <v>0.01</v>
      </c>
      <c r="P64" s="180">
        <v>0</v>
      </c>
      <c r="Q64" s="180">
        <f>ROUND(E64*P64,2)</f>
        <v>0</v>
      </c>
      <c r="R64" s="182" t="s">
        <v>142</v>
      </c>
      <c r="S64" s="182" t="s">
        <v>143</v>
      </c>
      <c r="T64" s="183" t="s">
        <v>144</v>
      </c>
      <c r="U64" s="159">
        <v>8.2000000000000003E-2</v>
      </c>
      <c r="V64" s="159">
        <f>ROUND(E64*U64,2)</f>
        <v>1.64</v>
      </c>
      <c r="W64" s="159"/>
      <c r="X64" s="159" t="s">
        <v>131</v>
      </c>
      <c r="Y64" s="159" t="s">
        <v>132</v>
      </c>
      <c r="Z64" s="149"/>
      <c r="AA64" s="149"/>
      <c r="AB64" s="149"/>
      <c r="AC64" s="149"/>
      <c r="AD64" s="149"/>
      <c r="AE64" s="149"/>
      <c r="AF64" s="149"/>
      <c r="AG64" s="149" t="s">
        <v>133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77">
        <v>33</v>
      </c>
      <c r="B65" s="178" t="s">
        <v>225</v>
      </c>
      <c r="C65" s="186" t="s">
        <v>226</v>
      </c>
      <c r="D65" s="179" t="s">
        <v>138</v>
      </c>
      <c r="E65" s="180">
        <v>6</v>
      </c>
      <c r="F65" s="181"/>
      <c r="G65" s="182">
        <f>ROUND(E65*F65,2)</f>
        <v>0</v>
      </c>
      <c r="H65" s="181"/>
      <c r="I65" s="182">
        <f>ROUND(E65*H65,2)</f>
        <v>0</v>
      </c>
      <c r="J65" s="181"/>
      <c r="K65" s="182">
        <f>ROUND(E65*J65,2)</f>
        <v>0</v>
      </c>
      <c r="L65" s="182">
        <v>21</v>
      </c>
      <c r="M65" s="182">
        <f>G65*(1+L65/100)</f>
        <v>0</v>
      </c>
      <c r="N65" s="180">
        <v>4.4000000000000002E-4</v>
      </c>
      <c r="O65" s="180">
        <f>ROUND(E65*N65,2)</f>
        <v>0</v>
      </c>
      <c r="P65" s="180">
        <v>0</v>
      </c>
      <c r="Q65" s="180">
        <f>ROUND(E65*P65,2)</f>
        <v>0</v>
      </c>
      <c r="R65" s="182" t="s">
        <v>142</v>
      </c>
      <c r="S65" s="182" t="s">
        <v>143</v>
      </c>
      <c r="T65" s="183" t="s">
        <v>144</v>
      </c>
      <c r="U65" s="159">
        <v>0.16400000000000001</v>
      </c>
      <c r="V65" s="159">
        <f>ROUND(E65*U65,2)</f>
        <v>0.98</v>
      </c>
      <c r="W65" s="159"/>
      <c r="X65" s="159" t="s">
        <v>131</v>
      </c>
      <c r="Y65" s="159" t="s">
        <v>132</v>
      </c>
      <c r="Z65" s="149"/>
      <c r="AA65" s="149"/>
      <c r="AB65" s="149"/>
      <c r="AC65" s="149"/>
      <c r="AD65" s="149"/>
      <c r="AE65" s="149"/>
      <c r="AF65" s="149"/>
      <c r="AG65" s="149" t="s">
        <v>133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22.5" outlineLevel="1" x14ac:dyDescent="0.2">
      <c r="A66" s="170">
        <v>34</v>
      </c>
      <c r="B66" s="171" t="s">
        <v>227</v>
      </c>
      <c r="C66" s="187" t="s">
        <v>228</v>
      </c>
      <c r="D66" s="172" t="s">
        <v>138</v>
      </c>
      <c r="E66" s="173">
        <v>52</v>
      </c>
      <c r="F66" s="174"/>
      <c r="G66" s="175">
        <f>ROUND(E66*F66,2)</f>
        <v>0</v>
      </c>
      <c r="H66" s="174"/>
      <c r="I66" s="175">
        <f>ROUND(E66*H66,2)</f>
        <v>0</v>
      </c>
      <c r="J66" s="174"/>
      <c r="K66" s="175">
        <f>ROUND(E66*J66,2)</f>
        <v>0</v>
      </c>
      <c r="L66" s="175">
        <v>21</v>
      </c>
      <c r="M66" s="175">
        <f>G66*(1+L66/100)</f>
        <v>0</v>
      </c>
      <c r="N66" s="173">
        <v>1.4999999999999999E-4</v>
      </c>
      <c r="O66" s="173">
        <f>ROUND(E66*N66,2)</f>
        <v>0.01</v>
      </c>
      <c r="P66" s="173">
        <v>0</v>
      </c>
      <c r="Q66" s="173">
        <f>ROUND(E66*P66,2)</f>
        <v>0</v>
      </c>
      <c r="R66" s="175" t="s">
        <v>142</v>
      </c>
      <c r="S66" s="175" t="s">
        <v>143</v>
      </c>
      <c r="T66" s="176" t="s">
        <v>144</v>
      </c>
      <c r="U66" s="159">
        <v>6.5000000000000002E-2</v>
      </c>
      <c r="V66" s="159">
        <f>ROUND(E66*U66,2)</f>
        <v>3.38</v>
      </c>
      <c r="W66" s="159"/>
      <c r="X66" s="159" t="s">
        <v>131</v>
      </c>
      <c r="Y66" s="159" t="s">
        <v>132</v>
      </c>
      <c r="Z66" s="149"/>
      <c r="AA66" s="149"/>
      <c r="AB66" s="149"/>
      <c r="AC66" s="149"/>
      <c r="AD66" s="149"/>
      <c r="AE66" s="149"/>
      <c r="AF66" s="149"/>
      <c r="AG66" s="149" t="s">
        <v>133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2" x14ac:dyDescent="0.2">
      <c r="A67" s="156"/>
      <c r="B67" s="157"/>
      <c r="C67" s="188" t="s">
        <v>229</v>
      </c>
      <c r="D67" s="160"/>
      <c r="E67" s="161">
        <v>52</v>
      </c>
      <c r="F67" s="159"/>
      <c r="G67" s="159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59"/>
      <c r="Z67" s="149"/>
      <c r="AA67" s="149"/>
      <c r="AB67" s="149"/>
      <c r="AC67" s="149"/>
      <c r="AD67" s="149"/>
      <c r="AE67" s="149"/>
      <c r="AF67" s="149"/>
      <c r="AG67" s="149" t="s">
        <v>208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77">
        <v>35</v>
      </c>
      <c r="B68" s="178" t="s">
        <v>230</v>
      </c>
      <c r="C68" s="186" t="s">
        <v>231</v>
      </c>
      <c r="D68" s="179" t="s">
        <v>149</v>
      </c>
      <c r="E68" s="180">
        <v>1.9640000000000001E-2</v>
      </c>
      <c r="F68" s="181"/>
      <c r="G68" s="182">
        <f>ROUND(E68*F68,2)</f>
        <v>0</v>
      </c>
      <c r="H68" s="181"/>
      <c r="I68" s="182">
        <f>ROUND(E68*H68,2)</f>
        <v>0</v>
      </c>
      <c r="J68" s="181"/>
      <c r="K68" s="182">
        <f>ROUND(E68*J68,2)</f>
        <v>0</v>
      </c>
      <c r="L68" s="182">
        <v>21</v>
      </c>
      <c r="M68" s="182">
        <f>G68*(1+L68/100)</f>
        <v>0</v>
      </c>
      <c r="N68" s="180">
        <v>0</v>
      </c>
      <c r="O68" s="180">
        <f>ROUND(E68*N68,2)</f>
        <v>0</v>
      </c>
      <c r="P68" s="180">
        <v>0</v>
      </c>
      <c r="Q68" s="180">
        <f>ROUND(E68*P68,2)</f>
        <v>0</v>
      </c>
      <c r="R68" s="182" t="s">
        <v>142</v>
      </c>
      <c r="S68" s="182" t="s">
        <v>143</v>
      </c>
      <c r="T68" s="183" t="s">
        <v>144</v>
      </c>
      <c r="U68" s="159">
        <v>2.5750000000000002</v>
      </c>
      <c r="V68" s="159">
        <f>ROUND(E68*U68,2)</f>
        <v>0.05</v>
      </c>
      <c r="W68" s="159"/>
      <c r="X68" s="159" t="s">
        <v>183</v>
      </c>
      <c r="Y68" s="159" t="s">
        <v>132</v>
      </c>
      <c r="Z68" s="149"/>
      <c r="AA68" s="149"/>
      <c r="AB68" s="149"/>
      <c r="AC68" s="149"/>
      <c r="AD68" s="149"/>
      <c r="AE68" s="149"/>
      <c r="AF68" s="149"/>
      <c r="AG68" s="149" t="s">
        <v>184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x14ac:dyDescent="0.2">
      <c r="A69" s="163" t="s">
        <v>124</v>
      </c>
      <c r="B69" s="164" t="s">
        <v>89</v>
      </c>
      <c r="C69" s="185" t="s">
        <v>90</v>
      </c>
      <c r="D69" s="165"/>
      <c r="E69" s="166"/>
      <c r="F69" s="167"/>
      <c r="G69" s="167">
        <f>SUMIF(AG70:AG88,"&lt;&gt;NOR",G70:G88)</f>
        <v>0</v>
      </c>
      <c r="H69" s="167"/>
      <c r="I69" s="167">
        <f>SUM(I70:I88)</f>
        <v>0</v>
      </c>
      <c r="J69" s="167"/>
      <c r="K69" s="167">
        <f>SUM(K70:K88)</f>
        <v>0</v>
      </c>
      <c r="L69" s="167"/>
      <c r="M69" s="167">
        <f>SUM(M70:M88)</f>
        <v>0</v>
      </c>
      <c r="N69" s="166"/>
      <c r="O69" s="166">
        <f>SUM(O70:O88)</f>
        <v>1.0900000000000001</v>
      </c>
      <c r="P69" s="166"/>
      <c r="Q69" s="166">
        <f>SUM(Q70:Q88)</f>
        <v>0</v>
      </c>
      <c r="R69" s="167"/>
      <c r="S69" s="167"/>
      <c r="T69" s="168"/>
      <c r="U69" s="162"/>
      <c r="V69" s="162">
        <f>SUM(V70:V88)</f>
        <v>40.97</v>
      </c>
      <c r="W69" s="162"/>
      <c r="X69" s="162"/>
      <c r="Y69" s="162"/>
      <c r="AG69" t="s">
        <v>125</v>
      </c>
    </row>
    <row r="70" spans="1:60" outlineLevel="1" x14ac:dyDescent="0.2">
      <c r="A70" s="177">
        <v>36</v>
      </c>
      <c r="B70" s="178" t="s">
        <v>232</v>
      </c>
      <c r="C70" s="186" t="s">
        <v>233</v>
      </c>
      <c r="D70" s="179" t="s">
        <v>138</v>
      </c>
      <c r="E70" s="180">
        <v>6</v>
      </c>
      <c r="F70" s="181"/>
      <c r="G70" s="182">
        <f t="shared" ref="G70:G88" si="7">ROUND(E70*F70,2)</f>
        <v>0</v>
      </c>
      <c r="H70" s="181"/>
      <c r="I70" s="182">
        <f t="shared" ref="I70:I88" si="8">ROUND(E70*H70,2)</f>
        <v>0</v>
      </c>
      <c r="J70" s="181"/>
      <c r="K70" s="182">
        <f t="shared" ref="K70:K88" si="9">ROUND(E70*J70,2)</f>
        <v>0</v>
      </c>
      <c r="L70" s="182">
        <v>21</v>
      </c>
      <c r="M70" s="182">
        <f t="shared" ref="M70:M88" si="10">G70*(1+L70/100)</f>
        <v>0</v>
      </c>
      <c r="N70" s="180">
        <v>0</v>
      </c>
      <c r="O70" s="180">
        <f t="shared" ref="O70:O88" si="11">ROUND(E70*N70,2)</f>
        <v>0</v>
      </c>
      <c r="P70" s="180">
        <v>0</v>
      </c>
      <c r="Q70" s="180">
        <f t="shared" ref="Q70:Q88" si="12">ROUND(E70*P70,2)</f>
        <v>0</v>
      </c>
      <c r="R70" s="182" t="s">
        <v>142</v>
      </c>
      <c r="S70" s="182" t="s">
        <v>143</v>
      </c>
      <c r="T70" s="183" t="s">
        <v>144</v>
      </c>
      <c r="U70" s="159">
        <v>0.33500000000000002</v>
      </c>
      <c r="V70" s="159">
        <f t="shared" ref="V70:V88" si="13">ROUND(E70*U70,2)</f>
        <v>2.0099999999999998</v>
      </c>
      <c r="W70" s="159"/>
      <c r="X70" s="159" t="s">
        <v>131</v>
      </c>
      <c r="Y70" s="159" t="s">
        <v>132</v>
      </c>
      <c r="Z70" s="149"/>
      <c r="AA70" s="149"/>
      <c r="AB70" s="149"/>
      <c r="AC70" s="149"/>
      <c r="AD70" s="149"/>
      <c r="AE70" s="149"/>
      <c r="AF70" s="149"/>
      <c r="AG70" s="149" t="s">
        <v>133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77">
        <v>37</v>
      </c>
      <c r="B71" s="178" t="s">
        <v>234</v>
      </c>
      <c r="C71" s="186" t="s">
        <v>235</v>
      </c>
      <c r="D71" s="179" t="s">
        <v>138</v>
      </c>
      <c r="E71" s="180">
        <v>20</v>
      </c>
      <c r="F71" s="181"/>
      <c r="G71" s="182">
        <f t="shared" si="7"/>
        <v>0</v>
      </c>
      <c r="H71" s="181"/>
      <c r="I71" s="182">
        <f t="shared" si="8"/>
        <v>0</v>
      </c>
      <c r="J71" s="181"/>
      <c r="K71" s="182">
        <f t="shared" si="9"/>
        <v>0</v>
      </c>
      <c r="L71" s="182">
        <v>21</v>
      </c>
      <c r="M71" s="182">
        <f t="shared" si="10"/>
        <v>0</v>
      </c>
      <c r="N71" s="180">
        <v>0</v>
      </c>
      <c r="O71" s="180">
        <f t="shared" si="11"/>
        <v>0</v>
      </c>
      <c r="P71" s="180">
        <v>0</v>
      </c>
      <c r="Q71" s="180">
        <f t="shared" si="12"/>
        <v>0</v>
      </c>
      <c r="R71" s="182" t="s">
        <v>142</v>
      </c>
      <c r="S71" s="182" t="s">
        <v>143</v>
      </c>
      <c r="T71" s="183" t="s">
        <v>144</v>
      </c>
      <c r="U71" s="159">
        <v>0.61699999999999999</v>
      </c>
      <c r="V71" s="159">
        <f t="shared" si="13"/>
        <v>12.34</v>
      </c>
      <c r="W71" s="159"/>
      <c r="X71" s="159" t="s">
        <v>131</v>
      </c>
      <c r="Y71" s="159" t="s">
        <v>132</v>
      </c>
      <c r="Z71" s="149"/>
      <c r="AA71" s="149"/>
      <c r="AB71" s="149"/>
      <c r="AC71" s="149"/>
      <c r="AD71" s="149"/>
      <c r="AE71" s="149"/>
      <c r="AF71" s="149"/>
      <c r="AG71" s="149" t="s">
        <v>133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2.5" outlineLevel="1" x14ac:dyDescent="0.2">
      <c r="A72" s="177">
        <v>38</v>
      </c>
      <c r="B72" s="178" t="s">
        <v>236</v>
      </c>
      <c r="C72" s="186" t="s">
        <v>237</v>
      </c>
      <c r="D72" s="179" t="s">
        <v>138</v>
      </c>
      <c r="E72" s="180">
        <v>21</v>
      </c>
      <c r="F72" s="181"/>
      <c r="G72" s="182">
        <f t="shared" si="7"/>
        <v>0</v>
      </c>
      <c r="H72" s="181"/>
      <c r="I72" s="182">
        <f t="shared" si="8"/>
        <v>0</v>
      </c>
      <c r="J72" s="181"/>
      <c r="K72" s="182">
        <f t="shared" si="9"/>
        <v>0</v>
      </c>
      <c r="L72" s="182">
        <v>21</v>
      </c>
      <c r="M72" s="182">
        <f t="shared" si="10"/>
        <v>0</v>
      </c>
      <c r="N72" s="180">
        <v>0</v>
      </c>
      <c r="O72" s="180">
        <f t="shared" si="11"/>
        <v>0</v>
      </c>
      <c r="P72" s="180">
        <v>0</v>
      </c>
      <c r="Q72" s="180">
        <f t="shared" si="12"/>
        <v>0</v>
      </c>
      <c r="R72" s="182" t="s">
        <v>142</v>
      </c>
      <c r="S72" s="182" t="s">
        <v>143</v>
      </c>
      <c r="T72" s="183" t="s">
        <v>144</v>
      </c>
      <c r="U72" s="159">
        <v>0.86799999999999999</v>
      </c>
      <c r="V72" s="159">
        <f t="shared" si="13"/>
        <v>18.23</v>
      </c>
      <c r="W72" s="159"/>
      <c r="X72" s="159" t="s">
        <v>131</v>
      </c>
      <c r="Y72" s="159" t="s">
        <v>132</v>
      </c>
      <c r="Z72" s="149"/>
      <c r="AA72" s="149"/>
      <c r="AB72" s="149"/>
      <c r="AC72" s="149"/>
      <c r="AD72" s="149"/>
      <c r="AE72" s="149"/>
      <c r="AF72" s="149"/>
      <c r="AG72" s="149" t="s">
        <v>133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2.5" outlineLevel="1" x14ac:dyDescent="0.2">
      <c r="A73" s="177">
        <v>39</v>
      </c>
      <c r="B73" s="178" t="s">
        <v>238</v>
      </c>
      <c r="C73" s="186" t="s">
        <v>239</v>
      </c>
      <c r="D73" s="179" t="s">
        <v>138</v>
      </c>
      <c r="E73" s="180">
        <v>5</v>
      </c>
      <c r="F73" s="181"/>
      <c r="G73" s="182">
        <f t="shared" si="7"/>
        <v>0</v>
      </c>
      <c r="H73" s="181"/>
      <c r="I73" s="182">
        <f t="shared" si="8"/>
        <v>0</v>
      </c>
      <c r="J73" s="181"/>
      <c r="K73" s="182">
        <f t="shared" si="9"/>
        <v>0</v>
      </c>
      <c r="L73" s="182">
        <v>21</v>
      </c>
      <c r="M73" s="182">
        <f t="shared" si="10"/>
        <v>0</v>
      </c>
      <c r="N73" s="180">
        <v>0</v>
      </c>
      <c r="O73" s="180">
        <f t="shared" si="11"/>
        <v>0</v>
      </c>
      <c r="P73" s="180">
        <v>0</v>
      </c>
      <c r="Q73" s="180">
        <f t="shared" si="12"/>
        <v>0</v>
      </c>
      <c r="R73" s="182" t="s">
        <v>142</v>
      </c>
      <c r="S73" s="182" t="s">
        <v>143</v>
      </c>
      <c r="T73" s="183" t="s">
        <v>144</v>
      </c>
      <c r="U73" s="159">
        <v>1.0009999999999999</v>
      </c>
      <c r="V73" s="159">
        <f t="shared" si="13"/>
        <v>5.01</v>
      </c>
      <c r="W73" s="159"/>
      <c r="X73" s="159" t="s">
        <v>131</v>
      </c>
      <c r="Y73" s="159" t="s">
        <v>132</v>
      </c>
      <c r="Z73" s="149"/>
      <c r="AA73" s="149"/>
      <c r="AB73" s="149"/>
      <c r="AC73" s="149"/>
      <c r="AD73" s="149"/>
      <c r="AE73" s="149"/>
      <c r="AF73" s="149"/>
      <c r="AG73" s="149" t="s">
        <v>133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33.75" outlineLevel="1" x14ac:dyDescent="0.2">
      <c r="A74" s="177">
        <v>40</v>
      </c>
      <c r="B74" s="178" t="s">
        <v>240</v>
      </c>
      <c r="C74" s="186" t="s">
        <v>241</v>
      </c>
      <c r="D74" s="179" t="s">
        <v>138</v>
      </c>
      <c r="E74" s="180">
        <v>2</v>
      </c>
      <c r="F74" s="181"/>
      <c r="G74" s="182">
        <f t="shared" si="7"/>
        <v>0</v>
      </c>
      <c r="H74" s="181"/>
      <c r="I74" s="182">
        <f t="shared" si="8"/>
        <v>0</v>
      </c>
      <c r="J74" s="181"/>
      <c r="K74" s="182">
        <f t="shared" si="9"/>
        <v>0</v>
      </c>
      <c r="L74" s="182">
        <v>21</v>
      </c>
      <c r="M74" s="182">
        <f t="shared" si="10"/>
        <v>0</v>
      </c>
      <c r="N74" s="180">
        <v>1.2959999999999999E-2</v>
      </c>
      <c r="O74" s="180">
        <f t="shared" si="11"/>
        <v>0.03</v>
      </c>
      <c r="P74" s="180">
        <v>0</v>
      </c>
      <c r="Q74" s="180">
        <f t="shared" si="12"/>
        <v>0</v>
      </c>
      <c r="R74" s="182" t="s">
        <v>175</v>
      </c>
      <c r="S74" s="182" t="s">
        <v>143</v>
      </c>
      <c r="T74" s="183" t="s">
        <v>130</v>
      </c>
      <c r="U74" s="159">
        <v>0</v>
      </c>
      <c r="V74" s="159">
        <f t="shared" si="13"/>
        <v>0</v>
      </c>
      <c r="W74" s="159"/>
      <c r="X74" s="159" t="s">
        <v>176</v>
      </c>
      <c r="Y74" s="159" t="s">
        <v>132</v>
      </c>
      <c r="Z74" s="149"/>
      <c r="AA74" s="149"/>
      <c r="AB74" s="149"/>
      <c r="AC74" s="149"/>
      <c r="AD74" s="149"/>
      <c r="AE74" s="149"/>
      <c r="AF74" s="149"/>
      <c r="AG74" s="149" t="s">
        <v>177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33.75" outlineLevel="1" x14ac:dyDescent="0.2">
      <c r="A75" s="177">
        <v>41</v>
      </c>
      <c r="B75" s="178" t="s">
        <v>242</v>
      </c>
      <c r="C75" s="186" t="s">
        <v>243</v>
      </c>
      <c r="D75" s="179" t="s">
        <v>138</v>
      </c>
      <c r="E75" s="180">
        <v>2</v>
      </c>
      <c r="F75" s="181"/>
      <c r="G75" s="182">
        <f t="shared" si="7"/>
        <v>0</v>
      </c>
      <c r="H75" s="181"/>
      <c r="I75" s="182">
        <f t="shared" si="8"/>
        <v>0</v>
      </c>
      <c r="J75" s="181"/>
      <c r="K75" s="182">
        <f t="shared" si="9"/>
        <v>0</v>
      </c>
      <c r="L75" s="182">
        <v>21</v>
      </c>
      <c r="M75" s="182">
        <f t="shared" si="10"/>
        <v>0</v>
      </c>
      <c r="N75" s="180">
        <v>2.1600000000000001E-2</v>
      </c>
      <c r="O75" s="180">
        <f t="shared" si="11"/>
        <v>0.04</v>
      </c>
      <c r="P75" s="180">
        <v>0</v>
      </c>
      <c r="Q75" s="180">
        <f t="shared" si="12"/>
        <v>0</v>
      </c>
      <c r="R75" s="182" t="s">
        <v>175</v>
      </c>
      <c r="S75" s="182" t="s">
        <v>143</v>
      </c>
      <c r="T75" s="183" t="s">
        <v>130</v>
      </c>
      <c r="U75" s="159">
        <v>0</v>
      </c>
      <c r="V75" s="159">
        <f t="shared" si="13"/>
        <v>0</v>
      </c>
      <c r="W75" s="159"/>
      <c r="X75" s="159" t="s">
        <v>176</v>
      </c>
      <c r="Y75" s="159" t="s">
        <v>132</v>
      </c>
      <c r="Z75" s="149"/>
      <c r="AA75" s="149"/>
      <c r="AB75" s="149"/>
      <c r="AC75" s="149"/>
      <c r="AD75" s="149"/>
      <c r="AE75" s="149"/>
      <c r="AF75" s="149"/>
      <c r="AG75" s="149" t="s">
        <v>177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t="33.75" outlineLevel="1" x14ac:dyDescent="0.2">
      <c r="A76" s="177">
        <v>42</v>
      </c>
      <c r="B76" s="178" t="s">
        <v>244</v>
      </c>
      <c r="C76" s="186" t="s">
        <v>245</v>
      </c>
      <c r="D76" s="179" t="s">
        <v>138</v>
      </c>
      <c r="E76" s="180">
        <v>2</v>
      </c>
      <c r="F76" s="181"/>
      <c r="G76" s="182">
        <f t="shared" si="7"/>
        <v>0</v>
      </c>
      <c r="H76" s="181"/>
      <c r="I76" s="182">
        <f t="shared" si="8"/>
        <v>0</v>
      </c>
      <c r="J76" s="181"/>
      <c r="K76" s="182">
        <f t="shared" si="9"/>
        <v>0</v>
      </c>
      <c r="L76" s="182">
        <v>21</v>
      </c>
      <c r="M76" s="182">
        <f t="shared" si="10"/>
        <v>0</v>
      </c>
      <c r="N76" s="180">
        <v>2.5919999999999999E-2</v>
      </c>
      <c r="O76" s="180">
        <f t="shared" si="11"/>
        <v>0.05</v>
      </c>
      <c r="P76" s="180">
        <v>0</v>
      </c>
      <c r="Q76" s="180">
        <f t="shared" si="12"/>
        <v>0</v>
      </c>
      <c r="R76" s="182" t="s">
        <v>175</v>
      </c>
      <c r="S76" s="182" t="s">
        <v>143</v>
      </c>
      <c r="T76" s="183" t="s">
        <v>130</v>
      </c>
      <c r="U76" s="159">
        <v>0</v>
      </c>
      <c r="V76" s="159">
        <f t="shared" si="13"/>
        <v>0</v>
      </c>
      <c r="W76" s="159"/>
      <c r="X76" s="159" t="s">
        <v>176</v>
      </c>
      <c r="Y76" s="159" t="s">
        <v>132</v>
      </c>
      <c r="Z76" s="149"/>
      <c r="AA76" s="149"/>
      <c r="AB76" s="149"/>
      <c r="AC76" s="149"/>
      <c r="AD76" s="149"/>
      <c r="AE76" s="149"/>
      <c r="AF76" s="149"/>
      <c r="AG76" s="149" t="s">
        <v>177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ht="33.75" outlineLevel="1" x14ac:dyDescent="0.2">
      <c r="A77" s="177">
        <v>43</v>
      </c>
      <c r="B77" s="178" t="s">
        <v>246</v>
      </c>
      <c r="C77" s="186" t="s">
        <v>247</v>
      </c>
      <c r="D77" s="179" t="s">
        <v>138</v>
      </c>
      <c r="E77" s="180">
        <v>2</v>
      </c>
      <c r="F77" s="181"/>
      <c r="G77" s="182">
        <f t="shared" si="7"/>
        <v>0</v>
      </c>
      <c r="H77" s="181"/>
      <c r="I77" s="182">
        <f t="shared" si="8"/>
        <v>0</v>
      </c>
      <c r="J77" s="181"/>
      <c r="K77" s="182">
        <f t="shared" si="9"/>
        <v>0</v>
      </c>
      <c r="L77" s="182">
        <v>21</v>
      </c>
      <c r="M77" s="182">
        <f t="shared" si="10"/>
        <v>0</v>
      </c>
      <c r="N77" s="180">
        <v>2.5409999999999999E-2</v>
      </c>
      <c r="O77" s="180">
        <f t="shared" si="11"/>
        <v>0.05</v>
      </c>
      <c r="P77" s="180">
        <v>0</v>
      </c>
      <c r="Q77" s="180">
        <f t="shared" si="12"/>
        <v>0</v>
      </c>
      <c r="R77" s="182" t="s">
        <v>175</v>
      </c>
      <c r="S77" s="182" t="s">
        <v>143</v>
      </c>
      <c r="T77" s="183" t="s">
        <v>130</v>
      </c>
      <c r="U77" s="159">
        <v>0</v>
      </c>
      <c r="V77" s="159">
        <f t="shared" si="13"/>
        <v>0</v>
      </c>
      <c r="W77" s="159"/>
      <c r="X77" s="159" t="s">
        <v>176</v>
      </c>
      <c r="Y77" s="159" t="s">
        <v>132</v>
      </c>
      <c r="Z77" s="149"/>
      <c r="AA77" s="149"/>
      <c r="AB77" s="149"/>
      <c r="AC77" s="149"/>
      <c r="AD77" s="149"/>
      <c r="AE77" s="149"/>
      <c r="AF77" s="149"/>
      <c r="AG77" s="149" t="s">
        <v>177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33.75" outlineLevel="1" x14ac:dyDescent="0.2">
      <c r="A78" s="177">
        <v>44</v>
      </c>
      <c r="B78" s="178" t="s">
        <v>248</v>
      </c>
      <c r="C78" s="186" t="s">
        <v>249</v>
      </c>
      <c r="D78" s="179" t="s">
        <v>138</v>
      </c>
      <c r="E78" s="180">
        <v>1</v>
      </c>
      <c r="F78" s="181"/>
      <c r="G78" s="182">
        <f t="shared" si="7"/>
        <v>0</v>
      </c>
      <c r="H78" s="181"/>
      <c r="I78" s="182">
        <f t="shared" si="8"/>
        <v>0</v>
      </c>
      <c r="J78" s="181"/>
      <c r="K78" s="182">
        <f t="shared" si="9"/>
        <v>0</v>
      </c>
      <c r="L78" s="182">
        <v>21</v>
      </c>
      <c r="M78" s="182">
        <f t="shared" si="10"/>
        <v>0</v>
      </c>
      <c r="N78" s="180">
        <v>3.2669999999999998E-2</v>
      </c>
      <c r="O78" s="180">
        <f t="shared" si="11"/>
        <v>0.03</v>
      </c>
      <c r="P78" s="180">
        <v>0</v>
      </c>
      <c r="Q78" s="180">
        <f t="shared" si="12"/>
        <v>0</v>
      </c>
      <c r="R78" s="182" t="s">
        <v>175</v>
      </c>
      <c r="S78" s="182" t="s">
        <v>143</v>
      </c>
      <c r="T78" s="183" t="s">
        <v>130</v>
      </c>
      <c r="U78" s="159">
        <v>0</v>
      </c>
      <c r="V78" s="159">
        <f t="shared" si="13"/>
        <v>0</v>
      </c>
      <c r="W78" s="159"/>
      <c r="X78" s="159" t="s">
        <v>176</v>
      </c>
      <c r="Y78" s="159" t="s">
        <v>132</v>
      </c>
      <c r="Z78" s="149"/>
      <c r="AA78" s="149"/>
      <c r="AB78" s="149"/>
      <c r="AC78" s="149"/>
      <c r="AD78" s="149"/>
      <c r="AE78" s="149"/>
      <c r="AF78" s="149"/>
      <c r="AG78" s="149" t="s">
        <v>177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ht="33.75" outlineLevel="1" x14ac:dyDescent="0.2">
      <c r="A79" s="177">
        <v>45</v>
      </c>
      <c r="B79" s="178" t="s">
        <v>250</v>
      </c>
      <c r="C79" s="186" t="s">
        <v>251</v>
      </c>
      <c r="D79" s="179" t="s">
        <v>138</v>
      </c>
      <c r="E79" s="180">
        <v>2</v>
      </c>
      <c r="F79" s="181"/>
      <c r="G79" s="182">
        <f t="shared" si="7"/>
        <v>0</v>
      </c>
      <c r="H79" s="181"/>
      <c r="I79" s="182">
        <f t="shared" si="8"/>
        <v>0</v>
      </c>
      <c r="J79" s="181"/>
      <c r="K79" s="182">
        <f t="shared" si="9"/>
        <v>0</v>
      </c>
      <c r="L79" s="182">
        <v>21</v>
      </c>
      <c r="M79" s="182">
        <f t="shared" si="10"/>
        <v>0</v>
      </c>
      <c r="N79" s="180">
        <v>3.6299999999999999E-2</v>
      </c>
      <c r="O79" s="180">
        <f t="shared" si="11"/>
        <v>7.0000000000000007E-2</v>
      </c>
      <c r="P79" s="180">
        <v>0</v>
      </c>
      <c r="Q79" s="180">
        <f t="shared" si="12"/>
        <v>0</v>
      </c>
      <c r="R79" s="182" t="s">
        <v>175</v>
      </c>
      <c r="S79" s="182" t="s">
        <v>143</v>
      </c>
      <c r="T79" s="183" t="s">
        <v>130</v>
      </c>
      <c r="U79" s="159">
        <v>0</v>
      </c>
      <c r="V79" s="159">
        <f t="shared" si="13"/>
        <v>0</v>
      </c>
      <c r="W79" s="159"/>
      <c r="X79" s="159" t="s">
        <v>176</v>
      </c>
      <c r="Y79" s="159" t="s">
        <v>132</v>
      </c>
      <c r="Z79" s="149"/>
      <c r="AA79" s="149"/>
      <c r="AB79" s="149"/>
      <c r="AC79" s="149"/>
      <c r="AD79" s="149"/>
      <c r="AE79" s="149"/>
      <c r="AF79" s="149"/>
      <c r="AG79" s="149" t="s">
        <v>177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ht="33.75" outlineLevel="1" x14ac:dyDescent="0.2">
      <c r="A80" s="177">
        <v>46</v>
      </c>
      <c r="B80" s="178" t="s">
        <v>252</v>
      </c>
      <c r="C80" s="186" t="s">
        <v>253</v>
      </c>
      <c r="D80" s="179" t="s">
        <v>138</v>
      </c>
      <c r="E80" s="180">
        <v>1</v>
      </c>
      <c r="F80" s="181"/>
      <c r="G80" s="182">
        <f t="shared" si="7"/>
        <v>0</v>
      </c>
      <c r="H80" s="181"/>
      <c r="I80" s="182">
        <f t="shared" si="8"/>
        <v>0</v>
      </c>
      <c r="J80" s="181"/>
      <c r="K80" s="182">
        <f t="shared" si="9"/>
        <v>0</v>
      </c>
      <c r="L80" s="182">
        <v>21</v>
      </c>
      <c r="M80" s="182">
        <f t="shared" si="10"/>
        <v>0</v>
      </c>
      <c r="N80" s="180">
        <v>3.993E-2</v>
      </c>
      <c r="O80" s="180">
        <f t="shared" si="11"/>
        <v>0.04</v>
      </c>
      <c r="P80" s="180">
        <v>0</v>
      </c>
      <c r="Q80" s="180">
        <f t="shared" si="12"/>
        <v>0</v>
      </c>
      <c r="R80" s="182" t="s">
        <v>175</v>
      </c>
      <c r="S80" s="182" t="s">
        <v>143</v>
      </c>
      <c r="T80" s="183" t="s">
        <v>130</v>
      </c>
      <c r="U80" s="159">
        <v>0</v>
      </c>
      <c r="V80" s="159">
        <f t="shared" si="13"/>
        <v>0</v>
      </c>
      <c r="W80" s="159"/>
      <c r="X80" s="159" t="s">
        <v>176</v>
      </c>
      <c r="Y80" s="159" t="s">
        <v>132</v>
      </c>
      <c r="Z80" s="149"/>
      <c r="AA80" s="149"/>
      <c r="AB80" s="149"/>
      <c r="AC80" s="149"/>
      <c r="AD80" s="149"/>
      <c r="AE80" s="149"/>
      <c r="AF80" s="149"/>
      <c r="AG80" s="149" t="s">
        <v>177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33.75" outlineLevel="1" x14ac:dyDescent="0.2">
      <c r="A81" s="177">
        <v>47</v>
      </c>
      <c r="B81" s="178" t="s">
        <v>254</v>
      </c>
      <c r="C81" s="186" t="s">
        <v>255</v>
      </c>
      <c r="D81" s="179" t="s">
        <v>138</v>
      </c>
      <c r="E81" s="180">
        <v>2</v>
      </c>
      <c r="F81" s="181"/>
      <c r="G81" s="182">
        <f t="shared" si="7"/>
        <v>0</v>
      </c>
      <c r="H81" s="181"/>
      <c r="I81" s="182">
        <f t="shared" si="8"/>
        <v>0</v>
      </c>
      <c r="J81" s="181"/>
      <c r="K81" s="182">
        <f t="shared" si="9"/>
        <v>0</v>
      </c>
      <c r="L81" s="182">
        <v>21</v>
      </c>
      <c r="M81" s="182">
        <f t="shared" si="10"/>
        <v>0</v>
      </c>
      <c r="N81" s="180">
        <v>4.3560000000000001E-2</v>
      </c>
      <c r="O81" s="180">
        <f t="shared" si="11"/>
        <v>0.09</v>
      </c>
      <c r="P81" s="180">
        <v>0</v>
      </c>
      <c r="Q81" s="180">
        <f t="shared" si="12"/>
        <v>0</v>
      </c>
      <c r="R81" s="182" t="s">
        <v>175</v>
      </c>
      <c r="S81" s="182" t="s">
        <v>143</v>
      </c>
      <c r="T81" s="183" t="s">
        <v>130</v>
      </c>
      <c r="U81" s="159">
        <v>0</v>
      </c>
      <c r="V81" s="159">
        <f t="shared" si="13"/>
        <v>0</v>
      </c>
      <c r="W81" s="159"/>
      <c r="X81" s="159" t="s">
        <v>176</v>
      </c>
      <c r="Y81" s="159" t="s">
        <v>132</v>
      </c>
      <c r="Z81" s="149"/>
      <c r="AA81" s="149"/>
      <c r="AB81" s="149"/>
      <c r="AC81" s="149"/>
      <c r="AD81" s="149"/>
      <c r="AE81" s="149"/>
      <c r="AF81" s="149"/>
      <c r="AG81" s="149" t="s">
        <v>177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ht="33.75" outlineLevel="1" x14ac:dyDescent="0.2">
      <c r="A82" s="177">
        <v>48</v>
      </c>
      <c r="B82" s="178" t="s">
        <v>256</v>
      </c>
      <c r="C82" s="186" t="s">
        <v>257</v>
      </c>
      <c r="D82" s="179" t="s">
        <v>138</v>
      </c>
      <c r="E82" s="180">
        <v>2</v>
      </c>
      <c r="F82" s="181"/>
      <c r="G82" s="182">
        <f t="shared" si="7"/>
        <v>0</v>
      </c>
      <c r="H82" s="181"/>
      <c r="I82" s="182">
        <f t="shared" si="8"/>
        <v>0</v>
      </c>
      <c r="J82" s="181"/>
      <c r="K82" s="182">
        <f t="shared" si="9"/>
        <v>0</v>
      </c>
      <c r="L82" s="182">
        <v>21</v>
      </c>
      <c r="M82" s="182">
        <f t="shared" si="10"/>
        <v>0</v>
      </c>
      <c r="N82" s="180">
        <v>5.0819999999999997E-2</v>
      </c>
      <c r="O82" s="180">
        <f t="shared" si="11"/>
        <v>0.1</v>
      </c>
      <c r="P82" s="180">
        <v>0</v>
      </c>
      <c r="Q82" s="180">
        <f t="shared" si="12"/>
        <v>0</v>
      </c>
      <c r="R82" s="182" t="s">
        <v>175</v>
      </c>
      <c r="S82" s="182" t="s">
        <v>143</v>
      </c>
      <c r="T82" s="183" t="s">
        <v>130</v>
      </c>
      <c r="U82" s="159">
        <v>0</v>
      </c>
      <c r="V82" s="159">
        <f t="shared" si="13"/>
        <v>0</v>
      </c>
      <c r="W82" s="159"/>
      <c r="X82" s="159" t="s">
        <v>176</v>
      </c>
      <c r="Y82" s="159" t="s">
        <v>132</v>
      </c>
      <c r="Z82" s="149"/>
      <c r="AA82" s="149"/>
      <c r="AB82" s="149"/>
      <c r="AC82" s="149"/>
      <c r="AD82" s="149"/>
      <c r="AE82" s="149"/>
      <c r="AF82" s="149"/>
      <c r="AG82" s="149" t="s">
        <v>177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33.75" outlineLevel="1" x14ac:dyDescent="0.2">
      <c r="A83" s="177">
        <v>49</v>
      </c>
      <c r="B83" s="178" t="s">
        <v>258</v>
      </c>
      <c r="C83" s="186" t="s">
        <v>259</v>
      </c>
      <c r="D83" s="179" t="s">
        <v>138</v>
      </c>
      <c r="E83" s="180">
        <v>4</v>
      </c>
      <c r="F83" s="181"/>
      <c r="G83" s="182">
        <f t="shared" si="7"/>
        <v>0</v>
      </c>
      <c r="H83" s="181"/>
      <c r="I83" s="182">
        <f t="shared" si="8"/>
        <v>0</v>
      </c>
      <c r="J83" s="181"/>
      <c r="K83" s="182">
        <f t="shared" si="9"/>
        <v>0</v>
      </c>
      <c r="L83" s="182">
        <v>21</v>
      </c>
      <c r="M83" s="182">
        <f t="shared" si="10"/>
        <v>0</v>
      </c>
      <c r="N83" s="180">
        <v>8.3489999999999995E-2</v>
      </c>
      <c r="O83" s="180">
        <f t="shared" si="11"/>
        <v>0.33</v>
      </c>
      <c r="P83" s="180">
        <v>0</v>
      </c>
      <c r="Q83" s="180">
        <f t="shared" si="12"/>
        <v>0</v>
      </c>
      <c r="R83" s="182" t="s">
        <v>175</v>
      </c>
      <c r="S83" s="182" t="s">
        <v>143</v>
      </c>
      <c r="T83" s="183" t="s">
        <v>130</v>
      </c>
      <c r="U83" s="159">
        <v>0</v>
      </c>
      <c r="V83" s="159">
        <f t="shared" si="13"/>
        <v>0</v>
      </c>
      <c r="W83" s="159"/>
      <c r="X83" s="159" t="s">
        <v>176</v>
      </c>
      <c r="Y83" s="159" t="s">
        <v>132</v>
      </c>
      <c r="Z83" s="149"/>
      <c r="AA83" s="149"/>
      <c r="AB83" s="149"/>
      <c r="AC83" s="149"/>
      <c r="AD83" s="149"/>
      <c r="AE83" s="149"/>
      <c r="AF83" s="149"/>
      <c r="AG83" s="149" t="s">
        <v>177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33.75" outlineLevel="1" x14ac:dyDescent="0.2">
      <c r="A84" s="177">
        <v>50</v>
      </c>
      <c r="B84" s="178" t="s">
        <v>260</v>
      </c>
      <c r="C84" s="186" t="s">
        <v>261</v>
      </c>
      <c r="D84" s="179" t="s">
        <v>138</v>
      </c>
      <c r="E84" s="180">
        <v>1</v>
      </c>
      <c r="F84" s="181"/>
      <c r="G84" s="182">
        <f t="shared" si="7"/>
        <v>0</v>
      </c>
      <c r="H84" s="181"/>
      <c r="I84" s="182">
        <f t="shared" si="8"/>
        <v>0</v>
      </c>
      <c r="J84" s="181"/>
      <c r="K84" s="182">
        <f t="shared" si="9"/>
        <v>0</v>
      </c>
      <c r="L84" s="182">
        <v>21</v>
      </c>
      <c r="M84" s="182">
        <f t="shared" si="10"/>
        <v>0</v>
      </c>
      <c r="N84" s="180">
        <v>2.7289999999999998E-2</v>
      </c>
      <c r="O84" s="180">
        <f t="shared" si="11"/>
        <v>0.03</v>
      </c>
      <c r="P84" s="180">
        <v>0</v>
      </c>
      <c r="Q84" s="180">
        <f t="shared" si="12"/>
        <v>0</v>
      </c>
      <c r="R84" s="182" t="s">
        <v>175</v>
      </c>
      <c r="S84" s="182" t="s">
        <v>143</v>
      </c>
      <c r="T84" s="183" t="s">
        <v>130</v>
      </c>
      <c r="U84" s="159">
        <v>0</v>
      </c>
      <c r="V84" s="159">
        <f t="shared" si="13"/>
        <v>0</v>
      </c>
      <c r="W84" s="159"/>
      <c r="X84" s="159" t="s">
        <v>176</v>
      </c>
      <c r="Y84" s="159" t="s">
        <v>132</v>
      </c>
      <c r="Z84" s="149"/>
      <c r="AA84" s="149"/>
      <c r="AB84" s="149"/>
      <c r="AC84" s="149"/>
      <c r="AD84" s="149"/>
      <c r="AE84" s="149"/>
      <c r="AF84" s="149"/>
      <c r="AG84" s="149" t="s">
        <v>177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ht="33.75" outlineLevel="1" x14ac:dyDescent="0.2">
      <c r="A85" s="177">
        <v>51</v>
      </c>
      <c r="B85" s="178" t="s">
        <v>262</v>
      </c>
      <c r="C85" s="186" t="s">
        <v>263</v>
      </c>
      <c r="D85" s="179" t="s">
        <v>138</v>
      </c>
      <c r="E85" s="180">
        <v>2</v>
      </c>
      <c r="F85" s="181"/>
      <c r="G85" s="182">
        <f t="shared" si="7"/>
        <v>0</v>
      </c>
      <c r="H85" s="181"/>
      <c r="I85" s="182">
        <f t="shared" si="8"/>
        <v>0</v>
      </c>
      <c r="J85" s="181"/>
      <c r="K85" s="182">
        <f t="shared" si="9"/>
        <v>0</v>
      </c>
      <c r="L85" s="182">
        <v>21</v>
      </c>
      <c r="M85" s="182">
        <f t="shared" si="10"/>
        <v>0</v>
      </c>
      <c r="N85" s="180">
        <v>4.2459999999999998E-2</v>
      </c>
      <c r="O85" s="180">
        <f t="shared" si="11"/>
        <v>0.08</v>
      </c>
      <c r="P85" s="180">
        <v>0</v>
      </c>
      <c r="Q85" s="180">
        <f t="shared" si="12"/>
        <v>0</v>
      </c>
      <c r="R85" s="182" t="s">
        <v>175</v>
      </c>
      <c r="S85" s="182" t="s">
        <v>143</v>
      </c>
      <c r="T85" s="183" t="s">
        <v>130</v>
      </c>
      <c r="U85" s="159">
        <v>0</v>
      </c>
      <c r="V85" s="159">
        <f t="shared" si="13"/>
        <v>0</v>
      </c>
      <c r="W85" s="159"/>
      <c r="X85" s="159" t="s">
        <v>176</v>
      </c>
      <c r="Y85" s="159" t="s">
        <v>132</v>
      </c>
      <c r="Z85" s="149"/>
      <c r="AA85" s="149"/>
      <c r="AB85" s="149"/>
      <c r="AC85" s="149"/>
      <c r="AD85" s="149"/>
      <c r="AE85" s="149"/>
      <c r="AF85" s="149"/>
      <c r="AG85" s="149" t="s">
        <v>177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ht="33.75" outlineLevel="1" x14ac:dyDescent="0.2">
      <c r="A86" s="177">
        <v>52</v>
      </c>
      <c r="B86" s="178" t="s">
        <v>264</v>
      </c>
      <c r="C86" s="186" t="s">
        <v>265</v>
      </c>
      <c r="D86" s="179" t="s">
        <v>138</v>
      </c>
      <c r="E86" s="180">
        <v>1</v>
      </c>
      <c r="F86" s="181"/>
      <c r="G86" s="182">
        <f t="shared" si="7"/>
        <v>0</v>
      </c>
      <c r="H86" s="181"/>
      <c r="I86" s="182">
        <f t="shared" si="8"/>
        <v>0</v>
      </c>
      <c r="J86" s="181"/>
      <c r="K86" s="182">
        <f t="shared" si="9"/>
        <v>0</v>
      </c>
      <c r="L86" s="182">
        <v>21</v>
      </c>
      <c r="M86" s="182">
        <f t="shared" si="10"/>
        <v>0</v>
      </c>
      <c r="N86" s="180">
        <v>6.0659999999999999E-2</v>
      </c>
      <c r="O86" s="180">
        <f t="shared" si="11"/>
        <v>0.06</v>
      </c>
      <c r="P86" s="180">
        <v>0</v>
      </c>
      <c r="Q86" s="180">
        <f t="shared" si="12"/>
        <v>0</v>
      </c>
      <c r="R86" s="182" t="s">
        <v>175</v>
      </c>
      <c r="S86" s="182" t="s">
        <v>143</v>
      </c>
      <c r="T86" s="183" t="s">
        <v>130</v>
      </c>
      <c r="U86" s="159">
        <v>0</v>
      </c>
      <c r="V86" s="159">
        <f t="shared" si="13"/>
        <v>0</v>
      </c>
      <c r="W86" s="159"/>
      <c r="X86" s="159" t="s">
        <v>176</v>
      </c>
      <c r="Y86" s="159" t="s">
        <v>132</v>
      </c>
      <c r="Z86" s="149"/>
      <c r="AA86" s="149"/>
      <c r="AB86" s="149"/>
      <c r="AC86" s="149"/>
      <c r="AD86" s="149"/>
      <c r="AE86" s="149"/>
      <c r="AF86" s="149"/>
      <c r="AG86" s="149" t="s">
        <v>177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33.75" outlineLevel="1" x14ac:dyDescent="0.2">
      <c r="A87" s="177">
        <v>53</v>
      </c>
      <c r="B87" s="178" t="s">
        <v>266</v>
      </c>
      <c r="C87" s="186" t="s">
        <v>267</v>
      </c>
      <c r="D87" s="179" t="s">
        <v>138</v>
      </c>
      <c r="E87" s="180">
        <v>2</v>
      </c>
      <c r="F87" s="181"/>
      <c r="G87" s="182">
        <f t="shared" si="7"/>
        <v>0</v>
      </c>
      <c r="H87" s="181"/>
      <c r="I87" s="182">
        <f t="shared" si="8"/>
        <v>0</v>
      </c>
      <c r="J87" s="181"/>
      <c r="K87" s="182">
        <f t="shared" si="9"/>
        <v>0</v>
      </c>
      <c r="L87" s="182">
        <v>21</v>
      </c>
      <c r="M87" s="182">
        <f t="shared" si="10"/>
        <v>0</v>
      </c>
      <c r="N87" s="180">
        <v>4.3560000000000001E-2</v>
      </c>
      <c r="O87" s="180">
        <f t="shared" si="11"/>
        <v>0.09</v>
      </c>
      <c r="P87" s="180">
        <v>0</v>
      </c>
      <c r="Q87" s="180">
        <f t="shared" si="12"/>
        <v>0</v>
      </c>
      <c r="R87" s="182" t="s">
        <v>175</v>
      </c>
      <c r="S87" s="182" t="s">
        <v>143</v>
      </c>
      <c r="T87" s="183" t="s">
        <v>130</v>
      </c>
      <c r="U87" s="159">
        <v>0</v>
      </c>
      <c r="V87" s="159">
        <f t="shared" si="13"/>
        <v>0</v>
      </c>
      <c r="W87" s="159"/>
      <c r="X87" s="159" t="s">
        <v>176</v>
      </c>
      <c r="Y87" s="159" t="s">
        <v>132</v>
      </c>
      <c r="Z87" s="149"/>
      <c r="AA87" s="149"/>
      <c r="AB87" s="149"/>
      <c r="AC87" s="149"/>
      <c r="AD87" s="149"/>
      <c r="AE87" s="149"/>
      <c r="AF87" s="149"/>
      <c r="AG87" s="149" t="s">
        <v>177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77">
        <v>54</v>
      </c>
      <c r="B88" s="178" t="s">
        <v>268</v>
      </c>
      <c r="C88" s="186" t="s">
        <v>269</v>
      </c>
      <c r="D88" s="179" t="s">
        <v>149</v>
      </c>
      <c r="E88" s="180">
        <v>1.0996900000000001</v>
      </c>
      <c r="F88" s="181"/>
      <c r="G88" s="182">
        <f t="shared" si="7"/>
        <v>0</v>
      </c>
      <c r="H88" s="181"/>
      <c r="I88" s="182">
        <f t="shared" si="8"/>
        <v>0</v>
      </c>
      <c r="J88" s="181"/>
      <c r="K88" s="182">
        <f t="shared" si="9"/>
        <v>0</v>
      </c>
      <c r="L88" s="182">
        <v>21</v>
      </c>
      <c r="M88" s="182">
        <f t="shared" si="10"/>
        <v>0</v>
      </c>
      <c r="N88" s="180">
        <v>0</v>
      </c>
      <c r="O88" s="180">
        <f t="shared" si="11"/>
        <v>0</v>
      </c>
      <c r="P88" s="180">
        <v>0</v>
      </c>
      <c r="Q88" s="180">
        <f t="shared" si="12"/>
        <v>0</v>
      </c>
      <c r="R88" s="182" t="s">
        <v>142</v>
      </c>
      <c r="S88" s="182" t="s">
        <v>143</v>
      </c>
      <c r="T88" s="183" t="s">
        <v>144</v>
      </c>
      <c r="U88" s="159">
        <v>3.0750000000000002</v>
      </c>
      <c r="V88" s="159">
        <f t="shared" si="13"/>
        <v>3.38</v>
      </c>
      <c r="W88" s="159"/>
      <c r="X88" s="159" t="s">
        <v>183</v>
      </c>
      <c r="Y88" s="159" t="s">
        <v>132</v>
      </c>
      <c r="Z88" s="149"/>
      <c r="AA88" s="149"/>
      <c r="AB88" s="149"/>
      <c r="AC88" s="149"/>
      <c r="AD88" s="149"/>
      <c r="AE88" s="149"/>
      <c r="AF88" s="149"/>
      <c r="AG88" s="149" t="s">
        <v>184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x14ac:dyDescent="0.2">
      <c r="A89" s="163" t="s">
        <v>124</v>
      </c>
      <c r="B89" s="164" t="s">
        <v>91</v>
      </c>
      <c r="C89" s="185" t="s">
        <v>92</v>
      </c>
      <c r="D89" s="165"/>
      <c r="E89" s="166"/>
      <c r="F89" s="167"/>
      <c r="G89" s="167">
        <f>SUMIF(AG90:AG93,"&lt;&gt;NOR",G90:G93)</f>
        <v>0</v>
      </c>
      <c r="H89" s="167"/>
      <c r="I89" s="167">
        <f>SUM(I90:I93)</f>
        <v>0</v>
      </c>
      <c r="J89" s="167"/>
      <c r="K89" s="167">
        <f>SUM(K90:K93)</f>
        <v>0</v>
      </c>
      <c r="L89" s="167"/>
      <c r="M89" s="167">
        <f>SUM(M90:M93)</f>
        <v>0</v>
      </c>
      <c r="N89" s="166"/>
      <c r="O89" s="166">
        <f>SUM(O90:O93)</f>
        <v>0.03</v>
      </c>
      <c r="P89" s="166"/>
      <c r="Q89" s="166">
        <f>SUM(Q90:Q93)</f>
        <v>0</v>
      </c>
      <c r="R89" s="167"/>
      <c r="S89" s="167"/>
      <c r="T89" s="168"/>
      <c r="U89" s="162"/>
      <c r="V89" s="162">
        <f>SUM(V90:V93)</f>
        <v>7.6899999999999995</v>
      </c>
      <c r="W89" s="162"/>
      <c r="X89" s="162"/>
      <c r="Y89" s="162"/>
      <c r="AG89" t="s">
        <v>125</v>
      </c>
    </row>
    <row r="90" spans="1:60" outlineLevel="1" x14ac:dyDescent="0.2">
      <c r="A90" s="177">
        <v>55</v>
      </c>
      <c r="B90" s="178" t="s">
        <v>270</v>
      </c>
      <c r="C90" s="186" t="s">
        <v>271</v>
      </c>
      <c r="D90" s="179" t="s">
        <v>272</v>
      </c>
      <c r="E90" s="180">
        <v>25</v>
      </c>
      <c r="F90" s="181"/>
      <c r="G90" s="182">
        <f>ROUND(E90*F90,2)</f>
        <v>0</v>
      </c>
      <c r="H90" s="181"/>
      <c r="I90" s="182">
        <f>ROUND(E90*H90,2)</f>
        <v>0</v>
      </c>
      <c r="J90" s="181"/>
      <c r="K90" s="182">
        <f>ROUND(E90*J90,2)</f>
        <v>0</v>
      </c>
      <c r="L90" s="182">
        <v>21</v>
      </c>
      <c r="M90" s="182">
        <f>G90*(1+L90/100)</f>
        <v>0</v>
      </c>
      <c r="N90" s="180">
        <v>6.0000000000000002E-5</v>
      </c>
      <c r="O90" s="180">
        <f>ROUND(E90*N90,2)</f>
        <v>0</v>
      </c>
      <c r="P90" s="180">
        <v>0</v>
      </c>
      <c r="Q90" s="180">
        <f>ROUND(E90*P90,2)</f>
        <v>0</v>
      </c>
      <c r="R90" s="182" t="s">
        <v>273</v>
      </c>
      <c r="S90" s="182" t="s">
        <v>143</v>
      </c>
      <c r="T90" s="183" t="s">
        <v>144</v>
      </c>
      <c r="U90" s="159">
        <v>0.30399999999999999</v>
      </c>
      <c r="V90" s="159">
        <f>ROUND(E90*U90,2)</f>
        <v>7.6</v>
      </c>
      <c r="W90" s="159"/>
      <c r="X90" s="159" t="s">
        <v>131</v>
      </c>
      <c r="Y90" s="159" t="s">
        <v>132</v>
      </c>
      <c r="Z90" s="149"/>
      <c r="AA90" s="149"/>
      <c r="AB90" s="149"/>
      <c r="AC90" s="149"/>
      <c r="AD90" s="149"/>
      <c r="AE90" s="149"/>
      <c r="AF90" s="149"/>
      <c r="AG90" s="149" t="s">
        <v>133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77">
        <v>56</v>
      </c>
      <c r="B91" s="178" t="s">
        <v>274</v>
      </c>
      <c r="C91" s="186" t="s">
        <v>275</v>
      </c>
      <c r="D91" s="179" t="s">
        <v>272</v>
      </c>
      <c r="E91" s="180">
        <v>25</v>
      </c>
      <c r="F91" s="181"/>
      <c r="G91" s="182">
        <f>ROUND(E91*F91,2)</f>
        <v>0</v>
      </c>
      <c r="H91" s="181"/>
      <c r="I91" s="182">
        <f>ROUND(E91*H91,2)</f>
        <v>0</v>
      </c>
      <c r="J91" s="181"/>
      <c r="K91" s="182">
        <f>ROUND(E91*J91,2)</f>
        <v>0</v>
      </c>
      <c r="L91" s="182">
        <v>21</v>
      </c>
      <c r="M91" s="182">
        <f>G91*(1+L91/100)</f>
        <v>0</v>
      </c>
      <c r="N91" s="180">
        <v>1E-3</v>
      </c>
      <c r="O91" s="180">
        <f>ROUND(E91*N91,2)</f>
        <v>0.03</v>
      </c>
      <c r="P91" s="180">
        <v>0</v>
      </c>
      <c r="Q91" s="180">
        <f>ROUND(E91*P91,2)</f>
        <v>0</v>
      </c>
      <c r="R91" s="182" t="s">
        <v>175</v>
      </c>
      <c r="S91" s="182" t="s">
        <v>143</v>
      </c>
      <c r="T91" s="183" t="s">
        <v>144</v>
      </c>
      <c r="U91" s="159">
        <v>0</v>
      </c>
      <c r="V91" s="159">
        <f>ROUND(E91*U91,2)</f>
        <v>0</v>
      </c>
      <c r="W91" s="159"/>
      <c r="X91" s="159" t="s">
        <v>176</v>
      </c>
      <c r="Y91" s="159" t="s">
        <v>132</v>
      </c>
      <c r="Z91" s="149"/>
      <c r="AA91" s="149"/>
      <c r="AB91" s="149"/>
      <c r="AC91" s="149"/>
      <c r="AD91" s="149"/>
      <c r="AE91" s="149"/>
      <c r="AF91" s="149"/>
      <c r="AG91" s="149" t="s">
        <v>177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70">
        <v>57</v>
      </c>
      <c r="B92" s="171" t="s">
        <v>276</v>
      </c>
      <c r="C92" s="187" t="s">
        <v>277</v>
      </c>
      <c r="D92" s="172" t="s">
        <v>149</v>
      </c>
      <c r="E92" s="173">
        <v>2.6499999999999999E-2</v>
      </c>
      <c r="F92" s="174"/>
      <c r="G92" s="175">
        <f>ROUND(E92*F92,2)</f>
        <v>0</v>
      </c>
      <c r="H92" s="174"/>
      <c r="I92" s="175">
        <f>ROUND(E92*H92,2)</f>
        <v>0</v>
      </c>
      <c r="J92" s="174"/>
      <c r="K92" s="175">
        <f>ROUND(E92*J92,2)</f>
        <v>0</v>
      </c>
      <c r="L92" s="175">
        <v>21</v>
      </c>
      <c r="M92" s="175">
        <f>G92*(1+L92/100)</f>
        <v>0</v>
      </c>
      <c r="N92" s="173">
        <v>0</v>
      </c>
      <c r="O92" s="173">
        <f>ROUND(E92*N92,2)</f>
        <v>0</v>
      </c>
      <c r="P92" s="173">
        <v>0</v>
      </c>
      <c r="Q92" s="173">
        <f>ROUND(E92*P92,2)</f>
        <v>0</v>
      </c>
      <c r="R92" s="175" t="s">
        <v>273</v>
      </c>
      <c r="S92" s="175" t="s">
        <v>143</v>
      </c>
      <c r="T92" s="176" t="s">
        <v>144</v>
      </c>
      <c r="U92" s="159">
        <v>3.327</v>
      </c>
      <c r="V92" s="159">
        <f>ROUND(E92*U92,2)</f>
        <v>0.09</v>
      </c>
      <c r="W92" s="159"/>
      <c r="X92" s="159" t="s">
        <v>183</v>
      </c>
      <c r="Y92" s="159" t="s">
        <v>132</v>
      </c>
      <c r="Z92" s="149"/>
      <c r="AA92" s="149"/>
      <c r="AB92" s="149"/>
      <c r="AC92" s="149"/>
      <c r="AD92" s="149"/>
      <c r="AE92" s="149"/>
      <c r="AF92" s="149"/>
      <c r="AG92" s="149" t="s">
        <v>184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2" x14ac:dyDescent="0.2">
      <c r="A93" s="156"/>
      <c r="B93" s="157"/>
      <c r="C93" s="252" t="s">
        <v>185</v>
      </c>
      <c r="D93" s="253"/>
      <c r="E93" s="253"/>
      <c r="F93" s="253"/>
      <c r="G93" s="253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59"/>
      <c r="Z93" s="149"/>
      <c r="AA93" s="149"/>
      <c r="AB93" s="149"/>
      <c r="AC93" s="149"/>
      <c r="AD93" s="149"/>
      <c r="AE93" s="149"/>
      <c r="AF93" s="149"/>
      <c r="AG93" s="149" t="s">
        <v>157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x14ac:dyDescent="0.2">
      <c r="A94" s="163" t="s">
        <v>124</v>
      </c>
      <c r="B94" s="164" t="s">
        <v>95</v>
      </c>
      <c r="C94" s="185" t="s">
        <v>27</v>
      </c>
      <c r="D94" s="165"/>
      <c r="E94" s="166"/>
      <c r="F94" s="167"/>
      <c r="G94" s="167">
        <f>SUMIF(AG95:AG100,"&lt;&gt;NOR",G95:G100)</f>
        <v>0</v>
      </c>
      <c r="H94" s="167"/>
      <c r="I94" s="167">
        <f>SUM(I95:I100)</f>
        <v>0</v>
      </c>
      <c r="J94" s="167"/>
      <c r="K94" s="167">
        <f>SUM(K95:K100)</f>
        <v>0</v>
      </c>
      <c r="L94" s="167"/>
      <c r="M94" s="167">
        <f>SUM(M95:M100)</f>
        <v>0</v>
      </c>
      <c r="N94" s="166"/>
      <c r="O94" s="166">
        <f>SUM(O95:O100)</f>
        <v>0</v>
      </c>
      <c r="P94" s="166"/>
      <c r="Q94" s="166">
        <f>SUM(Q95:Q100)</f>
        <v>0</v>
      </c>
      <c r="R94" s="167"/>
      <c r="S94" s="167"/>
      <c r="T94" s="168"/>
      <c r="U94" s="162"/>
      <c r="V94" s="162">
        <f>SUM(V95:V100)</f>
        <v>0</v>
      </c>
      <c r="W94" s="162"/>
      <c r="X94" s="162"/>
      <c r="Y94" s="162"/>
      <c r="AG94" t="s">
        <v>125</v>
      </c>
    </row>
    <row r="95" spans="1:60" outlineLevel="1" x14ac:dyDescent="0.2">
      <c r="A95" s="170">
        <v>58</v>
      </c>
      <c r="B95" s="171" t="s">
        <v>278</v>
      </c>
      <c r="C95" s="187" t="s">
        <v>279</v>
      </c>
      <c r="D95" s="172" t="s">
        <v>280</v>
      </c>
      <c r="E95" s="173">
        <v>1</v>
      </c>
      <c r="F95" s="174"/>
      <c r="G95" s="175">
        <f>ROUND(E95*F95,2)</f>
        <v>0</v>
      </c>
      <c r="H95" s="174"/>
      <c r="I95" s="175">
        <f>ROUND(E95*H95,2)</f>
        <v>0</v>
      </c>
      <c r="J95" s="174"/>
      <c r="K95" s="175">
        <f>ROUND(E95*J95,2)</f>
        <v>0</v>
      </c>
      <c r="L95" s="175">
        <v>21</v>
      </c>
      <c r="M95" s="175">
        <f>G95*(1+L95/100)</f>
        <v>0</v>
      </c>
      <c r="N95" s="173">
        <v>0</v>
      </c>
      <c r="O95" s="173">
        <f>ROUND(E95*N95,2)</f>
        <v>0</v>
      </c>
      <c r="P95" s="173">
        <v>0</v>
      </c>
      <c r="Q95" s="173">
        <f>ROUND(E95*P95,2)</f>
        <v>0</v>
      </c>
      <c r="R95" s="175"/>
      <c r="S95" s="175" t="s">
        <v>143</v>
      </c>
      <c r="T95" s="176" t="s">
        <v>130</v>
      </c>
      <c r="U95" s="159">
        <v>0</v>
      </c>
      <c r="V95" s="159">
        <f>ROUND(E95*U95,2)</f>
        <v>0</v>
      </c>
      <c r="W95" s="159"/>
      <c r="X95" s="159" t="s">
        <v>281</v>
      </c>
      <c r="Y95" s="159" t="s">
        <v>132</v>
      </c>
      <c r="Z95" s="149"/>
      <c r="AA95" s="149"/>
      <c r="AB95" s="149"/>
      <c r="AC95" s="149"/>
      <c r="AD95" s="149"/>
      <c r="AE95" s="149"/>
      <c r="AF95" s="149"/>
      <c r="AG95" s="149" t="s">
        <v>282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ht="33.75" outlineLevel="2" x14ac:dyDescent="0.2">
      <c r="A96" s="156"/>
      <c r="B96" s="157"/>
      <c r="C96" s="248" t="s">
        <v>283</v>
      </c>
      <c r="D96" s="249"/>
      <c r="E96" s="249"/>
      <c r="F96" s="249"/>
      <c r="G96" s="249"/>
      <c r="H96" s="159"/>
      <c r="I96" s="159"/>
      <c r="J96" s="159"/>
      <c r="K96" s="159"/>
      <c r="L96" s="159"/>
      <c r="M96" s="159"/>
      <c r="N96" s="158"/>
      <c r="O96" s="158"/>
      <c r="P96" s="158"/>
      <c r="Q96" s="158"/>
      <c r="R96" s="159"/>
      <c r="S96" s="159"/>
      <c r="T96" s="159"/>
      <c r="U96" s="159"/>
      <c r="V96" s="159"/>
      <c r="W96" s="159"/>
      <c r="X96" s="159"/>
      <c r="Y96" s="159"/>
      <c r="Z96" s="149"/>
      <c r="AA96" s="149"/>
      <c r="AB96" s="149"/>
      <c r="AC96" s="149"/>
      <c r="AD96" s="149"/>
      <c r="AE96" s="149"/>
      <c r="AF96" s="149"/>
      <c r="AG96" s="149" t="s">
        <v>192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84" t="str">
        <f>C96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70">
        <v>59</v>
      </c>
      <c r="B97" s="171" t="s">
        <v>284</v>
      </c>
      <c r="C97" s="187" t="s">
        <v>285</v>
      </c>
      <c r="D97" s="172" t="s">
        <v>280</v>
      </c>
      <c r="E97" s="173">
        <v>1</v>
      </c>
      <c r="F97" s="174"/>
      <c r="G97" s="175">
        <f>ROUND(E97*F97,2)</f>
        <v>0</v>
      </c>
      <c r="H97" s="174"/>
      <c r="I97" s="175">
        <f>ROUND(E97*H97,2)</f>
        <v>0</v>
      </c>
      <c r="J97" s="174"/>
      <c r="K97" s="175">
        <f>ROUND(E97*J97,2)</f>
        <v>0</v>
      </c>
      <c r="L97" s="175">
        <v>21</v>
      </c>
      <c r="M97" s="175">
        <f>G97*(1+L97/100)</f>
        <v>0</v>
      </c>
      <c r="N97" s="173">
        <v>0</v>
      </c>
      <c r="O97" s="173">
        <f>ROUND(E97*N97,2)</f>
        <v>0</v>
      </c>
      <c r="P97" s="173">
        <v>0</v>
      </c>
      <c r="Q97" s="173">
        <f>ROUND(E97*P97,2)</f>
        <v>0</v>
      </c>
      <c r="R97" s="175"/>
      <c r="S97" s="175" t="s">
        <v>143</v>
      </c>
      <c r="T97" s="176" t="s">
        <v>130</v>
      </c>
      <c r="U97" s="159">
        <v>0</v>
      </c>
      <c r="V97" s="159">
        <f>ROUND(E97*U97,2)</f>
        <v>0</v>
      </c>
      <c r="W97" s="159"/>
      <c r="X97" s="159" t="s">
        <v>281</v>
      </c>
      <c r="Y97" s="159" t="s">
        <v>132</v>
      </c>
      <c r="Z97" s="149"/>
      <c r="AA97" s="149"/>
      <c r="AB97" s="149"/>
      <c r="AC97" s="149"/>
      <c r="AD97" s="149"/>
      <c r="AE97" s="149"/>
      <c r="AF97" s="149"/>
      <c r="AG97" s="149" t="s">
        <v>286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2" x14ac:dyDescent="0.2">
      <c r="A98" s="156"/>
      <c r="B98" s="157"/>
      <c r="C98" s="248" t="s">
        <v>287</v>
      </c>
      <c r="D98" s="249"/>
      <c r="E98" s="249"/>
      <c r="F98" s="249"/>
      <c r="G98" s="249"/>
      <c r="H98" s="159"/>
      <c r="I98" s="159"/>
      <c r="J98" s="159"/>
      <c r="K98" s="159"/>
      <c r="L98" s="159"/>
      <c r="M98" s="159"/>
      <c r="N98" s="158"/>
      <c r="O98" s="158"/>
      <c r="P98" s="158"/>
      <c r="Q98" s="158"/>
      <c r="R98" s="159"/>
      <c r="S98" s="159"/>
      <c r="T98" s="159"/>
      <c r="U98" s="159"/>
      <c r="V98" s="159"/>
      <c r="W98" s="159"/>
      <c r="X98" s="159"/>
      <c r="Y98" s="159"/>
      <c r="Z98" s="149"/>
      <c r="AA98" s="149"/>
      <c r="AB98" s="149"/>
      <c r="AC98" s="149"/>
      <c r="AD98" s="149"/>
      <c r="AE98" s="149"/>
      <c r="AF98" s="149"/>
      <c r="AG98" s="149" t="s">
        <v>192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70">
        <v>60</v>
      </c>
      <c r="B99" s="171" t="s">
        <v>288</v>
      </c>
      <c r="C99" s="187" t="s">
        <v>289</v>
      </c>
      <c r="D99" s="172" t="s">
        <v>280</v>
      </c>
      <c r="E99" s="173">
        <v>1</v>
      </c>
      <c r="F99" s="174"/>
      <c r="G99" s="175">
        <f>ROUND(E99*F99,2)</f>
        <v>0</v>
      </c>
      <c r="H99" s="174"/>
      <c r="I99" s="175">
        <f>ROUND(E99*H99,2)</f>
        <v>0</v>
      </c>
      <c r="J99" s="174"/>
      <c r="K99" s="175">
        <f>ROUND(E99*J99,2)</f>
        <v>0</v>
      </c>
      <c r="L99" s="175">
        <v>21</v>
      </c>
      <c r="M99" s="175">
        <f>G99*(1+L99/100)</f>
        <v>0</v>
      </c>
      <c r="N99" s="173">
        <v>0</v>
      </c>
      <c r="O99" s="173">
        <f>ROUND(E99*N99,2)</f>
        <v>0</v>
      </c>
      <c r="P99" s="173">
        <v>0</v>
      </c>
      <c r="Q99" s="173">
        <f>ROUND(E99*P99,2)</f>
        <v>0</v>
      </c>
      <c r="R99" s="175"/>
      <c r="S99" s="175" t="s">
        <v>143</v>
      </c>
      <c r="T99" s="176" t="s">
        <v>130</v>
      </c>
      <c r="U99" s="159">
        <v>0</v>
      </c>
      <c r="V99" s="159">
        <f>ROUND(E99*U99,2)</f>
        <v>0</v>
      </c>
      <c r="W99" s="159"/>
      <c r="X99" s="159" t="s">
        <v>281</v>
      </c>
      <c r="Y99" s="159" t="s">
        <v>132</v>
      </c>
      <c r="Z99" s="149"/>
      <c r="AA99" s="149"/>
      <c r="AB99" s="149"/>
      <c r="AC99" s="149"/>
      <c r="AD99" s="149"/>
      <c r="AE99" s="149"/>
      <c r="AF99" s="149"/>
      <c r="AG99" s="149" t="s">
        <v>290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t="33.75" outlineLevel="2" x14ac:dyDescent="0.2">
      <c r="A100" s="156"/>
      <c r="B100" s="157"/>
      <c r="C100" s="248" t="s">
        <v>291</v>
      </c>
      <c r="D100" s="249"/>
      <c r="E100" s="249"/>
      <c r="F100" s="249"/>
      <c r="G100" s="249"/>
      <c r="H100" s="159"/>
      <c r="I100" s="159"/>
      <c r="J100" s="159"/>
      <c r="K100" s="159"/>
      <c r="L100" s="159"/>
      <c r="M100" s="159"/>
      <c r="N100" s="158"/>
      <c r="O100" s="158"/>
      <c r="P100" s="158"/>
      <c r="Q100" s="158"/>
      <c r="R100" s="159"/>
      <c r="S100" s="159"/>
      <c r="T100" s="159"/>
      <c r="U100" s="159"/>
      <c r="V100" s="159"/>
      <c r="W100" s="159"/>
      <c r="X100" s="159"/>
      <c r="Y100" s="159"/>
      <c r="Z100" s="149"/>
      <c r="AA100" s="149"/>
      <c r="AB100" s="149"/>
      <c r="AC100" s="149"/>
      <c r="AD100" s="149"/>
      <c r="AE100" s="149"/>
      <c r="AF100" s="149"/>
      <c r="AG100" s="149" t="s">
        <v>192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84" t="str">
        <f>C100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00" s="149"/>
      <c r="BC100" s="149"/>
      <c r="BD100" s="149"/>
      <c r="BE100" s="149"/>
      <c r="BF100" s="149"/>
      <c r="BG100" s="149"/>
      <c r="BH100" s="149"/>
    </row>
    <row r="101" spans="1:60" x14ac:dyDescent="0.2">
      <c r="A101" s="3"/>
      <c r="B101" s="4"/>
      <c r="C101" s="189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v>15</v>
      </c>
      <c r="AF101">
        <v>21</v>
      </c>
      <c r="AG101" t="s">
        <v>110</v>
      </c>
    </row>
    <row r="102" spans="1:60" x14ac:dyDescent="0.2">
      <c r="A102" s="152"/>
      <c r="B102" s="153" t="s">
        <v>29</v>
      </c>
      <c r="C102" s="190"/>
      <c r="D102" s="154"/>
      <c r="E102" s="155"/>
      <c r="F102" s="155"/>
      <c r="G102" s="169">
        <f>G8+G12+G24+G31+G62+G69+G89+G94</f>
        <v>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E102">
        <f>SUMIF(L7:L100,AE101,G7:G100)</f>
        <v>0</v>
      </c>
      <c r="AF102">
        <f>SUMIF(L7:L100,AF101,G7:G100)</f>
        <v>0</v>
      </c>
      <c r="AG102" t="s">
        <v>292</v>
      </c>
    </row>
    <row r="103" spans="1:60" x14ac:dyDescent="0.2">
      <c r="C103" s="191"/>
      <c r="D103" s="10"/>
      <c r="AG103" t="s">
        <v>293</v>
      </c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8EAOnE8Tkcx2R9fOQS2HjiXl4L4DeVLTju5L1f1M5pLSlrk2M6FmOT5OprMq141bza8ehOT6KeASO+bYN4Odw==" saltValue="G8yqEYSK8HGwW4aA+T7+Zg==" spinCount="100000" sheet="1" formatRows="0"/>
  <mergeCells count="25">
    <mergeCell ref="C21:G21"/>
    <mergeCell ref="A1:G1"/>
    <mergeCell ref="C2:G2"/>
    <mergeCell ref="C3:G3"/>
    <mergeCell ref="C4:G4"/>
    <mergeCell ref="C19:G19"/>
    <mergeCell ref="C49:G49"/>
    <mergeCell ref="C30:G30"/>
    <mergeCell ref="C34:G34"/>
    <mergeCell ref="C35:G35"/>
    <mergeCell ref="C37:G37"/>
    <mergeCell ref="C38:G38"/>
    <mergeCell ref="C40:G40"/>
    <mergeCell ref="C41:G41"/>
    <mergeCell ref="C43:G43"/>
    <mergeCell ref="C44:G44"/>
    <mergeCell ref="C46:G46"/>
    <mergeCell ref="C47:G47"/>
    <mergeCell ref="C100:G100"/>
    <mergeCell ref="C50:G50"/>
    <mergeCell ref="C57:G57"/>
    <mergeCell ref="C60:G60"/>
    <mergeCell ref="C93:G93"/>
    <mergeCell ref="C96:G96"/>
    <mergeCell ref="C98:G9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F54B1-C73E-414F-A815-2A1234B0AC5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97</v>
      </c>
      <c r="B1" s="254"/>
      <c r="C1" s="254"/>
      <c r="D1" s="254"/>
      <c r="E1" s="254"/>
      <c r="F1" s="254"/>
      <c r="G1" s="254"/>
      <c r="AG1" t="s">
        <v>98</v>
      </c>
    </row>
    <row r="2" spans="1:60" ht="24.95" customHeight="1" x14ac:dyDescent="0.2">
      <c r="A2" s="141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99</v>
      </c>
    </row>
    <row r="3" spans="1:60" ht="24.95" customHeight="1" x14ac:dyDescent="0.2">
      <c r="A3" s="141" t="s">
        <v>8</v>
      </c>
      <c r="B3" s="49" t="s">
        <v>57</v>
      </c>
      <c r="C3" s="255" t="s">
        <v>58</v>
      </c>
      <c r="D3" s="256"/>
      <c r="E3" s="256"/>
      <c r="F3" s="256"/>
      <c r="G3" s="257"/>
      <c r="AC3" s="122" t="s">
        <v>99</v>
      </c>
      <c r="AG3" t="s">
        <v>100</v>
      </c>
    </row>
    <row r="4" spans="1:60" ht="24.95" customHeight="1" x14ac:dyDescent="0.2">
      <c r="A4" s="142" t="s">
        <v>9</v>
      </c>
      <c r="B4" s="143" t="s">
        <v>59</v>
      </c>
      <c r="C4" s="258" t="s">
        <v>56</v>
      </c>
      <c r="D4" s="259"/>
      <c r="E4" s="259"/>
      <c r="F4" s="259"/>
      <c r="G4" s="260"/>
      <c r="AG4" t="s">
        <v>101</v>
      </c>
    </row>
    <row r="5" spans="1:60" x14ac:dyDescent="0.2">
      <c r="D5" s="10"/>
    </row>
    <row r="6" spans="1:60" ht="38.25" x14ac:dyDescent="0.2">
      <c r="A6" s="145" t="s">
        <v>102</v>
      </c>
      <c r="B6" s="147" t="s">
        <v>103</v>
      </c>
      <c r="C6" s="147" t="s">
        <v>104</v>
      </c>
      <c r="D6" s="146" t="s">
        <v>105</v>
      </c>
      <c r="E6" s="145" t="s">
        <v>106</v>
      </c>
      <c r="F6" s="144" t="s">
        <v>107</v>
      </c>
      <c r="G6" s="145" t="s">
        <v>29</v>
      </c>
      <c r="H6" s="148" t="s">
        <v>30</v>
      </c>
      <c r="I6" s="148" t="s">
        <v>108</v>
      </c>
      <c r="J6" s="148" t="s">
        <v>31</v>
      </c>
      <c r="K6" s="148" t="s">
        <v>109</v>
      </c>
      <c r="L6" s="148" t="s">
        <v>110</v>
      </c>
      <c r="M6" s="148" t="s">
        <v>111</v>
      </c>
      <c r="N6" s="148" t="s">
        <v>112</v>
      </c>
      <c r="O6" s="148" t="s">
        <v>113</v>
      </c>
      <c r="P6" s="148" t="s">
        <v>114</v>
      </c>
      <c r="Q6" s="148" t="s">
        <v>115</v>
      </c>
      <c r="R6" s="148" t="s">
        <v>116</v>
      </c>
      <c r="S6" s="148" t="s">
        <v>117</v>
      </c>
      <c r="T6" s="148" t="s">
        <v>118</v>
      </c>
      <c r="U6" s="148" t="s">
        <v>119</v>
      </c>
      <c r="V6" s="148" t="s">
        <v>120</v>
      </c>
      <c r="W6" s="148" t="s">
        <v>121</v>
      </c>
      <c r="X6" s="148" t="s">
        <v>122</v>
      </c>
      <c r="Y6" s="148" t="s">
        <v>123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3" t="s">
        <v>124</v>
      </c>
      <c r="B8" s="164" t="s">
        <v>79</v>
      </c>
      <c r="C8" s="185" t="s">
        <v>80</v>
      </c>
      <c r="D8" s="165"/>
      <c r="E8" s="166"/>
      <c r="F8" s="167"/>
      <c r="G8" s="167">
        <f>SUMIF(AG9:AG11,"&lt;&gt;NOR",G9:G11)</f>
        <v>0</v>
      </c>
      <c r="H8" s="167"/>
      <c r="I8" s="167">
        <f>SUM(I9:I11)</f>
        <v>0</v>
      </c>
      <c r="J8" s="167"/>
      <c r="K8" s="167">
        <f>SUM(K9:K11)</f>
        <v>0</v>
      </c>
      <c r="L8" s="167"/>
      <c r="M8" s="167">
        <f>SUM(M9:M11)</f>
        <v>0</v>
      </c>
      <c r="N8" s="166"/>
      <c r="O8" s="166">
        <f>SUM(O9:O11)</f>
        <v>0</v>
      </c>
      <c r="P8" s="166"/>
      <c r="Q8" s="166">
        <f>SUM(Q9:Q11)</f>
        <v>0</v>
      </c>
      <c r="R8" s="167"/>
      <c r="S8" s="167"/>
      <c r="T8" s="168"/>
      <c r="U8" s="162"/>
      <c r="V8" s="162">
        <f>SUM(V9:V11)</f>
        <v>0</v>
      </c>
      <c r="W8" s="162"/>
      <c r="X8" s="162"/>
      <c r="Y8" s="162"/>
      <c r="AG8" t="s">
        <v>125</v>
      </c>
    </row>
    <row r="9" spans="1:60" outlineLevel="1" x14ac:dyDescent="0.2">
      <c r="A9" s="177">
        <v>1</v>
      </c>
      <c r="B9" s="178" t="s">
        <v>126</v>
      </c>
      <c r="C9" s="186" t="s">
        <v>127</v>
      </c>
      <c r="D9" s="179" t="s">
        <v>128</v>
      </c>
      <c r="E9" s="180">
        <v>12</v>
      </c>
      <c r="F9" s="181"/>
      <c r="G9" s="182">
        <f>ROUND(E9*F9,2)</f>
        <v>0</v>
      </c>
      <c r="H9" s="181"/>
      <c r="I9" s="182">
        <f>ROUND(E9*H9,2)</f>
        <v>0</v>
      </c>
      <c r="J9" s="181"/>
      <c r="K9" s="182">
        <f>ROUND(E9*J9,2)</f>
        <v>0</v>
      </c>
      <c r="L9" s="182">
        <v>21</v>
      </c>
      <c r="M9" s="182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2"/>
      <c r="S9" s="182" t="s">
        <v>129</v>
      </c>
      <c r="T9" s="183" t="s">
        <v>130</v>
      </c>
      <c r="U9" s="159">
        <v>0</v>
      </c>
      <c r="V9" s="159">
        <f>ROUND(E9*U9,2)</f>
        <v>0</v>
      </c>
      <c r="W9" s="159"/>
      <c r="X9" s="159" t="s">
        <v>131</v>
      </c>
      <c r="Y9" s="159" t="s">
        <v>132</v>
      </c>
      <c r="Z9" s="149"/>
      <c r="AA9" s="149"/>
      <c r="AB9" s="149"/>
      <c r="AC9" s="149"/>
      <c r="AD9" s="149"/>
      <c r="AE9" s="149"/>
      <c r="AF9" s="149"/>
      <c r="AG9" s="149" t="s">
        <v>133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7">
        <v>2</v>
      </c>
      <c r="B10" s="178" t="s">
        <v>134</v>
      </c>
      <c r="C10" s="186" t="s">
        <v>135</v>
      </c>
      <c r="D10" s="179" t="s">
        <v>128</v>
      </c>
      <c r="E10" s="180">
        <v>24</v>
      </c>
      <c r="F10" s="181"/>
      <c r="G10" s="182">
        <f>ROUND(E10*F10,2)</f>
        <v>0</v>
      </c>
      <c r="H10" s="181"/>
      <c r="I10" s="182">
        <f>ROUND(E10*H10,2)</f>
        <v>0</v>
      </c>
      <c r="J10" s="181"/>
      <c r="K10" s="182">
        <f>ROUND(E10*J10,2)</f>
        <v>0</v>
      </c>
      <c r="L10" s="182">
        <v>21</v>
      </c>
      <c r="M10" s="182">
        <f>G10*(1+L10/100)</f>
        <v>0</v>
      </c>
      <c r="N10" s="180">
        <v>0</v>
      </c>
      <c r="O10" s="180">
        <f>ROUND(E10*N10,2)</f>
        <v>0</v>
      </c>
      <c r="P10" s="180">
        <v>0</v>
      </c>
      <c r="Q10" s="180">
        <f>ROUND(E10*P10,2)</f>
        <v>0</v>
      </c>
      <c r="R10" s="182"/>
      <c r="S10" s="182" t="s">
        <v>129</v>
      </c>
      <c r="T10" s="183" t="s">
        <v>130</v>
      </c>
      <c r="U10" s="159">
        <v>0</v>
      </c>
      <c r="V10" s="159">
        <f>ROUND(E10*U10,2)</f>
        <v>0</v>
      </c>
      <c r="W10" s="159"/>
      <c r="X10" s="159" t="s">
        <v>131</v>
      </c>
      <c r="Y10" s="159" t="s">
        <v>132</v>
      </c>
      <c r="Z10" s="149"/>
      <c r="AA10" s="149"/>
      <c r="AB10" s="149"/>
      <c r="AC10" s="149"/>
      <c r="AD10" s="149"/>
      <c r="AE10" s="149"/>
      <c r="AF10" s="149"/>
      <c r="AG10" s="149" t="s">
        <v>133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7">
        <v>3</v>
      </c>
      <c r="B11" s="178" t="s">
        <v>136</v>
      </c>
      <c r="C11" s="186" t="s">
        <v>137</v>
      </c>
      <c r="D11" s="179" t="s">
        <v>138</v>
      </c>
      <c r="E11" s="180">
        <v>1</v>
      </c>
      <c r="F11" s="181"/>
      <c r="G11" s="182">
        <f>ROUND(E11*F11,2)</f>
        <v>0</v>
      </c>
      <c r="H11" s="181"/>
      <c r="I11" s="182">
        <f>ROUND(E11*H11,2)</f>
        <v>0</v>
      </c>
      <c r="J11" s="181"/>
      <c r="K11" s="182">
        <f>ROUND(E11*J11,2)</f>
        <v>0</v>
      </c>
      <c r="L11" s="182">
        <v>21</v>
      </c>
      <c r="M11" s="182">
        <f>G11*(1+L11/100)</f>
        <v>0</v>
      </c>
      <c r="N11" s="180">
        <v>0</v>
      </c>
      <c r="O11" s="180">
        <f>ROUND(E11*N11,2)</f>
        <v>0</v>
      </c>
      <c r="P11" s="180">
        <v>0</v>
      </c>
      <c r="Q11" s="180">
        <f>ROUND(E11*P11,2)</f>
        <v>0</v>
      </c>
      <c r="R11" s="182"/>
      <c r="S11" s="182" t="s">
        <v>129</v>
      </c>
      <c r="T11" s="183" t="s">
        <v>130</v>
      </c>
      <c r="U11" s="159">
        <v>0</v>
      </c>
      <c r="V11" s="159">
        <f>ROUND(E11*U11,2)</f>
        <v>0</v>
      </c>
      <c r="W11" s="159"/>
      <c r="X11" s="159" t="s">
        <v>131</v>
      </c>
      <c r="Y11" s="159" t="s">
        <v>132</v>
      </c>
      <c r="Z11" s="149"/>
      <c r="AA11" s="149"/>
      <c r="AB11" s="149"/>
      <c r="AC11" s="149"/>
      <c r="AD11" s="149"/>
      <c r="AE11" s="149"/>
      <c r="AF11" s="149"/>
      <c r="AG11" s="149" t="s">
        <v>133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x14ac:dyDescent="0.2">
      <c r="A12" s="163" t="s">
        <v>124</v>
      </c>
      <c r="B12" s="164" t="s">
        <v>81</v>
      </c>
      <c r="C12" s="185" t="s">
        <v>82</v>
      </c>
      <c r="D12" s="165"/>
      <c r="E12" s="166"/>
      <c r="F12" s="167"/>
      <c r="G12" s="167">
        <f>SUMIF(AG13:AG22,"&lt;&gt;NOR",G13:G22)</f>
        <v>0</v>
      </c>
      <c r="H12" s="167"/>
      <c r="I12" s="167">
        <f>SUM(I13:I22)</f>
        <v>0</v>
      </c>
      <c r="J12" s="167"/>
      <c r="K12" s="167">
        <f>SUM(K13:K22)</f>
        <v>0</v>
      </c>
      <c r="L12" s="167"/>
      <c r="M12" s="167">
        <f>SUM(M13:M22)</f>
        <v>0</v>
      </c>
      <c r="N12" s="166"/>
      <c r="O12" s="166">
        <f>SUM(O13:O22)</f>
        <v>0.01</v>
      </c>
      <c r="P12" s="166"/>
      <c r="Q12" s="166">
        <f>SUM(Q13:Q22)</f>
        <v>2.2399999999999998</v>
      </c>
      <c r="R12" s="167"/>
      <c r="S12" s="167"/>
      <c r="T12" s="168"/>
      <c r="U12" s="162"/>
      <c r="V12" s="162">
        <f>SUM(V13:V22)</f>
        <v>51.97</v>
      </c>
      <c r="W12" s="162"/>
      <c r="X12" s="162"/>
      <c r="Y12" s="162"/>
      <c r="AG12" t="s">
        <v>125</v>
      </c>
    </row>
    <row r="13" spans="1:60" outlineLevel="1" x14ac:dyDescent="0.2">
      <c r="A13" s="177">
        <v>4</v>
      </c>
      <c r="B13" s="178" t="s">
        <v>139</v>
      </c>
      <c r="C13" s="186" t="s">
        <v>140</v>
      </c>
      <c r="D13" s="179" t="s">
        <v>141</v>
      </c>
      <c r="E13" s="180">
        <v>202</v>
      </c>
      <c r="F13" s="181"/>
      <c r="G13" s="182">
        <f>ROUND(E13*F13,2)</f>
        <v>0</v>
      </c>
      <c r="H13" s="181"/>
      <c r="I13" s="182">
        <f>ROUND(E13*H13,2)</f>
        <v>0</v>
      </c>
      <c r="J13" s="181"/>
      <c r="K13" s="182">
        <f>ROUND(E13*J13,2)</f>
        <v>0</v>
      </c>
      <c r="L13" s="182">
        <v>21</v>
      </c>
      <c r="M13" s="182">
        <f>G13*(1+L13/100)</f>
        <v>0</v>
      </c>
      <c r="N13" s="180">
        <v>2.0000000000000002E-5</v>
      </c>
      <c r="O13" s="180">
        <f>ROUND(E13*N13,2)</f>
        <v>0</v>
      </c>
      <c r="P13" s="180">
        <v>3.2000000000000002E-3</v>
      </c>
      <c r="Q13" s="180">
        <f>ROUND(E13*P13,2)</f>
        <v>0.65</v>
      </c>
      <c r="R13" s="182" t="s">
        <v>142</v>
      </c>
      <c r="S13" s="182" t="s">
        <v>143</v>
      </c>
      <c r="T13" s="183" t="s">
        <v>144</v>
      </c>
      <c r="U13" s="159">
        <v>5.2999999999999999E-2</v>
      </c>
      <c r="V13" s="159">
        <f>ROUND(E13*U13,2)</f>
        <v>10.71</v>
      </c>
      <c r="W13" s="159"/>
      <c r="X13" s="159" t="s">
        <v>131</v>
      </c>
      <c r="Y13" s="159" t="s">
        <v>132</v>
      </c>
      <c r="Z13" s="149"/>
      <c r="AA13" s="149"/>
      <c r="AB13" s="149"/>
      <c r="AC13" s="149"/>
      <c r="AD13" s="149"/>
      <c r="AE13" s="149"/>
      <c r="AF13" s="149"/>
      <c r="AG13" s="149" t="s">
        <v>133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7">
        <v>5</v>
      </c>
      <c r="B14" s="178" t="s">
        <v>145</v>
      </c>
      <c r="C14" s="186" t="s">
        <v>146</v>
      </c>
      <c r="D14" s="179" t="s">
        <v>141</v>
      </c>
      <c r="E14" s="180">
        <v>190</v>
      </c>
      <c r="F14" s="181"/>
      <c r="G14" s="182">
        <f>ROUND(E14*F14,2)</f>
        <v>0</v>
      </c>
      <c r="H14" s="181"/>
      <c r="I14" s="182">
        <f>ROUND(E14*H14,2)</f>
        <v>0</v>
      </c>
      <c r="J14" s="181"/>
      <c r="K14" s="182">
        <f>ROUND(E14*J14,2)</f>
        <v>0</v>
      </c>
      <c r="L14" s="182">
        <v>21</v>
      </c>
      <c r="M14" s="182">
        <f>G14*(1+L14/100)</f>
        <v>0</v>
      </c>
      <c r="N14" s="180">
        <v>5.0000000000000002E-5</v>
      </c>
      <c r="O14" s="180">
        <f>ROUND(E14*N14,2)</f>
        <v>0.01</v>
      </c>
      <c r="P14" s="180">
        <v>5.3200000000000001E-3</v>
      </c>
      <c r="Q14" s="180">
        <f>ROUND(E14*P14,2)</f>
        <v>1.01</v>
      </c>
      <c r="R14" s="182" t="s">
        <v>142</v>
      </c>
      <c r="S14" s="182" t="s">
        <v>143</v>
      </c>
      <c r="T14" s="183" t="s">
        <v>144</v>
      </c>
      <c r="U14" s="159">
        <v>0.10299999999999999</v>
      </c>
      <c r="V14" s="159">
        <f>ROUND(E14*U14,2)</f>
        <v>19.57</v>
      </c>
      <c r="W14" s="159"/>
      <c r="X14" s="159" t="s">
        <v>131</v>
      </c>
      <c r="Y14" s="159" t="s">
        <v>132</v>
      </c>
      <c r="Z14" s="149"/>
      <c r="AA14" s="149"/>
      <c r="AB14" s="149"/>
      <c r="AC14" s="149"/>
      <c r="AD14" s="149"/>
      <c r="AE14" s="149"/>
      <c r="AF14" s="149"/>
      <c r="AG14" s="149" t="s">
        <v>133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77">
        <v>6</v>
      </c>
      <c r="B15" s="178" t="s">
        <v>147</v>
      </c>
      <c r="C15" s="186" t="s">
        <v>148</v>
      </c>
      <c r="D15" s="179" t="s">
        <v>149</v>
      </c>
      <c r="E15" s="180">
        <v>1.6572</v>
      </c>
      <c r="F15" s="181"/>
      <c r="G15" s="182">
        <f>ROUND(E15*F15,2)</f>
        <v>0</v>
      </c>
      <c r="H15" s="181"/>
      <c r="I15" s="182">
        <f>ROUND(E15*H15,2)</f>
        <v>0</v>
      </c>
      <c r="J15" s="181"/>
      <c r="K15" s="182">
        <f>ROUND(E15*J15,2)</f>
        <v>0</v>
      </c>
      <c r="L15" s="182">
        <v>21</v>
      </c>
      <c r="M15" s="182">
        <f>G15*(1+L15/100)</f>
        <v>0</v>
      </c>
      <c r="N15" s="180">
        <v>0</v>
      </c>
      <c r="O15" s="180">
        <f>ROUND(E15*N15,2)</f>
        <v>0</v>
      </c>
      <c r="P15" s="180">
        <v>0</v>
      </c>
      <c r="Q15" s="180">
        <f>ROUND(E15*P15,2)</f>
        <v>0</v>
      </c>
      <c r="R15" s="182" t="s">
        <v>142</v>
      </c>
      <c r="S15" s="182" t="s">
        <v>143</v>
      </c>
      <c r="T15" s="183" t="s">
        <v>144</v>
      </c>
      <c r="U15" s="159">
        <v>5.5620000000000003</v>
      </c>
      <c r="V15" s="159">
        <f>ROUND(E15*U15,2)</f>
        <v>9.2200000000000006</v>
      </c>
      <c r="W15" s="159"/>
      <c r="X15" s="159" t="s">
        <v>131</v>
      </c>
      <c r="Y15" s="159" t="s">
        <v>132</v>
      </c>
      <c r="Z15" s="149"/>
      <c r="AA15" s="149"/>
      <c r="AB15" s="149"/>
      <c r="AC15" s="149"/>
      <c r="AD15" s="149"/>
      <c r="AE15" s="149"/>
      <c r="AF15" s="149"/>
      <c r="AG15" s="149" t="s">
        <v>133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7">
        <v>7</v>
      </c>
      <c r="B16" s="178" t="s">
        <v>152</v>
      </c>
      <c r="C16" s="186" t="s">
        <v>153</v>
      </c>
      <c r="D16" s="179" t="s">
        <v>138</v>
      </c>
      <c r="E16" s="180">
        <v>22</v>
      </c>
      <c r="F16" s="181"/>
      <c r="G16" s="182">
        <f>ROUND(E16*F16,2)</f>
        <v>0</v>
      </c>
      <c r="H16" s="181"/>
      <c r="I16" s="182">
        <f>ROUND(E16*H16,2)</f>
        <v>0</v>
      </c>
      <c r="J16" s="181"/>
      <c r="K16" s="182">
        <f>ROUND(E16*J16,2)</f>
        <v>0</v>
      </c>
      <c r="L16" s="182">
        <v>21</v>
      </c>
      <c r="M16" s="182">
        <f>G16*(1+L16/100)</f>
        <v>0</v>
      </c>
      <c r="N16" s="180">
        <v>8.0000000000000007E-5</v>
      </c>
      <c r="O16" s="180">
        <f>ROUND(E16*N16,2)</f>
        <v>0</v>
      </c>
      <c r="P16" s="180">
        <v>2.4930000000000001E-2</v>
      </c>
      <c r="Q16" s="180">
        <f>ROUND(E16*P16,2)</f>
        <v>0.55000000000000004</v>
      </c>
      <c r="R16" s="182" t="s">
        <v>142</v>
      </c>
      <c r="S16" s="182" t="s">
        <v>143</v>
      </c>
      <c r="T16" s="183" t="s">
        <v>144</v>
      </c>
      <c r="U16" s="159">
        <v>0.26800000000000002</v>
      </c>
      <c r="V16" s="159">
        <f>ROUND(E16*U16,2)</f>
        <v>5.9</v>
      </c>
      <c r="W16" s="159"/>
      <c r="X16" s="159" t="s">
        <v>131</v>
      </c>
      <c r="Y16" s="159" t="s">
        <v>132</v>
      </c>
      <c r="Z16" s="149"/>
      <c r="AA16" s="149"/>
      <c r="AB16" s="149"/>
      <c r="AC16" s="149"/>
      <c r="AD16" s="149"/>
      <c r="AE16" s="149"/>
      <c r="AF16" s="149"/>
      <c r="AG16" s="149" t="s">
        <v>133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0">
        <v>8</v>
      </c>
      <c r="B17" s="171" t="s">
        <v>154</v>
      </c>
      <c r="C17" s="187" t="s">
        <v>155</v>
      </c>
      <c r="D17" s="172" t="s">
        <v>138</v>
      </c>
      <c r="E17" s="173">
        <v>44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1.0000000000000001E-5</v>
      </c>
      <c r="O17" s="173">
        <f>ROUND(E17*N17,2)</f>
        <v>0</v>
      </c>
      <c r="P17" s="173">
        <v>7.5000000000000002E-4</v>
      </c>
      <c r="Q17" s="173">
        <f>ROUND(E17*P17,2)</f>
        <v>0.03</v>
      </c>
      <c r="R17" s="175" t="s">
        <v>142</v>
      </c>
      <c r="S17" s="175" t="s">
        <v>143</v>
      </c>
      <c r="T17" s="176" t="s">
        <v>144</v>
      </c>
      <c r="U17" s="159">
        <v>2.9000000000000001E-2</v>
      </c>
      <c r="V17" s="159">
        <f>ROUND(E17*U17,2)</f>
        <v>1.28</v>
      </c>
      <c r="W17" s="159"/>
      <c r="X17" s="159" t="s">
        <v>131</v>
      </c>
      <c r="Y17" s="159" t="s">
        <v>132</v>
      </c>
      <c r="Z17" s="149"/>
      <c r="AA17" s="149"/>
      <c r="AB17" s="149"/>
      <c r="AC17" s="149"/>
      <c r="AD17" s="149"/>
      <c r="AE17" s="149"/>
      <c r="AF17" s="149"/>
      <c r="AG17" s="149" t="s">
        <v>133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2" x14ac:dyDescent="0.2">
      <c r="A18" s="156"/>
      <c r="B18" s="157"/>
      <c r="C18" s="252" t="s">
        <v>156</v>
      </c>
      <c r="D18" s="253"/>
      <c r="E18" s="253"/>
      <c r="F18" s="253"/>
      <c r="G18" s="253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9"/>
      <c r="AA18" s="149"/>
      <c r="AB18" s="149"/>
      <c r="AC18" s="149"/>
      <c r="AD18" s="149"/>
      <c r="AE18" s="149"/>
      <c r="AF18" s="149"/>
      <c r="AG18" s="149" t="s">
        <v>157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0">
        <v>9</v>
      </c>
      <c r="B19" s="171" t="s">
        <v>158</v>
      </c>
      <c r="C19" s="187" t="s">
        <v>159</v>
      </c>
      <c r="D19" s="172" t="s">
        <v>160</v>
      </c>
      <c r="E19" s="173">
        <v>60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5" t="s">
        <v>142</v>
      </c>
      <c r="S19" s="175" t="s">
        <v>143</v>
      </c>
      <c r="T19" s="176" t="s">
        <v>144</v>
      </c>
      <c r="U19" s="159">
        <v>5.1999999999999998E-2</v>
      </c>
      <c r="V19" s="159">
        <f>ROUND(E19*U19,2)</f>
        <v>3.12</v>
      </c>
      <c r="W19" s="159"/>
      <c r="X19" s="159" t="s">
        <v>131</v>
      </c>
      <c r="Y19" s="159" t="s">
        <v>132</v>
      </c>
      <c r="Z19" s="149"/>
      <c r="AA19" s="149"/>
      <c r="AB19" s="149"/>
      <c r="AC19" s="149"/>
      <c r="AD19" s="149"/>
      <c r="AE19" s="149"/>
      <c r="AF19" s="149"/>
      <c r="AG19" s="149" t="s">
        <v>133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2" x14ac:dyDescent="0.2">
      <c r="A20" s="156"/>
      <c r="B20" s="157"/>
      <c r="C20" s="252" t="s">
        <v>161</v>
      </c>
      <c r="D20" s="253"/>
      <c r="E20" s="253"/>
      <c r="F20" s="253"/>
      <c r="G20" s="253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9"/>
      <c r="AA20" s="149"/>
      <c r="AB20" s="149"/>
      <c r="AC20" s="149"/>
      <c r="AD20" s="149"/>
      <c r="AE20" s="149"/>
      <c r="AF20" s="149"/>
      <c r="AG20" s="149" t="s">
        <v>157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77">
        <v>10</v>
      </c>
      <c r="B21" s="178" t="s">
        <v>162</v>
      </c>
      <c r="C21" s="186" t="s">
        <v>163</v>
      </c>
      <c r="D21" s="179" t="s">
        <v>149</v>
      </c>
      <c r="E21" s="180">
        <v>0.58145999999999998</v>
      </c>
      <c r="F21" s="181"/>
      <c r="G21" s="182">
        <f>ROUND(E21*F21,2)</f>
        <v>0</v>
      </c>
      <c r="H21" s="181"/>
      <c r="I21" s="182">
        <f>ROUND(E21*H21,2)</f>
        <v>0</v>
      </c>
      <c r="J21" s="181"/>
      <c r="K21" s="182">
        <f>ROUND(E21*J21,2)</f>
        <v>0</v>
      </c>
      <c r="L21" s="182">
        <v>21</v>
      </c>
      <c r="M21" s="182">
        <f>G21*(1+L21/100)</f>
        <v>0</v>
      </c>
      <c r="N21" s="180">
        <v>0</v>
      </c>
      <c r="O21" s="180">
        <f>ROUND(E21*N21,2)</f>
        <v>0</v>
      </c>
      <c r="P21" s="180">
        <v>0</v>
      </c>
      <c r="Q21" s="180">
        <f>ROUND(E21*P21,2)</f>
        <v>0</v>
      </c>
      <c r="R21" s="182" t="s">
        <v>142</v>
      </c>
      <c r="S21" s="182" t="s">
        <v>143</v>
      </c>
      <c r="T21" s="183" t="s">
        <v>144</v>
      </c>
      <c r="U21" s="159">
        <v>3.7349999999999999</v>
      </c>
      <c r="V21" s="159">
        <f>ROUND(E21*U21,2)</f>
        <v>2.17</v>
      </c>
      <c r="W21" s="159"/>
      <c r="X21" s="159" t="s">
        <v>131</v>
      </c>
      <c r="Y21" s="159" t="s">
        <v>132</v>
      </c>
      <c r="Z21" s="149"/>
      <c r="AA21" s="149"/>
      <c r="AB21" s="149"/>
      <c r="AC21" s="149"/>
      <c r="AD21" s="149"/>
      <c r="AE21" s="149"/>
      <c r="AF21" s="149"/>
      <c r="AG21" s="149" t="s">
        <v>133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7">
        <v>11</v>
      </c>
      <c r="B22" s="178" t="s">
        <v>164</v>
      </c>
      <c r="C22" s="186" t="s">
        <v>165</v>
      </c>
      <c r="D22" s="179" t="s">
        <v>149</v>
      </c>
      <c r="E22" s="180">
        <v>2.2386599999999999</v>
      </c>
      <c r="F22" s="181"/>
      <c r="G22" s="182">
        <f>ROUND(E22*F22,2)</f>
        <v>0</v>
      </c>
      <c r="H22" s="181"/>
      <c r="I22" s="182">
        <f>ROUND(E22*H22,2)</f>
        <v>0</v>
      </c>
      <c r="J22" s="181"/>
      <c r="K22" s="182">
        <f>ROUND(E22*J22,2)</f>
        <v>0</v>
      </c>
      <c r="L22" s="182">
        <v>21</v>
      </c>
      <c r="M22" s="182">
        <f>G22*(1+L22/100)</f>
        <v>0</v>
      </c>
      <c r="N22" s="180">
        <v>0</v>
      </c>
      <c r="O22" s="180">
        <f>ROUND(E22*N22,2)</f>
        <v>0</v>
      </c>
      <c r="P22" s="180">
        <v>0</v>
      </c>
      <c r="Q22" s="180">
        <f>ROUND(E22*P22,2)</f>
        <v>0</v>
      </c>
      <c r="R22" s="182"/>
      <c r="S22" s="182" t="s">
        <v>129</v>
      </c>
      <c r="T22" s="183" t="s">
        <v>130</v>
      </c>
      <c r="U22" s="159">
        <v>0</v>
      </c>
      <c r="V22" s="159">
        <f>ROUND(E22*U22,2)</f>
        <v>0</v>
      </c>
      <c r="W22" s="159"/>
      <c r="X22" s="159" t="s">
        <v>166</v>
      </c>
      <c r="Y22" s="159" t="s">
        <v>132</v>
      </c>
      <c r="Z22" s="149"/>
      <c r="AA22" s="149"/>
      <c r="AB22" s="149"/>
      <c r="AC22" s="149"/>
      <c r="AD22" s="149"/>
      <c r="AE22" s="149"/>
      <c r="AF22" s="149"/>
      <c r="AG22" s="149" t="s">
        <v>167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x14ac:dyDescent="0.2">
      <c r="A23" s="163" t="s">
        <v>124</v>
      </c>
      <c r="B23" s="164" t="s">
        <v>83</v>
      </c>
      <c r="C23" s="185" t="s">
        <v>84</v>
      </c>
      <c r="D23" s="165"/>
      <c r="E23" s="166"/>
      <c r="F23" s="167"/>
      <c r="G23" s="167">
        <f>SUMIF(AG24:AG29,"&lt;&gt;NOR",G24:G29)</f>
        <v>0</v>
      </c>
      <c r="H23" s="167"/>
      <c r="I23" s="167">
        <f>SUM(I24:I29)</f>
        <v>0</v>
      </c>
      <c r="J23" s="167"/>
      <c r="K23" s="167">
        <f>SUM(K24:K29)</f>
        <v>0</v>
      </c>
      <c r="L23" s="167"/>
      <c r="M23" s="167">
        <f>SUM(M24:M29)</f>
        <v>0</v>
      </c>
      <c r="N23" s="166"/>
      <c r="O23" s="166">
        <f>SUM(O24:O29)</f>
        <v>0.14000000000000001</v>
      </c>
      <c r="P23" s="166"/>
      <c r="Q23" s="166">
        <f>SUM(Q24:Q29)</f>
        <v>0</v>
      </c>
      <c r="R23" s="167"/>
      <c r="S23" s="167"/>
      <c r="T23" s="168"/>
      <c r="U23" s="162"/>
      <c r="V23" s="162">
        <f>SUM(V24:V29)</f>
        <v>26.810000000000002</v>
      </c>
      <c r="W23" s="162"/>
      <c r="X23" s="162"/>
      <c r="Y23" s="162"/>
      <c r="AG23" t="s">
        <v>125</v>
      </c>
    </row>
    <row r="24" spans="1:60" ht="22.5" outlineLevel="1" x14ac:dyDescent="0.2">
      <c r="A24" s="177">
        <v>12</v>
      </c>
      <c r="B24" s="178" t="s">
        <v>168</v>
      </c>
      <c r="C24" s="186" t="s">
        <v>169</v>
      </c>
      <c r="D24" s="179" t="s">
        <v>141</v>
      </c>
      <c r="E24" s="180">
        <v>190</v>
      </c>
      <c r="F24" s="181"/>
      <c r="G24" s="182">
        <f>ROUND(E24*F24,2)</f>
        <v>0</v>
      </c>
      <c r="H24" s="181"/>
      <c r="I24" s="182">
        <f>ROUND(E24*H24,2)</f>
        <v>0</v>
      </c>
      <c r="J24" s="181"/>
      <c r="K24" s="182">
        <f>ROUND(E24*J24,2)</f>
        <v>0</v>
      </c>
      <c r="L24" s="182">
        <v>21</v>
      </c>
      <c r="M24" s="182">
        <f>G24*(1+L24/100)</f>
        <v>0</v>
      </c>
      <c r="N24" s="180">
        <v>0</v>
      </c>
      <c r="O24" s="180">
        <f>ROUND(E24*N24,2)</f>
        <v>0</v>
      </c>
      <c r="P24" s="180">
        <v>0</v>
      </c>
      <c r="Q24" s="180">
        <f>ROUND(E24*P24,2)</f>
        <v>0</v>
      </c>
      <c r="R24" s="182" t="s">
        <v>170</v>
      </c>
      <c r="S24" s="182" t="s">
        <v>143</v>
      </c>
      <c r="T24" s="183" t="s">
        <v>144</v>
      </c>
      <c r="U24" s="159">
        <v>0.13900000000000001</v>
      </c>
      <c r="V24" s="159">
        <f>ROUND(E24*U24,2)</f>
        <v>26.41</v>
      </c>
      <c r="W24" s="159"/>
      <c r="X24" s="159" t="s">
        <v>131</v>
      </c>
      <c r="Y24" s="159" t="s">
        <v>132</v>
      </c>
      <c r="Z24" s="149"/>
      <c r="AA24" s="149"/>
      <c r="AB24" s="149"/>
      <c r="AC24" s="149"/>
      <c r="AD24" s="149"/>
      <c r="AE24" s="149"/>
      <c r="AF24" s="149"/>
      <c r="AG24" s="149" t="s">
        <v>133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7">
        <v>13</v>
      </c>
      <c r="B25" s="178" t="s">
        <v>171</v>
      </c>
      <c r="C25" s="186" t="s">
        <v>172</v>
      </c>
      <c r="D25" s="179" t="s">
        <v>138</v>
      </c>
      <c r="E25" s="180">
        <v>1</v>
      </c>
      <c r="F25" s="181"/>
      <c r="G25" s="182">
        <f>ROUND(E25*F25,2)</f>
        <v>0</v>
      </c>
      <c r="H25" s="181"/>
      <c r="I25" s="182">
        <f>ROUND(E25*H25,2)</f>
        <v>0</v>
      </c>
      <c r="J25" s="181"/>
      <c r="K25" s="182">
        <f>ROUND(E25*J25,2)</f>
        <v>0</v>
      </c>
      <c r="L25" s="182">
        <v>21</v>
      </c>
      <c r="M25" s="182">
        <f>G25*(1+L25/100)</f>
        <v>0</v>
      </c>
      <c r="N25" s="180">
        <v>0</v>
      </c>
      <c r="O25" s="180">
        <f>ROUND(E25*N25,2)</f>
        <v>0</v>
      </c>
      <c r="P25" s="180">
        <v>0</v>
      </c>
      <c r="Q25" s="180">
        <f>ROUND(E25*P25,2)</f>
        <v>0</v>
      </c>
      <c r="R25" s="182"/>
      <c r="S25" s="182" t="s">
        <v>129</v>
      </c>
      <c r="T25" s="183" t="s">
        <v>130</v>
      </c>
      <c r="U25" s="159">
        <v>0.14000000000000001</v>
      </c>
      <c r="V25" s="159">
        <f>ROUND(E25*U25,2)</f>
        <v>0.14000000000000001</v>
      </c>
      <c r="W25" s="159"/>
      <c r="X25" s="159" t="s">
        <v>131</v>
      </c>
      <c r="Y25" s="159" t="s">
        <v>132</v>
      </c>
      <c r="Z25" s="149"/>
      <c r="AA25" s="149"/>
      <c r="AB25" s="149"/>
      <c r="AC25" s="149"/>
      <c r="AD25" s="149"/>
      <c r="AE25" s="149"/>
      <c r="AF25" s="149"/>
      <c r="AG25" s="149" t="s">
        <v>133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77">
        <v>14</v>
      </c>
      <c r="B26" s="178" t="s">
        <v>173</v>
      </c>
      <c r="C26" s="186" t="s">
        <v>174</v>
      </c>
      <c r="D26" s="179" t="s">
        <v>138</v>
      </c>
      <c r="E26" s="180">
        <v>3</v>
      </c>
      <c r="F26" s="181"/>
      <c r="G26" s="182">
        <f>ROUND(E26*F26,2)</f>
        <v>0</v>
      </c>
      <c r="H26" s="181"/>
      <c r="I26" s="182">
        <f>ROUND(E26*H26,2)</f>
        <v>0</v>
      </c>
      <c r="J26" s="181"/>
      <c r="K26" s="182">
        <f>ROUND(E26*J26,2)</f>
        <v>0</v>
      </c>
      <c r="L26" s="182">
        <v>21</v>
      </c>
      <c r="M26" s="182">
        <f>G26*(1+L26/100)</f>
        <v>0</v>
      </c>
      <c r="N26" s="180">
        <v>0</v>
      </c>
      <c r="O26" s="180">
        <f>ROUND(E26*N26,2)</f>
        <v>0</v>
      </c>
      <c r="P26" s="180">
        <v>0</v>
      </c>
      <c r="Q26" s="180">
        <f>ROUND(E26*P26,2)</f>
        <v>0</v>
      </c>
      <c r="R26" s="182" t="s">
        <v>175</v>
      </c>
      <c r="S26" s="182" t="s">
        <v>143</v>
      </c>
      <c r="T26" s="183" t="s">
        <v>144</v>
      </c>
      <c r="U26" s="159">
        <v>0</v>
      </c>
      <c r="V26" s="159">
        <f>ROUND(E26*U26,2)</f>
        <v>0</v>
      </c>
      <c r="W26" s="159"/>
      <c r="X26" s="159" t="s">
        <v>176</v>
      </c>
      <c r="Y26" s="159" t="s">
        <v>132</v>
      </c>
      <c r="Z26" s="149"/>
      <c r="AA26" s="149"/>
      <c r="AB26" s="149"/>
      <c r="AC26" s="149"/>
      <c r="AD26" s="149"/>
      <c r="AE26" s="149"/>
      <c r="AF26" s="149"/>
      <c r="AG26" s="149" t="s">
        <v>177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33.75" outlineLevel="1" x14ac:dyDescent="0.2">
      <c r="A27" s="177">
        <v>15</v>
      </c>
      <c r="B27" s="178" t="s">
        <v>178</v>
      </c>
      <c r="C27" s="186" t="s">
        <v>179</v>
      </c>
      <c r="D27" s="179" t="s">
        <v>141</v>
      </c>
      <c r="E27" s="180">
        <v>190</v>
      </c>
      <c r="F27" s="181"/>
      <c r="G27" s="182">
        <f>ROUND(E27*F27,2)</f>
        <v>0</v>
      </c>
      <c r="H27" s="181"/>
      <c r="I27" s="182">
        <f>ROUND(E27*H27,2)</f>
        <v>0</v>
      </c>
      <c r="J27" s="181"/>
      <c r="K27" s="182">
        <f>ROUND(E27*J27,2)</f>
        <v>0</v>
      </c>
      <c r="L27" s="182">
        <v>21</v>
      </c>
      <c r="M27" s="182">
        <f>G27*(1+L27/100)</f>
        <v>0</v>
      </c>
      <c r="N27" s="180">
        <v>7.3999999999999999E-4</v>
      </c>
      <c r="O27" s="180">
        <f>ROUND(E27*N27,2)</f>
        <v>0.14000000000000001</v>
      </c>
      <c r="P27" s="180">
        <v>0</v>
      </c>
      <c r="Q27" s="180">
        <f>ROUND(E27*P27,2)</f>
        <v>0</v>
      </c>
      <c r="R27" s="182" t="s">
        <v>175</v>
      </c>
      <c r="S27" s="182" t="s">
        <v>143</v>
      </c>
      <c r="T27" s="183" t="s">
        <v>144</v>
      </c>
      <c r="U27" s="159">
        <v>0</v>
      </c>
      <c r="V27" s="159">
        <f>ROUND(E27*U27,2)</f>
        <v>0</v>
      </c>
      <c r="W27" s="159"/>
      <c r="X27" s="159" t="s">
        <v>176</v>
      </c>
      <c r="Y27" s="159" t="s">
        <v>132</v>
      </c>
      <c r="Z27" s="149"/>
      <c r="AA27" s="149"/>
      <c r="AB27" s="149"/>
      <c r="AC27" s="149"/>
      <c r="AD27" s="149"/>
      <c r="AE27" s="149"/>
      <c r="AF27" s="149"/>
      <c r="AG27" s="149" t="s">
        <v>177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0">
        <v>16</v>
      </c>
      <c r="B28" s="171" t="s">
        <v>180</v>
      </c>
      <c r="C28" s="187" t="s">
        <v>181</v>
      </c>
      <c r="D28" s="172" t="s">
        <v>149</v>
      </c>
      <c r="E28" s="173">
        <v>0.1406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3">
        <v>0</v>
      </c>
      <c r="O28" s="173">
        <f>ROUND(E28*N28,2)</f>
        <v>0</v>
      </c>
      <c r="P28" s="173">
        <v>0</v>
      </c>
      <c r="Q28" s="173">
        <f>ROUND(E28*P28,2)</f>
        <v>0</v>
      </c>
      <c r="R28" s="175" t="s">
        <v>182</v>
      </c>
      <c r="S28" s="175" t="s">
        <v>143</v>
      </c>
      <c r="T28" s="176" t="s">
        <v>144</v>
      </c>
      <c r="U28" s="159">
        <v>1.831</v>
      </c>
      <c r="V28" s="159">
        <f>ROUND(E28*U28,2)</f>
        <v>0.26</v>
      </c>
      <c r="W28" s="159"/>
      <c r="X28" s="159" t="s">
        <v>183</v>
      </c>
      <c r="Y28" s="159" t="s">
        <v>132</v>
      </c>
      <c r="Z28" s="149"/>
      <c r="AA28" s="149"/>
      <c r="AB28" s="149"/>
      <c r="AC28" s="149"/>
      <c r="AD28" s="149"/>
      <c r="AE28" s="149"/>
      <c r="AF28" s="149"/>
      <c r="AG28" s="149" t="s">
        <v>184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2" x14ac:dyDescent="0.2">
      <c r="A29" s="156"/>
      <c r="B29" s="157"/>
      <c r="C29" s="252" t="s">
        <v>185</v>
      </c>
      <c r="D29" s="253"/>
      <c r="E29" s="253"/>
      <c r="F29" s="253"/>
      <c r="G29" s="253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9"/>
      <c r="AA29" s="149"/>
      <c r="AB29" s="149"/>
      <c r="AC29" s="149"/>
      <c r="AD29" s="149"/>
      <c r="AE29" s="149"/>
      <c r="AF29" s="149"/>
      <c r="AG29" s="149" t="s">
        <v>157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x14ac:dyDescent="0.2">
      <c r="A30" s="163" t="s">
        <v>124</v>
      </c>
      <c r="B30" s="164" t="s">
        <v>85</v>
      </c>
      <c r="C30" s="185" t="s">
        <v>86</v>
      </c>
      <c r="D30" s="165"/>
      <c r="E30" s="166"/>
      <c r="F30" s="167"/>
      <c r="G30" s="167">
        <f>SUMIF(AG31:AG60,"&lt;&gt;NOR",G31:G60)</f>
        <v>0</v>
      </c>
      <c r="H30" s="167"/>
      <c r="I30" s="167">
        <f>SUM(I31:I60)</f>
        <v>0</v>
      </c>
      <c r="J30" s="167"/>
      <c r="K30" s="167">
        <f>SUM(K31:K60)</f>
        <v>0</v>
      </c>
      <c r="L30" s="167"/>
      <c r="M30" s="167">
        <f>SUM(M31:M60)</f>
        <v>0</v>
      </c>
      <c r="N30" s="166"/>
      <c r="O30" s="166">
        <f>SUM(O31:O60)</f>
        <v>0.56999999999999995</v>
      </c>
      <c r="P30" s="166"/>
      <c r="Q30" s="166">
        <f>SUM(Q31:Q60)</f>
        <v>0</v>
      </c>
      <c r="R30" s="167"/>
      <c r="S30" s="167"/>
      <c r="T30" s="168"/>
      <c r="U30" s="162"/>
      <c r="V30" s="162">
        <f>SUM(V31:V60)</f>
        <v>120.76</v>
      </c>
      <c r="W30" s="162"/>
      <c r="X30" s="162"/>
      <c r="Y30" s="162"/>
      <c r="AG30" t="s">
        <v>125</v>
      </c>
    </row>
    <row r="31" spans="1:60" ht="22.5" outlineLevel="1" x14ac:dyDescent="0.2">
      <c r="A31" s="177">
        <v>17</v>
      </c>
      <c r="B31" s="178" t="s">
        <v>186</v>
      </c>
      <c r="C31" s="186" t="s">
        <v>187</v>
      </c>
      <c r="D31" s="179" t="s">
        <v>138</v>
      </c>
      <c r="E31" s="180">
        <v>2</v>
      </c>
      <c r="F31" s="181"/>
      <c r="G31" s="182">
        <f>ROUND(E31*F31,2)</f>
        <v>0</v>
      </c>
      <c r="H31" s="181"/>
      <c r="I31" s="182">
        <f>ROUND(E31*H31,2)</f>
        <v>0</v>
      </c>
      <c r="J31" s="181"/>
      <c r="K31" s="182">
        <f>ROUND(E31*J31,2)</f>
        <v>0</v>
      </c>
      <c r="L31" s="182">
        <v>21</v>
      </c>
      <c r="M31" s="182">
        <f>G31*(1+L31/100)</f>
        <v>0</v>
      </c>
      <c r="N31" s="180">
        <v>0</v>
      </c>
      <c r="O31" s="180">
        <f>ROUND(E31*N31,2)</f>
        <v>0</v>
      </c>
      <c r="P31" s="180">
        <v>0</v>
      </c>
      <c r="Q31" s="180">
        <f>ROUND(E31*P31,2)</f>
        <v>0</v>
      </c>
      <c r="R31" s="182" t="s">
        <v>142</v>
      </c>
      <c r="S31" s="182" t="s">
        <v>143</v>
      </c>
      <c r="T31" s="183" t="s">
        <v>144</v>
      </c>
      <c r="U31" s="159">
        <v>0.752</v>
      </c>
      <c r="V31" s="159">
        <f>ROUND(E31*U31,2)</f>
        <v>1.5</v>
      </c>
      <c r="W31" s="159"/>
      <c r="X31" s="159" t="s">
        <v>131</v>
      </c>
      <c r="Y31" s="159" t="s">
        <v>132</v>
      </c>
      <c r="Z31" s="149"/>
      <c r="AA31" s="149"/>
      <c r="AB31" s="149"/>
      <c r="AC31" s="149"/>
      <c r="AD31" s="149"/>
      <c r="AE31" s="149"/>
      <c r="AF31" s="149"/>
      <c r="AG31" s="149" t="s">
        <v>133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22.5" outlineLevel="1" x14ac:dyDescent="0.2">
      <c r="A32" s="170">
        <v>18</v>
      </c>
      <c r="B32" s="171" t="s">
        <v>188</v>
      </c>
      <c r="C32" s="187" t="s">
        <v>189</v>
      </c>
      <c r="D32" s="172" t="s">
        <v>141</v>
      </c>
      <c r="E32" s="173">
        <v>66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3">
        <v>6.8000000000000005E-4</v>
      </c>
      <c r="O32" s="173">
        <f>ROUND(E32*N32,2)</f>
        <v>0.04</v>
      </c>
      <c r="P32" s="173">
        <v>0</v>
      </c>
      <c r="Q32" s="173">
        <f>ROUND(E32*P32,2)</f>
        <v>0</v>
      </c>
      <c r="R32" s="175" t="s">
        <v>142</v>
      </c>
      <c r="S32" s="175" t="s">
        <v>143</v>
      </c>
      <c r="T32" s="176" t="s">
        <v>144</v>
      </c>
      <c r="U32" s="159">
        <v>0.23899999999999999</v>
      </c>
      <c r="V32" s="159">
        <f>ROUND(E32*U32,2)</f>
        <v>15.77</v>
      </c>
      <c r="W32" s="159"/>
      <c r="X32" s="159" t="s">
        <v>131</v>
      </c>
      <c r="Y32" s="159" t="s">
        <v>132</v>
      </c>
      <c r="Z32" s="149"/>
      <c r="AA32" s="149"/>
      <c r="AB32" s="149"/>
      <c r="AC32" s="149"/>
      <c r="AD32" s="149"/>
      <c r="AE32" s="149"/>
      <c r="AF32" s="149"/>
      <c r="AG32" s="149" t="s">
        <v>133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2" x14ac:dyDescent="0.2">
      <c r="A33" s="156"/>
      <c r="B33" s="157"/>
      <c r="C33" s="252" t="s">
        <v>190</v>
      </c>
      <c r="D33" s="253"/>
      <c r="E33" s="253"/>
      <c r="F33" s="253"/>
      <c r="G33" s="253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9"/>
      <c r="AA33" s="149"/>
      <c r="AB33" s="149"/>
      <c r="AC33" s="149"/>
      <c r="AD33" s="149"/>
      <c r="AE33" s="149"/>
      <c r="AF33" s="149"/>
      <c r="AG33" s="149" t="s">
        <v>157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2" x14ac:dyDescent="0.2">
      <c r="A34" s="156"/>
      <c r="B34" s="157"/>
      <c r="C34" s="250" t="s">
        <v>191</v>
      </c>
      <c r="D34" s="251"/>
      <c r="E34" s="251"/>
      <c r="F34" s="251"/>
      <c r="G34" s="251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9"/>
      <c r="AA34" s="149"/>
      <c r="AB34" s="149"/>
      <c r="AC34" s="149"/>
      <c r="AD34" s="149"/>
      <c r="AE34" s="149"/>
      <c r="AF34" s="149"/>
      <c r="AG34" s="149" t="s">
        <v>192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2.5" outlineLevel="1" x14ac:dyDescent="0.2">
      <c r="A35" s="170">
        <v>19</v>
      </c>
      <c r="B35" s="171" t="s">
        <v>193</v>
      </c>
      <c r="C35" s="187" t="s">
        <v>194</v>
      </c>
      <c r="D35" s="172" t="s">
        <v>141</v>
      </c>
      <c r="E35" s="173">
        <v>6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3">
        <v>7.9000000000000001E-4</v>
      </c>
      <c r="O35" s="173">
        <f>ROUND(E35*N35,2)</f>
        <v>0</v>
      </c>
      <c r="P35" s="173">
        <v>0</v>
      </c>
      <c r="Q35" s="173">
        <f>ROUND(E35*P35,2)</f>
        <v>0</v>
      </c>
      <c r="R35" s="175" t="s">
        <v>142</v>
      </c>
      <c r="S35" s="175" t="s">
        <v>143</v>
      </c>
      <c r="T35" s="176" t="s">
        <v>144</v>
      </c>
      <c r="U35" s="159">
        <v>0.23899999999999999</v>
      </c>
      <c r="V35" s="159">
        <f>ROUND(E35*U35,2)</f>
        <v>1.43</v>
      </c>
      <c r="W35" s="159"/>
      <c r="X35" s="159" t="s">
        <v>131</v>
      </c>
      <c r="Y35" s="159" t="s">
        <v>132</v>
      </c>
      <c r="Z35" s="149"/>
      <c r="AA35" s="149"/>
      <c r="AB35" s="149"/>
      <c r="AC35" s="149"/>
      <c r="AD35" s="149"/>
      <c r="AE35" s="149"/>
      <c r="AF35" s="149"/>
      <c r="AG35" s="149" t="s">
        <v>133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2" x14ac:dyDescent="0.2">
      <c r="A36" s="156"/>
      <c r="B36" s="157"/>
      <c r="C36" s="252" t="s">
        <v>190</v>
      </c>
      <c r="D36" s="253"/>
      <c r="E36" s="253"/>
      <c r="F36" s="253"/>
      <c r="G36" s="253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9"/>
      <c r="AA36" s="149"/>
      <c r="AB36" s="149"/>
      <c r="AC36" s="149"/>
      <c r="AD36" s="149"/>
      <c r="AE36" s="149"/>
      <c r="AF36" s="149"/>
      <c r="AG36" s="149" t="s">
        <v>157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2" x14ac:dyDescent="0.2">
      <c r="A37" s="156"/>
      <c r="B37" s="157"/>
      <c r="C37" s="250" t="s">
        <v>191</v>
      </c>
      <c r="D37" s="251"/>
      <c r="E37" s="251"/>
      <c r="F37" s="251"/>
      <c r="G37" s="251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9"/>
      <c r="AA37" s="149"/>
      <c r="AB37" s="149"/>
      <c r="AC37" s="149"/>
      <c r="AD37" s="149"/>
      <c r="AE37" s="149"/>
      <c r="AF37" s="149"/>
      <c r="AG37" s="149" t="s">
        <v>192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22.5" outlineLevel="1" x14ac:dyDescent="0.2">
      <c r="A38" s="170">
        <v>20</v>
      </c>
      <c r="B38" s="171" t="s">
        <v>195</v>
      </c>
      <c r="C38" s="187" t="s">
        <v>196</v>
      </c>
      <c r="D38" s="172" t="s">
        <v>141</v>
      </c>
      <c r="E38" s="173">
        <v>42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73">
        <v>1.06E-3</v>
      </c>
      <c r="O38" s="173">
        <f>ROUND(E38*N38,2)</f>
        <v>0.04</v>
      </c>
      <c r="P38" s="173">
        <v>0</v>
      </c>
      <c r="Q38" s="173">
        <f>ROUND(E38*P38,2)</f>
        <v>0</v>
      </c>
      <c r="R38" s="175" t="s">
        <v>142</v>
      </c>
      <c r="S38" s="175" t="s">
        <v>143</v>
      </c>
      <c r="T38" s="176" t="s">
        <v>144</v>
      </c>
      <c r="U38" s="159">
        <v>0.23899999999999999</v>
      </c>
      <c r="V38" s="159">
        <f>ROUND(E38*U38,2)</f>
        <v>10.039999999999999</v>
      </c>
      <c r="W38" s="159"/>
      <c r="X38" s="159" t="s">
        <v>131</v>
      </c>
      <c r="Y38" s="159" t="s">
        <v>132</v>
      </c>
      <c r="Z38" s="149"/>
      <c r="AA38" s="149"/>
      <c r="AB38" s="149"/>
      <c r="AC38" s="149"/>
      <c r="AD38" s="149"/>
      <c r="AE38" s="149"/>
      <c r="AF38" s="149"/>
      <c r="AG38" s="149" t="s">
        <v>133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2" x14ac:dyDescent="0.2">
      <c r="A39" s="156"/>
      <c r="B39" s="157"/>
      <c r="C39" s="252" t="s">
        <v>190</v>
      </c>
      <c r="D39" s="253"/>
      <c r="E39" s="253"/>
      <c r="F39" s="253"/>
      <c r="G39" s="253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9"/>
      <c r="AA39" s="149"/>
      <c r="AB39" s="149"/>
      <c r="AC39" s="149"/>
      <c r="AD39" s="149"/>
      <c r="AE39" s="149"/>
      <c r="AF39" s="149"/>
      <c r="AG39" s="149" t="s">
        <v>157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2" x14ac:dyDescent="0.2">
      <c r="A40" s="156"/>
      <c r="B40" s="157"/>
      <c r="C40" s="250" t="s">
        <v>191</v>
      </c>
      <c r="D40" s="251"/>
      <c r="E40" s="251"/>
      <c r="F40" s="251"/>
      <c r="G40" s="251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9"/>
      <c r="AA40" s="149"/>
      <c r="AB40" s="149"/>
      <c r="AC40" s="149"/>
      <c r="AD40" s="149"/>
      <c r="AE40" s="149"/>
      <c r="AF40" s="149"/>
      <c r="AG40" s="149" t="s">
        <v>192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2.5" outlineLevel="1" x14ac:dyDescent="0.2">
      <c r="A41" s="170">
        <v>21</v>
      </c>
      <c r="B41" s="171" t="s">
        <v>197</v>
      </c>
      <c r="C41" s="187" t="s">
        <v>198</v>
      </c>
      <c r="D41" s="172" t="s">
        <v>141</v>
      </c>
      <c r="E41" s="173">
        <v>26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3">
        <v>1.5900000000000001E-3</v>
      </c>
      <c r="O41" s="173">
        <f>ROUND(E41*N41,2)</f>
        <v>0.04</v>
      </c>
      <c r="P41" s="173">
        <v>0</v>
      </c>
      <c r="Q41" s="173">
        <f>ROUND(E41*P41,2)</f>
        <v>0</v>
      </c>
      <c r="R41" s="175" t="s">
        <v>142</v>
      </c>
      <c r="S41" s="175" t="s">
        <v>143</v>
      </c>
      <c r="T41" s="176" t="s">
        <v>144</v>
      </c>
      <c r="U41" s="159">
        <v>0.23899999999999999</v>
      </c>
      <c r="V41" s="159">
        <f>ROUND(E41*U41,2)</f>
        <v>6.21</v>
      </c>
      <c r="W41" s="159"/>
      <c r="X41" s="159" t="s">
        <v>131</v>
      </c>
      <c r="Y41" s="159" t="s">
        <v>132</v>
      </c>
      <c r="Z41" s="149"/>
      <c r="AA41" s="149"/>
      <c r="AB41" s="149"/>
      <c r="AC41" s="149"/>
      <c r="AD41" s="149"/>
      <c r="AE41" s="149"/>
      <c r="AF41" s="149"/>
      <c r="AG41" s="149" t="s">
        <v>133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2" x14ac:dyDescent="0.2">
      <c r="A42" s="156"/>
      <c r="B42" s="157"/>
      <c r="C42" s="252" t="s">
        <v>190</v>
      </c>
      <c r="D42" s="253"/>
      <c r="E42" s="253"/>
      <c r="F42" s="253"/>
      <c r="G42" s="253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9"/>
      <c r="AA42" s="149"/>
      <c r="AB42" s="149"/>
      <c r="AC42" s="149"/>
      <c r="AD42" s="149"/>
      <c r="AE42" s="149"/>
      <c r="AF42" s="149"/>
      <c r="AG42" s="149" t="s">
        <v>157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2" x14ac:dyDescent="0.2">
      <c r="A43" s="156"/>
      <c r="B43" s="157"/>
      <c r="C43" s="250" t="s">
        <v>191</v>
      </c>
      <c r="D43" s="251"/>
      <c r="E43" s="251"/>
      <c r="F43" s="251"/>
      <c r="G43" s="251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9"/>
      <c r="AA43" s="149"/>
      <c r="AB43" s="149"/>
      <c r="AC43" s="149"/>
      <c r="AD43" s="149"/>
      <c r="AE43" s="149"/>
      <c r="AF43" s="149"/>
      <c r="AG43" s="149" t="s">
        <v>192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2.5" outlineLevel="1" x14ac:dyDescent="0.2">
      <c r="A44" s="170">
        <v>22</v>
      </c>
      <c r="B44" s="171" t="s">
        <v>199</v>
      </c>
      <c r="C44" s="187" t="s">
        <v>200</v>
      </c>
      <c r="D44" s="172" t="s">
        <v>141</v>
      </c>
      <c r="E44" s="173">
        <v>62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3">
        <v>1.5900000000000001E-3</v>
      </c>
      <c r="O44" s="173">
        <f>ROUND(E44*N44,2)</f>
        <v>0.1</v>
      </c>
      <c r="P44" s="173">
        <v>0</v>
      </c>
      <c r="Q44" s="173">
        <f>ROUND(E44*P44,2)</f>
        <v>0</v>
      </c>
      <c r="R44" s="175" t="s">
        <v>142</v>
      </c>
      <c r="S44" s="175" t="s">
        <v>143</v>
      </c>
      <c r="T44" s="176" t="s">
        <v>144</v>
      </c>
      <c r="U44" s="159">
        <v>0.23899999999999999</v>
      </c>
      <c r="V44" s="159">
        <f>ROUND(E44*U44,2)</f>
        <v>14.82</v>
      </c>
      <c r="W44" s="159"/>
      <c r="X44" s="159" t="s">
        <v>131</v>
      </c>
      <c r="Y44" s="159" t="s">
        <v>132</v>
      </c>
      <c r="Z44" s="149"/>
      <c r="AA44" s="149"/>
      <c r="AB44" s="149"/>
      <c r="AC44" s="149"/>
      <c r="AD44" s="149"/>
      <c r="AE44" s="149"/>
      <c r="AF44" s="149"/>
      <c r="AG44" s="149" t="s">
        <v>133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2" x14ac:dyDescent="0.2">
      <c r="A45" s="156"/>
      <c r="B45" s="157"/>
      <c r="C45" s="252" t="s">
        <v>190</v>
      </c>
      <c r="D45" s="253"/>
      <c r="E45" s="253"/>
      <c r="F45" s="253"/>
      <c r="G45" s="253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9"/>
      <c r="AA45" s="149"/>
      <c r="AB45" s="149"/>
      <c r="AC45" s="149"/>
      <c r="AD45" s="149"/>
      <c r="AE45" s="149"/>
      <c r="AF45" s="149"/>
      <c r="AG45" s="149" t="s">
        <v>157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2" x14ac:dyDescent="0.2">
      <c r="A46" s="156"/>
      <c r="B46" s="157"/>
      <c r="C46" s="250" t="s">
        <v>191</v>
      </c>
      <c r="D46" s="251"/>
      <c r="E46" s="251"/>
      <c r="F46" s="251"/>
      <c r="G46" s="251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9"/>
      <c r="AA46" s="149"/>
      <c r="AB46" s="149"/>
      <c r="AC46" s="149"/>
      <c r="AD46" s="149"/>
      <c r="AE46" s="149"/>
      <c r="AF46" s="149"/>
      <c r="AG46" s="149" t="s">
        <v>192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70">
        <v>23</v>
      </c>
      <c r="B47" s="171" t="s">
        <v>201</v>
      </c>
      <c r="C47" s="187" t="s">
        <v>202</v>
      </c>
      <c r="D47" s="172" t="s">
        <v>141</v>
      </c>
      <c r="E47" s="173">
        <v>190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3">
        <v>1.8600000000000001E-3</v>
      </c>
      <c r="O47" s="173">
        <f>ROUND(E47*N47,2)</f>
        <v>0.35</v>
      </c>
      <c r="P47" s="173">
        <v>0</v>
      </c>
      <c r="Q47" s="173">
        <f>ROUND(E47*P47,2)</f>
        <v>0</v>
      </c>
      <c r="R47" s="175" t="s">
        <v>142</v>
      </c>
      <c r="S47" s="175" t="s">
        <v>143</v>
      </c>
      <c r="T47" s="176" t="s">
        <v>144</v>
      </c>
      <c r="U47" s="159">
        <v>0.23899999999999999</v>
      </c>
      <c r="V47" s="159">
        <f>ROUND(E47*U47,2)</f>
        <v>45.41</v>
      </c>
      <c r="W47" s="159"/>
      <c r="X47" s="159" t="s">
        <v>131</v>
      </c>
      <c r="Y47" s="159" t="s">
        <v>132</v>
      </c>
      <c r="Z47" s="149"/>
      <c r="AA47" s="149"/>
      <c r="AB47" s="149"/>
      <c r="AC47" s="149"/>
      <c r="AD47" s="149"/>
      <c r="AE47" s="149"/>
      <c r="AF47" s="149"/>
      <c r="AG47" s="149" t="s">
        <v>133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2" x14ac:dyDescent="0.2">
      <c r="A48" s="156"/>
      <c r="B48" s="157"/>
      <c r="C48" s="252" t="s">
        <v>190</v>
      </c>
      <c r="D48" s="253"/>
      <c r="E48" s="253"/>
      <c r="F48" s="253"/>
      <c r="G48" s="253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9"/>
      <c r="AA48" s="149"/>
      <c r="AB48" s="149"/>
      <c r="AC48" s="149"/>
      <c r="AD48" s="149"/>
      <c r="AE48" s="149"/>
      <c r="AF48" s="149"/>
      <c r="AG48" s="149" t="s">
        <v>157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2" x14ac:dyDescent="0.2">
      <c r="A49" s="156"/>
      <c r="B49" s="157"/>
      <c r="C49" s="250" t="s">
        <v>191</v>
      </c>
      <c r="D49" s="251"/>
      <c r="E49" s="251"/>
      <c r="F49" s="251"/>
      <c r="G49" s="251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9"/>
      <c r="AA49" s="149"/>
      <c r="AB49" s="149"/>
      <c r="AC49" s="149"/>
      <c r="AD49" s="149"/>
      <c r="AE49" s="149"/>
      <c r="AF49" s="149"/>
      <c r="AG49" s="149" t="s">
        <v>192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2.5" outlineLevel="1" x14ac:dyDescent="0.2">
      <c r="A50" s="177">
        <v>24</v>
      </c>
      <c r="B50" s="178" t="s">
        <v>203</v>
      </c>
      <c r="C50" s="186" t="s">
        <v>204</v>
      </c>
      <c r="D50" s="179" t="s">
        <v>138</v>
      </c>
      <c r="E50" s="180">
        <v>2</v>
      </c>
      <c r="F50" s="181"/>
      <c r="G50" s="182">
        <f>ROUND(E50*F50,2)</f>
        <v>0</v>
      </c>
      <c r="H50" s="181"/>
      <c r="I50" s="182">
        <f>ROUND(E50*H50,2)</f>
        <v>0</v>
      </c>
      <c r="J50" s="181"/>
      <c r="K50" s="182">
        <f>ROUND(E50*J50,2)</f>
        <v>0</v>
      </c>
      <c r="L50" s="182">
        <v>21</v>
      </c>
      <c r="M50" s="182">
        <f>G50*(1+L50/100)</f>
        <v>0</v>
      </c>
      <c r="N50" s="180">
        <v>2.7999999999999998E-4</v>
      </c>
      <c r="O50" s="180">
        <f>ROUND(E50*N50,2)</f>
        <v>0</v>
      </c>
      <c r="P50" s="180">
        <v>0</v>
      </c>
      <c r="Q50" s="180">
        <f>ROUND(E50*P50,2)</f>
        <v>0</v>
      </c>
      <c r="R50" s="182" t="s">
        <v>142</v>
      </c>
      <c r="S50" s="182" t="s">
        <v>143</v>
      </c>
      <c r="T50" s="183" t="s">
        <v>144</v>
      </c>
      <c r="U50" s="159">
        <v>0.52500000000000002</v>
      </c>
      <c r="V50" s="159">
        <f>ROUND(E50*U50,2)</f>
        <v>1.05</v>
      </c>
      <c r="W50" s="159"/>
      <c r="X50" s="159" t="s">
        <v>131</v>
      </c>
      <c r="Y50" s="159" t="s">
        <v>132</v>
      </c>
      <c r="Z50" s="149"/>
      <c r="AA50" s="149"/>
      <c r="AB50" s="149"/>
      <c r="AC50" s="149"/>
      <c r="AD50" s="149"/>
      <c r="AE50" s="149"/>
      <c r="AF50" s="149"/>
      <c r="AG50" s="149" t="s">
        <v>133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0">
        <v>25</v>
      </c>
      <c r="B51" s="171" t="s">
        <v>205</v>
      </c>
      <c r="C51" s="187" t="s">
        <v>206</v>
      </c>
      <c r="D51" s="172" t="s">
        <v>138</v>
      </c>
      <c r="E51" s="173">
        <v>44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3">
        <v>0</v>
      </c>
      <c r="O51" s="173">
        <f>ROUND(E51*N51,2)</f>
        <v>0</v>
      </c>
      <c r="P51" s="173">
        <v>0</v>
      </c>
      <c r="Q51" s="173">
        <f>ROUND(E51*P51,2)</f>
        <v>0</v>
      </c>
      <c r="R51" s="175"/>
      <c r="S51" s="175" t="s">
        <v>129</v>
      </c>
      <c r="T51" s="176" t="s">
        <v>144</v>
      </c>
      <c r="U51" s="159">
        <v>0.215</v>
      </c>
      <c r="V51" s="159">
        <f>ROUND(E51*U51,2)</f>
        <v>9.4600000000000009</v>
      </c>
      <c r="W51" s="159"/>
      <c r="X51" s="159" t="s">
        <v>131</v>
      </c>
      <c r="Y51" s="159" t="s">
        <v>132</v>
      </c>
      <c r="Z51" s="149"/>
      <c r="AA51" s="149"/>
      <c r="AB51" s="149"/>
      <c r="AC51" s="149"/>
      <c r="AD51" s="149"/>
      <c r="AE51" s="149"/>
      <c r="AF51" s="149"/>
      <c r="AG51" s="149" t="s">
        <v>133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2" x14ac:dyDescent="0.2">
      <c r="A52" s="156"/>
      <c r="B52" s="157"/>
      <c r="C52" s="188" t="s">
        <v>294</v>
      </c>
      <c r="D52" s="160"/>
      <c r="E52" s="161">
        <v>44</v>
      </c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9"/>
      <c r="AA52" s="149"/>
      <c r="AB52" s="149"/>
      <c r="AC52" s="149"/>
      <c r="AD52" s="149"/>
      <c r="AE52" s="149"/>
      <c r="AF52" s="149"/>
      <c r="AG52" s="149" t="s">
        <v>208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0">
        <v>26</v>
      </c>
      <c r="B53" s="171" t="s">
        <v>295</v>
      </c>
      <c r="C53" s="187" t="s">
        <v>210</v>
      </c>
      <c r="D53" s="172" t="s">
        <v>138</v>
      </c>
      <c r="E53" s="173">
        <v>2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3">
        <v>1E-4</v>
      </c>
      <c r="O53" s="173">
        <f>ROUND(E53*N53,2)</f>
        <v>0</v>
      </c>
      <c r="P53" s="173">
        <v>0</v>
      </c>
      <c r="Q53" s="173">
        <f>ROUND(E53*P53,2)</f>
        <v>0</v>
      </c>
      <c r="R53" s="175"/>
      <c r="S53" s="175" t="s">
        <v>129</v>
      </c>
      <c r="T53" s="176" t="s">
        <v>211</v>
      </c>
      <c r="U53" s="159">
        <v>0.42</v>
      </c>
      <c r="V53" s="159">
        <f>ROUND(E53*U53,2)</f>
        <v>0.84</v>
      </c>
      <c r="W53" s="159"/>
      <c r="X53" s="159" t="s">
        <v>131</v>
      </c>
      <c r="Y53" s="159" t="s">
        <v>132</v>
      </c>
      <c r="Z53" s="149"/>
      <c r="AA53" s="149"/>
      <c r="AB53" s="149"/>
      <c r="AC53" s="149"/>
      <c r="AD53" s="149"/>
      <c r="AE53" s="149"/>
      <c r="AF53" s="149"/>
      <c r="AG53" s="149" t="s">
        <v>133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2" x14ac:dyDescent="0.2">
      <c r="A54" s="156"/>
      <c r="B54" s="157"/>
      <c r="C54" s="188" t="s">
        <v>212</v>
      </c>
      <c r="D54" s="160"/>
      <c r="E54" s="161">
        <v>2</v>
      </c>
      <c r="F54" s="159"/>
      <c r="G54" s="159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9"/>
      <c r="AA54" s="149"/>
      <c r="AB54" s="149"/>
      <c r="AC54" s="149"/>
      <c r="AD54" s="149"/>
      <c r="AE54" s="149"/>
      <c r="AF54" s="149"/>
      <c r="AG54" s="149" t="s">
        <v>208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0">
        <v>27</v>
      </c>
      <c r="B55" s="171" t="s">
        <v>213</v>
      </c>
      <c r="C55" s="187" t="s">
        <v>214</v>
      </c>
      <c r="D55" s="172" t="s">
        <v>141</v>
      </c>
      <c r="E55" s="173">
        <v>202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21</v>
      </c>
      <c r="M55" s="175">
        <f>G55*(1+L55/100)</f>
        <v>0</v>
      </c>
      <c r="N55" s="173">
        <v>0</v>
      </c>
      <c r="O55" s="173">
        <f>ROUND(E55*N55,2)</f>
        <v>0</v>
      </c>
      <c r="P55" s="173">
        <v>0</v>
      </c>
      <c r="Q55" s="173">
        <f>ROUND(E55*P55,2)</f>
        <v>0</v>
      </c>
      <c r="R55" s="175"/>
      <c r="S55" s="175" t="s">
        <v>129</v>
      </c>
      <c r="T55" s="176" t="s">
        <v>144</v>
      </c>
      <c r="U55" s="159">
        <v>2.1499999999999998E-2</v>
      </c>
      <c r="V55" s="159">
        <f>ROUND(E55*U55,2)</f>
        <v>4.34</v>
      </c>
      <c r="W55" s="159"/>
      <c r="X55" s="159" t="s">
        <v>131</v>
      </c>
      <c r="Y55" s="159" t="s">
        <v>132</v>
      </c>
      <c r="Z55" s="149"/>
      <c r="AA55" s="149"/>
      <c r="AB55" s="149"/>
      <c r="AC55" s="149"/>
      <c r="AD55" s="149"/>
      <c r="AE55" s="149"/>
      <c r="AF55" s="149"/>
      <c r="AG55" s="149" t="s">
        <v>133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2" x14ac:dyDescent="0.2">
      <c r="A56" s="156"/>
      <c r="B56" s="157"/>
      <c r="C56" s="248" t="s">
        <v>215</v>
      </c>
      <c r="D56" s="249"/>
      <c r="E56" s="249"/>
      <c r="F56" s="249"/>
      <c r="G56" s="249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9"/>
      <c r="AA56" s="149"/>
      <c r="AB56" s="149"/>
      <c r="AC56" s="149"/>
      <c r="AD56" s="149"/>
      <c r="AE56" s="149"/>
      <c r="AF56" s="149"/>
      <c r="AG56" s="149" t="s">
        <v>192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2" x14ac:dyDescent="0.2">
      <c r="A57" s="156"/>
      <c r="B57" s="157"/>
      <c r="C57" s="188" t="s">
        <v>296</v>
      </c>
      <c r="D57" s="160"/>
      <c r="E57" s="161">
        <v>202</v>
      </c>
      <c r="F57" s="159"/>
      <c r="G57" s="159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59"/>
      <c r="Z57" s="149"/>
      <c r="AA57" s="149"/>
      <c r="AB57" s="149"/>
      <c r="AC57" s="149"/>
      <c r="AD57" s="149"/>
      <c r="AE57" s="149"/>
      <c r="AF57" s="149"/>
      <c r="AG57" s="149" t="s">
        <v>208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0">
        <v>28</v>
      </c>
      <c r="B58" s="171" t="s">
        <v>217</v>
      </c>
      <c r="C58" s="187" t="s">
        <v>218</v>
      </c>
      <c r="D58" s="172" t="s">
        <v>141</v>
      </c>
      <c r="E58" s="173">
        <v>190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3">
        <v>0</v>
      </c>
      <c r="O58" s="173">
        <f>ROUND(E58*N58,2)</f>
        <v>0</v>
      </c>
      <c r="P58" s="173">
        <v>0</v>
      </c>
      <c r="Q58" s="173">
        <f>ROUND(E58*P58,2)</f>
        <v>0</v>
      </c>
      <c r="R58" s="175"/>
      <c r="S58" s="175" t="s">
        <v>129</v>
      </c>
      <c r="T58" s="176" t="s">
        <v>144</v>
      </c>
      <c r="U58" s="159">
        <v>4.1000000000000002E-2</v>
      </c>
      <c r="V58" s="159">
        <f>ROUND(E58*U58,2)</f>
        <v>7.79</v>
      </c>
      <c r="W58" s="159"/>
      <c r="X58" s="159" t="s">
        <v>131</v>
      </c>
      <c r="Y58" s="159" t="s">
        <v>132</v>
      </c>
      <c r="Z58" s="149"/>
      <c r="AA58" s="149"/>
      <c r="AB58" s="149"/>
      <c r="AC58" s="149"/>
      <c r="AD58" s="149"/>
      <c r="AE58" s="149"/>
      <c r="AF58" s="149"/>
      <c r="AG58" s="149" t="s">
        <v>133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2" x14ac:dyDescent="0.2">
      <c r="A59" s="156"/>
      <c r="B59" s="157"/>
      <c r="C59" s="248" t="s">
        <v>215</v>
      </c>
      <c r="D59" s="249"/>
      <c r="E59" s="249"/>
      <c r="F59" s="249"/>
      <c r="G59" s="249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9"/>
      <c r="AA59" s="149"/>
      <c r="AB59" s="149"/>
      <c r="AC59" s="149"/>
      <c r="AD59" s="149"/>
      <c r="AE59" s="149"/>
      <c r="AF59" s="149"/>
      <c r="AG59" s="149" t="s">
        <v>192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7">
        <v>29</v>
      </c>
      <c r="B60" s="178" t="s">
        <v>219</v>
      </c>
      <c r="C60" s="186" t="s">
        <v>220</v>
      </c>
      <c r="D60" s="179" t="s">
        <v>149</v>
      </c>
      <c r="E60" s="180">
        <v>0.58821999999999997</v>
      </c>
      <c r="F60" s="181"/>
      <c r="G60" s="182">
        <f>ROUND(E60*F60,2)</f>
        <v>0</v>
      </c>
      <c r="H60" s="181"/>
      <c r="I60" s="182">
        <f>ROUND(E60*H60,2)</f>
        <v>0</v>
      </c>
      <c r="J60" s="181"/>
      <c r="K60" s="182">
        <f>ROUND(E60*J60,2)</f>
        <v>0</v>
      </c>
      <c r="L60" s="182">
        <v>21</v>
      </c>
      <c r="M60" s="182">
        <f>G60*(1+L60/100)</f>
        <v>0</v>
      </c>
      <c r="N60" s="180">
        <v>0</v>
      </c>
      <c r="O60" s="180">
        <f>ROUND(E60*N60,2)</f>
        <v>0</v>
      </c>
      <c r="P60" s="180">
        <v>0</v>
      </c>
      <c r="Q60" s="180">
        <f>ROUND(E60*P60,2)</f>
        <v>0</v>
      </c>
      <c r="R60" s="182" t="s">
        <v>142</v>
      </c>
      <c r="S60" s="182" t="s">
        <v>143</v>
      </c>
      <c r="T60" s="183" t="s">
        <v>144</v>
      </c>
      <c r="U60" s="159">
        <v>3.5630000000000002</v>
      </c>
      <c r="V60" s="159">
        <f>ROUND(E60*U60,2)</f>
        <v>2.1</v>
      </c>
      <c r="W60" s="159"/>
      <c r="X60" s="159" t="s">
        <v>183</v>
      </c>
      <c r="Y60" s="159" t="s">
        <v>132</v>
      </c>
      <c r="Z60" s="149"/>
      <c r="AA60" s="149"/>
      <c r="AB60" s="149"/>
      <c r="AC60" s="149"/>
      <c r="AD60" s="149"/>
      <c r="AE60" s="149"/>
      <c r="AF60" s="149"/>
      <c r="AG60" s="149" t="s">
        <v>184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x14ac:dyDescent="0.2">
      <c r="A61" s="163" t="s">
        <v>124</v>
      </c>
      <c r="B61" s="164" t="s">
        <v>87</v>
      </c>
      <c r="C61" s="185" t="s">
        <v>88</v>
      </c>
      <c r="D61" s="165"/>
      <c r="E61" s="166"/>
      <c r="F61" s="167"/>
      <c r="G61" s="167">
        <f>SUMIF(AG62:AG66,"&lt;&gt;NOR",G62:G66)</f>
        <v>0</v>
      </c>
      <c r="H61" s="167"/>
      <c r="I61" s="167">
        <f>SUM(I62:I66)</f>
        <v>0</v>
      </c>
      <c r="J61" s="167"/>
      <c r="K61" s="167">
        <f>SUM(K62:K66)</f>
        <v>0</v>
      </c>
      <c r="L61" s="167"/>
      <c r="M61" s="167">
        <f>SUM(M62:M66)</f>
        <v>0</v>
      </c>
      <c r="N61" s="166"/>
      <c r="O61" s="166">
        <f>SUM(O62:O66)</f>
        <v>0.02</v>
      </c>
      <c r="P61" s="166"/>
      <c r="Q61" s="166">
        <f>SUM(Q62:Q66)</f>
        <v>0</v>
      </c>
      <c r="R61" s="167"/>
      <c r="S61" s="167"/>
      <c r="T61" s="168"/>
      <c r="U61" s="162"/>
      <c r="V61" s="162">
        <f>SUM(V62:V66)</f>
        <v>8.5499999999999989</v>
      </c>
      <c r="W61" s="162"/>
      <c r="X61" s="162"/>
      <c r="Y61" s="162"/>
      <c r="AG61" t="s">
        <v>125</v>
      </c>
    </row>
    <row r="62" spans="1:60" ht="22.5" outlineLevel="1" x14ac:dyDescent="0.2">
      <c r="A62" s="177">
        <v>30</v>
      </c>
      <c r="B62" s="178" t="s">
        <v>221</v>
      </c>
      <c r="C62" s="186" t="s">
        <v>222</v>
      </c>
      <c r="D62" s="179" t="s">
        <v>138</v>
      </c>
      <c r="E62" s="180">
        <v>22</v>
      </c>
      <c r="F62" s="181"/>
      <c r="G62" s="182">
        <f>ROUND(E62*F62,2)</f>
        <v>0</v>
      </c>
      <c r="H62" s="181"/>
      <c r="I62" s="182">
        <f>ROUND(E62*H62,2)</f>
        <v>0</v>
      </c>
      <c r="J62" s="181"/>
      <c r="K62" s="182">
        <f>ROUND(E62*J62,2)</f>
        <v>0</v>
      </c>
      <c r="L62" s="182">
        <v>21</v>
      </c>
      <c r="M62" s="182">
        <f>G62*(1+L62/100)</f>
        <v>0</v>
      </c>
      <c r="N62" s="180">
        <v>2.0000000000000001E-4</v>
      </c>
      <c r="O62" s="180">
        <f>ROUND(E62*N62,2)</f>
        <v>0</v>
      </c>
      <c r="P62" s="180">
        <v>0</v>
      </c>
      <c r="Q62" s="180">
        <f>ROUND(E62*P62,2)</f>
        <v>0</v>
      </c>
      <c r="R62" s="182" t="s">
        <v>142</v>
      </c>
      <c r="S62" s="182" t="s">
        <v>143</v>
      </c>
      <c r="T62" s="183" t="s">
        <v>144</v>
      </c>
      <c r="U62" s="159">
        <v>0.17499999999999999</v>
      </c>
      <c r="V62" s="159">
        <f>ROUND(E62*U62,2)</f>
        <v>3.85</v>
      </c>
      <c r="W62" s="159"/>
      <c r="X62" s="159" t="s">
        <v>131</v>
      </c>
      <c r="Y62" s="159" t="s">
        <v>132</v>
      </c>
      <c r="Z62" s="149"/>
      <c r="AA62" s="149"/>
      <c r="AB62" s="149"/>
      <c r="AC62" s="149"/>
      <c r="AD62" s="149"/>
      <c r="AE62" s="149"/>
      <c r="AF62" s="149"/>
      <c r="AG62" s="149" t="s">
        <v>133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2.5" outlineLevel="1" x14ac:dyDescent="0.2">
      <c r="A63" s="177">
        <v>31</v>
      </c>
      <c r="B63" s="178" t="s">
        <v>223</v>
      </c>
      <c r="C63" s="186" t="s">
        <v>224</v>
      </c>
      <c r="D63" s="179" t="s">
        <v>138</v>
      </c>
      <c r="E63" s="180">
        <v>22</v>
      </c>
      <c r="F63" s="181"/>
      <c r="G63" s="182">
        <f>ROUND(E63*F63,2)</f>
        <v>0</v>
      </c>
      <c r="H63" s="181"/>
      <c r="I63" s="182">
        <f>ROUND(E63*H63,2)</f>
        <v>0</v>
      </c>
      <c r="J63" s="181"/>
      <c r="K63" s="182">
        <f>ROUND(E63*J63,2)</f>
        <v>0</v>
      </c>
      <c r="L63" s="182">
        <v>21</v>
      </c>
      <c r="M63" s="182">
        <f>G63*(1+L63/100)</f>
        <v>0</v>
      </c>
      <c r="N63" s="180">
        <v>2.5999999999999998E-4</v>
      </c>
      <c r="O63" s="180">
        <f>ROUND(E63*N63,2)</f>
        <v>0.01</v>
      </c>
      <c r="P63" s="180">
        <v>0</v>
      </c>
      <c r="Q63" s="180">
        <f>ROUND(E63*P63,2)</f>
        <v>0</v>
      </c>
      <c r="R63" s="182" t="s">
        <v>142</v>
      </c>
      <c r="S63" s="182" t="s">
        <v>143</v>
      </c>
      <c r="T63" s="183" t="s">
        <v>144</v>
      </c>
      <c r="U63" s="159">
        <v>8.2000000000000003E-2</v>
      </c>
      <c r="V63" s="159">
        <f>ROUND(E63*U63,2)</f>
        <v>1.8</v>
      </c>
      <c r="W63" s="159"/>
      <c r="X63" s="159" t="s">
        <v>131</v>
      </c>
      <c r="Y63" s="159" t="s">
        <v>132</v>
      </c>
      <c r="Z63" s="149"/>
      <c r="AA63" s="149"/>
      <c r="AB63" s="149"/>
      <c r="AC63" s="149"/>
      <c r="AD63" s="149"/>
      <c r="AE63" s="149"/>
      <c r="AF63" s="149"/>
      <c r="AG63" s="149" t="s">
        <v>133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2.5" outlineLevel="1" x14ac:dyDescent="0.2">
      <c r="A64" s="170">
        <v>32</v>
      </c>
      <c r="B64" s="171" t="s">
        <v>227</v>
      </c>
      <c r="C64" s="187" t="s">
        <v>228</v>
      </c>
      <c r="D64" s="172" t="s">
        <v>138</v>
      </c>
      <c r="E64" s="173">
        <v>44</v>
      </c>
      <c r="F64" s="174"/>
      <c r="G64" s="175">
        <f>ROUND(E64*F64,2)</f>
        <v>0</v>
      </c>
      <c r="H64" s="174"/>
      <c r="I64" s="175">
        <f>ROUND(E64*H64,2)</f>
        <v>0</v>
      </c>
      <c r="J64" s="174"/>
      <c r="K64" s="175">
        <f>ROUND(E64*J64,2)</f>
        <v>0</v>
      </c>
      <c r="L64" s="175">
        <v>21</v>
      </c>
      <c r="M64" s="175">
        <f>G64*(1+L64/100)</f>
        <v>0</v>
      </c>
      <c r="N64" s="173">
        <v>1.4999999999999999E-4</v>
      </c>
      <c r="O64" s="173">
        <f>ROUND(E64*N64,2)</f>
        <v>0.01</v>
      </c>
      <c r="P64" s="173">
        <v>0</v>
      </c>
      <c r="Q64" s="173">
        <f>ROUND(E64*P64,2)</f>
        <v>0</v>
      </c>
      <c r="R64" s="175" t="s">
        <v>142</v>
      </c>
      <c r="S64" s="175" t="s">
        <v>143</v>
      </c>
      <c r="T64" s="176" t="s">
        <v>144</v>
      </c>
      <c r="U64" s="159">
        <v>6.5000000000000002E-2</v>
      </c>
      <c r="V64" s="159">
        <f>ROUND(E64*U64,2)</f>
        <v>2.86</v>
      </c>
      <c r="W64" s="159"/>
      <c r="X64" s="159" t="s">
        <v>131</v>
      </c>
      <c r="Y64" s="159" t="s">
        <v>132</v>
      </c>
      <c r="Z64" s="149"/>
      <c r="AA64" s="149"/>
      <c r="AB64" s="149"/>
      <c r="AC64" s="149"/>
      <c r="AD64" s="149"/>
      <c r="AE64" s="149"/>
      <c r="AF64" s="149"/>
      <c r="AG64" s="149" t="s">
        <v>133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2" x14ac:dyDescent="0.2">
      <c r="A65" s="156"/>
      <c r="B65" s="157"/>
      <c r="C65" s="188" t="s">
        <v>297</v>
      </c>
      <c r="D65" s="160"/>
      <c r="E65" s="161">
        <v>44</v>
      </c>
      <c r="F65" s="159"/>
      <c r="G65" s="159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9"/>
      <c r="AA65" s="149"/>
      <c r="AB65" s="149"/>
      <c r="AC65" s="149"/>
      <c r="AD65" s="149"/>
      <c r="AE65" s="149"/>
      <c r="AF65" s="149"/>
      <c r="AG65" s="149" t="s">
        <v>208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7">
        <v>33</v>
      </c>
      <c r="B66" s="178" t="s">
        <v>230</v>
      </c>
      <c r="C66" s="186" t="s">
        <v>231</v>
      </c>
      <c r="D66" s="179" t="s">
        <v>149</v>
      </c>
      <c r="E66" s="180">
        <v>1.6719999999999999E-2</v>
      </c>
      <c r="F66" s="181"/>
      <c r="G66" s="182">
        <f>ROUND(E66*F66,2)</f>
        <v>0</v>
      </c>
      <c r="H66" s="181"/>
      <c r="I66" s="182">
        <f>ROUND(E66*H66,2)</f>
        <v>0</v>
      </c>
      <c r="J66" s="181"/>
      <c r="K66" s="182">
        <f>ROUND(E66*J66,2)</f>
        <v>0</v>
      </c>
      <c r="L66" s="182">
        <v>21</v>
      </c>
      <c r="M66" s="182">
        <f>G66*(1+L66/100)</f>
        <v>0</v>
      </c>
      <c r="N66" s="180">
        <v>0</v>
      </c>
      <c r="O66" s="180">
        <f>ROUND(E66*N66,2)</f>
        <v>0</v>
      </c>
      <c r="P66" s="180">
        <v>0</v>
      </c>
      <c r="Q66" s="180">
        <f>ROUND(E66*P66,2)</f>
        <v>0</v>
      </c>
      <c r="R66" s="182" t="s">
        <v>142</v>
      </c>
      <c r="S66" s="182" t="s">
        <v>143</v>
      </c>
      <c r="T66" s="183" t="s">
        <v>144</v>
      </c>
      <c r="U66" s="159">
        <v>2.5750000000000002</v>
      </c>
      <c r="V66" s="159">
        <f>ROUND(E66*U66,2)</f>
        <v>0.04</v>
      </c>
      <c r="W66" s="159"/>
      <c r="X66" s="159" t="s">
        <v>183</v>
      </c>
      <c r="Y66" s="159" t="s">
        <v>132</v>
      </c>
      <c r="Z66" s="149"/>
      <c r="AA66" s="149"/>
      <c r="AB66" s="149"/>
      <c r="AC66" s="149"/>
      <c r="AD66" s="149"/>
      <c r="AE66" s="149"/>
      <c r="AF66" s="149"/>
      <c r="AG66" s="149" t="s">
        <v>184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x14ac:dyDescent="0.2">
      <c r="A67" s="163" t="s">
        <v>124</v>
      </c>
      <c r="B67" s="164" t="s">
        <v>89</v>
      </c>
      <c r="C67" s="185" t="s">
        <v>90</v>
      </c>
      <c r="D67" s="165"/>
      <c r="E67" s="166"/>
      <c r="F67" s="167"/>
      <c r="G67" s="167">
        <f>SUMIF(AG68:AG73,"&lt;&gt;NOR",G68:G73)</f>
        <v>0</v>
      </c>
      <c r="H67" s="167"/>
      <c r="I67" s="167">
        <f>SUM(I68:I73)</f>
        <v>0</v>
      </c>
      <c r="J67" s="167"/>
      <c r="K67" s="167">
        <f>SUM(K68:K73)</f>
        <v>0</v>
      </c>
      <c r="L67" s="167"/>
      <c r="M67" s="167">
        <f>SUM(M68:M73)</f>
        <v>0</v>
      </c>
      <c r="N67" s="166"/>
      <c r="O67" s="166">
        <f>SUM(O68:O73)</f>
        <v>0.89</v>
      </c>
      <c r="P67" s="166"/>
      <c r="Q67" s="166">
        <f>SUM(Q68:Q73)</f>
        <v>0</v>
      </c>
      <c r="R67" s="167"/>
      <c r="S67" s="167"/>
      <c r="T67" s="168"/>
      <c r="U67" s="162"/>
      <c r="V67" s="162">
        <f>SUM(V68:V73)</f>
        <v>35.39</v>
      </c>
      <c r="W67" s="162"/>
      <c r="X67" s="162"/>
      <c r="Y67" s="162"/>
      <c r="AG67" t="s">
        <v>125</v>
      </c>
    </row>
    <row r="68" spans="1:60" outlineLevel="1" x14ac:dyDescent="0.2">
      <c r="A68" s="177">
        <v>34</v>
      </c>
      <c r="B68" s="178" t="s">
        <v>234</v>
      </c>
      <c r="C68" s="186" t="s">
        <v>235</v>
      </c>
      <c r="D68" s="179" t="s">
        <v>138</v>
      </c>
      <c r="E68" s="180">
        <v>22</v>
      </c>
      <c r="F68" s="181"/>
      <c r="G68" s="182">
        <f t="shared" ref="G68:G73" si="0">ROUND(E68*F68,2)</f>
        <v>0</v>
      </c>
      <c r="H68" s="181"/>
      <c r="I68" s="182">
        <f t="shared" ref="I68:I73" si="1">ROUND(E68*H68,2)</f>
        <v>0</v>
      </c>
      <c r="J68" s="181"/>
      <c r="K68" s="182">
        <f t="shared" ref="K68:K73" si="2">ROUND(E68*J68,2)</f>
        <v>0</v>
      </c>
      <c r="L68" s="182">
        <v>21</v>
      </c>
      <c r="M68" s="182">
        <f t="shared" ref="M68:M73" si="3">G68*(1+L68/100)</f>
        <v>0</v>
      </c>
      <c r="N68" s="180">
        <v>0</v>
      </c>
      <c r="O68" s="180">
        <f t="shared" ref="O68:O73" si="4">ROUND(E68*N68,2)</f>
        <v>0</v>
      </c>
      <c r="P68" s="180">
        <v>0</v>
      </c>
      <c r="Q68" s="180">
        <f t="shared" ref="Q68:Q73" si="5">ROUND(E68*P68,2)</f>
        <v>0</v>
      </c>
      <c r="R68" s="182" t="s">
        <v>142</v>
      </c>
      <c r="S68" s="182" t="s">
        <v>143</v>
      </c>
      <c r="T68" s="183" t="s">
        <v>144</v>
      </c>
      <c r="U68" s="159">
        <v>0.61699999999999999</v>
      </c>
      <c r="V68" s="159">
        <f t="shared" ref="V68:V73" si="6">ROUND(E68*U68,2)</f>
        <v>13.57</v>
      </c>
      <c r="W68" s="159"/>
      <c r="X68" s="159" t="s">
        <v>131</v>
      </c>
      <c r="Y68" s="159" t="s">
        <v>132</v>
      </c>
      <c r="Z68" s="149"/>
      <c r="AA68" s="149"/>
      <c r="AB68" s="149"/>
      <c r="AC68" s="149"/>
      <c r="AD68" s="149"/>
      <c r="AE68" s="149"/>
      <c r="AF68" s="149"/>
      <c r="AG68" s="149" t="s">
        <v>133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77">
        <v>35</v>
      </c>
      <c r="B69" s="178" t="s">
        <v>236</v>
      </c>
      <c r="C69" s="186" t="s">
        <v>237</v>
      </c>
      <c r="D69" s="179" t="s">
        <v>138</v>
      </c>
      <c r="E69" s="180">
        <v>22</v>
      </c>
      <c r="F69" s="181"/>
      <c r="G69" s="182">
        <f t="shared" si="0"/>
        <v>0</v>
      </c>
      <c r="H69" s="181"/>
      <c r="I69" s="182">
        <f t="shared" si="1"/>
        <v>0</v>
      </c>
      <c r="J69" s="181"/>
      <c r="K69" s="182">
        <f t="shared" si="2"/>
        <v>0</v>
      </c>
      <c r="L69" s="182">
        <v>21</v>
      </c>
      <c r="M69" s="182">
        <f t="shared" si="3"/>
        <v>0</v>
      </c>
      <c r="N69" s="180">
        <v>0</v>
      </c>
      <c r="O69" s="180">
        <f t="shared" si="4"/>
        <v>0</v>
      </c>
      <c r="P69" s="180">
        <v>0</v>
      </c>
      <c r="Q69" s="180">
        <f t="shared" si="5"/>
        <v>0</v>
      </c>
      <c r="R69" s="182" t="s">
        <v>142</v>
      </c>
      <c r="S69" s="182" t="s">
        <v>143</v>
      </c>
      <c r="T69" s="183" t="s">
        <v>144</v>
      </c>
      <c r="U69" s="159">
        <v>0.86799999999999999</v>
      </c>
      <c r="V69" s="159">
        <f t="shared" si="6"/>
        <v>19.100000000000001</v>
      </c>
      <c r="W69" s="159"/>
      <c r="X69" s="159" t="s">
        <v>131</v>
      </c>
      <c r="Y69" s="159" t="s">
        <v>132</v>
      </c>
      <c r="Z69" s="149"/>
      <c r="AA69" s="149"/>
      <c r="AB69" s="149"/>
      <c r="AC69" s="149"/>
      <c r="AD69" s="149"/>
      <c r="AE69" s="149"/>
      <c r="AF69" s="149"/>
      <c r="AG69" s="149" t="s">
        <v>133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33.75" outlineLevel="1" x14ac:dyDescent="0.2">
      <c r="A70" s="177">
        <v>36</v>
      </c>
      <c r="B70" s="178" t="s">
        <v>250</v>
      </c>
      <c r="C70" s="186" t="s">
        <v>251</v>
      </c>
      <c r="D70" s="179" t="s">
        <v>138</v>
      </c>
      <c r="E70" s="180">
        <v>17</v>
      </c>
      <c r="F70" s="181"/>
      <c r="G70" s="182">
        <f t="shared" si="0"/>
        <v>0</v>
      </c>
      <c r="H70" s="181"/>
      <c r="I70" s="182">
        <f t="shared" si="1"/>
        <v>0</v>
      </c>
      <c r="J70" s="181"/>
      <c r="K70" s="182">
        <f t="shared" si="2"/>
        <v>0</v>
      </c>
      <c r="L70" s="182">
        <v>21</v>
      </c>
      <c r="M70" s="182">
        <f t="shared" si="3"/>
        <v>0</v>
      </c>
      <c r="N70" s="180">
        <v>3.6299999999999999E-2</v>
      </c>
      <c r="O70" s="180">
        <f t="shared" si="4"/>
        <v>0.62</v>
      </c>
      <c r="P70" s="180">
        <v>0</v>
      </c>
      <c r="Q70" s="180">
        <f t="shared" si="5"/>
        <v>0</v>
      </c>
      <c r="R70" s="182" t="s">
        <v>175</v>
      </c>
      <c r="S70" s="182" t="s">
        <v>143</v>
      </c>
      <c r="T70" s="183" t="s">
        <v>130</v>
      </c>
      <c r="U70" s="159">
        <v>0</v>
      </c>
      <c r="V70" s="159">
        <f t="shared" si="6"/>
        <v>0</v>
      </c>
      <c r="W70" s="159"/>
      <c r="X70" s="159" t="s">
        <v>176</v>
      </c>
      <c r="Y70" s="159" t="s">
        <v>132</v>
      </c>
      <c r="Z70" s="149"/>
      <c r="AA70" s="149"/>
      <c r="AB70" s="149"/>
      <c r="AC70" s="149"/>
      <c r="AD70" s="149"/>
      <c r="AE70" s="149"/>
      <c r="AF70" s="149"/>
      <c r="AG70" s="149" t="s">
        <v>177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33.75" outlineLevel="1" x14ac:dyDescent="0.2">
      <c r="A71" s="177">
        <v>37</v>
      </c>
      <c r="B71" s="178" t="s">
        <v>256</v>
      </c>
      <c r="C71" s="186" t="s">
        <v>257</v>
      </c>
      <c r="D71" s="179" t="s">
        <v>138</v>
      </c>
      <c r="E71" s="180">
        <v>3</v>
      </c>
      <c r="F71" s="181"/>
      <c r="G71" s="182">
        <f t="shared" si="0"/>
        <v>0</v>
      </c>
      <c r="H71" s="181"/>
      <c r="I71" s="182">
        <f t="shared" si="1"/>
        <v>0</v>
      </c>
      <c r="J71" s="181"/>
      <c r="K71" s="182">
        <f t="shared" si="2"/>
        <v>0</v>
      </c>
      <c r="L71" s="182">
        <v>21</v>
      </c>
      <c r="M71" s="182">
        <f t="shared" si="3"/>
        <v>0</v>
      </c>
      <c r="N71" s="180">
        <v>5.0819999999999997E-2</v>
      </c>
      <c r="O71" s="180">
        <f t="shared" si="4"/>
        <v>0.15</v>
      </c>
      <c r="P71" s="180">
        <v>0</v>
      </c>
      <c r="Q71" s="180">
        <f t="shared" si="5"/>
        <v>0</v>
      </c>
      <c r="R71" s="182" t="s">
        <v>175</v>
      </c>
      <c r="S71" s="182" t="s">
        <v>143</v>
      </c>
      <c r="T71" s="183" t="s">
        <v>130</v>
      </c>
      <c r="U71" s="159">
        <v>0</v>
      </c>
      <c r="V71" s="159">
        <f t="shared" si="6"/>
        <v>0</v>
      </c>
      <c r="W71" s="159"/>
      <c r="X71" s="159" t="s">
        <v>176</v>
      </c>
      <c r="Y71" s="159" t="s">
        <v>132</v>
      </c>
      <c r="Z71" s="149"/>
      <c r="AA71" s="149"/>
      <c r="AB71" s="149"/>
      <c r="AC71" s="149"/>
      <c r="AD71" s="149"/>
      <c r="AE71" s="149"/>
      <c r="AF71" s="149"/>
      <c r="AG71" s="149" t="s">
        <v>177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33.75" outlineLevel="1" x14ac:dyDescent="0.2">
      <c r="A72" s="177">
        <v>38</v>
      </c>
      <c r="B72" s="178" t="s">
        <v>298</v>
      </c>
      <c r="C72" s="186" t="s">
        <v>299</v>
      </c>
      <c r="D72" s="179" t="s">
        <v>138</v>
      </c>
      <c r="E72" s="180">
        <v>2</v>
      </c>
      <c r="F72" s="181"/>
      <c r="G72" s="182">
        <f t="shared" si="0"/>
        <v>0</v>
      </c>
      <c r="H72" s="181"/>
      <c r="I72" s="182">
        <f t="shared" si="1"/>
        <v>0</v>
      </c>
      <c r="J72" s="181"/>
      <c r="K72" s="182">
        <f t="shared" si="2"/>
        <v>0</v>
      </c>
      <c r="L72" s="182">
        <v>21</v>
      </c>
      <c r="M72" s="182">
        <f t="shared" si="3"/>
        <v>0</v>
      </c>
      <c r="N72" s="180">
        <v>5.808E-2</v>
      </c>
      <c r="O72" s="180">
        <f t="shared" si="4"/>
        <v>0.12</v>
      </c>
      <c r="P72" s="180">
        <v>0</v>
      </c>
      <c r="Q72" s="180">
        <f t="shared" si="5"/>
        <v>0</v>
      </c>
      <c r="R72" s="182" t="s">
        <v>175</v>
      </c>
      <c r="S72" s="182" t="s">
        <v>143</v>
      </c>
      <c r="T72" s="183" t="s">
        <v>130</v>
      </c>
      <c r="U72" s="159">
        <v>0</v>
      </c>
      <c r="V72" s="159">
        <f t="shared" si="6"/>
        <v>0</v>
      </c>
      <c r="W72" s="159"/>
      <c r="X72" s="159" t="s">
        <v>176</v>
      </c>
      <c r="Y72" s="159" t="s">
        <v>132</v>
      </c>
      <c r="Z72" s="149"/>
      <c r="AA72" s="149"/>
      <c r="AB72" s="149"/>
      <c r="AC72" s="149"/>
      <c r="AD72" s="149"/>
      <c r="AE72" s="149"/>
      <c r="AF72" s="149"/>
      <c r="AG72" s="149" t="s">
        <v>177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77">
        <v>39</v>
      </c>
      <c r="B73" s="178" t="s">
        <v>268</v>
      </c>
      <c r="C73" s="186" t="s">
        <v>269</v>
      </c>
      <c r="D73" s="179" t="s">
        <v>149</v>
      </c>
      <c r="E73" s="180">
        <v>0.88571999999999995</v>
      </c>
      <c r="F73" s="181"/>
      <c r="G73" s="182">
        <f t="shared" si="0"/>
        <v>0</v>
      </c>
      <c r="H73" s="181"/>
      <c r="I73" s="182">
        <f t="shared" si="1"/>
        <v>0</v>
      </c>
      <c r="J73" s="181"/>
      <c r="K73" s="182">
        <f t="shared" si="2"/>
        <v>0</v>
      </c>
      <c r="L73" s="182">
        <v>21</v>
      </c>
      <c r="M73" s="182">
        <f t="shared" si="3"/>
        <v>0</v>
      </c>
      <c r="N73" s="180">
        <v>0</v>
      </c>
      <c r="O73" s="180">
        <f t="shared" si="4"/>
        <v>0</v>
      </c>
      <c r="P73" s="180">
        <v>0</v>
      </c>
      <c r="Q73" s="180">
        <f t="shared" si="5"/>
        <v>0</v>
      </c>
      <c r="R73" s="182" t="s">
        <v>142</v>
      </c>
      <c r="S73" s="182" t="s">
        <v>143</v>
      </c>
      <c r="T73" s="183" t="s">
        <v>144</v>
      </c>
      <c r="U73" s="159">
        <v>3.0750000000000002</v>
      </c>
      <c r="V73" s="159">
        <f t="shared" si="6"/>
        <v>2.72</v>
      </c>
      <c r="W73" s="159"/>
      <c r="X73" s="159" t="s">
        <v>183</v>
      </c>
      <c r="Y73" s="159" t="s">
        <v>132</v>
      </c>
      <c r="Z73" s="149"/>
      <c r="AA73" s="149"/>
      <c r="AB73" s="149"/>
      <c r="AC73" s="149"/>
      <c r="AD73" s="149"/>
      <c r="AE73" s="149"/>
      <c r="AF73" s="149"/>
      <c r="AG73" s="149" t="s">
        <v>184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x14ac:dyDescent="0.2">
      <c r="A74" s="163" t="s">
        <v>124</v>
      </c>
      <c r="B74" s="164" t="s">
        <v>91</v>
      </c>
      <c r="C74" s="185" t="s">
        <v>92</v>
      </c>
      <c r="D74" s="165"/>
      <c r="E74" s="166"/>
      <c r="F74" s="167"/>
      <c r="G74" s="167">
        <f>SUMIF(AG75:AG78,"&lt;&gt;NOR",G75:G78)</f>
        <v>0</v>
      </c>
      <c r="H74" s="167"/>
      <c r="I74" s="167">
        <f>SUM(I75:I78)</f>
        <v>0</v>
      </c>
      <c r="J74" s="167"/>
      <c r="K74" s="167">
        <f>SUM(K75:K78)</f>
        <v>0</v>
      </c>
      <c r="L74" s="167"/>
      <c r="M74" s="167">
        <f>SUM(M75:M78)</f>
        <v>0</v>
      </c>
      <c r="N74" s="166"/>
      <c r="O74" s="166">
        <f>SUM(O75:O78)</f>
        <v>0.02</v>
      </c>
      <c r="P74" s="166"/>
      <c r="Q74" s="166">
        <f>SUM(Q75:Q78)</f>
        <v>0</v>
      </c>
      <c r="R74" s="167"/>
      <c r="S74" s="167"/>
      <c r="T74" s="168"/>
      <c r="U74" s="162"/>
      <c r="V74" s="162">
        <f>SUM(V75:V78)</f>
        <v>4.6099999999999994</v>
      </c>
      <c r="W74" s="162"/>
      <c r="X74" s="162"/>
      <c r="Y74" s="162"/>
      <c r="AG74" t="s">
        <v>125</v>
      </c>
    </row>
    <row r="75" spans="1:60" outlineLevel="1" x14ac:dyDescent="0.2">
      <c r="A75" s="177">
        <v>40</v>
      </c>
      <c r="B75" s="178" t="s">
        <v>270</v>
      </c>
      <c r="C75" s="186" t="s">
        <v>271</v>
      </c>
      <c r="D75" s="179" t="s">
        <v>272</v>
      </c>
      <c r="E75" s="180">
        <v>15</v>
      </c>
      <c r="F75" s="181"/>
      <c r="G75" s="182">
        <f>ROUND(E75*F75,2)</f>
        <v>0</v>
      </c>
      <c r="H75" s="181"/>
      <c r="I75" s="182">
        <f>ROUND(E75*H75,2)</f>
        <v>0</v>
      </c>
      <c r="J75" s="181"/>
      <c r="K75" s="182">
        <f>ROUND(E75*J75,2)</f>
        <v>0</v>
      </c>
      <c r="L75" s="182">
        <v>21</v>
      </c>
      <c r="M75" s="182">
        <f>G75*(1+L75/100)</f>
        <v>0</v>
      </c>
      <c r="N75" s="180">
        <v>6.0000000000000002E-5</v>
      </c>
      <c r="O75" s="180">
        <f>ROUND(E75*N75,2)</f>
        <v>0</v>
      </c>
      <c r="P75" s="180">
        <v>0</v>
      </c>
      <c r="Q75" s="180">
        <f>ROUND(E75*P75,2)</f>
        <v>0</v>
      </c>
      <c r="R75" s="182" t="s">
        <v>273</v>
      </c>
      <c r="S75" s="182" t="s">
        <v>143</v>
      </c>
      <c r="T75" s="183" t="s">
        <v>144</v>
      </c>
      <c r="U75" s="159">
        <v>0.30399999999999999</v>
      </c>
      <c r="V75" s="159">
        <f>ROUND(E75*U75,2)</f>
        <v>4.5599999999999996</v>
      </c>
      <c r="W75" s="159"/>
      <c r="X75" s="159" t="s">
        <v>131</v>
      </c>
      <c r="Y75" s="159" t="s">
        <v>132</v>
      </c>
      <c r="Z75" s="149"/>
      <c r="AA75" s="149"/>
      <c r="AB75" s="149"/>
      <c r="AC75" s="149"/>
      <c r="AD75" s="149"/>
      <c r="AE75" s="149"/>
      <c r="AF75" s="149"/>
      <c r="AG75" s="149" t="s">
        <v>133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77">
        <v>41</v>
      </c>
      <c r="B76" s="178" t="s">
        <v>274</v>
      </c>
      <c r="C76" s="186" t="s">
        <v>275</v>
      </c>
      <c r="D76" s="179" t="s">
        <v>272</v>
      </c>
      <c r="E76" s="180">
        <v>15</v>
      </c>
      <c r="F76" s="181"/>
      <c r="G76" s="182">
        <f>ROUND(E76*F76,2)</f>
        <v>0</v>
      </c>
      <c r="H76" s="181"/>
      <c r="I76" s="182">
        <f>ROUND(E76*H76,2)</f>
        <v>0</v>
      </c>
      <c r="J76" s="181"/>
      <c r="K76" s="182">
        <f>ROUND(E76*J76,2)</f>
        <v>0</v>
      </c>
      <c r="L76" s="182">
        <v>21</v>
      </c>
      <c r="M76" s="182">
        <f>G76*(1+L76/100)</f>
        <v>0</v>
      </c>
      <c r="N76" s="180">
        <v>1E-3</v>
      </c>
      <c r="O76" s="180">
        <f>ROUND(E76*N76,2)</f>
        <v>0.02</v>
      </c>
      <c r="P76" s="180">
        <v>0</v>
      </c>
      <c r="Q76" s="180">
        <f>ROUND(E76*P76,2)</f>
        <v>0</v>
      </c>
      <c r="R76" s="182" t="s">
        <v>175</v>
      </c>
      <c r="S76" s="182" t="s">
        <v>143</v>
      </c>
      <c r="T76" s="183" t="s">
        <v>144</v>
      </c>
      <c r="U76" s="159">
        <v>0</v>
      </c>
      <c r="V76" s="159">
        <f>ROUND(E76*U76,2)</f>
        <v>0</v>
      </c>
      <c r="W76" s="159"/>
      <c r="X76" s="159" t="s">
        <v>176</v>
      </c>
      <c r="Y76" s="159" t="s">
        <v>132</v>
      </c>
      <c r="Z76" s="149"/>
      <c r="AA76" s="149"/>
      <c r="AB76" s="149"/>
      <c r="AC76" s="149"/>
      <c r="AD76" s="149"/>
      <c r="AE76" s="149"/>
      <c r="AF76" s="149"/>
      <c r="AG76" s="149" t="s">
        <v>177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70">
        <v>42</v>
      </c>
      <c r="B77" s="171" t="s">
        <v>276</v>
      </c>
      <c r="C77" s="187" t="s">
        <v>277</v>
      </c>
      <c r="D77" s="172" t="s">
        <v>149</v>
      </c>
      <c r="E77" s="173">
        <v>1.5900000000000001E-2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3">
        <v>0</v>
      </c>
      <c r="O77" s="173">
        <f>ROUND(E77*N77,2)</f>
        <v>0</v>
      </c>
      <c r="P77" s="173">
        <v>0</v>
      </c>
      <c r="Q77" s="173">
        <f>ROUND(E77*P77,2)</f>
        <v>0</v>
      </c>
      <c r="R77" s="175" t="s">
        <v>273</v>
      </c>
      <c r="S77" s="175" t="s">
        <v>143</v>
      </c>
      <c r="T77" s="176" t="s">
        <v>144</v>
      </c>
      <c r="U77" s="159">
        <v>3.327</v>
      </c>
      <c r="V77" s="159">
        <f>ROUND(E77*U77,2)</f>
        <v>0.05</v>
      </c>
      <c r="W77" s="159"/>
      <c r="X77" s="159" t="s">
        <v>183</v>
      </c>
      <c r="Y77" s="159" t="s">
        <v>132</v>
      </c>
      <c r="Z77" s="149"/>
      <c r="AA77" s="149"/>
      <c r="AB77" s="149"/>
      <c r="AC77" s="149"/>
      <c r="AD77" s="149"/>
      <c r="AE77" s="149"/>
      <c r="AF77" s="149"/>
      <c r="AG77" s="149" t="s">
        <v>184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2" x14ac:dyDescent="0.2">
      <c r="A78" s="156"/>
      <c r="B78" s="157"/>
      <c r="C78" s="252" t="s">
        <v>185</v>
      </c>
      <c r="D78" s="253"/>
      <c r="E78" s="253"/>
      <c r="F78" s="253"/>
      <c r="G78" s="253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9"/>
      <c r="AA78" s="149"/>
      <c r="AB78" s="149"/>
      <c r="AC78" s="149"/>
      <c r="AD78" s="149"/>
      <c r="AE78" s="149"/>
      <c r="AF78" s="149"/>
      <c r="AG78" s="149" t="s">
        <v>157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x14ac:dyDescent="0.2">
      <c r="A79" s="163" t="s">
        <v>124</v>
      </c>
      <c r="B79" s="164" t="s">
        <v>95</v>
      </c>
      <c r="C79" s="185" t="s">
        <v>27</v>
      </c>
      <c r="D79" s="165"/>
      <c r="E79" s="166"/>
      <c r="F79" s="167"/>
      <c r="G79" s="167">
        <f>SUMIF(AG80:AG85,"&lt;&gt;NOR",G80:G85)</f>
        <v>0</v>
      </c>
      <c r="H79" s="167"/>
      <c r="I79" s="167">
        <f>SUM(I80:I85)</f>
        <v>0</v>
      </c>
      <c r="J79" s="167"/>
      <c r="K79" s="167">
        <f>SUM(K80:K85)</f>
        <v>0</v>
      </c>
      <c r="L79" s="167"/>
      <c r="M79" s="167">
        <f>SUM(M80:M85)</f>
        <v>0</v>
      </c>
      <c r="N79" s="166"/>
      <c r="O79" s="166">
        <f>SUM(O80:O85)</f>
        <v>0</v>
      </c>
      <c r="P79" s="166"/>
      <c r="Q79" s="166">
        <f>SUM(Q80:Q85)</f>
        <v>0</v>
      </c>
      <c r="R79" s="167"/>
      <c r="S79" s="167"/>
      <c r="T79" s="168"/>
      <c r="U79" s="162"/>
      <c r="V79" s="162">
        <f>SUM(V80:V85)</f>
        <v>0</v>
      </c>
      <c r="W79" s="162"/>
      <c r="X79" s="162"/>
      <c r="Y79" s="162"/>
      <c r="AG79" t="s">
        <v>125</v>
      </c>
    </row>
    <row r="80" spans="1:60" outlineLevel="1" x14ac:dyDescent="0.2">
      <c r="A80" s="170">
        <v>43</v>
      </c>
      <c r="B80" s="171" t="s">
        <v>278</v>
      </c>
      <c r="C80" s="187" t="s">
        <v>279</v>
      </c>
      <c r="D80" s="172" t="s">
        <v>280</v>
      </c>
      <c r="E80" s="173">
        <v>1</v>
      </c>
      <c r="F80" s="174"/>
      <c r="G80" s="175">
        <f>ROUND(E80*F80,2)</f>
        <v>0</v>
      </c>
      <c r="H80" s="174"/>
      <c r="I80" s="175">
        <f>ROUND(E80*H80,2)</f>
        <v>0</v>
      </c>
      <c r="J80" s="174"/>
      <c r="K80" s="175">
        <f>ROUND(E80*J80,2)</f>
        <v>0</v>
      </c>
      <c r="L80" s="175">
        <v>21</v>
      </c>
      <c r="M80" s="175">
        <f>G80*(1+L80/100)</f>
        <v>0</v>
      </c>
      <c r="N80" s="173">
        <v>0</v>
      </c>
      <c r="O80" s="173">
        <f>ROUND(E80*N80,2)</f>
        <v>0</v>
      </c>
      <c r="P80" s="173">
        <v>0</v>
      </c>
      <c r="Q80" s="173">
        <f>ROUND(E80*P80,2)</f>
        <v>0</v>
      </c>
      <c r="R80" s="175"/>
      <c r="S80" s="175" t="s">
        <v>143</v>
      </c>
      <c r="T80" s="176" t="s">
        <v>130</v>
      </c>
      <c r="U80" s="159">
        <v>0</v>
      </c>
      <c r="V80" s="159">
        <f>ROUND(E80*U80,2)</f>
        <v>0</v>
      </c>
      <c r="W80" s="159"/>
      <c r="X80" s="159" t="s">
        <v>281</v>
      </c>
      <c r="Y80" s="159" t="s">
        <v>132</v>
      </c>
      <c r="Z80" s="149"/>
      <c r="AA80" s="149"/>
      <c r="AB80" s="149"/>
      <c r="AC80" s="149"/>
      <c r="AD80" s="149"/>
      <c r="AE80" s="149"/>
      <c r="AF80" s="149"/>
      <c r="AG80" s="149" t="s">
        <v>286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33.75" outlineLevel="2" x14ac:dyDescent="0.2">
      <c r="A81" s="156"/>
      <c r="B81" s="157"/>
      <c r="C81" s="248" t="s">
        <v>283</v>
      </c>
      <c r="D81" s="249"/>
      <c r="E81" s="249"/>
      <c r="F81" s="249"/>
      <c r="G81" s="249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59"/>
      <c r="W81" s="159"/>
      <c r="X81" s="159"/>
      <c r="Y81" s="159"/>
      <c r="Z81" s="149"/>
      <c r="AA81" s="149"/>
      <c r="AB81" s="149"/>
      <c r="AC81" s="149"/>
      <c r="AD81" s="149"/>
      <c r="AE81" s="149"/>
      <c r="AF81" s="149"/>
      <c r="AG81" s="149" t="s">
        <v>192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84" t="str">
        <f>C81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70">
        <v>44</v>
      </c>
      <c r="B82" s="171" t="s">
        <v>284</v>
      </c>
      <c r="C82" s="187" t="s">
        <v>285</v>
      </c>
      <c r="D82" s="172" t="s">
        <v>280</v>
      </c>
      <c r="E82" s="173">
        <v>1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3">
        <v>0</v>
      </c>
      <c r="O82" s="173">
        <f>ROUND(E82*N82,2)</f>
        <v>0</v>
      </c>
      <c r="P82" s="173">
        <v>0</v>
      </c>
      <c r="Q82" s="173">
        <f>ROUND(E82*P82,2)</f>
        <v>0</v>
      </c>
      <c r="R82" s="175"/>
      <c r="S82" s="175" t="s">
        <v>143</v>
      </c>
      <c r="T82" s="176" t="s">
        <v>130</v>
      </c>
      <c r="U82" s="159">
        <v>0</v>
      </c>
      <c r="V82" s="159">
        <f>ROUND(E82*U82,2)</f>
        <v>0</v>
      </c>
      <c r="W82" s="159"/>
      <c r="X82" s="159" t="s">
        <v>281</v>
      </c>
      <c r="Y82" s="159" t="s">
        <v>132</v>
      </c>
      <c r="Z82" s="149"/>
      <c r="AA82" s="149"/>
      <c r="AB82" s="149"/>
      <c r="AC82" s="149"/>
      <c r="AD82" s="149"/>
      <c r="AE82" s="149"/>
      <c r="AF82" s="149"/>
      <c r="AG82" s="149" t="s">
        <v>286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2" x14ac:dyDescent="0.2">
      <c r="A83" s="156"/>
      <c r="B83" s="157"/>
      <c r="C83" s="248" t="s">
        <v>287</v>
      </c>
      <c r="D83" s="249"/>
      <c r="E83" s="249"/>
      <c r="F83" s="249"/>
      <c r="G83" s="249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59"/>
      <c r="Z83" s="149"/>
      <c r="AA83" s="149"/>
      <c r="AB83" s="149"/>
      <c r="AC83" s="149"/>
      <c r="AD83" s="149"/>
      <c r="AE83" s="149"/>
      <c r="AF83" s="149"/>
      <c r="AG83" s="149" t="s">
        <v>192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70">
        <v>45</v>
      </c>
      <c r="B84" s="171" t="s">
        <v>288</v>
      </c>
      <c r="C84" s="187" t="s">
        <v>289</v>
      </c>
      <c r="D84" s="172" t="s">
        <v>280</v>
      </c>
      <c r="E84" s="173">
        <v>1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3">
        <v>0</v>
      </c>
      <c r="O84" s="173">
        <f>ROUND(E84*N84,2)</f>
        <v>0</v>
      </c>
      <c r="P84" s="173">
        <v>0</v>
      </c>
      <c r="Q84" s="173">
        <f>ROUND(E84*P84,2)</f>
        <v>0</v>
      </c>
      <c r="R84" s="175"/>
      <c r="S84" s="175" t="s">
        <v>143</v>
      </c>
      <c r="T84" s="176" t="s">
        <v>130</v>
      </c>
      <c r="U84" s="159">
        <v>0</v>
      </c>
      <c r="V84" s="159">
        <f>ROUND(E84*U84,2)</f>
        <v>0</v>
      </c>
      <c r="W84" s="159"/>
      <c r="X84" s="159" t="s">
        <v>281</v>
      </c>
      <c r="Y84" s="159" t="s">
        <v>132</v>
      </c>
      <c r="Z84" s="149"/>
      <c r="AA84" s="149"/>
      <c r="AB84" s="149"/>
      <c r="AC84" s="149"/>
      <c r="AD84" s="149"/>
      <c r="AE84" s="149"/>
      <c r="AF84" s="149"/>
      <c r="AG84" s="149" t="s">
        <v>290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ht="33.75" outlineLevel="2" x14ac:dyDescent="0.2">
      <c r="A85" s="156"/>
      <c r="B85" s="157"/>
      <c r="C85" s="248" t="s">
        <v>291</v>
      </c>
      <c r="D85" s="249"/>
      <c r="E85" s="249"/>
      <c r="F85" s="249"/>
      <c r="G85" s="249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9"/>
      <c r="AA85" s="149"/>
      <c r="AB85" s="149"/>
      <c r="AC85" s="149"/>
      <c r="AD85" s="149"/>
      <c r="AE85" s="149"/>
      <c r="AF85" s="149"/>
      <c r="AG85" s="149" t="s">
        <v>192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84" t="str">
        <f>C85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85" s="149"/>
      <c r="BC85" s="149"/>
      <c r="BD85" s="149"/>
      <c r="BE85" s="149"/>
      <c r="BF85" s="149"/>
      <c r="BG85" s="149"/>
      <c r="BH85" s="149"/>
    </row>
    <row r="86" spans="1:60" x14ac:dyDescent="0.2">
      <c r="A86" s="3"/>
      <c r="B86" s="4"/>
      <c r="C86" s="189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E86">
        <v>15</v>
      </c>
      <c r="AF86">
        <v>21</v>
      </c>
      <c r="AG86" t="s">
        <v>110</v>
      </c>
    </row>
    <row r="87" spans="1:60" x14ac:dyDescent="0.2">
      <c r="A87" s="152"/>
      <c r="B87" s="153" t="s">
        <v>29</v>
      </c>
      <c r="C87" s="190"/>
      <c r="D87" s="154"/>
      <c r="E87" s="155"/>
      <c r="F87" s="155"/>
      <c r="G87" s="169">
        <f>G8+G12+G23+G30+G61+G67+G74+G79</f>
        <v>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E87">
        <f>SUMIF(L7:L85,AE86,G7:G85)</f>
        <v>0</v>
      </c>
      <c r="AF87">
        <f>SUMIF(L7:L85,AF86,G7:G85)</f>
        <v>0</v>
      </c>
      <c r="AG87" t="s">
        <v>292</v>
      </c>
    </row>
    <row r="88" spans="1:60" x14ac:dyDescent="0.2">
      <c r="C88" s="191"/>
      <c r="D88" s="10"/>
      <c r="AG88" t="s">
        <v>293</v>
      </c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FbNIv7O+0+T2wTtq17schOIgmD6frtN2rSrtnlSeid7UkbZ5nS4QXb081mBw663utBNWEG7KOEKkyt8J049eg==" saltValue="p1NInqHANurOIIza9kEwAg==" spinCount="100000" sheet="1" formatRows="0"/>
  <mergeCells count="25">
    <mergeCell ref="C20:G20"/>
    <mergeCell ref="A1:G1"/>
    <mergeCell ref="C2:G2"/>
    <mergeCell ref="C3:G3"/>
    <mergeCell ref="C4:G4"/>
    <mergeCell ref="C18:G18"/>
    <mergeCell ref="C48:G48"/>
    <mergeCell ref="C29:G29"/>
    <mergeCell ref="C33:G33"/>
    <mergeCell ref="C34:G34"/>
    <mergeCell ref="C36:G36"/>
    <mergeCell ref="C37:G37"/>
    <mergeCell ref="C39:G39"/>
    <mergeCell ref="C40:G40"/>
    <mergeCell ref="C42:G42"/>
    <mergeCell ref="C43:G43"/>
    <mergeCell ref="C45:G45"/>
    <mergeCell ref="C46:G46"/>
    <mergeCell ref="C85:G85"/>
    <mergeCell ref="C49:G49"/>
    <mergeCell ref="C56:G56"/>
    <mergeCell ref="C59:G59"/>
    <mergeCell ref="C78:G78"/>
    <mergeCell ref="C81:G81"/>
    <mergeCell ref="C83:G8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707A3-5142-475C-A0F2-A28938C2720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97</v>
      </c>
      <c r="B1" s="254"/>
      <c r="C1" s="254"/>
      <c r="D1" s="254"/>
      <c r="E1" s="254"/>
      <c r="F1" s="254"/>
      <c r="G1" s="254"/>
      <c r="AG1" t="s">
        <v>98</v>
      </c>
    </row>
    <row r="2" spans="1:60" ht="24.95" customHeight="1" x14ac:dyDescent="0.2">
      <c r="A2" s="141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99</v>
      </c>
    </row>
    <row r="3" spans="1:60" ht="24.95" customHeight="1" x14ac:dyDescent="0.2">
      <c r="A3" s="141" t="s">
        <v>8</v>
      </c>
      <c r="B3" s="49" t="s">
        <v>61</v>
      </c>
      <c r="C3" s="255" t="s">
        <v>62</v>
      </c>
      <c r="D3" s="256"/>
      <c r="E3" s="256"/>
      <c r="F3" s="256"/>
      <c r="G3" s="257"/>
      <c r="AC3" s="122" t="s">
        <v>300</v>
      </c>
      <c r="AG3" t="s">
        <v>100</v>
      </c>
    </row>
    <row r="4" spans="1:60" ht="24.95" customHeight="1" x14ac:dyDescent="0.2">
      <c r="A4" s="142" t="s">
        <v>9</v>
      </c>
      <c r="B4" s="143" t="s">
        <v>63</v>
      </c>
      <c r="C4" s="258" t="s">
        <v>64</v>
      </c>
      <c r="D4" s="259"/>
      <c r="E4" s="259"/>
      <c r="F4" s="259"/>
      <c r="G4" s="260"/>
      <c r="AG4" t="s">
        <v>101</v>
      </c>
    </row>
    <row r="5" spans="1:60" x14ac:dyDescent="0.2">
      <c r="D5" s="10"/>
    </row>
    <row r="6" spans="1:60" ht="38.25" x14ac:dyDescent="0.2">
      <c r="A6" s="145" t="s">
        <v>102</v>
      </c>
      <c r="B6" s="147" t="s">
        <v>103</v>
      </c>
      <c r="C6" s="147" t="s">
        <v>104</v>
      </c>
      <c r="D6" s="146" t="s">
        <v>105</v>
      </c>
      <c r="E6" s="145" t="s">
        <v>106</v>
      </c>
      <c r="F6" s="144" t="s">
        <v>107</v>
      </c>
      <c r="G6" s="145" t="s">
        <v>29</v>
      </c>
      <c r="H6" s="148" t="s">
        <v>30</v>
      </c>
      <c r="I6" s="148" t="s">
        <v>108</v>
      </c>
      <c r="J6" s="148" t="s">
        <v>31</v>
      </c>
      <c r="K6" s="148" t="s">
        <v>109</v>
      </c>
      <c r="L6" s="148" t="s">
        <v>110</v>
      </c>
      <c r="M6" s="148" t="s">
        <v>111</v>
      </c>
      <c r="N6" s="148" t="s">
        <v>112</v>
      </c>
      <c r="O6" s="148" t="s">
        <v>113</v>
      </c>
      <c r="P6" s="148" t="s">
        <v>114</v>
      </c>
      <c r="Q6" s="148" t="s">
        <v>115</v>
      </c>
      <c r="R6" s="148" t="s">
        <v>116</v>
      </c>
      <c r="S6" s="148" t="s">
        <v>117</v>
      </c>
      <c r="T6" s="148" t="s">
        <v>118</v>
      </c>
      <c r="U6" s="148" t="s">
        <v>119</v>
      </c>
      <c r="V6" s="148" t="s">
        <v>120</v>
      </c>
      <c r="W6" s="148" t="s">
        <v>121</v>
      </c>
      <c r="X6" s="148" t="s">
        <v>122</v>
      </c>
      <c r="Y6" s="148" t="s">
        <v>123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3" t="s">
        <v>124</v>
      </c>
      <c r="B8" s="164" t="s">
        <v>93</v>
      </c>
      <c r="C8" s="185" t="s">
        <v>94</v>
      </c>
      <c r="D8" s="165"/>
      <c r="E8" s="166"/>
      <c r="F8" s="167"/>
      <c r="G8" s="167">
        <f>SUMIF(AG9:AG17,"&lt;&gt;NOR",G9:G17)</f>
        <v>0</v>
      </c>
      <c r="H8" s="167"/>
      <c r="I8" s="167">
        <f>SUM(I9:I17)</f>
        <v>0</v>
      </c>
      <c r="J8" s="167"/>
      <c r="K8" s="167">
        <f>SUM(K9:K17)</f>
        <v>0</v>
      </c>
      <c r="L8" s="167"/>
      <c r="M8" s="167">
        <f>SUM(M9:M17)</f>
        <v>0</v>
      </c>
      <c r="N8" s="166"/>
      <c r="O8" s="166">
        <f>SUM(O9:O17)</f>
        <v>0.08</v>
      </c>
      <c r="P8" s="166"/>
      <c r="Q8" s="166">
        <f>SUM(Q9:Q17)</f>
        <v>0</v>
      </c>
      <c r="R8" s="167"/>
      <c r="S8" s="167"/>
      <c r="T8" s="168"/>
      <c r="U8" s="162"/>
      <c r="V8" s="162">
        <f>SUM(V9:V17)</f>
        <v>57.980000000000004</v>
      </c>
      <c r="W8" s="162"/>
      <c r="X8" s="162"/>
      <c r="Y8" s="162"/>
      <c r="AG8" t="s">
        <v>125</v>
      </c>
    </row>
    <row r="9" spans="1:60" ht="22.5" outlineLevel="1" x14ac:dyDescent="0.2">
      <c r="A9" s="177">
        <v>1</v>
      </c>
      <c r="B9" s="178" t="s">
        <v>301</v>
      </c>
      <c r="C9" s="186" t="s">
        <v>302</v>
      </c>
      <c r="D9" s="179" t="s">
        <v>141</v>
      </c>
      <c r="E9" s="180">
        <v>20</v>
      </c>
      <c r="F9" s="181"/>
      <c r="G9" s="182">
        <f t="shared" ref="G9:G17" si="0">ROUND(E9*F9,2)</f>
        <v>0</v>
      </c>
      <c r="H9" s="181"/>
      <c r="I9" s="182">
        <f t="shared" ref="I9:I17" si="1">ROUND(E9*H9,2)</f>
        <v>0</v>
      </c>
      <c r="J9" s="181"/>
      <c r="K9" s="182">
        <f t="shared" ref="K9:K17" si="2">ROUND(E9*J9,2)</f>
        <v>0</v>
      </c>
      <c r="L9" s="182">
        <v>21</v>
      </c>
      <c r="M9" s="182">
        <f t="shared" ref="M9:M17" si="3">G9*(1+L9/100)</f>
        <v>0</v>
      </c>
      <c r="N9" s="180">
        <v>6.9999999999999994E-5</v>
      </c>
      <c r="O9" s="180">
        <f t="shared" ref="O9:O17" si="4">ROUND(E9*N9,2)</f>
        <v>0</v>
      </c>
      <c r="P9" s="180">
        <v>0</v>
      </c>
      <c r="Q9" s="180">
        <f t="shared" ref="Q9:Q17" si="5">ROUND(E9*P9,2)</f>
        <v>0</v>
      </c>
      <c r="R9" s="182" t="s">
        <v>303</v>
      </c>
      <c r="S9" s="182" t="s">
        <v>143</v>
      </c>
      <c r="T9" s="183" t="s">
        <v>144</v>
      </c>
      <c r="U9" s="159">
        <v>8.0170000000000005E-2</v>
      </c>
      <c r="V9" s="159">
        <f t="shared" ref="V9:V17" si="6">ROUND(E9*U9,2)</f>
        <v>1.6</v>
      </c>
      <c r="W9" s="159"/>
      <c r="X9" s="159" t="s">
        <v>131</v>
      </c>
      <c r="Y9" s="159" t="s">
        <v>132</v>
      </c>
      <c r="Z9" s="149"/>
      <c r="AA9" s="149"/>
      <c r="AB9" s="149"/>
      <c r="AC9" s="149"/>
      <c r="AD9" s="149"/>
      <c r="AE9" s="149"/>
      <c r="AF9" s="149"/>
      <c r="AG9" s="149" t="s">
        <v>133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7">
        <v>2</v>
      </c>
      <c r="B10" s="178" t="s">
        <v>304</v>
      </c>
      <c r="C10" s="186" t="s">
        <v>305</v>
      </c>
      <c r="D10" s="179" t="s">
        <v>141</v>
      </c>
      <c r="E10" s="180">
        <v>623</v>
      </c>
      <c r="F10" s="181"/>
      <c r="G10" s="182">
        <f t="shared" si="0"/>
        <v>0</v>
      </c>
      <c r="H10" s="181"/>
      <c r="I10" s="182">
        <f t="shared" si="1"/>
        <v>0</v>
      </c>
      <c r="J10" s="181"/>
      <c r="K10" s="182">
        <f t="shared" si="2"/>
        <v>0</v>
      </c>
      <c r="L10" s="182">
        <v>21</v>
      </c>
      <c r="M10" s="182">
        <f t="shared" si="3"/>
        <v>0</v>
      </c>
      <c r="N10" s="180">
        <v>6.0000000000000002E-5</v>
      </c>
      <c r="O10" s="180">
        <f t="shared" si="4"/>
        <v>0.04</v>
      </c>
      <c r="P10" s="180">
        <v>0</v>
      </c>
      <c r="Q10" s="180">
        <f t="shared" si="5"/>
        <v>0</v>
      </c>
      <c r="R10" s="182" t="s">
        <v>303</v>
      </c>
      <c r="S10" s="182" t="s">
        <v>143</v>
      </c>
      <c r="T10" s="183" t="s">
        <v>144</v>
      </c>
      <c r="U10" s="159">
        <v>9.0499999999999997E-2</v>
      </c>
      <c r="V10" s="159">
        <f t="shared" si="6"/>
        <v>56.38</v>
      </c>
      <c r="W10" s="159"/>
      <c r="X10" s="159" t="s">
        <v>131</v>
      </c>
      <c r="Y10" s="159" t="s">
        <v>132</v>
      </c>
      <c r="Z10" s="149"/>
      <c r="AA10" s="149"/>
      <c r="AB10" s="149"/>
      <c r="AC10" s="149"/>
      <c r="AD10" s="149"/>
      <c r="AE10" s="149"/>
      <c r="AF10" s="149"/>
      <c r="AG10" s="149" t="s">
        <v>133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7">
        <v>3</v>
      </c>
      <c r="B11" s="178" t="s">
        <v>306</v>
      </c>
      <c r="C11" s="186" t="s">
        <v>307</v>
      </c>
      <c r="D11" s="179" t="s">
        <v>138</v>
      </c>
      <c r="E11" s="180">
        <v>1</v>
      </c>
      <c r="F11" s="181"/>
      <c r="G11" s="182">
        <f t="shared" si="0"/>
        <v>0</v>
      </c>
      <c r="H11" s="181"/>
      <c r="I11" s="182">
        <f t="shared" si="1"/>
        <v>0</v>
      </c>
      <c r="J11" s="181"/>
      <c r="K11" s="182">
        <f t="shared" si="2"/>
        <v>0</v>
      </c>
      <c r="L11" s="182">
        <v>21</v>
      </c>
      <c r="M11" s="182">
        <f t="shared" si="3"/>
        <v>0</v>
      </c>
      <c r="N11" s="180">
        <v>0</v>
      </c>
      <c r="O11" s="180">
        <f t="shared" si="4"/>
        <v>0</v>
      </c>
      <c r="P11" s="180">
        <v>0</v>
      </c>
      <c r="Q11" s="180">
        <f t="shared" si="5"/>
        <v>0</v>
      </c>
      <c r="R11" s="182"/>
      <c r="S11" s="182" t="s">
        <v>129</v>
      </c>
      <c r="T11" s="183" t="s">
        <v>130</v>
      </c>
      <c r="U11" s="159">
        <v>0</v>
      </c>
      <c r="V11" s="159">
        <f t="shared" si="6"/>
        <v>0</v>
      </c>
      <c r="W11" s="159"/>
      <c r="X11" s="159" t="s">
        <v>131</v>
      </c>
      <c r="Y11" s="159" t="s">
        <v>132</v>
      </c>
      <c r="Z11" s="149"/>
      <c r="AA11" s="149"/>
      <c r="AB11" s="149"/>
      <c r="AC11" s="149"/>
      <c r="AD11" s="149"/>
      <c r="AE11" s="149"/>
      <c r="AF11" s="149"/>
      <c r="AG11" s="149" t="s">
        <v>133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7">
        <v>4</v>
      </c>
      <c r="B12" s="178" t="s">
        <v>308</v>
      </c>
      <c r="C12" s="186" t="s">
        <v>309</v>
      </c>
      <c r="D12" s="179" t="s">
        <v>138</v>
      </c>
      <c r="E12" s="180">
        <v>1</v>
      </c>
      <c r="F12" s="181"/>
      <c r="G12" s="182">
        <f t="shared" si="0"/>
        <v>0</v>
      </c>
      <c r="H12" s="181"/>
      <c r="I12" s="182">
        <f t="shared" si="1"/>
        <v>0</v>
      </c>
      <c r="J12" s="181"/>
      <c r="K12" s="182">
        <f t="shared" si="2"/>
        <v>0</v>
      </c>
      <c r="L12" s="182">
        <v>21</v>
      </c>
      <c r="M12" s="182">
        <f t="shared" si="3"/>
        <v>0</v>
      </c>
      <c r="N12" s="180">
        <v>0</v>
      </c>
      <c r="O12" s="180">
        <f t="shared" si="4"/>
        <v>0</v>
      </c>
      <c r="P12" s="180">
        <v>0</v>
      </c>
      <c r="Q12" s="180">
        <f t="shared" si="5"/>
        <v>0</v>
      </c>
      <c r="R12" s="182"/>
      <c r="S12" s="182" t="s">
        <v>129</v>
      </c>
      <c r="T12" s="183" t="s">
        <v>130</v>
      </c>
      <c r="U12" s="159">
        <v>0</v>
      </c>
      <c r="V12" s="159">
        <f t="shared" si="6"/>
        <v>0</v>
      </c>
      <c r="W12" s="159"/>
      <c r="X12" s="159" t="s">
        <v>131</v>
      </c>
      <c r="Y12" s="159" t="s">
        <v>132</v>
      </c>
      <c r="Z12" s="149"/>
      <c r="AA12" s="149"/>
      <c r="AB12" s="149"/>
      <c r="AC12" s="149"/>
      <c r="AD12" s="149"/>
      <c r="AE12" s="149"/>
      <c r="AF12" s="149"/>
      <c r="AG12" s="149" t="s">
        <v>133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7">
        <v>5</v>
      </c>
      <c r="B13" s="178" t="s">
        <v>310</v>
      </c>
      <c r="C13" s="186" t="s">
        <v>311</v>
      </c>
      <c r="D13" s="179" t="s">
        <v>138</v>
      </c>
      <c r="E13" s="180">
        <v>48</v>
      </c>
      <c r="F13" s="181"/>
      <c r="G13" s="182">
        <f t="shared" si="0"/>
        <v>0</v>
      </c>
      <c r="H13" s="181"/>
      <c r="I13" s="182">
        <f t="shared" si="1"/>
        <v>0</v>
      </c>
      <c r="J13" s="181"/>
      <c r="K13" s="182">
        <f t="shared" si="2"/>
        <v>0</v>
      </c>
      <c r="L13" s="182">
        <v>21</v>
      </c>
      <c r="M13" s="182">
        <f t="shared" si="3"/>
        <v>0</v>
      </c>
      <c r="N13" s="180">
        <v>1E-4</v>
      </c>
      <c r="O13" s="180">
        <f t="shared" si="4"/>
        <v>0</v>
      </c>
      <c r="P13" s="180">
        <v>0</v>
      </c>
      <c r="Q13" s="180">
        <f t="shared" si="5"/>
        <v>0</v>
      </c>
      <c r="R13" s="182"/>
      <c r="S13" s="182" t="s">
        <v>129</v>
      </c>
      <c r="T13" s="183" t="s">
        <v>130</v>
      </c>
      <c r="U13" s="159">
        <v>0</v>
      </c>
      <c r="V13" s="159">
        <f t="shared" si="6"/>
        <v>0</v>
      </c>
      <c r="W13" s="159"/>
      <c r="X13" s="159" t="s">
        <v>131</v>
      </c>
      <c r="Y13" s="159" t="s">
        <v>132</v>
      </c>
      <c r="Z13" s="149"/>
      <c r="AA13" s="149"/>
      <c r="AB13" s="149"/>
      <c r="AC13" s="149"/>
      <c r="AD13" s="149"/>
      <c r="AE13" s="149"/>
      <c r="AF13" s="149"/>
      <c r="AG13" s="149" t="s">
        <v>133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7">
        <v>6</v>
      </c>
      <c r="B14" s="178" t="s">
        <v>312</v>
      </c>
      <c r="C14" s="186" t="s">
        <v>313</v>
      </c>
      <c r="D14" s="179" t="s">
        <v>138</v>
      </c>
      <c r="E14" s="180">
        <v>7</v>
      </c>
      <c r="F14" s="181"/>
      <c r="G14" s="182">
        <f t="shared" si="0"/>
        <v>0</v>
      </c>
      <c r="H14" s="181"/>
      <c r="I14" s="182">
        <f t="shared" si="1"/>
        <v>0</v>
      </c>
      <c r="J14" s="181"/>
      <c r="K14" s="182">
        <f t="shared" si="2"/>
        <v>0</v>
      </c>
      <c r="L14" s="182">
        <v>21</v>
      </c>
      <c r="M14" s="182">
        <f t="shared" si="3"/>
        <v>0</v>
      </c>
      <c r="N14" s="180">
        <v>0</v>
      </c>
      <c r="O14" s="180">
        <f t="shared" si="4"/>
        <v>0</v>
      </c>
      <c r="P14" s="180">
        <v>0</v>
      </c>
      <c r="Q14" s="180">
        <f t="shared" si="5"/>
        <v>0</v>
      </c>
      <c r="R14" s="182"/>
      <c r="S14" s="182" t="s">
        <v>129</v>
      </c>
      <c r="T14" s="183" t="s">
        <v>130</v>
      </c>
      <c r="U14" s="159">
        <v>0</v>
      </c>
      <c r="V14" s="159">
        <f t="shared" si="6"/>
        <v>0</v>
      </c>
      <c r="W14" s="159"/>
      <c r="X14" s="159" t="s">
        <v>131</v>
      </c>
      <c r="Y14" s="159" t="s">
        <v>132</v>
      </c>
      <c r="Z14" s="149"/>
      <c r="AA14" s="149"/>
      <c r="AB14" s="149"/>
      <c r="AC14" s="149"/>
      <c r="AD14" s="149"/>
      <c r="AE14" s="149"/>
      <c r="AF14" s="149"/>
      <c r="AG14" s="149" t="s">
        <v>133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7">
        <v>7</v>
      </c>
      <c r="B15" s="178" t="s">
        <v>314</v>
      </c>
      <c r="C15" s="186" t="s">
        <v>315</v>
      </c>
      <c r="D15" s="179" t="s">
        <v>138</v>
      </c>
      <c r="E15" s="180">
        <v>48</v>
      </c>
      <c r="F15" s="181"/>
      <c r="G15" s="182">
        <f t="shared" si="0"/>
        <v>0</v>
      </c>
      <c r="H15" s="181"/>
      <c r="I15" s="182">
        <f t="shared" si="1"/>
        <v>0</v>
      </c>
      <c r="J15" s="181"/>
      <c r="K15" s="182">
        <f t="shared" si="2"/>
        <v>0</v>
      </c>
      <c r="L15" s="182">
        <v>21</v>
      </c>
      <c r="M15" s="182">
        <f t="shared" si="3"/>
        <v>0</v>
      </c>
      <c r="N15" s="180">
        <v>0</v>
      </c>
      <c r="O15" s="180">
        <f t="shared" si="4"/>
        <v>0</v>
      </c>
      <c r="P15" s="180">
        <v>0</v>
      </c>
      <c r="Q15" s="180">
        <f t="shared" si="5"/>
        <v>0</v>
      </c>
      <c r="R15" s="182"/>
      <c r="S15" s="182" t="s">
        <v>129</v>
      </c>
      <c r="T15" s="183" t="s">
        <v>130</v>
      </c>
      <c r="U15" s="159">
        <v>0</v>
      </c>
      <c r="V15" s="159">
        <f t="shared" si="6"/>
        <v>0</v>
      </c>
      <c r="W15" s="159"/>
      <c r="X15" s="159" t="s">
        <v>131</v>
      </c>
      <c r="Y15" s="159" t="s">
        <v>132</v>
      </c>
      <c r="Z15" s="149"/>
      <c r="AA15" s="149"/>
      <c r="AB15" s="149"/>
      <c r="AC15" s="149"/>
      <c r="AD15" s="149"/>
      <c r="AE15" s="149"/>
      <c r="AF15" s="149"/>
      <c r="AG15" s="149" t="s">
        <v>133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7">
        <v>8</v>
      </c>
      <c r="B16" s="178" t="s">
        <v>316</v>
      </c>
      <c r="C16" s="186" t="s">
        <v>317</v>
      </c>
      <c r="D16" s="179" t="s">
        <v>141</v>
      </c>
      <c r="E16" s="180">
        <v>235</v>
      </c>
      <c r="F16" s="181"/>
      <c r="G16" s="182">
        <f t="shared" si="0"/>
        <v>0</v>
      </c>
      <c r="H16" s="181"/>
      <c r="I16" s="182">
        <f t="shared" si="1"/>
        <v>0</v>
      </c>
      <c r="J16" s="181"/>
      <c r="K16" s="182">
        <f t="shared" si="2"/>
        <v>0</v>
      </c>
      <c r="L16" s="182">
        <v>21</v>
      </c>
      <c r="M16" s="182">
        <f t="shared" si="3"/>
        <v>0</v>
      </c>
      <c r="N16" s="180">
        <v>0</v>
      </c>
      <c r="O16" s="180">
        <f t="shared" si="4"/>
        <v>0</v>
      </c>
      <c r="P16" s="180">
        <v>0</v>
      </c>
      <c r="Q16" s="180">
        <f t="shared" si="5"/>
        <v>0</v>
      </c>
      <c r="R16" s="182"/>
      <c r="S16" s="182" t="s">
        <v>129</v>
      </c>
      <c r="T16" s="183" t="s">
        <v>130</v>
      </c>
      <c r="U16" s="159">
        <v>0</v>
      </c>
      <c r="V16" s="159">
        <f t="shared" si="6"/>
        <v>0</v>
      </c>
      <c r="W16" s="159"/>
      <c r="X16" s="159" t="s">
        <v>131</v>
      </c>
      <c r="Y16" s="159" t="s">
        <v>132</v>
      </c>
      <c r="Z16" s="149"/>
      <c r="AA16" s="149"/>
      <c r="AB16" s="149"/>
      <c r="AC16" s="149"/>
      <c r="AD16" s="149"/>
      <c r="AE16" s="149"/>
      <c r="AF16" s="149"/>
      <c r="AG16" s="149" t="s">
        <v>133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7">
        <v>9</v>
      </c>
      <c r="B17" s="178" t="s">
        <v>318</v>
      </c>
      <c r="C17" s="186" t="s">
        <v>319</v>
      </c>
      <c r="D17" s="179" t="s">
        <v>141</v>
      </c>
      <c r="E17" s="180">
        <v>260</v>
      </c>
      <c r="F17" s="181"/>
      <c r="G17" s="182">
        <f t="shared" si="0"/>
        <v>0</v>
      </c>
      <c r="H17" s="181"/>
      <c r="I17" s="182">
        <f t="shared" si="1"/>
        <v>0</v>
      </c>
      <c r="J17" s="181"/>
      <c r="K17" s="182">
        <f t="shared" si="2"/>
        <v>0</v>
      </c>
      <c r="L17" s="182">
        <v>21</v>
      </c>
      <c r="M17" s="182">
        <f t="shared" si="3"/>
        <v>0</v>
      </c>
      <c r="N17" s="180">
        <v>1.4999999999999999E-4</v>
      </c>
      <c r="O17" s="180">
        <f t="shared" si="4"/>
        <v>0.04</v>
      </c>
      <c r="P17" s="180">
        <v>0</v>
      </c>
      <c r="Q17" s="180">
        <f t="shared" si="5"/>
        <v>0</v>
      </c>
      <c r="R17" s="182"/>
      <c r="S17" s="182" t="s">
        <v>129</v>
      </c>
      <c r="T17" s="183" t="s">
        <v>130</v>
      </c>
      <c r="U17" s="159">
        <v>0</v>
      </c>
      <c r="V17" s="159">
        <f t="shared" si="6"/>
        <v>0</v>
      </c>
      <c r="W17" s="159"/>
      <c r="X17" s="159" t="s">
        <v>131</v>
      </c>
      <c r="Y17" s="159" t="s">
        <v>132</v>
      </c>
      <c r="Z17" s="149"/>
      <c r="AA17" s="149"/>
      <c r="AB17" s="149"/>
      <c r="AC17" s="149"/>
      <c r="AD17" s="149"/>
      <c r="AE17" s="149"/>
      <c r="AF17" s="149"/>
      <c r="AG17" s="149" t="s">
        <v>133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">
      <c r="A18" s="163" t="s">
        <v>124</v>
      </c>
      <c r="B18" s="164" t="s">
        <v>95</v>
      </c>
      <c r="C18" s="185" t="s">
        <v>27</v>
      </c>
      <c r="D18" s="165"/>
      <c r="E18" s="166"/>
      <c r="F18" s="167"/>
      <c r="G18" s="167">
        <f>SUMIF(AG19:AG24,"&lt;&gt;NOR",G19:G24)</f>
        <v>0</v>
      </c>
      <c r="H18" s="167"/>
      <c r="I18" s="167">
        <f>SUM(I19:I24)</f>
        <v>0</v>
      </c>
      <c r="J18" s="167"/>
      <c r="K18" s="167">
        <f>SUM(K19:K24)</f>
        <v>0</v>
      </c>
      <c r="L18" s="167"/>
      <c r="M18" s="167">
        <f>SUM(M19:M24)</f>
        <v>0</v>
      </c>
      <c r="N18" s="166"/>
      <c r="O18" s="166">
        <f>SUM(O19:O24)</f>
        <v>0</v>
      </c>
      <c r="P18" s="166"/>
      <c r="Q18" s="166">
        <f>SUM(Q19:Q24)</f>
        <v>0</v>
      </c>
      <c r="R18" s="167"/>
      <c r="S18" s="167"/>
      <c r="T18" s="168"/>
      <c r="U18" s="162"/>
      <c r="V18" s="162">
        <f>SUM(V19:V24)</f>
        <v>0</v>
      </c>
      <c r="W18" s="162"/>
      <c r="X18" s="162"/>
      <c r="Y18" s="162"/>
      <c r="AG18" t="s">
        <v>125</v>
      </c>
    </row>
    <row r="19" spans="1:60" outlineLevel="1" x14ac:dyDescent="0.2">
      <c r="A19" s="170">
        <v>10</v>
      </c>
      <c r="B19" s="171" t="s">
        <v>278</v>
      </c>
      <c r="C19" s="187" t="s">
        <v>279</v>
      </c>
      <c r="D19" s="172" t="s">
        <v>280</v>
      </c>
      <c r="E19" s="173">
        <v>1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5"/>
      <c r="S19" s="175" t="s">
        <v>143</v>
      </c>
      <c r="T19" s="176" t="s">
        <v>130</v>
      </c>
      <c r="U19" s="159">
        <v>0</v>
      </c>
      <c r="V19" s="159">
        <f>ROUND(E19*U19,2)</f>
        <v>0</v>
      </c>
      <c r="W19" s="159"/>
      <c r="X19" s="159" t="s">
        <v>281</v>
      </c>
      <c r="Y19" s="159" t="s">
        <v>132</v>
      </c>
      <c r="Z19" s="149"/>
      <c r="AA19" s="149"/>
      <c r="AB19" s="149"/>
      <c r="AC19" s="149"/>
      <c r="AD19" s="149"/>
      <c r="AE19" s="149"/>
      <c r="AF19" s="149"/>
      <c r="AG19" s="149" t="s">
        <v>282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33.75" outlineLevel="2" x14ac:dyDescent="0.2">
      <c r="A20" s="156"/>
      <c r="B20" s="157"/>
      <c r="C20" s="248" t="s">
        <v>283</v>
      </c>
      <c r="D20" s="249"/>
      <c r="E20" s="249"/>
      <c r="F20" s="249"/>
      <c r="G20" s="24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9"/>
      <c r="AA20" s="149"/>
      <c r="AB20" s="149"/>
      <c r="AC20" s="149"/>
      <c r="AD20" s="149"/>
      <c r="AE20" s="149"/>
      <c r="AF20" s="149"/>
      <c r="AG20" s="149" t="s">
        <v>192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84" t="str">
        <f>C20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0">
        <v>11</v>
      </c>
      <c r="B21" s="171" t="s">
        <v>284</v>
      </c>
      <c r="C21" s="187" t="s">
        <v>285</v>
      </c>
      <c r="D21" s="172" t="s">
        <v>280</v>
      </c>
      <c r="E21" s="173">
        <v>1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5"/>
      <c r="S21" s="175" t="s">
        <v>143</v>
      </c>
      <c r="T21" s="176" t="s">
        <v>130</v>
      </c>
      <c r="U21" s="159">
        <v>0</v>
      </c>
      <c r="V21" s="159">
        <f>ROUND(E21*U21,2)</f>
        <v>0</v>
      </c>
      <c r="W21" s="159"/>
      <c r="X21" s="159" t="s">
        <v>281</v>
      </c>
      <c r="Y21" s="159" t="s">
        <v>132</v>
      </c>
      <c r="Z21" s="149"/>
      <c r="AA21" s="149"/>
      <c r="AB21" s="149"/>
      <c r="AC21" s="149"/>
      <c r="AD21" s="149"/>
      <c r="AE21" s="149"/>
      <c r="AF21" s="149"/>
      <c r="AG21" s="149" t="s">
        <v>282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2" x14ac:dyDescent="0.2">
      <c r="A22" s="156"/>
      <c r="B22" s="157"/>
      <c r="C22" s="248" t="s">
        <v>287</v>
      </c>
      <c r="D22" s="249"/>
      <c r="E22" s="249"/>
      <c r="F22" s="249"/>
      <c r="G22" s="24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9"/>
      <c r="AA22" s="149"/>
      <c r="AB22" s="149"/>
      <c r="AC22" s="149"/>
      <c r="AD22" s="149"/>
      <c r="AE22" s="149"/>
      <c r="AF22" s="149"/>
      <c r="AG22" s="149" t="s">
        <v>192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0">
        <v>12</v>
      </c>
      <c r="B23" s="171" t="s">
        <v>320</v>
      </c>
      <c r="C23" s="187" t="s">
        <v>321</v>
      </c>
      <c r="D23" s="172" t="s">
        <v>280</v>
      </c>
      <c r="E23" s="173">
        <v>1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5"/>
      <c r="S23" s="175" t="s">
        <v>143</v>
      </c>
      <c r="T23" s="176" t="s">
        <v>130</v>
      </c>
      <c r="U23" s="159">
        <v>0</v>
      </c>
      <c r="V23" s="159">
        <f>ROUND(E23*U23,2)</f>
        <v>0</v>
      </c>
      <c r="W23" s="159"/>
      <c r="X23" s="159" t="s">
        <v>281</v>
      </c>
      <c r="Y23" s="159" t="s">
        <v>132</v>
      </c>
      <c r="Z23" s="149"/>
      <c r="AA23" s="149"/>
      <c r="AB23" s="149"/>
      <c r="AC23" s="149"/>
      <c r="AD23" s="149"/>
      <c r="AE23" s="149"/>
      <c r="AF23" s="149"/>
      <c r="AG23" s="149" t="s">
        <v>290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2.5" outlineLevel="2" x14ac:dyDescent="0.2">
      <c r="A24" s="156"/>
      <c r="B24" s="157"/>
      <c r="C24" s="248" t="s">
        <v>322</v>
      </c>
      <c r="D24" s="249"/>
      <c r="E24" s="249"/>
      <c r="F24" s="249"/>
      <c r="G24" s="24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9"/>
      <c r="AA24" s="149"/>
      <c r="AB24" s="149"/>
      <c r="AC24" s="149"/>
      <c r="AD24" s="149"/>
      <c r="AE24" s="149"/>
      <c r="AF24" s="149"/>
      <c r="AG24" s="149" t="s">
        <v>192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84" t="str">
        <f>C24</f>
        <v>Náklady zhotovitele, související s prováděním zkoušek a revizí předepsaných technickými normami nebo objednatelem a které jsou pro provedení díla nezbytné.</v>
      </c>
      <c r="BB24" s="149"/>
      <c r="BC24" s="149"/>
      <c r="BD24" s="149"/>
      <c r="BE24" s="149"/>
      <c r="BF24" s="149"/>
      <c r="BG24" s="149"/>
      <c r="BH24" s="149"/>
    </row>
    <row r="25" spans="1:60" x14ac:dyDescent="0.2">
      <c r="A25" s="3"/>
      <c r="B25" s="4"/>
      <c r="C25" s="189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v>15</v>
      </c>
      <c r="AF25">
        <v>21</v>
      </c>
      <c r="AG25" t="s">
        <v>110</v>
      </c>
    </row>
    <row r="26" spans="1:60" x14ac:dyDescent="0.2">
      <c r="A26" s="152"/>
      <c r="B26" s="153" t="s">
        <v>29</v>
      </c>
      <c r="C26" s="190"/>
      <c r="D26" s="154"/>
      <c r="E26" s="155"/>
      <c r="F26" s="155"/>
      <c r="G26" s="169">
        <f>G8+G18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f>SUMIF(L7:L24,AE25,G7:G24)</f>
        <v>0</v>
      </c>
      <c r="AF26">
        <f>SUMIF(L7:L24,AF25,G7:G24)</f>
        <v>0</v>
      </c>
      <c r="AG26" t="s">
        <v>292</v>
      </c>
    </row>
    <row r="27" spans="1:60" x14ac:dyDescent="0.2">
      <c r="C27" s="191"/>
      <c r="D27" s="10"/>
      <c r="AG27" t="s">
        <v>293</v>
      </c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8h4HxZl8zF4HksLXKFoedX2MtW+tfPJE068E42AIOjns19SqDubvu0qoRpdKyhWw1V+nhbewubyvBWLJhvxxg==" saltValue="nedhY9X7FHHJUMzfUJOYNA==" spinCount="100000" sheet="1" formatRows="0"/>
  <mergeCells count="7">
    <mergeCell ref="C24:G24"/>
    <mergeCell ref="A1:G1"/>
    <mergeCell ref="C2:G2"/>
    <mergeCell ref="C3:G3"/>
    <mergeCell ref="C4:G4"/>
    <mergeCell ref="C20:G20"/>
    <mergeCell ref="C22:G2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SO 01 D.1.4.1 Pol</vt:lpstr>
      <vt:lpstr>SO 02 D.1.4.2 Pol</vt:lpstr>
      <vt:lpstr>PS 03 D.1.4.3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'PS 03 D.1.4.3 Pol'!Názvy_tisku</vt:lpstr>
      <vt:lpstr>'SO 01 D.1.4.1 Pol'!Názvy_tisku</vt:lpstr>
      <vt:lpstr>'SO 02 D.1.4.2 Pol'!Názvy_tisku</vt:lpstr>
      <vt:lpstr>oadresa</vt:lpstr>
      <vt:lpstr>Stavba!Objednatel</vt:lpstr>
      <vt:lpstr>Stavba!Objekt</vt:lpstr>
      <vt:lpstr>'PS 03 D.1.4.3 Pol'!Oblast_tisku</vt:lpstr>
      <vt:lpstr>'SO 01 D.1.4.1 Pol'!Oblast_tisku</vt:lpstr>
      <vt:lpstr>'SO 02 D.1.4.2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Vikotr Striz</dc:creator>
  <cp:lastModifiedBy>Martin Hlaváč</cp:lastModifiedBy>
  <cp:lastPrinted>2019-03-19T12:27:02Z</cp:lastPrinted>
  <dcterms:created xsi:type="dcterms:W3CDTF">2009-04-08T07:15:50Z</dcterms:created>
  <dcterms:modified xsi:type="dcterms:W3CDTF">2024-01-04T12:26:33Z</dcterms:modified>
</cp:coreProperties>
</file>