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lan\Documents\Zakázky\Nemocnice Vyškov\Zateplení A8+E\ZD A8E\ZD předaná dodavtelům A8E\Di A8E\Di 01 A8E\"/>
    </mc:Choice>
  </mc:AlternateContent>
  <bookViews>
    <workbookView xWindow="0" yWindow="0" windowWidth="23040" windowHeight="9972"/>
  </bookViews>
  <sheets>
    <sheet name="Rekapitulace stavby" sheetId="1" r:id="rId1"/>
    <sheet name="02.1 - Stavební část E" sheetId="2" r:id="rId2"/>
    <sheet name="02.2 - Vyspravení vnitřní..." sheetId="3" r:id="rId3"/>
    <sheet name="02.3 - Ochranný nátěr stř..." sheetId="4" r:id="rId4"/>
    <sheet name="02.4 - Svítidla - obj.E" sheetId="5" r:id="rId5"/>
    <sheet name="02.5 - VRN" sheetId="6" r:id="rId6"/>
    <sheet name="Pokyny pro vyplnění" sheetId="7" r:id="rId7"/>
  </sheets>
  <definedNames>
    <definedName name="_xlnm._FilterDatabase" localSheetId="1" hidden="1">'02.1 - Stavební část E'!$C$105:$K$557</definedName>
    <definedName name="_xlnm._FilterDatabase" localSheetId="2" hidden="1">'02.2 - Vyspravení vnitřní...'!$C$91:$K$166</definedName>
    <definedName name="_xlnm._FilterDatabase" localSheetId="3" hidden="1">'02.3 - Ochranný nátěr stř...'!$C$86:$K$101</definedName>
    <definedName name="_xlnm._FilterDatabase" localSheetId="4" hidden="1">'02.4 - Svítidla - obj.E'!$C$86:$K$100</definedName>
    <definedName name="_xlnm._FilterDatabase" localSheetId="5" hidden="1">'02.5 - VRN'!$C$87:$K$93</definedName>
    <definedName name="_xlnm.Print_Titles" localSheetId="1">'02.1 - Stavební část E'!$105:$105</definedName>
    <definedName name="_xlnm.Print_Titles" localSheetId="2">'02.2 - Vyspravení vnitřní...'!$91:$91</definedName>
    <definedName name="_xlnm.Print_Titles" localSheetId="3">'02.3 - Ochranný nátěr stř...'!$86:$86</definedName>
    <definedName name="_xlnm.Print_Titles" localSheetId="4">'02.4 - Svítidla - obj.E'!$86:$86</definedName>
    <definedName name="_xlnm.Print_Titles" localSheetId="5">'02.5 - VRN'!$87:$87</definedName>
    <definedName name="_xlnm.Print_Titles" localSheetId="0">'Rekapitulace stavby'!$52:$52</definedName>
    <definedName name="_xlnm.Print_Area" localSheetId="1">'02.1 - Stavební část E'!$C$4:$J$41,'02.1 - Stavební část E'!$C$47:$J$85,'02.1 - Stavební část E'!$C$91:$K$557</definedName>
    <definedName name="_xlnm.Print_Area" localSheetId="2">'02.2 - Vyspravení vnitřní...'!$C$4:$J$41,'02.2 - Vyspravení vnitřní...'!$C$47:$J$71,'02.2 - Vyspravení vnitřní...'!$C$77:$K$166</definedName>
    <definedName name="_xlnm.Print_Area" localSheetId="3">'02.3 - Ochranný nátěr stř...'!$C$4:$J$41,'02.3 - Ochranný nátěr stř...'!$C$47:$J$66,'02.3 - Ochranný nátěr stř...'!$C$72:$K$101</definedName>
    <definedName name="_xlnm.Print_Area" localSheetId="4">'02.4 - Svítidla - obj.E'!$C$4:$J$41,'02.4 - Svítidla - obj.E'!$C$47:$J$66,'02.4 - Svítidla - obj.E'!$C$72:$K$100</definedName>
    <definedName name="_xlnm.Print_Area" localSheetId="5">'02.5 - VRN'!$C$4:$J$41,'02.5 - VRN'!$C$47:$J$67,'02.5 - VRN'!$C$73:$K$93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</definedNames>
  <calcPr calcId="152511"/>
</workbook>
</file>

<file path=xl/calcChain.xml><?xml version="1.0" encoding="utf-8"?>
<calcChain xmlns="http://schemas.openxmlformats.org/spreadsheetml/2006/main">
  <c r="BK99" i="5" l="1"/>
  <c r="BI99" i="5"/>
  <c r="BH99" i="5"/>
  <c r="BG99" i="5"/>
  <c r="BF99" i="5"/>
  <c r="T99" i="5"/>
  <c r="R99" i="5"/>
  <c r="P99" i="5"/>
  <c r="J99" i="5"/>
  <c r="BE99" i="5" s="1"/>
  <c r="J97" i="5"/>
  <c r="P97" i="5"/>
  <c r="BK97" i="5"/>
  <c r="BK96" i="5" l="1"/>
  <c r="BI96" i="5"/>
  <c r="BH96" i="5"/>
  <c r="BG96" i="5"/>
  <c r="BF96" i="5"/>
  <c r="BE96" i="5"/>
  <c r="T96" i="5"/>
  <c r="R96" i="5"/>
  <c r="P96" i="5"/>
  <c r="J96" i="5"/>
  <c r="BK94" i="6" l="1"/>
  <c r="BK95" i="6"/>
  <c r="BK96" i="6"/>
  <c r="BK97" i="6"/>
  <c r="J94" i="6"/>
  <c r="J95" i="6"/>
  <c r="J96" i="6"/>
  <c r="J97" i="6"/>
  <c r="J39" i="6" l="1"/>
  <c r="J38" i="6"/>
  <c r="AY60" i="1" s="1"/>
  <c r="J37" i="6"/>
  <c r="AX60" i="1" s="1"/>
  <c r="BI93" i="6"/>
  <c r="F39" i="6" s="1"/>
  <c r="BH93" i="6"/>
  <c r="BG93" i="6"/>
  <c r="BF93" i="6"/>
  <c r="T93" i="6"/>
  <c r="T92" i="6" s="1"/>
  <c r="R93" i="6"/>
  <c r="R92" i="6" s="1"/>
  <c r="P93" i="6"/>
  <c r="P92" i="6" s="1"/>
  <c r="BI91" i="6"/>
  <c r="BH91" i="6"/>
  <c r="BG91" i="6"/>
  <c r="BF91" i="6"/>
  <c r="T91" i="6"/>
  <c r="T90" i="6" s="1"/>
  <c r="R91" i="6"/>
  <c r="R90" i="6" s="1"/>
  <c r="P91" i="6"/>
  <c r="P90" i="6" s="1"/>
  <c r="F82" i="6"/>
  <c r="E80" i="6"/>
  <c r="F56" i="6"/>
  <c r="E54" i="6"/>
  <c r="J26" i="6"/>
  <c r="E26" i="6"/>
  <c r="J59" i="6" s="1"/>
  <c r="J25" i="6"/>
  <c r="J23" i="6"/>
  <c r="E23" i="6"/>
  <c r="J84" i="6" s="1"/>
  <c r="J22" i="6"/>
  <c r="J20" i="6"/>
  <c r="E20" i="6"/>
  <c r="F85" i="6" s="1"/>
  <c r="J19" i="6"/>
  <c r="J17" i="6"/>
  <c r="E17" i="6"/>
  <c r="F58" i="6" s="1"/>
  <c r="J16" i="6"/>
  <c r="J14" i="6"/>
  <c r="J82" i="6" s="1"/>
  <c r="E7" i="6"/>
  <c r="E76" i="6" s="1"/>
  <c r="J39" i="5"/>
  <c r="J38" i="5"/>
  <c r="AY59" i="1"/>
  <c r="J37" i="5"/>
  <c r="AX59" i="1"/>
  <c r="BI100" i="5"/>
  <c r="BH100" i="5"/>
  <c r="BG100" i="5"/>
  <c r="BF100" i="5"/>
  <c r="T100" i="5"/>
  <c r="R100" i="5"/>
  <c r="P100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F81" i="5"/>
  <c r="E79" i="5"/>
  <c r="F56" i="5"/>
  <c r="E54" i="5"/>
  <c r="J26" i="5"/>
  <c r="E26" i="5"/>
  <c r="J84" i="5" s="1"/>
  <c r="J25" i="5"/>
  <c r="J23" i="5"/>
  <c r="E23" i="5"/>
  <c r="J83" i="5" s="1"/>
  <c r="J22" i="5"/>
  <c r="J20" i="5"/>
  <c r="E20" i="5"/>
  <c r="F59" i="5" s="1"/>
  <c r="J19" i="5"/>
  <c r="J17" i="5"/>
  <c r="E17" i="5"/>
  <c r="F83" i="5" s="1"/>
  <c r="J16" i="5"/>
  <c r="J14" i="5"/>
  <c r="J81" i="5" s="1"/>
  <c r="E7" i="5"/>
  <c r="E50" i="5" s="1"/>
  <c r="J39" i="4"/>
  <c r="J38" i="4"/>
  <c r="AY58" i="1"/>
  <c r="J37" i="4"/>
  <c r="AX58" i="1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0" i="4"/>
  <c r="BH90" i="4"/>
  <c r="BG90" i="4"/>
  <c r="BF90" i="4"/>
  <c r="T90" i="4"/>
  <c r="R90" i="4"/>
  <c r="P90" i="4"/>
  <c r="F81" i="4"/>
  <c r="E79" i="4"/>
  <c r="F56" i="4"/>
  <c r="E54" i="4"/>
  <c r="J26" i="4"/>
  <c r="E26" i="4"/>
  <c r="J84" i="4"/>
  <c r="J25" i="4"/>
  <c r="J23" i="4"/>
  <c r="E23" i="4"/>
  <c r="J58" i="4"/>
  <c r="J22" i="4"/>
  <c r="J20" i="4"/>
  <c r="E20" i="4"/>
  <c r="F84" i="4"/>
  <c r="J19" i="4"/>
  <c r="J17" i="4"/>
  <c r="E17" i="4"/>
  <c r="F83" i="4"/>
  <c r="J16" i="4"/>
  <c r="J14" i="4"/>
  <c r="J56" i="4" s="1"/>
  <c r="E7" i="4"/>
  <c r="E75" i="4"/>
  <c r="J39" i="3"/>
  <c r="J38" i="3"/>
  <c r="AY57" i="1"/>
  <c r="J37" i="3"/>
  <c r="AX57" i="1"/>
  <c r="BI165" i="3"/>
  <c r="BH165" i="3"/>
  <c r="BG165" i="3"/>
  <c r="BF165" i="3"/>
  <c r="T165" i="3"/>
  <c r="R165" i="3"/>
  <c r="P165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T151" i="3"/>
  <c r="R152" i="3"/>
  <c r="R151" i="3" s="1"/>
  <c r="P152" i="3"/>
  <c r="P151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1" i="3"/>
  <c r="BH111" i="3"/>
  <c r="BG111" i="3"/>
  <c r="BF111" i="3"/>
  <c r="T111" i="3"/>
  <c r="R111" i="3"/>
  <c r="P111" i="3"/>
  <c r="BI106" i="3"/>
  <c r="BH106" i="3"/>
  <c r="BG106" i="3"/>
  <c r="BF106" i="3"/>
  <c r="T106" i="3"/>
  <c r="R106" i="3"/>
  <c r="P106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F86" i="3"/>
  <c r="E84" i="3"/>
  <c r="F56" i="3"/>
  <c r="E54" i="3"/>
  <c r="J26" i="3"/>
  <c r="E26" i="3"/>
  <c r="J59" i="3"/>
  <c r="J25" i="3"/>
  <c r="J23" i="3"/>
  <c r="E23" i="3"/>
  <c r="J88" i="3"/>
  <c r="J22" i="3"/>
  <c r="J20" i="3"/>
  <c r="E20" i="3"/>
  <c r="F59" i="3"/>
  <c r="J19" i="3"/>
  <c r="J17" i="3"/>
  <c r="E17" i="3"/>
  <c r="F88" i="3"/>
  <c r="J16" i="3"/>
  <c r="J14" i="3"/>
  <c r="J86" i="3" s="1"/>
  <c r="E7" i="3"/>
  <c r="E50" i="3"/>
  <c r="J39" i="2"/>
  <c r="J38" i="2"/>
  <c r="AY56" i="1"/>
  <c r="J37" i="2"/>
  <c r="AX56" i="1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2" i="2"/>
  <c r="BH552" i="2"/>
  <c r="BG552" i="2"/>
  <c r="BF552" i="2"/>
  <c r="T552" i="2"/>
  <c r="R552" i="2"/>
  <c r="P552" i="2"/>
  <c r="BI547" i="2"/>
  <c r="BH547" i="2"/>
  <c r="BG547" i="2"/>
  <c r="BF547" i="2"/>
  <c r="T547" i="2"/>
  <c r="R547" i="2"/>
  <c r="P547" i="2"/>
  <c r="BI543" i="2"/>
  <c r="BH543" i="2"/>
  <c r="BG543" i="2"/>
  <c r="BF543" i="2"/>
  <c r="T543" i="2"/>
  <c r="R543" i="2"/>
  <c r="P543" i="2"/>
  <c r="BI540" i="2"/>
  <c r="BH540" i="2"/>
  <c r="BG540" i="2"/>
  <c r="BF540" i="2"/>
  <c r="T540" i="2"/>
  <c r="R540" i="2"/>
  <c r="P540" i="2"/>
  <c r="BI538" i="2"/>
  <c r="BH538" i="2"/>
  <c r="BG538" i="2"/>
  <c r="BF538" i="2"/>
  <c r="T538" i="2"/>
  <c r="R538" i="2"/>
  <c r="P538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1" i="2"/>
  <c r="BH481" i="2"/>
  <c r="BG481" i="2"/>
  <c r="BF481" i="2"/>
  <c r="T481" i="2"/>
  <c r="R481" i="2"/>
  <c r="P481" i="2"/>
  <c r="BI476" i="2"/>
  <c r="BH476" i="2"/>
  <c r="BG476" i="2"/>
  <c r="BF476" i="2"/>
  <c r="T476" i="2"/>
  <c r="R476" i="2"/>
  <c r="P476" i="2"/>
  <c r="BI471" i="2"/>
  <c r="BH471" i="2"/>
  <c r="BG471" i="2"/>
  <c r="BF471" i="2"/>
  <c r="T471" i="2"/>
  <c r="R471" i="2"/>
  <c r="P471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2" i="2"/>
  <c r="BH452" i="2"/>
  <c r="BG452" i="2"/>
  <c r="BF452" i="2"/>
  <c r="T452" i="2"/>
  <c r="R452" i="2"/>
  <c r="P452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T429" i="2"/>
  <c r="R430" i="2"/>
  <c r="R429" i="2"/>
  <c r="P430" i="2"/>
  <c r="P429" i="2" s="1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86" i="2"/>
  <c r="BH386" i="2"/>
  <c r="BG386" i="2"/>
  <c r="BF386" i="2"/>
  <c r="T386" i="2"/>
  <c r="R386" i="2"/>
  <c r="P386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T375" i="2"/>
  <c r="R376" i="2"/>
  <c r="R375" i="2"/>
  <c r="P376" i="2"/>
  <c r="P375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1" i="2"/>
  <c r="BH361" i="2"/>
  <c r="BG361" i="2"/>
  <c r="BF361" i="2"/>
  <c r="T361" i="2"/>
  <c r="R361" i="2"/>
  <c r="P361" i="2"/>
  <c r="BI356" i="2"/>
  <c r="BH356" i="2"/>
  <c r="BG356" i="2"/>
  <c r="BF356" i="2"/>
  <c r="T356" i="2"/>
  <c r="R356" i="2"/>
  <c r="P356" i="2"/>
  <c r="BI351" i="2"/>
  <c r="BH351" i="2"/>
  <c r="BG351" i="2"/>
  <c r="BF351" i="2"/>
  <c r="T351" i="2"/>
  <c r="R351" i="2"/>
  <c r="P351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87" i="2"/>
  <c r="BH287" i="2"/>
  <c r="BG287" i="2"/>
  <c r="BF287" i="2"/>
  <c r="T287" i="2"/>
  <c r="R287" i="2"/>
  <c r="P287" i="2"/>
  <c r="BI281" i="2"/>
  <c r="BH281" i="2"/>
  <c r="BG281" i="2"/>
  <c r="BF281" i="2"/>
  <c r="T281" i="2"/>
  <c r="R281" i="2"/>
  <c r="P281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1" i="2"/>
  <c r="BH191" i="2"/>
  <c r="BG191" i="2"/>
  <c r="BF191" i="2"/>
  <c r="T191" i="2"/>
  <c r="R191" i="2"/>
  <c r="P191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6" i="2"/>
  <c r="BH166" i="2"/>
  <c r="BG166" i="2"/>
  <c r="BF166" i="2"/>
  <c r="T166" i="2"/>
  <c r="R166" i="2"/>
  <c r="P166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R109" i="2"/>
  <c r="P109" i="2"/>
  <c r="F100" i="2"/>
  <c r="E98" i="2"/>
  <c r="F56" i="2"/>
  <c r="E54" i="2"/>
  <c r="J26" i="2"/>
  <c r="E26" i="2"/>
  <c r="J59" i="2"/>
  <c r="J25" i="2"/>
  <c r="J23" i="2"/>
  <c r="E23" i="2"/>
  <c r="J102" i="2"/>
  <c r="J22" i="2"/>
  <c r="J20" i="2"/>
  <c r="E20" i="2"/>
  <c r="F103" i="2"/>
  <c r="J19" i="2"/>
  <c r="J17" i="2"/>
  <c r="E17" i="2"/>
  <c r="F58" i="2"/>
  <c r="J16" i="2"/>
  <c r="J14" i="2"/>
  <c r="J100" i="2"/>
  <c r="E7" i="2"/>
  <c r="E94" i="2"/>
  <c r="L50" i="1"/>
  <c r="AM50" i="1"/>
  <c r="AM49" i="1"/>
  <c r="L49" i="1"/>
  <c r="AM47" i="1"/>
  <c r="L47" i="1"/>
  <c r="L45" i="1"/>
  <c r="L44" i="1"/>
  <c r="J523" i="2"/>
  <c r="J430" i="2"/>
  <c r="J296" i="2"/>
  <c r="BK198" i="2"/>
  <c r="J529" i="2"/>
  <c r="J494" i="2"/>
  <c r="BK414" i="2"/>
  <c r="BK327" i="2"/>
  <c r="J239" i="2"/>
  <c r="BK157" i="2"/>
  <c r="J491" i="2"/>
  <c r="J421" i="2"/>
  <c r="J321" i="2"/>
  <c r="J180" i="2"/>
  <c r="J538" i="2"/>
  <c r="BK443" i="2"/>
  <c r="J376" i="2"/>
  <c r="J198" i="2"/>
  <c r="BK129" i="3"/>
  <c r="BK152" i="3"/>
  <c r="BK97" i="3"/>
  <c r="BK96" i="4"/>
  <c r="J93" i="5"/>
  <c r="BK91" i="6"/>
  <c r="J434" i="2"/>
  <c r="BK315" i="2"/>
  <c r="J256" i="2"/>
  <c r="J171" i="2"/>
  <c r="J547" i="2"/>
  <c r="J485" i="2"/>
  <c r="BK411" i="2"/>
  <c r="BK281" i="2"/>
  <c r="BK171" i="2"/>
  <c r="J506" i="2"/>
  <c r="J417" i="2"/>
  <c r="J312" i="2"/>
  <c r="BK137" i="2"/>
  <c r="J524" i="2"/>
  <c r="J464" i="2"/>
  <c r="BK386" i="2"/>
  <c r="BK239" i="2"/>
  <c r="J174" i="2"/>
  <c r="J130" i="2"/>
  <c r="J129" i="3"/>
  <c r="J127" i="3"/>
  <c r="J90" i="4"/>
  <c r="BK92" i="5"/>
  <c r="J526" i="2"/>
  <c r="BK432" i="2"/>
  <c r="J339" i="2"/>
  <c r="BK274" i="2"/>
  <c r="BK130" i="2"/>
  <c r="BK525" i="2"/>
  <c r="BK447" i="2"/>
  <c r="BK345" i="2"/>
  <c r="BK271" i="2"/>
  <c r="BK123" i="2"/>
  <c r="BK503" i="2"/>
  <c r="BK424" i="2"/>
  <c r="J317" i="2"/>
  <c r="BK117" i="2"/>
  <c r="J515" i="2"/>
  <c r="BK339" i="2"/>
  <c r="J237" i="2"/>
  <c r="J148" i="2"/>
  <c r="BK144" i="3"/>
  <c r="BK149" i="3"/>
  <c r="BK94" i="4"/>
  <c r="BK94" i="5"/>
  <c r="J521" i="2"/>
  <c r="J404" i="2"/>
  <c r="BK287" i="2"/>
  <c r="J166" i="2"/>
  <c r="BK552" i="2"/>
  <c r="BK497" i="2"/>
  <c r="BK380" i="2"/>
  <c r="BK300" i="2"/>
  <c r="BK178" i="2"/>
  <c r="J552" i="2"/>
  <c r="BK471" i="2"/>
  <c r="J386" i="2"/>
  <c r="J324" i="2"/>
  <c r="J157" i="2"/>
  <c r="J503" i="2"/>
  <c r="J441" i="2"/>
  <c r="BK404" i="2"/>
  <c r="BK243" i="2"/>
  <c r="J152" i="3"/>
  <c r="BK158" i="3"/>
  <c r="J144" i="3"/>
  <c r="BK90" i="4"/>
  <c r="BK100" i="5"/>
  <c r="J449" i="2"/>
  <c r="BK342" i="2"/>
  <c r="BK269" i="2"/>
  <c r="J161" i="2"/>
  <c r="BK543" i="2"/>
  <c r="BK517" i="2"/>
  <c r="BK395" i="2"/>
  <c r="J305" i="2"/>
  <c r="BK191" i="2"/>
  <c r="J528" i="2"/>
  <c r="J380" i="2"/>
  <c r="BK305" i="2"/>
  <c r="BK133" i="2"/>
  <c r="BK506" i="2"/>
  <c r="J438" i="2"/>
  <c r="BK256" i="2"/>
  <c r="BK142" i="2"/>
  <c r="BK156" i="3"/>
  <c r="J134" i="3"/>
  <c r="J98" i="4"/>
  <c r="J525" i="2"/>
  <c r="BK417" i="2"/>
  <c r="J300" i="2"/>
  <c r="BK218" i="2"/>
  <c r="J114" i="2"/>
  <c r="J500" i="2"/>
  <c r="J456" i="2"/>
  <c r="J342" i="2"/>
  <c r="J271" i="2"/>
  <c r="J557" i="2"/>
  <c r="J435" i="2"/>
  <c r="J351" i="2"/>
  <c r="BK237" i="2"/>
  <c r="BK531" i="2"/>
  <c r="J447" i="2"/>
  <c r="BK356" i="2"/>
  <c r="J218" i="2"/>
  <c r="BK144" i="2"/>
  <c r="BK111" i="3"/>
  <c r="BK165" i="3"/>
  <c r="J95" i="3"/>
  <c r="BK93" i="5"/>
  <c r="BK182" i="2"/>
  <c r="J487" i="2"/>
  <c r="J402" i="2"/>
  <c r="BK324" i="2"/>
  <c r="BK220" i="2"/>
  <c r="BK556" i="2"/>
  <c r="J481" i="2"/>
  <c r="J411" i="2"/>
  <c r="J330" i="2"/>
  <c r="BK184" i="2"/>
  <c r="J556" i="2"/>
  <c r="BK494" i="2"/>
  <c r="J310" i="2"/>
  <c r="J178" i="2"/>
  <c r="J133" i="2"/>
  <c r="BK127" i="3"/>
  <c r="J149" i="3"/>
  <c r="BK100" i="4"/>
  <c r="J91" i="5"/>
  <c r="J443" i="2"/>
  <c r="J308" i="2"/>
  <c r="J207" i="2"/>
  <c r="J123" i="2"/>
  <c r="BK526" i="2"/>
  <c r="J458" i="2"/>
  <c r="BK368" i="2"/>
  <c r="J274" i="2"/>
  <c r="BK161" i="2"/>
  <c r="J497" i="2"/>
  <c r="J414" i="2"/>
  <c r="J345" i="2"/>
  <c r="BK205" i="2"/>
  <c r="BK462" i="2"/>
  <c r="J432" i="2"/>
  <c r="BK296" i="2"/>
  <c r="J220" i="2"/>
  <c r="J176" i="2"/>
  <c r="J94" i="4"/>
  <c r="J92" i="5"/>
  <c r="J520" i="2"/>
  <c r="BK312" i="2"/>
  <c r="BK254" i="2"/>
  <c r="J142" i="2"/>
  <c r="BK524" i="2"/>
  <c r="BK452" i="2"/>
  <c r="BK361" i="2"/>
  <c r="J293" i="2"/>
  <c r="BK538" i="2"/>
  <c r="J466" i="2"/>
  <c r="J361" i="2"/>
  <c r="BK226" i="2"/>
  <c r="BK113" i="2"/>
  <c r="BK521" i="2"/>
  <c r="J460" i="2"/>
  <c r="BK321" i="2"/>
  <c r="J214" i="2"/>
  <c r="J146" i="3"/>
  <c r="J125" i="3"/>
  <c r="BK118" i="3"/>
  <c r="BK91" i="5"/>
  <c r="J90" i="5"/>
  <c r="J512" i="2"/>
  <c r="BK393" i="2"/>
  <c r="J281" i="2"/>
  <c r="J137" i="2"/>
  <c r="BK527" i="2"/>
  <c r="BK434" i="2"/>
  <c r="BK317" i="2"/>
  <c r="BK180" i="2"/>
  <c r="BK530" i="2"/>
  <c r="BK464" i="2"/>
  <c r="BK370" i="2"/>
  <c r="J182" i="2"/>
  <c r="BK520" i="2"/>
  <c r="BK435" i="2"/>
  <c r="BK333" i="2"/>
  <c r="BK200" i="2"/>
  <c r="J156" i="3"/>
  <c r="J106" i="3"/>
  <c r="BK99" i="3"/>
  <c r="BK98" i="4"/>
  <c r="BK95" i="5"/>
  <c r="BK515" i="2"/>
  <c r="J407" i="2"/>
  <c r="BK310" i="2"/>
  <c r="J251" i="2"/>
  <c r="BK154" i="2"/>
  <c r="J530" i="2"/>
  <c r="J471" i="2"/>
  <c r="J373" i="2"/>
  <c r="J287" i="2"/>
  <c r="BK176" i="2"/>
  <c r="BK529" i="2"/>
  <c r="BK456" i="2"/>
  <c r="J356" i="2"/>
  <c r="BK214" i="2"/>
  <c r="J522" i="2"/>
  <c r="J366" i="2"/>
  <c r="J191" i="2"/>
  <c r="BK109" i="2"/>
  <c r="J99" i="3"/>
  <c r="J111" i="3"/>
  <c r="J517" i="2"/>
  <c r="BK421" i="2"/>
  <c r="BK336" i="2"/>
  <c r="J230" i="2"/>
  <c r="J144" i="2"/>
  <c r="BK522" i="2"/>
  <c r="BK441" i="2"/>
  <c r="BK330" i="2"/>
  <c r="BK251" i="2"/>
  <c r="J121" i="2"/>
  <c r="J509" i="2"/>
  <c r="BK460" i="2"/>
  <c r="BK366" i="2"/>
  <c r="J232" i="2"/>
  <c r="BK114" i="2"/>
  <c r="BK449" i="2"/>
  <c r="J427" i="2"/>
  <c r="J336" i="2"/>
  <c r="J184" i="2"/>
  <c r="BK121" i="2"/>
  <c r="BK116" i="3"/>
  <c r="BK95" i="3"/>
  <c r="BK106" i="3"/>
  <c r="J95" i="5"/>
  <c r="J94" i="5"/>
  <c r="BK509" i="2"/>
  <c r="J395" i="2"/>
  <c r="J224" i="2"/>
  <c r="J113" i="2"/>
  <c r="BK481" i="2"/>
  <c r="BK376" i="2"/>
  <c r="J254" i="2"/>
  <c r="BK557" i="2"/>
  <c r="BK458" i="2"/>
  <c r="J333" i="2"/>
  <c r="J200" i="2"/>
  <c r="BK528" i="2"/>
  <c r="BK491" i="2"/>
  <c r="BK430" i="2"/>
  <c r="BK230" i="2"/>
  <c r="J117" i="2"/>
  <c r="J165" i="3"/>
  <c r="J139" i="3"/>
  <c r="BK90" i="5"/>
  <c r="BK93" i="6"/>
  <c r="BK92" i="6" s="1"/>
  <c r="J92" i="6" s="1"/>
  <c r="J452" i="2"/>
  <c r="BK232" i="2"/>
  <c r="BK148" i="2"/>
  <c r="BK523" i="2"/>
  <c r="BK466" i="2"/>
  <c r="J370" i="2"/>
  <c r="J243" i="2"/>
  <c r="BK547" i="2"/>
  <c r="BK487" i="2"/>
  <c r="J393" i="2"/>
  <c r="J327" i="2"/>
  <c r="BK207" i="2"/>
  <c r="BK540" i="2"/>
  <c r="BK500" i="2"/>
  <c r="J424" i="2"/>
  <c r="J269" i="2"/>
  <c r="J154" i="2"/>
  <c r="J142" i="3"/>
  <c r="BK142" i="3"/>
  <c r="J96" i="4"/>
  <c r="J91" i="6"/>
  <c r="BK476" i="2"/>
  <c r="J368" i="2"/>
  <c r="BK293" i="2"/>
  <c r="J226" i="2"/>
  <c r="J109" i="2"/>
  <c r="BK512" i="2"/>
  <c r="BK427" i="2"/>
  <c r="J247" i="2"/>
  <c r="J543" i="2"/>
  <c r="J462" i="2"/>
  <c r="BK373" i="2"/>
  <c r="J266" i="2"/>
  <c r="BK174" i="2"/>
  <c r="J527" i="2"/>
  <c r="BK402" i="2"/>
  <c r="BK247" i="2"/>
  <c r="BK166" i="2"/>
  <c r="BK134" i="3"/>
  <c r="J118" i="3"/>
  <c r="J100" i="4"/>
  <c r="J93" i="6"/>
  <c r="BK485" i="2"/>
  <c r="BK351" i="2"/>
  <c r="BK266" i="2"/>
  <c r="J540" i="2"/>
  <c r="J476" i="2"/>
  <c r="BK407" i="2"/>
  <c r="J315" i="2"/>
  <c r="BK224" i="2"/>
  <c r="J531" i="2"/>
  <c r="BK438" i="2"/>
  <c r="BK308" i="2"/>
  <c r="AS55" i="1"/>
  <c r="J205" i="2"/>
  <c r="BK139" i="3"/>
  <c r="BK146" i="3"/>
  <c r="J158" i="3"/>
  <c r="BK125" i="3"/>
  <c r="J116" i="3"/>
  <c r="J97" i="3"/>
  <c r="F36" i="5" l="1"/>
  <c r="BA59" i="1" s="1"/>
  <c r="T89" i="6"/>
  <c r="T88" i="6" s="1"/>
  <c r="P89" i="6"/>
  <c r="P88" i="6" s="1"/>
  <c r="AU60" i="1" s="1"/>
  <c r="R89" i="6"/>
  <c r="R88" i="6" s="1"/>
  <c r="BK108" i="2"/>
  <c r="J108" i="2"/>
  <c r="J65" i="2" s="1"/>
  <c r="BK136" i="2"/>
  <c r="J136" i="2"/>
  <c r="J66" i="2" s="1"/>
  <c r="BK153" i="2"/>
  <c r="J153" i="2"/>
  <c r="J67" i="2" s="1"/>
  <c r="P160" i="2"/>
  <c r="P170" i="2"/>
  <c r="P299" i="2"/>
  <c r="R365" i="2"/>
  <c r="R379" i="2"/>
  <c r="BK406" i="2"/>
  <c r="J406" i="2"/>
  <c r="J75" i="2" s="1"/>
  <c r="P431" i="2"/>
  <c r="R437" i="2"/>
  <c r="P451" i="2"/>
  <c r="R496" i="2"/>
  <c r="BK519" i="2"/>
  <c r="J519" i="2"/>
  <c r="J81" i="2"/>
  <c r="BK542" i="2"/>
  <c r="J542" i="2"/>
  <c r="J82" i="2" s="1"/>
  <c r="R555" i="2"/>
  <c r="R554" i="2" s="1"/>
  <c r="R94" i="3"/>
  <c r="P124" i="3"/>
  <c r="P93" i="3" s="1"/>
  <c r="P92" i="3" s="1"/>
  <c r="AU57" i="1" s="1"/>
  <c r="P141" i="3"/>
  <c r="BK155" i="3"/>
  <c r="J155" i="3"/>
  <c r="J70" i="3" s="1"/>
  <c r="T89" i="4"/>
  <c r="T88" i="4" s="1"/>
  <c r="T87" i="4" s="1"/>
  <c r="BK89" i="5"/>
  <c r="BK88" i="5" s="1"/>
  <c r="J88" i="5" s="1"/>
  <c r="J64" i="5" s="1"/>
  <c r="P108" i="2"/>
  <c r="R136" i="2"/>
  <c r="R153" i="2"/>
  <c r="T153" i="2"/>
  <c r="T160" i="2"/>
  <c r="BK170" i="2"/>
  <c r="J170" i="2"/>
  <c r="J69" i="2" s="1"/>
  <c r="T299" i="2"/>
  <c r="T365" i="2"/>
  <c r="P379" i="2"/>
  <c r="R406" i="2"/>
  <c r="T431" i="2"/>
  <c r="T437" i="2"/>
  <c r="T451" i="2"/>
  <c r="P496" i="2"/>
  <c r="R519" i="2"/>
  <c r="P542" i="2"/>
  <c r="T555" i="2"/>
  <c r="T554" i="2" s="1"/>
  <c r="BK94" i="3"/>
  <c r="J94" i="3"/>
  <c r="J65" i="3"/>
  <c r="T124" i="3"/>
  <c r="T141" i="3"/>
  <c r="R155" i="3"/>
  <c r="R154" i="3"/>
  <c r="BK89" i="4"/>
  <c r="J89" i="4"/>
  <c r="J65" i="4"/>
  <c r="T89" i="5"/>
  <c r="T88" i="5" s="1"/>
  <c r="T87" i="5" s="1"/>
  <c r="R108" i="2"/>
  <c r="P136" i="2"/>
  <c r="P153" i="2"/>
  <c r="R160" i="2"/>
  <c r="T170" i="2"/>
  <c r="BK299" i="2"/>
  <c r="J299" i="2" s="1"/>
  <c r="J70" i="2" s="1"/>
  <c r="BK365" i="2"/>
  <c r="J365" i="2"/>
  <c r="J71" i="2" s="1"/>
  <c r="T379" i="2"/>
  <c r="P406" i="2"/>
  <c r="BK431" i="2"/>
  <c r="J431" i="2" s="1"/>
  <c r="J77" i="2" s="1"/>
  <c r="P437" i="2"/>
  <c r="BK451" i="2"/>
  <c r="J451" i="2" s="1"/>
  <c r="J79" i="2" s="1"/>
  <c r="BK496" i="2"/>
  <c r="J496" i="2"/>
  <c r="J80" i="2" s="1"/>
  <c r="P519" i="2"/>
  <c r="R542" i="2"/>
  <c r="P555" i="2"/>
  <c r="P554" i="2" s="1"/>
  <c r="T94" i="3"/>
  <c r="T93" i="3"/>
  <c r="T92" i="3"/>
  <c r="R124" i="3"/>
  <c r="R141" i="3"/>
  <c r="T155" i="3"/>
  <c r="T154" i="3"/>
  <c r="R89" i="4"/>
  <c r="R88" i="4"/>
  <c r="R87" i="4"/>
  <c r="R89" i="5"/>
  <c r="R88" i="5" s="1"/>
  <c r="R87" i="5" s="1"/>
  <c r="T108" i="2"/>
  <c r="T136" i="2"/>
  <c r="BK160" i="2"/>
  <c r="J160" i="2"/>
  <c r="J68" i="2"/>
  <c r="R170" i="2"/>
  <c r="R299" i="2"/>
  <c r="P365" i="2"/>
  <c r="BK379" i="2"/>
  <c r="J379" i="2"/>
  <c r="J74" i="2" s="1"/>
  <c r="T406" i="2"/>
  <c r="R431" i="2"/>
  <c r="BK437" i="2"/>
  <c r="J437" i="2" s="1"/>
  <c r="J78" i="2" s="1"/>
  <c r="R451" i="2"/>
  <c r="T496" i="2"/>
  <c r="T519" i="2"/>
  <c r="T542" i="2"/>
  <c r="BK555" i="2"/>
  <c r="J555" i="2" s="1"/>
  <c r="J84" i="2" s="1"/>
  <c r="BK554" i="2"/>
  <c r="J554" i="2" s="1"/>
  <c r="J83" i="2" s="1"/>
  <c r="P94" i="3"/>
  <c r="BK124" i="3"/>
  <c r="J124" i="3"/>
  <c r="J66" i="3" s="1"/>
  <c r="BK141" i="3"/>
  <c r="J141" i="3" s="1"/>
  <c r="J67" i="3" s="1"/>
  <c r="P155" i="3"/>
  <c r="P154" i="3"/>
  <c r="P89" i="4"/>
  <c r="P88" i="4"/>
  <c r="P87" i="4" s="1"/>
  <c r="AU58" i="1" s="1"/>
  <c r="P89" i="5"/>
  <c r="P88" i="5" s="1"/>
  <c r="P87" i="5" s="1"/>
  <c r="AU59" i="1" s="1"/>
  <c r="BK151" i="3"/>
  <c r="J151" i="3"/>
  <c r="J68" i="3" s="1"/>
  <c r="BK90" i="6"/>
  <c r="J90" i="6" s="1"/>
  <c r="J65" i="6" s="1"/>
  <c r="BK375" i="2"/>
  <c r="J375" i="2"/>
  <c r="J72" i="2"/>
  <c r="BK429" i="2"/>
  <c r="J429" i="2" s="1"/>
  <c r="J76" i="2" s="1"/>
  <c r="J66" i="6"/>
  <c r="J58" i="6"/>
  <c r="F84" i="6"/>
  <c r="J85" i="6"/>
  <c r="E50" i="6"/>
  <c r="J56" i="6"/>
  <c r="F59" i="6"/>
  <c r="BE91" i="6"/>
  <c r="BE93" i="6"/>
  <c r="BD60" i="1"/>
  <c r="J56" i="5"/>
  <c r="J58" i="5"/>
  <c r="E75" i="5"/>
  <c r="F84" i="5"/>
  <c r="BE95" i="5"/>
  <c r="BE100" i="5"/>
  <c r="BK88" i="4"/>
  <c r="J88" i="4" s="1"/>
  <c r="J64" i="4" s="1"/>
  <c r="F58" i="5"/>
  <c r="J59" i="5"/>
  <c r="BE91" i="5"/>
  <c r="BE90" i="5"/>
  <c r="BE92" i="5"/>
  <c r="BE93" i="5"/>
  <c r="BE94" i="5"/>
  <c r="E50" i="4"/>
  <c r="F59" i="4"/>
  <c r="F58" i="4"/>
  <c r="J59" i="4"/>
  <c r="J81" i="4"/>
  <c r="BE98" i="4"/>
  <c r="J83" i="4"/>
  <c r="BE90" i="4"/>
  <c r="BE94" i="4"/>
  <c r="BE100" i="4"/>
  <c r="BE96" i="4"/>
  <c r="J56" i="3"/>
  <c r="E80" i="3"/>
  <c r="BE99" i="3"/>
  <c r="BE142" i="3"/>
  <c r="BE144" i="3"/>
  <c r="BE149" i="3"/>
  <c r="BE152" i="3"/>
  <c r="BE156" i="3"/>
  <c r="F58" i="3"/>
  <c r="F89" i="3"/>
  <c r="BE127" i="3"/>
  <c r="BE129" i="3"/>
  <c r="BE139" i="3"/>
  <c r="BE158" i="3"/>
  <c r="BE165" i="3"/>
  <c r="J58" i="3"/>
  <c r="J89" i="3"/>
  <c r="BE97" i="3"/>
  <c r="BE106" i="3"/>
  <c r="BE111" i="3"/>
  <c r="BE116" i="3"/>
  <c r="BE125" i="3"/>
  <c r="BE95" i="3"/>
  <c r="BE118" i="3"/>
  <c r="BE134" i="3"/>
  <c r="BE146" i="3"/>
  <c r="J58" i="2"/>
  <c r="F102" i="2"/>
  <c r="BE130" i="2"/>
  <c r="BE154" i="2"/>
  <c r="BE157" i="2"/>
  <c r="BE205" i="2"/>
  <c r="BE220" i="2"/>
  <c r="BE224" i="2"/>
  <c r="BE251" i="2"/>
  <c r="BE281" i="2"/>
  <c r="BE293" i="2"/>
  <c r="BE305" i="2"/>
  <c r="BE315" i="2"/>
  <c r="BE317" i="2"/>
  <c r="BE327" i="2"/>
  <c r="BE342" i="2"/>
  <c r="BE345" i="2"/>
  <c r="BE356" i="2"/>
  <c r="BE366" i="2"/>
  <c r="BE393" i="2"/>
  <c r="BE404" i="2"/>
  <c r="BE411" i="2"/>
  <c r="BE414" i="2"/>
  <c r="BE417" i="2"/>
  <c r="BE432" i="2"/>
  <c r="BE434" i="2"/>
  <c r="BE452" i="2"/>
  <c r="BE509" i="2"/>
  <c r="BE512" i="2"/>
  <c r="BE523" i="2"/>
  <c r="BE524" i="2"/>
  <c r="BE529" i="2"/>
  <c r="BE530" i="2"/>
  <c r="BE543" i="2"/>
  <c r="E50" i="2"/>
  <c r="J56" i="2"/>
  <c r="J103" i="2"/>
  <c r="BE123" i="2"/>
  <c r="BE142" i="2"/>
  <c r="BE148" i="2"/>
  <c r="BE161" i="2"/>
  <c r="BE166" i="2"/>
  <c r="BE176" i="2"/>
  <c r="BE178" i="2"/>
  <c r="BE218" i="2"/>
  <c r="BE230" i="2"/>
  <c r="BE239" i="2"/>
  <c r="BE247" i="2"/>
  <c r="BE271" i="2"/>
  <c r="BE274" i="2"/>
  <c r="BE287" i="2"/>
  <c r="BE296" i="2"/>
  <c r="BE300" i="2"/>
  <c r="BE310" i="2"/>
  <c r="BE339" i="2"/>
  <c r="BE395" i="2"/>
  <c r="BE427" i="2"/>
  <c r="BE430" i="2"/>
  <c r="BE441" i="2"/>
  <c r="BE443" i="2"/>
  <c r="BE447" i="2"/>
  <c r="BE449" i="2"/>
  <c r="BE471" i="2"/>
  <c r="BE476" i="2"/>
  <c r="BE485" i="2"/>
  <c r="BE515" i="2"/>
  <c r="BE517" i="2"/>
  <c r="BE521" i="2"/>
  <c r="BE531" i="2"/>
  <c r="BE552" i="2"/>
  <c r="BE557" i="2"/>
  <c r="F59" i="2"/>
  <c r="BE109" i="2"/>
  <c r="BE113" i="2"/>
  <c r="BE114" i="2"/>
  <c r="BE133" i="2"/>
  <c r="BE137" i="2"/>
  <c r="BE144" i="2"/>
  <c r="BE182" i="2"/>
  <c r="BE198" i="2"/>
  <c r="BE200" i="2"/>
  <c r="BE207" i="2"/>
  <c r="BE214" i="2"/>
  <c r="BE226" i="2"/>
  <c r="BE232" i="2"/>
  <c r="BE254" i="2"/>
  <c r="BE256" i="2"/>
  <c r="BE266" i="2"/>
  <c r="BE269" i="2"/>
  <c r="BE308" i="2"/>
  <c r="BE312" i="2"/>
  <c r="BE333" i="2"/>
  <c r="BE336" i="2"/>
  <c r="BE386" i="2"/>
  <c r="BE421" i="2"/>
  <c r="BE435" i="2"/>
  <c r="BE456" i="2"/>
  <c r="BE460" i="2"/>
  <c r="BE462" i="2"/>
  <c r="BE487" i="2"/>
  <c r="BE494" i="2"/>
  <c r="BE503" i="2"/>
  <c r="BE506" i="2"/>
  <c r="BE520" i="2"/>
  <c r="BE538" i="2"/>
  <c r="BE540" i="2"/>
  <c r="BE547" i="2"/>
  <c r="BE556" i="2"/>
  <c r="BE117" i="2"/>
  <c r="BE121" i="2"/>
  <c r="BE171" i="2"/>
  <c r="BE174" i="2"/>
  <c r="BE180" i="2"/>
  <c r="BE184" i="2"/>
  <c r="BE191" i="2"/>
  <c r="BE237" i="2"/>
  <c r="BE243" i="2"/>
  <c r="BE321" i="2"/>
  <c r="BE324" i="2"/>
  <c r="BE330" i="2"/>
  <c r="BE351" i="2"/>
  <c r="BE361" i="2"/>
  <c r="BE368" i="2"/>
  <c r="BE370" i="2"/>
  <c r="BE373" i="2"/>
  <c r="BE376" i="2"/>
  <c r="BE380" i="2"/>
  <c r="BE402" i="2"/>
  <c r="BE407" i="2"/>
  <c r="BE424" i="2"/>
  <c r="BE438" i="2"/>
  <c r="BE458" i="2"/>
  <c r="BE464" i="2"/>
  <c r="BE466" i="2"/>
  <c r="BE481" i="2"/>
  <c r="BE491" i="2"/>
  <c r="BE497" i="2"/>
  <c r="BE500" i="2"/>
  <c r="BE522" i="2"/>
  <c r="BE525" i="2"/>
  <c r="BE526" i="2"/>
  <c r="BE527" i="2"/>
  <c r="BE528" i="2"/>
  <c r="F39" i="3"/>
  <c r="BD57" i="1"/>
  <c r="F36" i="2"/>
  <c r="BA56" i="1" s="1"/>
  <c r="F37" i="2"/>
  <c r="BB56" i="1"/>
  <c r="J36" i="3"/>
  <c r="AW57" i="1"/>
  <c r="F37" i="3"/>
  <c r="BB57" i="1"/>
  <c r="F37" i="5"/>
  <c r="BB59" i="1" s="1"/>
  <c r="F38" i="6"/>
  <c r="BC60" i="1" s="1"/>
  <c r="F38" i="3"/>
  <c r="BC57" i="1"/>
  <c r="J36" i="4"/>
  <c r="AW58" i="1"/>
  <c r="F36" i="4"/>
  <c r="BA58" i="1" s="1"/>
  <c r="F38" i="5"/>
  <c r="BC59" i="1" s="1"/>
  <c r="F36" i="6"/>
  <c r="BA60" i="1" s="1"/>
  <c r="J36" i="6"/>
  <c r="AW60" i="1" s="1"/>
  <c r="J36" i="2"/>
  <c r="AW56" i="1" s="1"/>
  <c r="F38" i="2"/>
  <c r="BC56" i="1"/>
  <c r="F37" i="4"/>
  <c r="BB58" i="1"/>
  <c r="F39" i="5"/>
  <c r="BD59" i="1" s="1"/>
  <c r="F37" i="6"/>
  <c r="BB60" i="1" s="1"/>
  <c r="AS54" i="1"/>
  <c r="F36" i="3"/>
  <c r="BA57" i="1"/>
  <c r="F38" i="4"/>
  <c r="BC58" i="1" s="1"/>
  <c r="F39" i="4"/>
  <c r="BD58" i="1"/>
  <c r="J36" i="5"/>
  <c r="AW59" i="1" s="1"/>
  <c r="F39" i="2"/>
  <c r="BD56" i="1"/>
  <c r="J89" i="5" l="1"/>
  <c r="J65" i="5" s="1"/>
  <c r="T107" i="2"/>
  <c r="T378" i="2"/>
  <c r="R107" i="2"/>
  <c r="P107" i="2"/>
  <c r="P378" i="2"/>
  <c r="R93" i="3"/>
  <c r="R92" i="3" s="1"/>
  <c r="R378" i="2"/>
  <c r="BK378" i="2"/>
  <c r="J378" i="2" s="1"/>
  <c r="J73" i="2" s="1"/>
  <c r="BK93" i="3"/>
  <c r="J93" i="3"/>
  <c r="J64" i="3" s="1"/>
  <c r="BK154" i="3"/>
  <c r="J154" i="3"/>
  <c r="J69" i="3" s="1"/>
  <c r="BK107" i="2"/>
  <c r="BK89" i="6"/>
  <c r="J89" i="6" s="1"/>
  <c r="J64" i="6" s="1"/>
  <c r="BK87" i="5"/>
  <c r="J87" i="5" s="1"/>
  <c r="J32" i="5" s="1"/>
  <c r="AG59" i="1" s="1"/>
  <c r="BK87" i="4"/>
  <c r="J87" i="4"/>
  <c r="J63" i="4"/>
  <c r="F35" i="3"/>
  <c r="AZ57" i="1" s="1"/>
  <c r="F35" i="4"/>
  <c r="AZ58" i="1" s="1"/>
  <c r="F35" i="5"/>
  <c r="AZ59" i="1" s="1"/>
  <c r="BC55" i="1"/>
  <c r="AY55" i="1" s="1"/>
  <c r="BD55" i="1"/>
  <c r="BD54" i="1" s="1"/>
  <c r="W33" i="1" s="1"/>
  <c r="BB55" i="1"/>
  <c r="AX55" i="1" s="1"/>
  <c r="J35" i="3"/>
  <c r="AV57" i="1" s="1"/>
  <c r="AT57" i="1" s="1"/>
  <c r="J35" i="4"/>
  <c r="AV58" i="1" s="1"/>
  <c r="AT58" i="1" s="1"/>
  <c r="J35" i="6"/>
  <c r="AV60" i="1" s="1"/>
  <c r="AT60" i="1" s="1"/>
  <c r="F35" i="2"/>
  <c r="AZ56" i="1" s="1"/>
  <c r="J35" i="5"/>
  <c r="AV59" i="1" s="1"/>
  <c r="AT59" i="1" s="1"/>
  <c r="BA55" i="1"/>
  <c r="AW55" i="1" s="1"/>
  <c r="J35" i="2"/>
  <c r="AV56" i="1" s="1"/>
  <c r="AT56" i="1" s="1"/>
  <c r="F35" i="6"/>
  <c r="AZ60" i="1" s="1"/>
  <c r="BK106" i="2" l="1"/>
  <c r="J106" i="2" s="1"/>
  <c r="J63" i="2" s="1"/>
  <c r="P106" i="2"/>
  <c r="AU56" i="1"/>
  <c r="R106" i="2"/>
  <c r="T106" i="2"/>
  <c r="J107" i="2"/>
  <c r="J64" i="2"/>
  <c r="BK92" i="3"/>
  <c r="J92" i="3" s="1"/>
  <c r="J63" i="3" s="1"/>
  <c r="BK88" i="6"/>
  <c r="J88" i="6" s="1"/>
  <c r="J32" i="6" s="1"/>
  <c r="AG60" i="1" s="1"/>
  <c r="AN59" i="1"/>
  <c r="J63" i="5"/>
  <c r="J41" i="5"/>
  <c r="J32" i="2"/>
  <c r="AG56" i="1" s="1"/>
  <c r="BA54" i="1"/>
  <c r="W30" i="1" s="1"/>
  <c r="J32" i="4"/>
  <c r="AG58" i="1"/>
  <c r="BB54" i="1"/>
  <c r="AX54" i="1" s="1"/>
  <c r="AU55" i="1"/>
  <c r="AU54" i="1" s="1"/>
  <c r="BC54" i="1"/>
  <c r="W32" i="1" s="1"/>
  <c r="AZ55" i="1"/>
  <c r="AZ54" i="1" s="1"/>
  <c r="AV54" i="1" s="1"/>
  <c r="AK29" i="1" s="1"/>
  <c r="J41" i="2" l="1"/>
  <c r="J41" i="6"/>
  <c r="J63" i="6"/>
  <c r="J41" i="4"/>
  <c r="AN58" i="1"/>
  <c r="AN56" i="1"/>
  <c r="AN60" i="1"/>
  <c r="J32" i="3"/>
  <c r="AG57" i="1" s="1"/>
  <c r="AG55" i="1" s="1"/>
  <c r="AW54" i="1"/>
  <c r="AK30" i="1" s="1"/>
  <c r="AY54" i="1"/>
  <c r="AV55" i="1"/>
  <c r="AT55" i="1" s="1"/>
  <c r="W31" i="1"/>
  <c r="W29" i="1"/>
  <c r="AG54" i="1" l="1"/>
  <c r="AK26" i="1" s="1"/>
  <c r="AK35" i="1" s="1"/>
  <c r="AN55" i="1"/>
  <c r="J41" i="3"/>
  <c r="AN57" i="1"/>
  <c r="AT54" i="1"/>
  <c r="AN54" i="1" l="1"/>
</calcChain>
</file>

<file path=xl/sharedStrings.xml><?xml version="1.0" encoding="utf-8"?>
<sst xmlns="http://schemas.openxmlformats.org/spreadsheetml/2006/main" count="6598" uniqueCount="1257">
  <si>
    <t>Export Komplet</t>
  </si>
  <si>
    <t>VZ</t>
  </si>
  <si>
    <t>2.0</t>
  </si>
  <si>
    <t/>
  </si>
  <si>
    <t>False</t>
  </si>
  <si>
    <t>{52e3ea02-4bbc-46be-bd19-1777e97c6d08}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</si>
  <si>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</si>
  <si>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</si>
  <si>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</si>
  <si>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</si>
  <si>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</si>
  <si>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</si>
  <si>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</si>
  <si>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</si>
  <si>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</si>
  <si>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JHA003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</si>
  <si>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</si>
  <si>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</si>
  <si>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Nemocnice Vyškov</t>
  </si>
  <si>
    <t>KSO:</t>
  </si>
  <si>
    <t>CC-CZ:</t>
  </si>
  <si>
    <t>Místo:</t>
  </si>
  <si>
    <t xml:space="preserve"> </t>
  </si>
  <si>
    <t>Datum:</t>
  </si>
  <si>
    <t>26. 8. 2022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</si>
  <si>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</si>
  <si>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</si>
  <si>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</si>
  <si>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</si>
  <si>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</si>
  <si>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</si>
  <si>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</si>
  <si>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</si>
  <si>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</si>
  <si>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</si>
  <si>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</si>
  <si>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</si>
  <si>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</si>
  <si>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</si>
  <si>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</si>
  <si>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</si>
  <si>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</si>
  <si>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</si>
  <si>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</si>
  <si>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</si>
  <si>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</si>
  <si>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</si>
  <si>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</si>
  <si>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</si>
  <si>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</si>
  <si>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</si>
  <si>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</si>
  <si>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</si>
  <si>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</si>
  <si>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</si>
  <si>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</si>
  <si>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</si>
  <si>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</si>
  <si>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</si>
  <si>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</si>
  <si>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</si>
  <si>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</si>
  <si>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</si>
  <si>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</si>
  <si>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</si>
  <si>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</si>
  <si>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</si>
  <si>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</si>
  <si>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</si>
  <si>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</si>
  <si>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</si>
  <si>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</si>
  <si>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</si>
  <si>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02</t>
  </si>
  <si>
    <t>Zateplení budovy E</t>
  </si>
  <si>
    <t>STA</t>
  </si>
  <si>
    <t>1</t>
  </si>
  <si>
    <t>{cfdda35d-eb69-4a41-901a-db493aedcb2c}</t>
  </si>
  <si>
    <t>2</t>
  </si>
  <si>
    <t>/</t>
  </si>
  <si>
    <t>02.1</t>
  </si>
  <si>
    <t>Stavební část E</t>
  </si>
  <si>
    <t>Soupis</t>
  </si>
  <si>
    <t>{c8436daa-17fa-4daa-93eb-04c919d1c791}</t>
  </si>
  <si>
    <t>02.2</t>
  </si>
  <si>
    <t>Vyspravení vnitřní omítek obj. E</t>
  </si>
  <si>
    <t>{51f1cffe-4086-4743-aade-2bf399b0a73c}</t>
  </si>
  <si>
    <t>02.3</t>
  </si>
  <si>
    <t>Ochranný nátěr střechy obj. E</t>
  </si>
  <si>
    <t>{bbe7b3df-aae4-473d-a0fb-48753418d88b}</t>
  </si>
  <si>
    <t>02.4</t>
  </si>
  <si>
    <t>Svítidla - obj.E</t>
  </si>
  <si>
    <t>{16fb7451-705d-4b44-b014-de01935626c9}</t>
  </si>
  <si>
    <t>02.5</t>
  </si>
  <si>
    <t>VRN</t>
  </si>
  <si>
    <t>{8134bf2a-85d6-45a0-9d5b-34a86757b095}</t>
  </si>
  <si>
    <t>KRYCÍ LIST SOUPISU PRACÍ</t>
  </si>
  <si>
    <t>Objekt:</t>
  </si>
  <si>
    <t>02 - Zateplení budovy E</t>
  </si>
  <si>
    <t>Soupis:</t>
  </si>
  <si>
    <t>02.1 - Stavební část 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</si>
  <si>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</si>
  <si>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</si>
  <si>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</si>
  <si>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</si>
  <si>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</si>
  <si>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</si>
  <si>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</si>
  <si>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501 - Okapový chodník</t>
  </si>
  <si>
    <t xml:space="preserve">    61 - Úprava povrchů vnitřních</t>
  </si>
  <si>
    <t xml:space="preserve">    62 - Úprava povrchů vnějších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</si>
  <si>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</si>
  <si>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</si>
  <si>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</si>
  <si>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</si>
  <si>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</si>
  <si>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</si>
  <si>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730 - Vytápění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</si>
  <si>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</si>
  <si>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</si>
  <si>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</si>
  <si>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</si>
  <si>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769 - Plastové výplně otvorů</t>
  </si>
  <si>
    <t xml:space="preserve">    784 - Dokončovací práce - malby a tapety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</si>
  <si>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</si>
  <si>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</si>
  <si>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</si>
  <si>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</si>
  <si>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</si>
  <si>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</si>
  <si>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</si>
  <si>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</si>
  <si>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</si>
  <si>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</si>
  <si>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</si>
  <si>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</si>
  <si>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</si>
  <si>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</si>
  <si>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</si>
  <si>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</si>
  <si>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</si>
  <si>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</si>
  <si>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</si>
  <si>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</si>
  <si>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</si>
  <si>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</si>
  <si>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</si>
  <si>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2022 02</t>
  </si>
  <si>
    <t>4</t>
  </si>
  <si>
    <t>846675758</t>
  </si>
  <si>
    <t>Online PSC</t>
  </si>
  <si>
    <t>https://podminky.urs.cz/item/CS_URS_2022_02/113106121</t>
  </si>
  <si>
    <t>VV</t>
  </si>
  <si>
    <t>"okapový chodník"</t>
  </si>
  <si>
    <t>(16,1+0,9+2,4)*0,9</t>
  </si>
  <si>
    <t>12000-001</t>
  </si>
  <si>
    <t>Sonda pro zjištění hloubky základů - výkop+zásyp</t>
  </si>
  <si>
    <t>kus</t>
  </si>
  <si>
    <t>-959888732</t>
  </si>
  <si>
    <t>3</t>
  </si>
  <si>
    <t>132211401</t>
  </si>
  <si>
    <t>Hloubená vykopávka pod základy ručně s přehozením výkopku na vzdálenost 3 m nebo s naložením na dopravní prostředek v hornině třídy těžitelnosti I skupiny 3</t>
  </si>
  <si>
    <t>m3</t>
  </si>
  <si>
    <t>-1375061755</t>
  </si>
  <si>
    <t>https://podminky.urs.cz/item/CS_URS_2022_02/132211401</t>
  </si>
  <si>
    <t>(16,01+2,4)*0,3*0,2</t>
  </si>
  <si>
    <t>132212121</t>
  </si>
  <si>
    <t>Hloubení zapažených rýh šířky do 800 mm ručně s urovnáním dna do předepsaného profilu a spádu v hornině třídy těžitelnosti I skupiny 3 soudržných</t>
  </si>
  <si>
    <t>1097094269</t>
  </si>
  <si>
    <t>https://podminky.urs.cz/item/CS_URS_2022_02/132212121</t>
  </si>
  <si>
    <t>"postupný odkop před základem pro podbetonování"</t>
  </si>
  <si>
    <t>(0,5+16,01+2,4+0,5)*(1+1,65)/2*1,3+(1*1+1,65*1,65)/2*1,3</t>
  </si>
  <si>
    <t>5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</si>
  <si>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</si>
  <si>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</si>
  <si>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225095685</t>
  </si>
  <si>
    <t>https://podminky.urs.cz/item/CS_URS_2022_02/162211311</t>
  </si>
  <si>
    <t>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</si>
  <si>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</si>
  <si>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</si>
  <si>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245821666</t>
  </si>
  <si>
    <t>https://podminky.urs.cz/item/CS_URS_2022_02/162751117</t>
  </si>
  <si>
    <t>"výkopek"</t>
  </si>
  <si>
    <t>35,853</t>
  </si>
  <si>
    <t>"ponecháno pro zásypy"</t>
  </si>
  <si>
    <t>-27,159</t>
  </si>
  <si>
    <t>Součet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</si>
  <si>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</si>
  <si>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</si>
  <si>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</si>
  <si>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</si>
  <si>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837465099</t>
  </si>
  <si>
    <t>https://podminky.urs.cz/item/CS_URS_2022_02/171201231</t>
  </si>
  <si>
    <t>8,694*1,8</t>
  </si>
  <si>
    <t>8</t>
  </si>
  <si>
    <t>174111101</t>
  </si>
  <si>
    <t>Zásyp sypaninou z jakékoliv horniny ručně s uložením výkopku ve vrstvách se zhutněním jam, šachet, rýh nebo kolem objektů v těchto vykopávkách</t>
  </si>
  <si>
    <t>-551800036</t>
  </si>
  <si>
    <t>https://podminky.urs.cz/item/CS_URS_2022_02/174111101</t>
  </si>
  <si>
    <t>35,853-(16,1+0,4+2,4)*0,4*(1,2+1,1)/2</t>
  </si>
  <si>
    <t>Zakládání</t>
  </si>
  <si>
    <t>9</t>
  </si>
  <si>
    <t>274351121</t>
  </si>
  <si>
    <t>Bednění základů pasů rovné zřízení</t>
  </si>
  <si>
    <t>-783981692</t>
  </si>
  <si>
    <t>https://podminky.urs.cz/item/CS_URS_2022_02/274351121</t>
  </si>
  <si>
    <t>(16,1+0,4+0,4+2,4)*1,2</t>
  </si>
  <si>
    <t>0,4*(1,1+1,2)/2*2</t>
  </si>
  <si>
    <t>10</t>
  </si>
  <si>
    <t>274351122</t>
  </si>
  <si>
    <t>Bednění základů pasů rovné odstranění</t>
  </si>
  <si>
    <t>91852813</t>
  </si>
  <si>
    <t>https://podminky.urs.cz/item/CS_URS_2022_02/274351122</t>
  </si>
  <si>
    <t>11</t>
  </si>
  <si>
    <t>274361821</t>
  </si>
  <si>
    <t>Výztuž základů pasů z betonářské oceli 10 505 (R) nebo BSt 500</t>
  </si>
  <si>
    <t>1111332586</t>
  </si>
  <si>
    <t>https://podminky.urs.cz/item/CS_URS_2022_02/274361821</t>
  </si>
  <si>
    <t>"3x d12"</t>
  </si>
  <si>
    <t>(16,01+2,4)*3*1,3*0,88/1000</t>
  </si>
  <si>
    <t>12</t>
  </si>
  <si>
    <t>279311115</t>
  </si>
  <si>
    <t>Postupné podbetonování základového zdiva jakékoliv tloušťky, bez výkopu, bez zapažení a bednění, prostým betonem tř. C 20/25</t>
  </si>
  <si>
    <t>872295424</t>
  </si>
  <si>
    <t>https://podminky.urs.cz/item/CS_URS_2022_02/279311115</t>
  </si>
  <si>
    <t>(16,01-0,5+2,4)*0,3*0,5</t>
  </si>
  <si>
    <t>(16,1+0,4+2,4)*0,4*(1,2+1,1)/2</t>
  </si>
  <si>
    <t>501</t>
  </si>
  <si>
    <t>Okapový chodník</t>
  </si>
  <si>
    <t>13</t>
  </si>
  <si>
    <t>637111111</t>
  </si>
  <si>
    <t>Okapový chodník z kameniva s udusáním a urovnáním povrchu ze štěrkopísku tl. 100 mm</t>
  </si>
  <si>
    <t>-786898788</t>
  </si>
  <si>
    <t>https://podminky.urs.cz/item/CS_URS_2022_02/637111111</t>
  </si>
  <si>
    <t>14</t>
  </si>
  <si>
    <t>637211122</t>
  </si>
  <si>
    <t>Okapový chodník z dlaždic betonových se zalitím spár cementovou maltou do písku, tl. dlaždic 60 mm</t>
  </si>
  <si>
    <t>-438847021</t>
  </si>
  <si>
    <t>https://podminky.urs.cz/item/CS_URS_2022_02/637211122</t>
  </si>
  <si>
    <t>61</t>
  </si>
  <si>
    <t>Úprava povrchů vnitřních</t>
  </si>
  <si>
    <t>612142001</t>
  </si>
  <si>
    <t>Potažení vnitřních ploch pletivem v ploše nebo pruzích, na plném podkladu sklovláknitým vtlačením do tmelu stěn</t>
  </si>
  <si>
    <t>-2037972833</t>
  </si>
  <si>
    <t>https://podminky.urs.cz/item/CS_URS_2022_02/612142001</t>
  </si>
  <si>
    <t>"ostění kolem nových oken"</t>
  </si>
  <si>
    <t>98,705*0,2</t>
  </si>
  <si>
    <t>16</t>
  </si>
  <si>
    <t>612315302</t>
  </si>
  <si>
    <t>Vápenná omítka ostění nebo nadpraží štuková</t>
  </si>
  <si>
    <t>-578895832</t>
  </si>
  <si>
    <t>https://podminky.urs.cz/item/CS_URS_2022_02/612315302</t>
  </si>
  <si>
    <t>"kolem nových oken"</t>
  </si>
  <si>
    <t>62</t>
  </si>
  <si>
    <t>Úprava povrchů vnějších</t>
  </si>
  <si>
    <t>17</t>
  </si>
  <si>
    <t>621131111</t>
  </si>
  <si>
    <t>Podkladní a spojovací vrstva vnějších omítaných ploch polymercementový spojovací můstek nanášený ručně podhledů</t>
  </si>
  <si>
    <t>-1257313646</t>
  </si>
  <si>
    <t>https://podminky.urs.cz/item/CS_URS_2022_02/621131111</t>
  </si>
  <si>
    <t>3,56*1,75</t>
  </si>
  <si>
    <t>18</t>
  </si>
  <si>
    <t>621151011</t>
  </si>
  <si>
    <t>Penetrační nátěr vnějších pastovitých tenkovrstvých omítek silikátový paropropustný podhledů</t>
  </si>
  <si>
    <t>-422490868</t>
  </si>
  <si>
    <t>https://podminky.urs.cz/item/CS_URS_2022_02/621151011</t>
  </si>
  <si>
    <t>19</t>
  </si>
  <si>
    <t>621221041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</si>
  <si>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160 do 200 mm</t>
  </si>
  <si>
    <t>2070626571</t>
  </si>
  <si>
    <t>https://podminky.urs.cz/item/CS_URS_2022_02/621221041</t>
  </si>
  <si>
    <t>20</t>
  </si>
  <si>
    <t>M</t>
  </si>
  <si>
    <t>63151539</t>
  </si>
  <si>
    <t>deska tepelně izolační minerální kontaktních fasád podélné vlákno λ=0,036 tl 180mm</t>
  </si>
  <si>
    <t>-1748628461</t>
  </si>
  <si>
    <t>6,23*1,1</t>
  </si>
  <si>
    <t>621251105</t>
  </si>
  <si>
    <t>Montáž kontaktního zateplení lepením a mechanickým kotvením Příplatek k cenám za zápustnou montáž kotev s použitím tepelněizolačních zátek na vnější podhledy z minerální vlny</t>
  </si>
  <si>
    <t>-802489377</t>
  </si>
  <si>
    <t>https://podminky.urs.cz/item/CS_URS_2022_02/621251105</t>
  </si>
  <si>
    <t>22</t>
  </si>
  <si>
    <t>621531012</t>
  </si>
  <si>
    <t>Omítka tenkovrstvá silikonová vnějších ploch probarvená bez penetrace zatíraná (škrábaná), zrnitost 1,5 mm podhledů</t>
  </si>
  <si>
    <t>-348351088</t>
  </si>
  <si>
    <t>https://podminky.urs.cz/item/CS_URS_2022_02/621531012</t>
  </si>
  <si>
    <t>23</t>
  </si>
  <si>
    <t>622131111</t>
  </si>
  <si>
    <t>Podkladní a spojovací vrstva vnějších omítaných ploch polymercementový spojovací můstek nanášený ručně stěn</t>
  </si>
  <si>
    <t>-720922051</t>
  </si>
  <si>
    <t>https://podminky.urs.cz/item/CS_URS_2022_02/622131111</t>
  </si>
  <si>
    <t>"na stávající omítku"</t>
  </si>
  <si>
    <t>52,54+341,72</t>
  </si>
  <si>
    <t>"ostění"</t>
  </si>
  <si>
    <t>98,705*0,15</t>
  </si>
  <si>
    <t>24</t>
  </si>
  <si>
    <t>622143003</t>
  </si>
  <si>
    <t>Montáž omítkových profilů plastových, pozinkovaných nebo dřevěných upevněných vtlačením do podkladní vrstvy nebo přibitím rohových s tkaninou</t>
  </si>
  <si>
    <t>m</t>
  </si>
  <si>
    <t>-1425810180</t>
  </si>
  <si>
    <t>https://podminky.urs.cz/item/CS_URS_2022_02/622143003</t>
  </si>
  <si>
    <t>98,705</t>
  </si>
  <si>
    <t>"rohy objektu"</t>
  </si>
  <si>
    <t>4,2*9+3,56</t>
  </si>
  <si>
    <t>25</t>
  </si>
  <si>
    <t>55343026</t>
  </si>
  <si>
    <t>profil rohový Pz+PVC pro vnější omítky tl 15mm</t>
  </si>
  <si>
    <t>-1073055916</t>
  </si>
  <si>
    <t>140,065*1,1</t>
  </si>
  <si>
    <t>26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</si>
  <si>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</si>
  <si>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</si>
  <si>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-372524400</t>
  </si>
  <si>
    <t>https://podminky.urs.cz/item/CS_URS_2022_02/622143004</t>
  </si>
  <si>
    <t>(0,43+0,6*2)+(0,55+1,5*2)+(1,16+1,5*2)*9+(1,245+1,5*2)+(1,4+1,5*2)*2</t>
  </si>
  <si>
    <t>(2+1,5*2)+(2,22+1,52*2)+(2,25+1,52*2)*2+(0,8+2*2)*2+(1,4+2,1*2)+(2,4+2,3*2)</t>
  </si>
  <si>
    <t>27</t>
  </si>
  <si>
    <t>59051476</t>
  </si>
  <si>
    <t>profil začišťovací PVC 9mm s výztužnou tkaninou pro ostění ETICS</t>
  </si>
  <si>
    <t>1010832551</t>
  </si>
  <si>
    <t>98,705*1,1</t>
  </si>
  <si>
    <t>28</t>
  </si>
  <si>
    <t>622151011</t>
  </si>
  <si>
    <t>Penetrační nátěr vnějších pastovitých tenkovrstvých omítek silikátový paropropustný stěn</t>
  </si>
  <si>
    <t>-1092508695</t>
  </si>
  <si>
    <t>https://podminky.urs.cz/item/CS_URS_2022_02/622151011</t>
  </si>
  <si>
    <t>"pod omítky"</t>
  </si>
  <si>
    <t>98,705*(0,15+0,18)</t>
  </si>
  <si>
    <t>29</t>
  </si>
  <si>
    <t>622211041</t>
  </si>
  <si>
    <t>Montáž kontaktního zateplení lepením a mechanickým kotvením z polystyrenových desek na vnější stěny, na podklad betonový nebo z lehčeného betonu, z tvárnic keramických nebo vápenopískových, tloušťky desek přes 160 do 200 mm</t>
  </si>
  <si>
    <t>-513405607</t>
  </si>
  <si>
    <t>https://podminky.urs.cz/item/CS_URS_2022_02/622211041</t>
  </si>
  <si>
    <t>"sokl"</t>
  </si>
  <si>
    <t>52,54</t>
  </si>
  <si>
    <t>30</t>
  </si>
  <si>
    <t>28376022</t>
  </si>
  <si>
    <t>deska perimetrická fasádní soklová 150kPa λ=0,035 tl 180mm</t>
  </si>
  <si>
    <t>-4136357</t>
  </si>
  <si>
    <t>52,54*1,1</t>
  </si>
  <si>
    <t>31</t>
  </si>
  <si>
    <t>622212051</t>
  </si>
  <si>
    <t>Montáž kontaktního zateplení vnějšího ostění, nadpraží nebo parapetu lepením z polystyrenových desek hloubky špalet přes 200 do 400 mm, tloušťky desek do 40 mm</t>
  </si>
  <si>
    <t>838689645</t>
  </si>
  <si>
    <t>https://podminky.urs.cz/item/CS_URS_2022_02/622212051</t>
  </si>
  <si>
    <t>"v soklové části"</t>
  </si>
  <si>
    <t>0,6*8</t>
  </si>
  <si>
    <t>32</t>
  </si>
  <si>
    <t>28376011</t>
  </si>
  <si>
    <t>deska perimetrická fasádní soklová 150kPa λ=0,035 tl 30mm</t>
  </si>
  <si>
    <t>-1548225036</t>
  </si>
  <si>
    <t>4,8*(0,15+0,18)*1,1</t>
  </si>
  <si>
    <t>33</t>
  </si>
  <si>
    <t>622221041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</si>
  <si>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160 do 200 mm</t>
  </si>
  <si>
    <t>-1962126204</t>
  </si>
  <si>
    <t>https://podminky.urs.cz/item/CS_URS_2022_02/622221041</t>
  </si>
  <si>
    <t>"ozn. ZS 21"</t>
  </si>
  <si>
    <t>341,72</t>
  </si>
  <si>
    <t>34</t>
  </si>
  <si>
    <t>1044408325</t>
  </si>
  <si>
    <t>341,72*1,1</t>
  </si>
  <si>
    <t>35</t>
  </si>
  <si>
    <t>622222051</t>
  </si>
  <si>
    <t>Montáž kontaktního zateplení vnějšího ostění, nadpraží nebo parapetu lepením z desek z minerální vlny s podélnou nebo kolmou orientací vláken nebo z kombinovaných desek hloubky špalet přes 200 do 400 mm, tloušťky desek do 40 mm</t>
  </si>
  <si>
    <t>26274340</t>
  </si>
  <si>
    <t>https://podminky.urs.cz/item/CS_URS_2022_02/622222051</t>
  </si>
  <si>
    <t>"v otvorech nad soklem"</t>
  </si>
  <si>
    <t>98,705-4,8</t>
  </si>
  <si>
    <t>36</t>
  </si>
  <si>
    <t>63151517</t>
  </si>
  <si>
    <t>deska tepelně izolační minerální kontaktních fasád podélné vlákno λ=0,036 tl 30mm</t>
  </si>
  <si>
    <t>57687267</t>
  </si>
  <si>
    <t>93,905*(0,15+0,18)*1,1</t>
  </si>
  <si>
    <t>37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</si>
  <si>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</si>
  <si>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</si>
  <si>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937438940</t>
  </si>
  <si>
    <t>https://podminky.urs.cz/item/CS_URS_2022_02/622251101</t>
  </si>
  <si>
    <t>52,54+4,8*(0,15+0,18)</t>
  </si>
  <si>
    <t>38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</si>
  <si>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</si>
  <si>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</si>
  <si>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1538464672</t>
  </si>
  <si>
    <t>https://podminky.urs.cz/item/CS_URS_2022_02/622251105</t>
  </si>
  <si>
    <t>"nad soklem"</t>
  </si>
  <si>
    <t>341,72+93,905*(0,15+0,18)</t>
  </si>
  <si>
    <t>39</t>
  </si>
  <si>
    <t>622251211</t>
  </si>
  <si>
    <t>Montáž kontaktního zateplení lepením a mechanickým kotvením Příplatek k cenám za zesílené vyztužení druhou vrstvou sklovláknitého pletiva vnějších stěn</t>
  </si>
  <si>
    <t>-1629931438</t>
  </si>
  <si>
    <t>https://podminky.urs.cz/item/CS_URS_2022_02/622251211</t>
  </si>
  <si>
    <t>40</t>
  </si>
  <si>
    <t>622252001</t>
  </si>
  <si>
    <t>Montáž profilů kontaktního zateplení zakládacích soklových připevněných hmoždinkami</t>
  </si>
  <si>
    <t>2051881965</t>
  </si>
  <si>
    <t>https://podminky.urs.cz/item/CS_URS_2022_02/622252001</t>
  </si>
  <si>
    <t>19,14*2+25,66*2+1,75*2</t>
  </si>
  <si>
    <t>41</t>
  </si>
  <si>
    <t>59051655</t>
  </si>
  <si>
    <t>profil zakládací Al tl 0,7mm pro ETICS pro izolant tl 180mm</t>
  </si>
  <si>
    <t>2111739191</t>
  </si>
  <si>
    <t>93,1*1,1</t>
  </si>
  <si>
    <t>42</t>
  </si>
  <si>
    <t>622252002</t>
  </si>
  <si>
    <t>Montáž profilů kontaktního zateplení ostatních stěnových, dilatačních apod. lepených do tmelu</t>
  </si>
  <si>
    <t>2127064363</t>
  </si>
  <si>
    <t>https://podminky.urs.cz/item/CS_URS_2022_02/622252002</t>
  </si>
  <si>
    <t xml:space="preserve">"napraží" </t>
  </si>
  <si>
    <t>0,43+0,55+1,16*9+1,245+1,4*2+2+2,22+2,25*2</t>
  </si>
  <si>
    <t>0,8+1,4+2,4+0,8+3,65</t>
  </si>
  <si>
    <t>"parapety"</t>
  </si>
  <si>
    <t>24,185</t>
  </si>
  <si>
    <t>"profil u ploché střechy"</t>
  </si>
  <si>
    <t>8,21</t>
  </si>
  <si>
    <t>43</t>
  </si>
  <si>
    <t>59051510</t>
  </si>
  <si>
    <t>profil začišťovací s okapnicí PVC s výztužnou tkaninou pro nadpraží ETICS</t>
  </si>
  <si>
    <t>-1629568726</t>
  </si>
  <si>
    <t>(29,585+3,65)*1,1</t>
  </si>
  <si>
    <t>44</t>
  </si>
  <si>
    <t>59051512</t>
  </si>
  <si>
    <t>profil začišťovací s okapnicí PVC s výztužnou tkaninou pro parapet ETICS</t>
  </si>
  <si>
    <t>61526445</t>
  </si>
  <si>
    <t>24,185*1,1</t>
  </si>
  <si>
    <t>45</t>
  </si>
  <si>
    <t>28342206</t>
  </si>
  <si>
    <t>profil ukončovací PVC s výztužnou tkaninu pro ukončení atiky ETICS</t>
  </si>
  <si>
    <t>-1490951096</t>
  </si>
  <si>
    <t>8,21*1,1</t>
  </si>
  <si>
    <t>46</t>
  </si>
  <si>
    <t>622325301</t>
  </si>
  <si>
    <t>Oprava vápenné omítky vnějších ploch stupně členitosti 2 štukové, v rozsahu opravované plochy do 10%</t>
  </si>
  <si>
    <t>371042338</t>
  </si>
  <si>
    <t>https://podminky.urs.cz/item/CS_URS_2022_02/622325301</t>
  </si>
  <si>
    <t>"fasáda-stěny"</t>
  </si>
  <si>
    <t>"fasáda - podhled"</t>
  </si>
  <si>
    <t>47</t>
  </si>
  <si>
    <t>622531012</t>
  </si>
  <si>
    <t>Omítka tenkovrstvá silikonová vnějších ploch probarvená bez penetrace zatíraná (škrábaná), zrnitost 1,5 mm stěn</t>
  </si>
  <si>
    <t>2106793604</t>
  </si>
  <si>
    <t>https://podminky.urs.cz/item/CS_URS_2022_02/622531012</t>
  </si>
  <si>
    <t>48</t>
  </si>
  <si>
    <t>629991011</t>
  </si>
  <si>
    <t>Zakrytí vnějších ploch před znečištěním včetně pozdějšího odkrytí výplní otvorů a svislých ploch fólií přilepenou lepící páskou</t>
  </si>
  <si>
    <t>-748277370</t>
  </si>
  <si>
    <t>https://podminky.urs.cz/item/CS_URS_2022_02/629991011</t>
  </si>
  <si>
    <t>0,43*0,6+0,55*1,5+1,16*1,5*9+1,245*1,5+1,4*1,5*2</t>
  </si>
  <si>
    <t>2*1,5+2,22*1,52+2,25*1,52*2</t>
  </si>
  <si>
    <t>0,8*2+1,4*2,1+2,4*2,3+0,8*2</t>
  </si>
  <si>
    <t>49</t>
  </si>
  <si>
    <t>629995101</t>
  </si>
  <si>
    <t>Očištění vnějších ploch tlakovou vodou omytím</t>
  </si>
  <si>
    <t>-302711662</t>
  </si>
  <si>
    <t>https://podminky.urs.cz/item/CS_URS_2022_02/629995101</t>
  </si>
  <si>
    <t>52,54+341,72+98,705*0,15+6,23</t>
  </si>
  <si>
    <t>50</t>
  </si>
  <si>
    <t>5969921-x1</t>
  </si>
  <si>
    <t>Nátěr hydrofobní dvojnásobný</t>
  </si>
  <si>
    <t>-87510492</t>
  </si>
  <si>
    <t>Ostatní konstrukce a práce, bourání</t>
  </si>
  <si>
    <t>51</t>
  </si>
  <si>
    <t>941311111</t>
  </si>
  <si>
    <t>Montáž lešení řadového modulového lehkého pracovního s podlahami s provozním zatížením tř. 3 do 200 kg/m2 šířky tř. SW06 od 0,6 do 0,9 m, výšky do 10 m</t>
  </si>
  <si>
    <t>-1908669493</t>
  </si>
  <si>
    <t>https://podminky.urs.cz/item/CS_URS_2022_02/941311111</t>
  </si>
  <si>
    <t>(1+19,14+1)*(4,2+5,5)/2*2</t>
  </si>
  <si>
    <t>(1+25,66+1)*4,2*2+1,75*4,2*2</t>
  </si>
  <si>
    <t>52</t>
  </si>
  <si>
    <t>941311211</t>
  </si>
  <si>
    <t>Montáž lešení řadového modulového lehkého pracovního s podlahami s provozním zatížením tř. 3 do 200 kg/m2 Příplatek za první a každý další den použití lešení k ceně -1111 nebo -1112</t>
  </si>
  <si>
    <t>774599105</t>
  </si>
  <si>
    <t>https://podminky.urs.cz/item/CS_URS_2022_02/941311211</t>
  </si>
  <si>
    <t>452,102*30</t>
  </si>
  <si>
    <t>53</t>
  </si>
  <si>
    <t>941311811</t>
  </si>
  <si>
    <t>Demontáž lešení řadového modulového lehkého pracovního s podlahami s provozním zatížením tř. 3 do 200 kg/m2 šířky SW06 od 0,6 do 0,9 m, výšky do 10 m</t>
  </si>
  <si>
    <t>1895116327</t>
  </si>
  <si>
    <t>https://podminky.urs.cz/item/CS_URS_2022_02/941311811</t>
  </si>
  <si>
    <t>54</t>
  </si>
  <si>
    <t>944511111</t>
  </si>
  <si>
    <t>Montáž ochranné sítě zavěšené na konstrukci lešení z textilie z umělých vláken</t>
  </si>
  <si>
    <t>-1289691734</t>
  </si>
  <si>
    <t>https://podminky.urs.cz/item/CS_URS_2022_02/944511111</t>
  </si>
  <si>
    <t>55</t>
  </si>
  <si>
    <t>944511211</t>
  </si>
  <si>
    <t>Montáž ochranné sítě Příplatek za první a každý další den použití sítě k ceně -1111</t>
  </si>
  <si>
    <t>-479199297</t>
  </si>
  <si>
    <t>https://podminky.urs.cz/item/CS_URS_2022_02/944511211</t>
  </si>
  <si>
    <t>56</t>
  </si>
  <si>
    <t>944511811</t>
  </si>
  <si>
    <t>Demontáž ochranné sítě zavěšené na konstrukci lešení z textilie z umělých vláken</t>
  </si>
  <si>
    <t>1747040026</t>
  </si>
  <si>
    <t>https://podminky.urs.cz/item/CS_URS_2022_02/944511811</t>
  </si>
  <si>
    <t>57</t>
  </si>
  <si>
    <t>965082933</t>
  </si>
  <si>
    <t>Odstranění násypu pod podlahami nebo ochranného násypu na střechách tl. do 200 mm, plochy přes 2 m2</t>
  </si>
  <si>
    <t>-1220950647</t>
  </si>
  <si>
    <t>https://podminky.urs.cz/item/CS_URS_2022_02/965082933</t>
  </si>
  <si>
    <t>"plochá střecha"</t>
  </si>
  <si>
    <t>6,52*(0,1+0,15)/2</t>
  </si>
  <si>
    <t>58</t>
  </si>
  <si>
    <t>968062374</t>
  </si>
  <si>
    <t>Vybourání dřevěných rámů oken s křídly, dveřních zárubní, vrat, stěn, ostění nebo obkladů rámů oken s křídly zdvojených, plochy do 1 m2</t>
  </si>
  <si>
    <t>-1941101776</t>
  </si>
  <si>
    <t>https://podminky.urs.cz/item/CS_URS_2022_02/968062374</t>
  </si>
  <si>
    <t>0,43*0,6+0,55*1,5</t>
  </si>
  <si>
    <t>59</t>
  </si>
  <si>
    <t>968062375</t>
  </si>
  <si>
    <t>Vybourání dřevěných rámů oken s křídly, dveřních zárubní, vrat, stěn, ostění nebo obkladů rámů oken s křídly zdvojených, plochy do 2 m2</t>
  </si>
  <si>
    <t>-815328321</t>
  </si>
  <si>
    <t>https://podminky.urs.cz/item/CS_URS_2022_02/968062375</t>
  </si>
  <si>
    <t>1,16*1,5*8</t>
  </si>
  <si>
    <t>60</t>
  </si>
  <si>
    <t>968062376</t>
  </si>
  <si>
    <t>Vybourání dřevěných rámů oken s křídly, dveřních zárubní, vrat, stěn, ostění nebo obkladů rámů oken s křídly zdvojených, plochy do 4 m2</t>
  </si>
  <si>
    <t>325408062</t>
  </si>
  <si>
    <t>https://podminky.urs.cz/item/CS_URS_2022_02/968062376</t>
  </si>
  <si>
    <t>968062456</t>
  </si>
  <si>
    <t>Vybourání dřevěných rámů oken s křídly, dveřních zárubní, vrat, stěn, ostění nebo obkladů dveřních zárubní, plochy přes 2 m2</t>
  </si>
  <si>
    <t>-1451325798</t>
  </si>
  <si>
    <t>https://podminky.urs.cz/item/CS_URS_2022_02/968062456</t>
  </si>
  <si>
    <t>1,4*2,1</t>
  </si>
  <si>
    <t>968062559</t>
  </si>
  <si>
    <t>Vybourání dřevěných rámů oken s křídly, dveřních zárubní, vrat, stěn, ostění nebo obkladů vrat, plochy přes 5 m2</t>
  </si>
  <si>
    <t>-1232016103</t>
  </si>
  <si>
    <t>https://podminky.urs.cz/item/CS_URS_2022_02/968062559</t>
  </si>
  <si>
    <t>2,4*2,3</t>
  </si>
  <si>
    <t>63</t>
  </si>
  <si>
    <t>968082016</t>
  </si>
  <si>
    <t>Vybourání plastových rámů oken s křídly, dveřních zárubní, vrat rámu oken s křídly, plochy přes 1 do 2 m2</t>
  </si>
  <si>
    <t>439884479</t>
  </si>
  <si>
    <t>https://podminky.urs.cz/item/CS_URS_2022_02/968082016</t>
  </si>
  <si>
    <t>1,16*1,5+1,24*1,5</t>
  </si>
  <si>
    <t>64</t>
  </si>
  <si>
    <t>968082017</t>
  </si>
  <si>
    <t>Vybourání plastových rámů oken s křídly, dveřních zárubní, vrat rámu oken s křídly, plochy přes 2 do 4 m2</t>
  </si>
  <si>
    <t>934543590</t>
  </si>
  <si>
    <t>https://podminky.urs.cz/item/CS_URS_2022_02/968082017</t>
  </si>
  <si>
    <t>1,4*1,5*2</t>
  </si>
  <si>
    <t>65</t>
  </si>
  <si>
    <t>968082021</t>
  </si>
  <si>
    <t>Vybourání plastových rámů oken s křídly, dveřních zárubní, vrat dveřních zárubní, plochy do 2 m2</t>
  </si>
  <si>
    <t>-1657087930</t>
  </si>
  <si>
    <t>https://podminky.urs.cz/item/CS_URS_2022_02/968082021</t>
  </si>
  <si>
    <t>0,8*2*2</t>
  </si>
  <si>
    <t>66</t>
  </si>
  <si>
    <t>978015321</t>
  </si>
  <si>
    <t>Otlučení vápenných nebo vápenocementových omítek vnějších ploch s vyškrabáním spar a s očištěním zdiva stupně členitosti 1 a 2, v rozsahu do 10 %</t>
  </si>
  <si>
    <t>-1173739908</t>
  </si>
  <si>
    <t>https://podminky.urs.cz/item/CS_URS_2022_02/978015321</t>
  </si>
  <si>
    <t>"podhled"</t>
  </si>
  <si>
    <t>67</t>
  </si>
  <si>
    <t>985131311</t>
  </si>
  <si>
    <t>Očištění ploch stěn, rubu kleneb a podlah ruční dočištění ocelovými kartáči</t>
  </si>
  <si>
    <t>1999693359</t>
  </si>
  <si>
    <t>https://podminky.urs.cz/item/CS_URS_2022_02/985131311</t>
  </si>
  <si>
    <t>"očištění stávajícího základu"</t>
  </si>
  <si>
    <t>(16,1+2,4)*1</t>
  </si>
  <si>
    <t>68</t>
  </si>
  <si>
    <t>985141111</t>
  </si>
  <si>
    <t>Vyčištění trhlin nebo dutin ve zdivu šířky do 30 mm, hloubky do 150 mm</t>
  </si>
  <si>
    <t>-37446634</t>
  </si>
  <si>
    <t>https://podminky.urs.cz/item/CS_URS_2022_02/985141111</t>
  </si>
  <si>
    <t>"na fasádě"</t>
  </si>
  <si>
    <t>69</t>
  </si>
  <si>
    <t>985421122</t>
  </si>
  <si>
    <t>Injektáž trhlin v cihelném, kamenném nebo smíšeném zdivu nízkotlaká do 0,6 MP, včetně provedení vrtů aktivovanou cementovou maltou šířka trhlin přes 2 do 5 mm tloušťka zdiva přes 300 do 450 mm</t>
  </si>
  <si>
    <t>502638820</t>
  </si>
  <si>
    <t>https://podminky.urs.cz/item/CS_URS_2022_02/985421122</t>
  </si>
  <si>
    <t>997</t>
  </si>
  <si>
    <t>Přesun sutě</t>
  </si>
  <si>
    <t>70</t>
  </si>
  <si>
    <t>997013113</t>
  </si>
  <si>
    <t>Vnitrostaveništní doprava suti a vybouraných hmot vodorovně do 50 m svisle s použitím mechanizace pro budovy a haly výšky přes 9 do 12 m</t>
  </si>
  <si>
    <t>-834096789</t>
  </si>
  <si>
    <t>https://podminky.urs.cz/item/CS_URS_2022_02/997013113</t>
  </si>
  <si>
    <t>71</t>
  </si>
  <si>
    <t>997013501</t>
  </si>
  <si>
    <t>Odvoz suti a vybouraných hmot na skládku nebo meziskládku se složením, na vzdálenost do 1 km</t>
  </si>
  <si>
    <t>795366374</t>
  </si>
  <si>
    <t>https://podminky.urs.cz/item/CS_URS_2022_02/997013501</t>
  </si>
  <si>
    <t>72</t>
  </si>
  <si>
    <t>997013509</t>
  </si>
  <si>
    <t>Odvoz suti a vybouraných hmot na skládku nebo meziskládku se složením, na vzdálenost Příplatek k ceně za každý další i započatý 1 km přes 1 km</t>
  </si>
  <si>
    <t>25917773</t>
  </si>
  <si>
    <t>https://podminky.urs.cz/item/CS_URS_2022_02/997013509</t>
  </si>
  <si>
    <t>10,556*9 'Přepočtené koeficientem množství</t>
  </si>
  <si>
    <t>73</t>
  </si>
  <si>
    <t>997013871</t>
  </si>
  <si>
    <t>Poplatek za uložení stavebního odpadu na recyklační skládce (skládkovné) směsného stavebního a demoličního zatříděného do Katalogu odpadů pod kódem 17 09 04</t>
  </si>
  <si>
    <t>807688698</t>
  </si>
  <si>
    <t>https://podminky.urs.cz/item/CS_URS_2022_02/997013871</t>
  </si>
  <si>
    <t>998</t>
  </si>
  <si>
    <t>Přesun hmot</t>
  </si>
  <si>
    <t>74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</si>
  <si>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</si>
  <si>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</si>
  <si>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1099864830</t>
  </si>
  <si>
    <t>https://podminky.urs.cz/item/CS_URS_2022_02/998011001</t>
  </si>
  <si>
    <t>PSV</t>
  </si>
  <si>
    <t>Práce a dodávky PSV</t>
  </si>
  <si>
    <t>712</t>
  </si>
  <si>
    <t>Povlakové krytiny</t>
  </si>
  <si>
    <t>75</t>
  </si>
  <si>
    <t>71200-001</t>
  </si>
  <si>
    <t>M+D střešní izolační fólie mech.kotvená tl.1,5mm, vč. veškerých doplňků, kompletní provedení</t>
  </si>
  <si>
    <t>-1149354286</t>
  </si>
  <si>
    <t>"plocha"</t>
  </si>
  <si>
    <t>6,52</t>
  </si>
  <si>
    <t>"vytažení na konstrukce"</t>
  </si>
  <si>
    <t>(1,75+3,73)*0,3</t>
  </si>
  <si>
    <t>76</t>
  </si>
  <si>
    <t>712311101</t>
  </si>
  <si>
    <t>Provedení povlakové krytiny střech plochých do 10° natěradly a tmely za studena nátěrem lakem penetračním nebo asfaltovým</t>
  </si>
  <si>
    <t>1075841905</t>
  </si>
  <si>
    <t>https://podminky.urs.cz/item/CS_URS_2022_02/712311101</t>
  </si>
  <si>
    <t>77</t>
  </si>
  <si>
    <t>11163150</t>
  </si>
  <si>
    <t>lak penetrační asfaltový</t>
  </si>
  <si>
    <t>-295595524</t>
  </si>
  <si>
    <t>8,164*0,0003</t>
  </si>
  <si>
    <t>78</t>
  </si>
  <si>
    <t>712341559</t>
  </si>
  <si>
    <t>Provedení povlakové krytiny střech plochých do 10° pásy přitavením NAIP v plné ploše</t>
  </si>
  <si>
    <t>333303649</t>
  </si>
  <si>
    <t>https://podminky.urs.cz/item/CS_URS_2022_02/712341559</t>
  </si>
  <si>
    <t>79</t>
  </si>
  <si>
    <t>62855003</t>
  </si>
  <si>
    <t>pás asfaltový natavitelný modifikovaný SBS tl 4,0mm s vložkou z polyesterové rohože a hrubozrnným břidličným posypem na horním povrchu</t>
  </si>
  <si>
    <t>-761197072</t>
  </si>
  <si>
    <t>8,164*1,15</t>
  </si>
  <si>
    <t>80</t>
  </si>
  <si>
    <t>998712101</t>
  </si>
  <si>
    <t>Přesun hmot pro povlakové krytiny stanovený z hmotnosti přesunovaného materiálu vodorovná dopravní vzdálenost do 50 m v objektech výšky do 6 m</t>
  </si>
  <si>
    <t>-588896139</t>
  </si>
  <si>
    <t>https://podminky.urs.cz/item/CS_URS_2022_02/998712101</t>
  </si>
  <si>
    <t>713</t>
  </si>
  <si>
    <t>Izolace tepelné</t>
  </si>
  <si>
    <t>81</t>
  </si>
  <si>
    <t>713111111</t>
  </si>
  <si>
    <t>Montáž tepelné izolace stropů rohožemi, pásy, dílci, deskami, bloky (izolační materiál ve specifikaci) vrchem bez překrytí lepenkou kladenými volně</t>
  </si>
  <si>
    <t>-1088853450</t>
  </si>
  <si>
    <t>https://podminky.urs.cz/item/CS_URS_2022_02/713111111</t>
  </si>
  <si>
    <t>"půda"</t>
  </si>
  <si>
    <t>213,32*2</t>
  </si>
  <si>
    <t>82</t>
  </si>
  <si>
    <t>63152099</t>
  </si>
  <si>
    <t>pás tepelně izolační univerzální λ=0,032-0,033 tl 100mm</t>
  </si>
  <si>
    <t>-475136857</t>
  </si>
  <si>
    <t>213,32*1,05</t>
  </si>
  <si>
    <t>83</t>
  </si>
  <si>
    <t>63152108</t>
  </si>
  <si>
    <t>pás tepelně izolační univerzální λ=0,032-0,033 tl 200mm</t>
  </si>
  <si>
    <t>-1081117838</t>
  </si>
  <si>
    <t>84</t>
  </si>
  <si>
    <t>713141131</t>
  </si>
  <si>
    <t>Montáž tepelné izolace střech plochých rohožemi, pásy, deskami, dílci, bloky (izolační materiál ve specifikaci) přilepenými za studena zplna, jednovrstvá</t>
  </si>
  <si>
    <t>47968400</t>
  </si>
  <si>
    <t>https://podminky.urs.cz/item/CS_URS_2022_02/713141131</t>
  </si>
  <si>
    <t>6,52*2</t>
  </si>
  <si>
    <t>85</t>
  </si>
  <si>
    <t>63140411</t>
  </si>
  <si>
    <t>deska tepelně izolační minerální plochých střech dvouvrstvá λ=0,038-0,039 tl 240mm</t>
  </si>
  <si>
    <t>-2060097479</t>
  </si>
  <si>
    <t>6,52*1,05</t>
  </si>
  <si>
    <t>86</t>
  </si>
  <si>
    <t>28376141</t>
  </si>
  <si>
    <t>klín izolační EPS 100 spád do 5%</t>
  </si>
  <si>
    <t>375950328</t>
  </si>
  <si>
    <t>6,52*0,035*1,05</t>
  </si>
  <si>
    <t>87</t>
  </si>
  <si>
    <t>998713101</t>
  </si>
  <si>
    <t>Přesun hmot pro izolace tepelné stanovený z hmotnosti přesunovaného materiálu vodorovná dopravní vzdálenost do 50 m v objektech výšky do 6 m</t>
  </si>
  <si>
    <t>63467260</t>
  </si>
  <si>
    <t>https://podminky.urs.cz/item/CS_URS_2022_02/998713101</t>
  </si>
  <si>
    <t>730</t>
  </si>
  <si>
    <t>Vytápění</t>
  </si>
  <si>
    <t>88</t>
  </si>
  <si>
    <t>73000-001</t>
  </si>
  <si>
    <t>M+D výměna stávajícího kotle za nový vč. zhotovení komínu &gt;3m, revize komínu, magnet.filtru, expanzní nádoby 25l, 14ks termostatických hlavic, termostat vč. uvedení do provozu, doprovozní a výchozí revize TNS</t>
  </si>
  <si>
    <t>-1782620419</t>
  </si>
  <si>
    <t>751</t>
  </si>
  <si>
    <t>Vzduchotechnika</t>
  </si>
  <si>
    <t>89</t>
  </si>
  <si>
    <t>751398014</t>
  </si>
  <si>
    <t>Montáž ostatních zařízení větrací mřížky na kruhové potrubí, průměru přes 300 do 400 mm</t>
  </si>
  <si>
    <t>-1238014494</t>
  </si>
  <si>
    <t>https://podminky.urs.cz/item/CS_URS_2022_02/751398014</t>
  </si>
  <si>
    <t>90</t>
  </si>
  <si>
    <t>4297257x2</t>
  </si>
  <si>
    <t>H20  mřížka stěnová nerezová D400mm</t>
  </si>
  <si>
    <t>1941557022</t>
  </si>
  <si>
    <t>91</t>
  </si>
  <si>
    <t>751398823</t>
  </si>
  <si>
    <t>Demontáž ostatních zařízení větrací mřížky stěnové, průřezu přes 0,100 do 0,150 m2</t>
  </si>
  <si>
    <t>29871374</t>
  </si>
  <si>
    <t>https://podminky.urs.cz/item/CS_URS_2022_02/751398823</t>
  </si>
  <si>
    <t>762</t>
  </si>
  <si>
    <t>Konstrukce tesařské</t>
  </si>
  <si>
    <t>92</t>
  </si>
  <si>
    <t>762512245</t>
  </si>
  <si>
    <t>Podlahové konstrukce podkladové montáž z desek dřevotřískových, dřevoštěpkových nebo cementotřískových na podklad dřevěný šroubováním</t>
  </si>
  <si>
    <t>-1270687432</t>
  </si>
  <si>
    <t>https://podminky.urs.cz/item/CS_URS_2022_02/762512245</t>
  </si>
  <si>
    <t>1,2*21</t>
  </si>
  <si>
    <t>93</t>
  </si>
  <si>
    <t>60726278</t>
  </si>
  <si>
    <t>deska dřevoštěpková OSB 3 P+D nebroušená tl 22mm</t>
  </si>
  <si>
    <t>-1046578693</t>
  </si>
  <si>
    <t>25,2*1,1</t>
  </si>
  <si>
    <t>94</t>
  </si>
  <si>
    <t>762522812</t>
  </si>
  <si>
    <t>Demontáž podlah s polštáři z prken nebo fošen tl. přes 32 mm</t>
  </si>
  <si>
    <t>1757004723</t>
  </si>
  <si>
    <t>https://podminky.urs.cz/item/CS_URS_2022_02/762522812</t>
  </si>
  <si>
    <t>95</t>
  </si>
  <si>
    <t>762595001</t>
  </si>
  <si>
    <t>Spojovací prostředky podlah a podkladových konstrukcí hřebíky, vruty</t>
  </si>
  <si>
    <t>-1191711538</t>
  </si>
  <si>
    <t>https://podminky.urs.cz/item/CS_URS_2022_02/762595001</t>
  </si>
  <si>
    <t>96</t>
  </si>
  <si>
    <t>998762101</t>
  </si>
  <si>
    <t>Přesun hmot pro konstrukce tesařské stanovený z hmotnosti přesunovaného materiálu vodorovná dopravní vzdálenost do 50 m v objektech výšky do 6 m</t>
  </si>
  <si>
    <t>1017026194</t>
  </si>
  <si>
    <t>https://podminky.urs.cz/item/CS_URS_2022_02/998762101</t>
  </si>
  <si>
    <t>764</t>
  </si>
  <si>
    <t>Konstrukce klempířské</t>
  </si>
  <si>
    <t>97</t>
  </si>
  <si>
    <t>764001821</t>
  </si>
  <si>
    <t>Demontáž klempířských konstrukcí krytiny ze svitků nebo tabulí do suti</t>
  </si>
  <si>
    <t>85705572</t>
  </si>
  <si>
    <t>https://podminky.urs.cz/item/CS_URS_2022_02/764001821</t>
  </si>
  <si>
    <t xml:space="preserve">"plochá střecha" </t>
  </si>
  <si>
    <t>98</t>
  </si>
  <si>
    <t>764002801</t>
  </si>
  <si>
    <t>Demontáž klempířských konstrukcí závětrné lišty do suti</t>
  </si>
  <si>
    <t>2130664496</t>
  </si>
  <si>
    <t>https://podminky.urs.cz/item/CS_URS_2022_02/764002801</t>
  </si>
  <si>
    <t>99</t>
  </si>
  <si>
    <t>764002851</t>
  </si>
  <si>
    <t>Demontáž klempířských konstrukcí oplechování parapetů do suti</t>
  </si>
  <si>
    <t>1517759300</t>
  </si>
  <si>
    <t>https://podminky.urs.cz/item/CS_URS_2022_02/764002851</t>
  </si>
  <si>
    <t>100</t>
  </si>
  <si>
    <t>764002861</t>
  </si>
  <si>
    <t>Demontáž klempířských konstrukcí oplechování říms do suti</t>
  </si>
  <si>
    <t>514901366</t>
  </si>
  <si>
    <t>https://podminky.urs.cz/item/CS_URS_2022_02/764002861</t>
  </si>
  <si>
    <t>101</t>
  </si>
  <si>
    <t>764004801</t>
  </si>
  <si>
    <t>Demontáž klempířských konstrukcí žlabu podokapního do suti</t>
  </si>
  <si>
    <t>-1702369982</t>
  </si>
  <si>
    <t>https://podminky.urs.cz/item/CS_URS_2022_02/764004801</t>
  </si>
  <si>
    <t>102</t>
  </si>
  <si>
    <t>764004861</t>
  </si>
  <si>
    <t>Demontáž klempířských konstrukcí svodu do suti</t>
  </si>
  <si>
    <t>-875593814</t>
  </si>
  <si>
    <t>https://podminky.urs.cz/item/CS_URS_2022_02/764004861</t>
  </si>
  <si>
    <t>103</t>
  </si>
  <si>
    <t>764212635</t>
  </si>
  <si>
    <t>Oplechování střešních prvků z pozinkovaného plechu s povrchovou úpravou štítu závětrnou lištou rš 400 mm</t>
  </si>
  <si>
    <t>-1412966064</t>
  </si>
  <si>
    <t>https://podminky.urs.cz/item/CS_URS_2022_02/764212635</t>
  </si>
  <si>
    <t>"rš 370"</t>
  </si>
  <si>
    <t>"výrobek K22"</t>
  </si>
  <si>
    <t>36,67</t>
  </si>
  <si>
    <t>104</t>
  </si>
  <si>
    <t>764216606</t>
  </si>
  <si>
    <t>Oplechování parapetů z pozinkovaného plechu s povrchovou úpravou rovných mechanicky kotvené, bez rohů rš 500 mm</t>
  </si>
  <si>
    <t>994539765</t>
  </si>
  <si>
    <t>https://podminky.urs.cz/item/CS_URS_2022_02/764216606</t>
  </si>
  <si>
    <t>"rš 410"</t>
  </si>
  <si>
    <t>"výrobek K01"</t>
  </si>
  <si>
    <t>105</t>
  </si>
  <si>
    <t>764218607</t>
  </si>
  <si>
    <t>Oplechování říms a ozdobných prvků z pozinkovaného plechu s povrchovou úpravou rovných, bez rohů mechanicky kotvené rš 670 mm</t>
  </si>
  <si>
    <t>-98149905</t>
  </si>
  <si>
    <t>https://podminky.urs.cz/item/CS_URS_2022_02/764218607</t>
  </si>
  <si>
    <t>"rš 590"</t>
  </si>
  <si>
    <t>"výrobek K23"</t>
  </si>
  <si>
    <t>52,057</t>
  </si>
  <si>
    <t>106</t>
  </si>
  <si>
    <t>764511612</t>
  </si>
  <si>
    <t>Žlab podokapní z pozinkovaného plechu s povrchovou úpravou včetně háků a čel hranatý rš 330 mm</t>
  </si>
  <si>
    <t>1116792636</t>
  </si>
  <si>
    <t>https://podminky.urs.cz/item/CS_URS_2022_02/764511612</t>
  </si>
  <si>
    <t>"výrobek K24"</t>
  </si>
  <si>
    <t>5,716+5,94+15,61+16,271+4,235*2</t>
  </si>
  <si>
    <t>107</t>
  </si>
  <si>
    <t>764511662</t>
  </si>
  <si>
    <t>Žlab podokapní z pozinkovaného plechu s povrchovou úpravou včetně háků a čel kotlík hranatý, rš žlabu/průměr svodu 330/100 mm</t>
  </si>
  <si>
    <t>-1929987693</t>
  </si>
  <si>
    <t>https://podminky.urs.cz/item/CS_URS_2022_02/764511662</t>
  </si>
  <si>
    <t>108</t>
  </si>
  <si>
    <t>764518402</t>
  </si>
  <si>
    <t>Svod z pozinkovaného plechu včetně objímek, kolen a odskoků hranatý, o straně 100 mm</t>
  </si>
  <si>
    <t>712119431</t>
  </si>
  <si>
    <t>https://podminky.urs.cz/item/CS_URS_2022_02/764518402</t>
  </si>
  <si>
    <t>"výrobek K25"</t>
  </si>
  <si>
    <t>17,008</t>
  </si>
  <si>
    <t>109</t>
  </si>
  <si>
    <t>76452-00R1</t>
  </si>
  <si>
    <t>Příplatek za povrchovou úpravu svodu</t>
  </si>
  <si>
    <t>-149468198</t>
  </si>
  <si>
    <t>110</t>
  </si>
  <si>
    <t>998764101</t>
  </si>
  <si>
    <t>Přesun hmot pro konstrukce klempířské stanovený z hmotnosti přesunovaného materiálu vodorovná dopravní vzdálenost do 50 m v objektech výšky do 6 m</t>
  </si>
  <si>
    <t>1400744950</t>
  </si>
  <si>
    <t>https://podminky.urs.cz/item/CS_URS_2022_02/998764101</t>
  </si>
  <si>
    <t>766</t>
  </si>
  <si>
    <t>Konstrukce truhlářské</t>
  </si>
  <si>
    <t>111</t>
  </si>
  <si>
    <t>766441811</t>
  </si>
  <si>
    <t>Demontáž parapetních desek dřevěných nebo plastových šířky do 300 mm, délky do 1000 mm</t>
  </si>
  <si>
    <t>428999841</t>
  </si>
  <si>
    <t>https://podminky.urs.cz/item/CS_URS_2022_02/766441811</t>
  </si>
  <si>
    <t>1+1</t>
  </si>
  <si>
    <t>112</t>
  </si>
  <si>
    <t>766441821</t>
  </si>
  <si>
    <t>Demontáž parapetních desek dřevěných nebo plastových šířky do 300 mm, délky přes 1000 do 2000 mm</t>
  </si>
  <si>
    <t>431918165</t>
  </si>
  <si>
    <t>https://podminky.urs.cz/item/CS_URS_2022_02/766441821</t>
  </si>
  <si>
    <t>9+1+2+1</t>
  </si>
  <si>
    <t>113</t>
  </si>
  <si>
    <t>766441823</t>
  </si>
  <si>
    <t>Demontáž parapetních desek dřevěných nebo plastových šířky do 300 mm, délky přes 2000 mm</t>
  </si>
  <si>
    <t>-1809134163</t>
  </si>
  <si>
    <t>https://podminky.urs.cz/item/CS_URS_2022_02/766441823</t>
  </si>
  <si>
    <t>1+2</t>
  </si>
  <si>
    <t>114</t>
  </si>
  <si>
    <t>766694111</t>
  </si>
  <si>
    <t>Montáž ostatních truhlářských konstrukcí parapetních desek dřevěných nebo plastových šířky do 300 mm, délky do 1000 mm</t>
  </si>
  <si>
    <t>1483670884</t>
  </si>
  <si>
    <t>https://podminky.urs.cz/item/CS_URS_2022_02/766694111</t>
  </si>
  <si>
    <t>115</t>
  </si>
  <si>
    <t>766694112</t>
  </si>
  <si>
    <t>Montáž ostatních truhlářských konstrukcí parapetních desek dřevěných nebo plastových šířky do 300 mm, délky přes 1000 do 1600 mm</t>
  </si>
  <si>
    <t>446428855</t>
  </si>
  <si>
    <t>https://podminky.urs.cz/item/CS_URS_2022_02/766694112</t>
  </si>
  <si>
    <t>9+1+2</t>
  </si>
  <si>
    <t>116</t>
  </si>
  <si>
    <t>766694113</t>
  </si>
  <si>
    <t>Montáž ostatních truhlářských konstrukcí parapetních desek dřevěných nebo plastových šířky do 300 mm, délky přes 1600 do 2600 mm</t>
  </si>
  <si>
    <t>254856139</t>
  </si>
  <si>
    <t>https://podminky.urs.cz/item/CS_URS_2022_02/766694113</t>
  </si>
  <si>
    <t>1+1+2</t>
  </si>
  <si>
    <t>117</t>
  </si>
  <si>
    <t>60794103</t>
  </si>
  <si>
    <t>parapet dřevotřískový vnitřní povrch laminátový š 300mm</t>
  </si>
  <si>
    <t>-1692191404</t>
  </si>
  <si>
    <t>118</t>
  </si>
  <si>
    <t>998766101</t>
  </si>
  <si>
    <t>Přesun hmot pro konstrukce truhlářské stanovený z hmotnosti přesunovaného materiálu vodorovná dopravní vzdálenost do 50 m v objektech výšky do 6 m</t>
  </si>
  <si>
    <t>1638583767</t>
  </si>
  <si>
    <t>https://podminky.urs.cz/item/CS_URS_2022_02/998766101</t>
  </si>
  <si>
    <t>769</t>
  </si>
  <si>
    <t>Plastové výplně otvorů</t>
  </si>
  <si>
    <t>119</t>
  </si>
  <si>
    <t>76902-021</t>
  </si>
  <si>
    <t>C21 M+D okno 430x600mm , trojsklo, v plast rámu, možnost ventilace, kompletní provedení dle PD</t>
  </si>
  <si>
    <t>1419129474</t>
  </si>
  <si>
    <t>120</t>
  </si>
  <si>
    <t>76902-022</t>
  </si>
  <si>
    <t>C22 M+D okno 550x1500mm , trojsklo, v plast rámu, možnost ventilace, kompletní provedení dle PD</t>
  </si>
  <si>
    <t>1018831599</t>
  </si>
  <si>
    <t>121</t>
  </si>
  <si>
    <t>76902-023</t>
  </si>
  <si>
    <t>C23 M+D okno 1160x1500mm , trojsklo, v plast rámu, možnost ventilace, kompletní provedení dle PD</t>
  </si>
  <si>
    <t>-998761047</t>
  </si>
  <si>
    <t>122</t>
  </si>
  <si>
    <t>76902-024</t>
  </si>
  <si>
    <t>C24 M+D okno 1245x1500mm , trojsklo, v plast rámu, možnost ventilace, kompletní provedení dle PD</t>
  </si>
  <si>
    <t>913614061</t>
  </si>
  <si>
    <t>123</t>
  </si>
  <si>
    <t>76902-025</t>
  </si>
  <si>
    <t>C25 M+D okno 1400x1500mm , trojsklo, v plast rámu, možnost ventilace, kompletní provedení dle PD</t>
  </si>
  <si>
    <t>1961369853</t>
  </si>
  <si>
    <t>124</t>
  </si>
  <si>
    <t>76902-026</t>
  </si>
  <si>
    <t>C26 M+D okno 2000x1500mm , trojsklo, v plast rámu, možnost ventilace, kompletní provedení dle PD</t>
  </si>
  <si>
    <t>-1963250169</t>
  </si>
  <si>
    <t>125</t>
  </si>
  <si>
    <t>76902-027</t>
  </si>
  <si>
    <t>C27 M+D okno 2220x1520mm , trojsklo, v plast rámu, možnost ventilace, kompletní provedení dle PD</t>
  </si>
  <si>
    <t>1296868259</t>
  </si>
  <si>
    <t>126</t>
  </si>
  <si>
    <t>76902-028</t>
  </si>
  <si>
    <t>C28 M+D okno 2250x1520mm , trojsklo, v plast rámu, možnost ventilace, kompletní provedení dle PD</t>
  </si>
  <si>
    <t>-686012763</t>
  </si>
  <si>
    <t>127</t>
  </si>
  <si>
    <t>76904-021</t>
  </si>
  <si>
    <t>D21 M+D dveře 800x1970mm, plastové vč. rámu, kompletní provedení dle PD</t>
  </si>
  <si>
    <t>2010425597</t>
  </si>
  <si>
    <t>128</t>
  </si>
  <si>
    <t>76904-022</t>
  </si>
  <si>
    <t>D22 M+D dveře 1400x2100mm, plastové vč. rámu, kompletní provedení dle PD</t>
  </si>
  <si>
    <t>-128090252</t>
  </si>
  <si>
    <t>129</t>
  </si>
  <si>
    <t>76904-024</t>
  </si>
  <si>
    <t>D24 M+D dveře 800x1970mm, plastové vč. rámu, kompletní provedení dle PD</t>
  </si>
  <si>
    <t>-643533956</t>
  </si>
  <si>
    <t>130</t>
  </si>
  <si>
    <t>766629651</t>
  </si>
  <si>
    <t>-421568477</t>
  </si>
  <si>
    <t>https://podminky.urs.cz/item/CS_URS_2022_02/766629651</t>
  </si>
  <si>
    <t>"difúzní pásky"</t>
  </si>
  <si>
    <t>98,705+24,185</t>
  </si>
  <si>
    <t>"parotěsné pásky"</t>
  </si>
  <si>
    <t>131</t>
  </si>
  <si>
    <t>28329309</t>
  </si>
  <si>
    <t>páska spojovací oboustranně lepící difúzní</t>
  </si>
  <si>
    <t>-201741664</t>
  </si>
  <si>
    <t>245,78*1,1</t>
  </si>
  <si>
    <t>132</t>
  </si>
  <si>
    <t>283900.01</t>
  </si>
  <si>
    <t>parotěsná páska</t>
  </si>
  <si>
    <t>-1085736215</t>
  </si>
  <si>
    <t>784</t>
  </si>
  <si>
    <t>Dokončovací práce - malby a tapety</t>
  </si>
  <si>
    <t>133</t>
  </si>
  <si>
    <t>784121001</t>
  </si>
  <si>
    <t>Oškrabání malby v místnostech výšky do 3,80 m</t>
  </si>
  <si>
    <t>-941842143</t>
  </si>
  <si>
    <t>https://podminky.urs.cz/item/CS_URS_2022_02/784121001</t>
  </si>
  <si>
    <t>134</t>
  </si>
  <si>
    <t>784181121</t>
  </si>
  <si>
    <t>Penetrace podkladu jednonásobná hloubková akrylátová bezbarvá v místnostech výšky do 3,80 m</t>
  </si>
  <si>
    <t>1844372766</t>
  </si>
  <si>
    <t>https://podminky.urs.cz/item/CS_URS_2022_02/784181121</t>
  </si>
  <si>
    <t>135</t>
  </si>
  <si>
    <t>784211101</t>
  </si>
  <si>
    <t>Malby z malířských směsí oděruvzdorných za mokra dvojnásobné, bílé za mokra oděruvzdorné výborně v místnostech výšky do 3,80 m</t>
  </si>
  <si>
    <t>-1356680406</t>
  </si>
  <si>
    <t>https://podminky.urs.cz/item/CS_URS_2022_02/784211101</t>
  </si>
  <si>
    <t>Práce a dodávky M</t>
  </si>
  <si>
    <t>21-M</t>
  </si>
  <si>
    <t>Elektromontáže</t>
  </si>
  <si>
    <t>136</t>
  </si>
  <si>
    <t>210-01</t>
  </si>
  <si>
    <t>Úprava svislé části bleskosvodu vč. prodloužení kotev</t>
  </si>
  <si>
    <t>-770704295</t>
  </si>
  <si>
    <t>137</t>
  </si>
  <si>
    <t>210-02</t>
  </si>
  <si>
    <t>Revize bleskosvodu</t>
  </si>
  <si>
    <t>407857290</t>
  </si>
  <si>
    <t>02.2 - Vyspravení vnitřní omítek obj. E</t>
  </si>
  <si>
    <t>611142001</t>
  </si>
  <si>
    <t>Potažení vnitřních ploch pletivem v ploše nebo pruzích, na plném podkladu sklovláknitým vtlačením do tmelu stropů</t>
  </si>
  <si>
    <t>1476448589</t>
  </si>
  <si>
    <t>https://podminky.urs.cz/item/CS_URS_2022_02/611142001</t>
  </si>
  <si>
    <t>611311131</t>
  </si>
  <si>
    <t>Potažení vnitřních ploch vápenným štukem tloušťky do 3 mm vodorovných konstrukcí stropů rovných</t>
  </si>
  <si>
    <t>320635859</t>
  </si>
  <si>
    <t>https://podminky.urs.cz/item/CS_URS_2022_02/611311131</t>
  </si>
  <si>
    <t>851</t>
  </si>
  <si>
    <t>"trhliny v příčkách - 2 vrstva perlinky"</t>
  </si>
  <si>
    <t>50*0,5</t>
  </si>
  <si>
    <t>612311131</t>
  </si>
  <si>
    <t>Potažení vnitřních ploch vápenným štukem tloušťky do 3 mm svislých konstrukcí stěn</t>
  </si>
  <si>
    <t>1614954710</t>
  </si>
  <si>
    <t>https://podminky.urs.cz/item/CS_URS_2022_02/612311131</t>
  </si>
  <si>
    <t>612325422</t>
  </si>
  <si>
    <t>Oprava vápenocementové omítky vnitřních ploch štukové dvouvrstvé, tloušťky do 20 mm a tloušťky štuku do 3 mm stěn, v rozsahu opravované plochy přes 10 do 30%</t>
  </si>
  <si>
    <t>33210987</t>
  </si>
  <si>
    <t>https://podminky.urs.cz/item/CS_URS_2022_02/612325422</t>
  </si>
  <si>
    <t>619991001</t>
  </si>
  <si>
    <t>Zakrytí vnitřních ploch před znečištěním včetně pozdějšího odkrytí podlah fólií přilepenou lepící páskou</t>
  </si>
  <si>
    <t>1450091479</t>
  </si>
  <si>
    <t>https://podminky.urs.cz/item/CS_URS_2022_02/619991001</t>
  </si>
  <si>
    <t>619991011</t>
  </si>
  <si>
    <t>Zakrytí vnitřních ploch před znečištěním včetně pozdějšího odkrytí konstrukcí a prvků obalením fólií a přelepením páskou</t>
  </si>
  <si>
    <t>-1474900420</t>
  </si>
  <si>
    <t>https://podminky.urs.cz/item/CS_URS_2022_02/619991011</t>
  </si>
  <si>
    <t>952901111</t>
  </si>
  <si>
    <t>Vyčištění budov nebo objektů před předáním do užívání budov bytové nebo občanské výstavby, světlé výšky podlaží do 4 m</t>
  </si>
  <si>
    <t>-1252933193</t>
  </si>
  <si>
    <t>https://podminky.urs.cz/item/CS_URS_2022_02/952901111</t>
  </si>
  <si>
    <t>978012191</t>
  </si>
  <si>
    <t>Otlučení vápenných nebo vápenocementových omítek vnitřních ploch stropů rákosovaných, v rozsahu přes 50 do 100 %</t>
  </si>
  <si>
    <t>652749790</t>
  </si>
  <si>
    <t>https://podminky.urs.cz/item/CS_URS_2022_02/978012191</t>
  </si>
  <si>
    <t>978013141</t>
  </si>
  <si>
    <t>Otlučení vápenných nebo vápenocementových omítek vnitřních ploch stěn s vyškrabáním spar, s očištěním zdiva, v rozsahu přes 10 do 30 %</t>
  </si>
  <si>
    <t>2022650881</t>
  </si>
  <si>
    <t>https://podminky.urs.cz/item/CS_URS_2022_02/978013141</t>
  </si>
  <si>
    <t>1655577010</t>
  </si>
  <si>
    <t>"v příčkách"</t>
  </si>
  <si>
    <t>985421111</t>
  </si>
  <si>
    <t>Injektáž trhlin v cihelném, kamenném nebo smíšeném zdivu nízkotlaká do 0,6 MP, včetně provedení vrtů aktivovanou cementovou maltou šířka trhlin do 2 mm tloušťka zdiva do 300 mm</t>
  </si>
  <si>
    <t>-339560566</t>
  </si>
  <si>
    <t>https://podminky.urs.cz/item/CS_URS_2022_02/985421111</t>
  </si>
  <si>
    <t>19,957*9 'Přepočtené koeficientem množství</t>
  </si>
  <si>
    <t>-1441832796</t>
  </si>
  <si>
    <t>"stropy"</t>
  </si>
  <si>
    <t>222</t>
  </si>
  <si>
    <t>"stěny"</t>
  </si>
  <si>
    <t>851+47,685</t>
  </si>
  <si>
    <t>02.3 - Ochranný nátěr střechy obj. E</t>
  </si>
  <si>
    <t xml:space="preserve">    783 - Dokončovací práce - nátěry</t>
  </si>
  <si>
    <t>783</t>
  </si>
  <si>
    <t>Dokončovací práce - nátěry</t>
  </si>
  <si>
    <t>783401303</t>
  </si>
  <si>
    <t>Příprava podkladu klempířských konstrukcí před provedením nátěru odrezivěním odrezovačem bezoplachovým</t>
  </si>
  <si>
    <t>1663073334</t>
  </si>
  <si>
    <t>https://podminky.urs.cz/item/CS_URS_2022_02/783401303</t>
  </si>
  <si>
    <t>"střecha"</t>
  </si>
  <si>
    <t>25,65*(8,3+10,4)+21,5*1,15</t>
  </si>
  <si>
    <t>783414101</t>
  </si>
  <si>
    <t>Základní nátěr klempířských konstrukcí jednonásobný syntetický</t>
  </si>
  <si>
    <t>330908027</t>
  </si>
  <si>
    <t>https://podminky.urs.cz/item/CS_URS_2022_02/783414101</t>
  </si>
  <si>
    <t>783415101</t>
  </si>
  <si>
    <t>Mezinátěr klempířských konstrukcí jednonásobný syntetický standardní</t>
  </si>
  <si>
    <t>-1362259155</t>
  </si>
  <si>
    <t>https://podminky.urs.cz/item/CS_URS_2022_02/783415101</t>
  </si>
  <si>
    <t>783417101</t>
  </si>
  <si>
    <t>Krycí nátěr (email) klempířských konstrukcí jednonásobný syntetický standardní</t>
  </si>
  <si>
    <t>1660451328</t>
  </si>
  <si>
    <t>https://podminky.urs.cz/item/CS_URS_2022_02/783417101</t>
  </si>
  <si>
    <t>783491011</t>
  </si>
  <si>
    <t>Příplatek k ceně nátěru klempířských konstrukcí dvojnásobného, za provedení ve sklonu střechy přes 10 do 30°</t>
  </si>
  <si>
    <t>-993491499</t>
  </si>
  <si>
    <t>https://podminky.urs.cz/item/CS_URS_2022_02/783491011</t>
  </si>
  <si>
    <t>02.4 - Svítidla - obj.E</t>
  </si>
  <si>
    <t xml:space="preserve">    001 - Svítidla obj.E</t>
  </si>
  <si>
    <t>001</t>
  </si>
  <si>
    <t>Svítidla obj.E</t>
  </si>
  <si>
    <t>2- B</t>
  </si>
  <si>
    <t>ks</t>
  </si>
  <si>
    <t>3-C</t>
  </si>
  <si>
    <t>4-D</t>
  </si>
  <si>
    <t>5-E</t>
  </si>
  <si>
    <t>8-H</t>
  </si>
  <si>
    <t>Germicidní zářič 85W</t>
  </si>
  <si>
    <t>9-I</t>
  </si>
  <si>
    <t>Operační svítilo stropní jednoramenné FAMED SOLIS 60 C</t>
  </si>
  <si>
    <t>11-N2</t>
  </si>
  <si>
    <t>sv. nouzové 3H, autotest</t>
  </si>
  <si>
    <t>02.5 - VRN</t>
  </si>
  <si>
    <t>VRN - Vedlejší rozpočtové náklady</t>
  </si>
  <si>
    <t xml:space="preserve">    VRN3 - Zařízení staveniště</t>
  </si>
  <si>
    <t xml:space="preserve">    VRN7 - Provozní vlivy</t>
  </si>
  <si>
    <t>Vedlejší rozpočtové náklady</t>
  </si>
  <si>
    <t>VRN3</t>
  </si>
  <si>
    <t>Zařízení staveniště</t>
  </si>
  <si>
    <t>003-001</t>
  </si>
  <si>
    <t>soub</t>
  </si>
  <si>
    <t>-67917305</t>
  </si>
  <si>
    <t>VRN7</t>
  </si>
  <si>
    <t>007-001</t>
  </si>
  <si>
    <t>1653638340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</si>
  <si>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</si>
  <si>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</si>
  <si>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</si>
  <si>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</si>
  <si>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</si>
  <si>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</si>
  <si>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</si>
  <si>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</si>
  <si>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</si>
  <si>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</si>
  <si>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</si>
  <si>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</si>
  <si>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</si>
  <si>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</si>
  <si>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</si>
  <si>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</si>
  <si>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</si>
  <si>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</si>
  <si>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</si>
  <si>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</si>
  <si>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</si>
  <si>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</si>
  <si>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</si>
  <si>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</si>
  <si>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</si>
  <si>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</si>
  <si>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</si>
  <si>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</si>
  <si>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</si>
  <si>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</si>
  <si>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</si>
  <si>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</si>
  <si>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</si>
  <si>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</si>
  <si>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</si>
  <si>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</si>
  <si>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</si>
  <si>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</si>
  <si>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</si>
  <si>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</si>
  <si>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</si>
  <si>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</si>
  <si>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</si>
  <si>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</si>
  <si>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</si>
  <si>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</si>
  <si>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</si>
  <si>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</si>
  <si>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</si>
  <si>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</si>
  <si>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</si>
  <si>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</si>
  <si>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</si>
  <si>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</si>
  <si>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</si>
  <si>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</si>
  <si>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</si>
  <si>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</si>
  <si>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</si>
  <si>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</si>
  <si>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</si>
  <si>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</si>
  <si>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</si>
  <si>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</si>
  <si>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</si>
  <si>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</si>
  <si>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</si>
  <si>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</si>
  <si>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</si>
  <si>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</si>
  <si>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</si>
  <si>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</si>
  <si>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</si>
  <si>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</si>
  <si>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</si>
  <si>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</si>
  <si>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</si>
  <si>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</si>
  <si>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</si>
  <si>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</si>
  <si>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</si>
  <si>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</si>
  <si>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</si>
  <si>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</si>
  <si>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</si>
  <si>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</si>
  <si>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</si>
  <si>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</si>
  <si>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</si>
  <si>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</si>
  <si>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</si>
  <si>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</si>
  <si>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</si>
  <si>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</si>
  <si>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</si>
  <si>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</si>
  <si>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</si>
  <si>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</si>
  <si>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</si>
  <si>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</si>
  <si>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</si>
  <si>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</si>
  <si>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</si>
  <si>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</si>
  <si>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</si>
  <si>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</si>
  <si>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</si>
  <si>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</si>
  <si>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</si>
  <si>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</si>
  <si>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</si>
  <si>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</si>
  <si>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</si>
  <si>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</si>
  <si>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</si>
  <si>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</si>
  <si>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</si>
  <si>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</si>
  <si>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</si>
  <si>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</si>
  <si>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</si>
  <si>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</si>
  <si>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</si>
  <si>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</si>
  <si>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</si>
  <si>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</si>
  <si>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</si>
  <si>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</si>
  <si>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</si>
  <si>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</si>
  <si>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</si>
  <si>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</si>
  <si>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</si>
  <si>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</si>
  <si>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</si>
  <si>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</si>
  <si>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</si>
  <si>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</si>
  <si>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</si>
  <si>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</si>
  <si>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</si>
  <si>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</si>
  <si>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</si>
  <si>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</si>
  <si>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</si>
  <si>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</si>
  <si>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</si>
  <si>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</si>
  <si>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</si>
  <si>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</si>
  <si>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</si>
  <si>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</si>
  <si>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</si>
  <si>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</si>
  <si>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</si>
  <si>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</si>
  <si>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</si>
  <si>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</si>
  <si>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</si>
  <si>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</si>
  <si>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</si>
  <si>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</si>
  <si>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</si>
  <si>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</si>
  <si>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</si>
  <si>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</si>
  <si>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</si>
  <si>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</si>
  <si>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</si>
  <si>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</si>
  <si>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</si>
  <si>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</si>
  <si>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</si>
  <si>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</si>
  <si>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</si>
  <si>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</si>
  <si>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</si>
  <si>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</si>
  <si>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</si>
  <si>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</si>
  <si>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</si>
  <si>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</si>
  <si>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</si>
  <si>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</si>
  <si>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</si>
  <si>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Provozní vlivy a ostatní náklady </t>
  </si>
  <si>
    <t xml:space="preserve">Vybudování a provoz provozního, sociálního a případně i výrobního zařízení staveniště </t>
  </si>
  <si>
    <t>Opatření k omezení prašnosti do navazujících prostor a ochraně vybavení mobiliáře</t>
  </si>
  <si>
    <t>007-002</t>
  </si>
  <si>
    <t>Projekt skutečného provedení</t>
  </si>
  <si>
    <t>007-003</t>
  </si>
  <si>
    <t>Příplatek za ztíženou montáž za provozu</t>
  </si>
  <si>
    <t>007-004</t>
  </si>
  <si>
    <t>Náklady na pojištění živlům,krádeži, stavebním rizikům, škody způsobené zhotovitelem dle SoD</t>
  </si>
  <si>
    <t>007-005</t>
  </si>
  <si>
    <t>Náklady za rozdělení (zatřídění) fakturovaných položek do kategorie TECHNICKÉ ZHODNOCENÍ (popř. OPRAVY), DLOUHODOBÝ HMOTNÝ MAJETEK a DLOUHODOBÝ DROBNÝ HMOTNÝ MAJETEK.</t>
  </si>
  <si>
    <t>Svítidlo přisazené o celkovém příkonu 40W LED, celkový světelný tok 4880lx, mikroprisma, 1200x215x55mm, IP40, Ra80+, L80 / B10 = 75 000 hod. @ 65°C</t>
  </si>
  <si>
    <t>Svítidlo přisazené o celkovém příkonu 40W LED, celkový světelný tok 4880lx, mikroprisma, 1155x145x70mm, IP44, Ra80+, L80 / B10 = 75 000 hod. @ 65°C</t>
  </si>
  <si>
    <t>Svítidlo do čistých prostor, přisazené, celkový příkon 60W, celkový světelný tok 6 550lm, rozměry 1287x265x80mm, Ra90+, L80 / B10 = 75 000 hod. @ 65°C, IP65, vetknutá parabola</t>
  </si>
  <si>
    <t xml:space="preserve">Sv. přisazené o příkonu 24W LED 2473lm-4000K-CRI 80 IP65 IK07 tř.II </t>
  </si>
  <si>
    <t>Demontáž svitidel vč. likvidace a poplatku</t>
  </si>
  <si>
    <t>W</t>
  </si>
  <si>
    <t>7+14+6+12</t>
  </si>
  <si>
    <t>Montáž svitidel</t>
  </si>
  <si>
    <t>Montáž otvorových výplní dveří utěsnění připojovací spáry ostění nebo nadpraží těsnící fólií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</si>
</sst>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0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166" fontId="22" fillId="0" borderId="1" xfId="0" applyNumberFormat="1" applyFont="1" applyBorder="1" applyAlignment="1">
      <alignment vertical="center"/>
    </xf>
    <xf numFmtId="0" fontId="21" fillId="0" borderId="17" xfId="0" applyFont="1" applyBorder="1" applyAlignment="1" applyProtection="1">
      <alignment horizontal="center" vertical="center" wrapText="1"/>
      <protection locked="0"/>
    </xf>
    <xf numFmtId="0" fontId="21" fillId="0" borderId="18" xfId="0" applyFont="1" applyBorder="1" applyAlignment="1" applyProtection="1">
      <alignment horizontal="center" vertical="center" wrapText="1"/>
      <protection locked="0"/>
    </xf>
    <xf numFmtId="0" fontId="21" fillId="0" borderId="32" xfId="0" applyFont="1" applyBorder="1" applyAlignment="1" applyProtection="1">
      <alignment horizontal="center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622212051" TargetMode="External"/><Relationship Id="rId21" Type="http://schemas.openxmlformats.org/officeDocument/2006/relationships/hyperlink" Target="https://podminky.urs.cz/item/CS_URS_2022_02/622131111" TargetMode="External"/><Relationship Id="rId42" Type="http://schemas.openxmlformats.org/officeDocument/2006/relationships/hyperlink" Target="https://podminky.urs.cz/item/CS_URS_2022_02/944511211" TargetMode="External"/><Relationship Id="rId47" Type="http://schemas.openxmlformats.org/officeDocument/2006/relationships/hyperlink" Target="https://podminky.urs.cz/item/CS_URS_2022_02/968062376" TargetMode="External"/><Relationship Id="rId63" Type="http://schemas.openxmlformats.org/officeDocument/2006/relationships/hyperlink" Target="https://podminky.urs.cz/item/CS_URS_2022_02/712341559" TargetMode="External"/><Relationship Id="rId68" Type="http://schemas.openxmlformats.org/officeDocument/2006/relationships/hyperlink" Target="https://podminky.urs.cz/item/CS_URS_2022_02/751398014" TargetMode="External"/><Relationship Id="rId84" Type="http://schemas.openxmlformats.org/officeDocument/2006/relationships/hyperlink" Target="https://podminky.urs.cz/item/CS_URS_2022_02/764511662" TargetMode="External"/><Relationship Id="rId89" Type="http://schemas.openxmlformats.org/officeDocument/2006/relationships/hyperlink" Target="https://podminky.urs.cz/item/CS_URS_2022_02/766441823" TargetMode="External"/><Relationship Id="rId16" Type="http://schemas.openxmlformats.org/officeDocument/2006/relationships/hyperlink" Target="https://podminky.urs.cz/item/CS_URS_2022_02/621131111" TargetMode="External"/><Relationship Id="rId11" Type="http://schemas.openxmlformats.org/officeDocument/2006/relationships/hyperlink" Target="https://podminky.urs.cz/item/CS_URS_2022_02/279311115" TargetMode="External"/><Relationship Id="rId32" Type="http://schemas.openxmlformats.org/officeDocument/2006/relationships/hyperlink" Target="https://podminky.urs.cz/item/CS_URS_2022_02/622252001" TargetMode="External"/><Relationship Id="rId37" Type="http://schemas.openxmlformats.org/officeDocument/2006/relationships/hyperlink" Target="https://podminky.urs.cz/item/CS_URS_2022_02/629995101" TargetMode="External"/><Relationship Id="rId53" Type="http://schemas.openxmlformats.org/officeDocument/2006/relationships/hyperlink" Target="https://podminky.urs.cz/item/CS_URS_2022_02/978015321" TargetMode="External"/><Relationship Id="rId58" Type="http://schemas.openxmlformats.org/officeDocument/2006/relationships/hyperlink" Target="https://podminky.urs.cz/item/CS_URS_2022_02/997013501" TargetMode="External"/><Relationship Id="rId74" Type="http://schemas.openxmlformats.org/officeDocument/2006/relationships/hyperlink" Target="https://podminky.urs.cz/item/CS_URS_2022_02/764001821" TargetMode="External"/><Relationship Id="rId79" Type="http://schemas.openxmlformats.org/officeDocument/2006/relationships/hyperlink" Target="https://podminky.urs.cz/item/CS_URS_2022_02/764004861" TargetMode="External"/><Relationship Id="rId5" Type="http://schemas.openxmlformats.org/officeDocument/2006/relationships/hyperlink" Target="https://podminky.urs.cz/item/CS_URS_2022_02/162751117" TargetMode="External"/><Relationship Id="rId90" Type="http://schemas.openxmlformats.org/officeDocument/2006/relationships/hyperlink" Target="https://podminky.urs.cz/item/CS_URS_2022_02/766694111" TargetMode="External"/><Relationship Id="rId95" Type="http://schemas.openxmlformats.org/officeDocument/2006/relationships/hyperlink" Target="https://podminky.urs.cz/item/CS_URS_2022_02/784121001" TargetMode="External"/><Relationship Id="rId22" Type="http://schemas.openxmlformats.org/officeDocument/2006/relationships/hyperlink" Target="https://podminky.urs.cz/item/CS_URS_2022_02/622143003" TargetMode="External"/><Relationship Id="rId27" Type="http://schemas.openxmlformats.org/officeDocument/2006/relationships/hyperlink" Target="https://podminky.urs.cz/item/CS_URS_2022_02/622221041" TargetMode="External"/><Relationship Id="rId43" Type="http://schemas.openxmlformats.org/officeDocument/2006/relationships/hyperlink" Target="https://podminky.urs.cz/item/CS_URS_2022_02/944511811" TargetMode="External"/><Relationship Id="rId48" Type="http://schemas.openxmlformats.org/officeDocument/2006/relationships/hyperlink" Target="https://podminky.urs.cz/item/CS_URS_2022_02/968062456" TargetMode="External"/><Relationship Id="rId64" Type="http://schemas.openxmlformats.org/officeDocument/2006/relationships/hyperlink" Target="https://podminky.urs.cz/item/CS_URS_2022_02/998712101" TargetMode="External"/><Relationship Id="rId69" Type="http://schemas.openxmlformats.org/officeDocument/2006/relationships/hyperlink" Target="https://podminky.urs.cz/item/CS_URS_2022_02/751398823" TargetMode="External"/><Relationship Id="rId80" Type="http://schemas.openxmlformats.org/officeDocument/2006/relationships/hyperlink" Target="https://podminky.urs.cz/item/CS_URS_2022_02/764212635" TargetMode="External"/><Relationship Id="rId85" Type="http://schemas.openxmlformats.org/officeDocument/2006/relationships/hyperlink" Target="https://podminky.urs.cz/item/CS_URS_2022_02/764518402" TargetMode="External"/><Relationship Id="rId3" Type="http://schemas.openxmlformats.org/officeDocument/2006/relationships/hyperlink" Target="https://podminky.urs.cz/item/CS_URS_2022_02/132212121" TargetMode="External"/><Relationship Id="rId12" Type="http://schemas.openxmlformats.org/officeDocument/2006/relationships/hyperlink" Target="https://podminky.urs.cz/item/CS_URS_2022_02/637111111" TargetMode="External"/><Relationship Id="rId17" Type="http://schemas.openxmlformats.org/officeDocument/2006/relationships/hyperlink" Target="https://podminky.urs.cz/item/CS_URS_2022_02/621151011" TargetMode="External"/><Relationship Id="rId25" Type="http://schemas.openxmlformats.org/officeDocument/2006/relationships/hyperlink" Target="https://podminky.urs.cz/item/CS_URS_2022_02/622211041" TargetMode="External"/><Relationship Id="rId33" Type="http://schemas.openxmlformats.org/officeDocument/2006/relationships/hyperlink" Target="https://podminky.urs.cz/item/CS_URS_2022_02/622252002" TargetMode="External"/><Relationship Id="rId38" Type="http://schemas.openxmlformats.org/officeDocument/2006/relationships/hyperlink" Target="https://podminky.urs.cz/item/CS_URS_2022_02/941311111" TargetMode="External"/><Relationship Id="rId46" Type="http://schemas.openxmlformats.org/officeDocument/2006/relationships/hyperlink" Target="https://podminky.urs.cz/item/CS_URS_2022_02/968062375" TargetMode="External"/><Relationship Id="rId59" Type="http://schemas.openxmlformats.org/officeDocument/2006/relationships/hyperlink" Target="https://podminky.urs.cz/item/CS_URS_2022_02/997013509" TargetMode="External"/><Relationship Id="rId67" Type="http://schemas.openxmlformats.org/officeDocument/2006/relationships/hyperlink" Target="https://podminky.urs.cz/item/CS_URS_2022_02/998713101" TargetMode="External"/><Relationship Id="rId20" Type="http://schemas.openxmlformats.org/officeDocument/2006/relationships/hyperlink" Target="https://podminky.urs.cz/item/CS_URS_2022_02/621531012" TargetMode="External"/><Relationship Id="rId41" Type="http://schemas.openxmlformats.org/officeDocument/2006/relationships/hyperlink" Target="https://podminky.urs.cz/item/CS_URS_2022_02/944511111" TargetMode="External"/><Relationship Id="rId54" Type="http://schemas.openxmlformats.org/officeDocument/2006/relationships/hyperlink" Target="https://podminky.urs.cz/item/CS_URS_2022_02/985131311" TargetMode="External"/><Relationship Id="rId62" Type="http://schemas.openxmlformats.org/officeDocument/2006/relationships/hyperlink" Target="https://podminky.urs.cz/item/CS_URS_2022_02/712311101" TargetMode="External"/><Relationship Id="rId70" Type="http://schemas.openxmlformats.org/officeDocument/2006/relationships/hyperlink" Target="https://podminky.urs.cz/item/CS_URS_2022_02/762512245" TargetMode="External"/><Relationship Id="rId75" Type="http://schemas.openxmlformats.org/officeDocument/2006/relationships/hyperlink" Target="https://podminky.urs.cz/item/CS_URS_2022_02/764002801" TargetMode="External"/><Relationship Id="rId83" Type="http://schemas.openxmlformats.org/officeDocument/2006/relationships/hyperlink" Target="https://podminky.urs.cz/item/CS_URS_2022_02/764511612" TargetMode="External"/><Relationship Id="rId88" Type="http://schemas.openxmlformats.org/officeDocument/2006/relationships/hyperlink" Target="https://podminky.urs.cz/item/CS_URS_2022_02/766441821" TargetMode="External"/><Relationship Id="rId91" Type="http://schemas.openxmlformats.org/officeDocument/2006/relationships/hyperlink" Target="https://podminky.urs.cz/item/CS_URS_2022_02/766694112" TargetMode="External"/><Relationship Id="rId96" Type="http://schemas.openxmlformats.org/officeDocument/2006/relationships/hyperlink" Target="https://podminky.urs.cz/item/CS_URS_2022_02/784181121" TargetMode="External"/><Relationship Id="rId1" Type="http://schemas.openxmlformats.org/officeDocument/2006/relationships/hyperlink" Target="https://podminky.urs.cz/item/CS_URS_2022_02/113106121" TargetMode="External"/><Relationship Id="rId6" Type="http://schemas.openxmlformats.org/officeDocument/2006/relationships/hyperlink" Target="https://podminky.urs.cz/item/CS_URS_2022_02/171201231" TargetMode="External"/><Relationship Id="rId15" Type="http://schemas.openxmlformats.org/officeDocument/2006/relationships/hyperlink" Target="https://podminky.urs.cz/item/CS_URS_2022_02/612315302" TargetMode="External"/><Relationship Id="rId23" Type="http://schemas.openxmlformats.org/officeDocument/2006/relationships/hyperlink" Target="https://podminky.urs.cz/item/CS_URS_2022_02/622143004" TargetMode="External"/><Relationship Id="rId28" Type="http://schemas.openxmlformats.org/officeDocument/2006/relationships/hyperlink" Target="https://podminky.urs.cz/item/CS_URS_2022_02/622222051" TargetMode="External"/><Relationship Id="rId36" Type="http://schemas.openxmlformats.org/officeDocument/2006/relationships/hyperlink" Target="https://podminky.urs.cz/item/CS_URS_2022_02/629991011" TargetMode="External"/><Relationship Id="rId49" Type="http://schemas.openxmlformats.org/officeDocument/2006/relationships/hyperlink" Target="https://podminky.urs.cz/item/CS_URS_2022_02/968062559" TargetMode="External"/><Relationship Id="rId57" Type="http://schemas.openxmlformats.org/officeDocument/2006/relationships/hyperlink" Target="https://podminky.urs.cz/item/CS_URS_2022_02/997013113" TargetMode="External"/><Relationship Id="rId10" Type="http://schemas.openxmlformats.org/officeDocument/2006/relationships/hyperlink" Target="https://podminky.urs.cz/item/CS_URS_2022_02/274361821" TargetMode="External"/><Relationship Id="rId31" Type="http://schemas.openxmlformats.org/officeDocument/2006/relationships/hyperlink" Target="https://podminky.urs.cz/item/CS_URS_2022_02/622251211" TargetMode="External"/><Relationship Id="rId44" Type="http://schemas.openxmlformats.org/officeDocument/2006/relationships/hyperlink" Target="https://podminky.urs.cz/item/CS_URS_2022_02/965082933" TargetMode="External"/><Relationship Id="rId52" Type="http://schemas.openxmlformats.org/officeDocument/2006/relationships/hyperlink" Target="https://podminky.urs.cz/item/CS_URS_2022_02/968082021" TargetMode="External"/><Relationship Id="rId60" Type="http://schemas.openxmlformats.org/officeDocument/2006/relationships/hyperlink" Target="https://podminky.urs.cz/item/CS_URS_2022_02/997013871" TargetMode="External"/><Relationship Id="rId65" Type="http://schemas.openxmlformats.org/officeDocument/2006/relationships/hyperlink" Target="https://podminky.urs.cz/item/CS_URS_2022_02/713111111" TargetMode="External"/><Relationship Id="rId73" Type="http://schemas.openxmlformats.org/officeDocument/2006/relationships/hyperlink" Target="https://podminky.urs.cz/item/CS_URS_2022_02/998762101" TargetMode="External"/><Relationship Id="rId78" Type="http://schemas.openxmlformats.org/officeDocument/2006/relationships/hyperlink" Target="https://podminky.urs.cz/item/CS_URS_2022_02/764004801" TargetMode="External"/><Relationship Id="rId81" Type="http://schemas.openxmlformats.org/officeDocument/2006/relationships/hyperlink" Target="https://podminky.urs.cz/item/CS_URS_2022_02/764216606" TargetMode="External"/><Relationship Id="rId86" Type="http://schemas.openxmlformats.org/officeDocument/2006/relationships/hyperlink" Target="https://podminky.urs.cz/item/CS_URS_2022_02/998764101" TargetMode="External"/><Relationship Id="rId94" Type="http://schemas.openxmlformats.org/officeDocument/2006/relationships/hyperlink" Target="https://podminky.urs.cz/item/CS_URS_2022_02/766629651" TargetMode="External"/><Relationship Id="rId4" Type="http://schemas.openxmlformats.org/officeDocument/2006/relationships/hyperlink" Target="https://podminky.urs.cz/item/CS_URS_2022_02/162211311" TargetMode="External"/><Relationship Id="rId9" Type="http://schemas.openxmlformats.org/officeDocument/2006/relationships/hyperlink" Target="https://podminky.urs.cz/item/CS_URS_2022_02/274351122" TargetMode="External"/><Relationship Id="rId13" Type="http://schemas.openxmlformats.org/officeDocument/2006/relationships/hyperlink" Target="https://podminky.urs.cz/item/CS_URS_2022_02/637211122" TargetMode="External"/><Relationship Id="rId18" Type="http://schemas.openxmlformats.org/officeDocument/2006/relationships/hyperlink" Target="https://podminky.urs.cz/item/CS_URS_2022_02/621221041" TargetMode="External"/><Relationship Id="rId39" Type="http://schemas.openxmlformats.org/officeDocument/2006/relationships/hyperlink" Target="https://podminky.urs.cz/item/CS_URS_2022_02/941311211" TargetMode="External"/><Relationship Id="rId34" Type="http://schemas.openxmlformats.org/officeDocument/2006/relationships/hyperlink" Target="https://podminky.urs.cz/item/CS_URS_2022_02/622325301" TargetMode="External"/><Relationship Id="rId50" Type="http://schemas.openxmlformats.org/officeDocument/2006/relationships/hyperlink" Target="https://podminky.urs.cz/item/CS_URS_2022_02/968082016" TargetMode="External"/><Relationship Id="rId55" Type="http://schemas.openxmlformats.org/officeDocument/2006/relationships/hyperlink" Target="https://podminky.urs.cz/item/CS_URS_2022_02/985141111" TargetMode="External"/><Relationship Id="rId76" Type="http://schemas.openxmlformats.org/officeDocument/2006/relationships/hyperlink" Target="https://podminky.urs.cz/item/CS_URS_2022_02/764002851" TargetMode="External"/><Relationship Id="rId97" Type="http://schemas.openxmlformats.org/officeDocument/2006/relationships/hyperlink" Target="https://podminky.urs.cz/item/CS_URS_2022_02/784211101" TargetMode="External"/><Relationship Id="rId7" Type="http://schemas.openxmlformats.org/officeDocument/2006/relationships/hyperlink" Target="https://podminky.urs.cz/item/CS_URS_2022_02/174111101" TargetMode="External"/><Relationship Id="rId71" Type="http://schemas.openxmlformats.org/officeDocument/2006/relationships/hyperlink" Target="https://podminky.urs.cz/item/CS_URS_2022_02/762522812" TargetMode="External"/><Relationship Id="rId92" Type="http://schemas.openxmlformats.org/officeDocument/2006/relationships/hyperlink" Target="https://podminky.urs.cz/item/CS_URS_2022_02/766694113" TargetMode="External"/><Relationship Id="rId2" Type="http://schemas.openxmlformats.org/officeDocument/2006/relationships/hyperlink" Target="https://podminky.urs.cz/item/CS_URS_2022_02/132211401" TargetMode="External"/><Relationship Id="rId29" Type="http://schemas.openxmlformats.org/officeDocument/2006/relationships/hyperlink" Target="https://podminky.urs.cz/item/CS_URS_2022_02/622251101" TargetMode="External"/><Relationship Id="rId24" Type="http://schemas.openxmlformats.org/officeDocument/2006/relationships/hyperlink" Target="https://podminky.urs.cz/item/CS_URS_2022_02/622151011" TargetMode="External"/><Relationship Id="rId40" Type="http://schemas.openxmlformats.org/officeDocument/2006/relationships/hyperlink" Target="https://podminky.urs.cz/item/CS_URS_2022_02/941311811" TargetMode="External"/><Relationship Id="rId45" Type="http://schemas.openxmlformats.org/officeDocument/2006/relationships/hyperlink" Target="https://podminky.urs.cz/item/CS_URS_2022_02/968062374" TargetMode="External"/><Relationship Id="rId66" Type="http://schemas.openxmlformats.org/officeDocument/2006/relationships/hyperlink" Target="https://podminky.urs.cz/item/CS_URS_2022_02/713141131" TargetMode="External"/><Relationship Id="rId87" Type="http://schemas.openxmlformats.org/officeDocument/2006/relationships/hyperlink" Target="https://podminky.urs.cz/item/CS_URS_2022_02/766441811" TargetMode="External"/><Relationship Id="rId61" Type="http://schemas.openxmlformats.org/officeDocument/2006/relationships/hyperlink" Target="https://podminky.urs.cz/item/CS_URS_2022_02/998011001" TargetMode="External"/><Relationship Id="rId82" Type="http://schemas.openxmlformats.org/officeDocument/2006/relationships/hyperlink" Target="https://podminky.urs.cz/item/CS_URS_2022_02/764218607" TargetMode="External"/><Relationship Id="rId19" Type="http://schemas.openxmlformats.org/officeDocument/2006/relationships/hyperlink" Target="https://podminky.urs.cz/item/CS_URS_2022_02/621251105" TargetMode="External"/><Relationship Id="rId14" Type="http://schemas.openxmlformats.org/officeDocument/2006/relationships/hyperlink" Target="https://podminky.urs.cz/item/CS_URS_2022_02/612142001" TargetMode="External"/><Relationship Id="rId30" Type="http://schemas.openxmlformats.org/officeDocument/2006/relationships/hyperlink" Target="https://podminky.urs.cz/item/CS_URS_2022_02/622251105" TargetMode="External"/><Relationship Id="rId35" Type="http://schemas.openxmlformats.org/officeDocument/2006/relationships/hyperlink" Target="https://podminky.urs.cz/item/CS_URS_2022_02/622531012" TargetMode="External"/><Relationship Id="rId56" Type="http://schemas.openxmlformats.org/officeDocument/2006/relationships/hyperlink" Target="https://podminky.urs.cz/item/CS_URS_2022_02/985421122" TargetMode="External"/><Relationship Id="rId77" Type="http://schemas.openxmlformats.org/officeDocument/2006/relationships/hyperlink" Target="https://podminky.urs.cz/item/CS_URS_2022_02/764002861" TargetMode="External"/><Relationship Id="rId8" Type="http://schemas.openxmlformats.org/officeDocument/2006/relationships/hyperlink" Target="https://podminky.urs.cz/item/CS_URS_2022_02/274351121" TargetMode="External"/><Relationship Id="rId51" Type="http://schemas.openxmlformats.org/officeDocument/2006/relationships/hyperlink" Target="https://podminky.urs.cz/item/CS_URS_2022_02/968082017" TargetMode="External"/><Relationship Id="rId72" Type="http://schemas.openxmlformats.org/officeDocument/2006/relationships/hyperlink" Target="https://podminky.urs.cz/item/CS_URS_2022_02/762595001" TargetMode="External"/><Relationship Id="rId93" Type="http://schemas.openxmlformats.org/officeDocument/2006/relationships/hyperlink" Target="https://podminky.urs.cz/item/CS_URS_2022_02/998766101" TargetMode="External"/><Relationship Id="rId98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952901111" TargetMode="External"/><Relationship Id="rId13" Type="http://schemas.openxmlformats.org/officeDocument/2006/relationships/hyperlink" Target="https://podminky.urs.cz/item/CS_URS_2022_02/997013113" TargetMode="External"/><Relationship Id="rId18" Type="http://schemas.openxmlformats.org/officeDocument/2006/relationships/hyperlink" Target="https://podminky.urs.cz/item/CS_URS_2022_02/784121001" TargetMode="External"/><Relationship Id="rId3" Type="http://schemas.openxmlformats.org/officeDocument/2006/relationships/hyperlink" Target="https://podminky.urs.cz/item/CS_URS_2022_02/612142001" TargetMode="External"/><Relationship Id="rId21" Type="http://schemas.openxmlformats.org/officeDocument/2006/relationships/drawing" Target="../drawings/drawing3.xml"/><Relationship Id="rId7" Type="http://schemas.openxmlformats.org/officeDocument/2006/relationships/hyperlink" Target="https://podminky.urs.cz/item/CS_URS_2022_02/619991011" TargetMode="External"/><Relationship Id="rId12" Type="http://schemas.openxmlformats.org/officeDocument/2006/relationships/hyperlink" Target="https://podminky.urs.cz/item/CS_URS_2022_02/985421111" TargetMode="External"/><Relationship Id="rId17" Type="http://schemas.openxmlformats.org/officeDocument/2006/relationships/hyperlink" Target="https://podminky.urs.cz/item/CS_URS_2022_02/998011001" TargetMode="External"/><Relationship Id="rId2" Type="http://schemas.openxmlformats.org/officeDocument/2006/relationships/hyperlink" Target="https://podminky.urs.cz/item/CS_URS_2022_02/611311131" TargetMode="External"/><Relationship Id="rId16" Type="http://schemas.openxmlformats.org/officeDocument/2006/relationships/hyperlink" Target="https://podminky.urs.cz/item/CS_URS_2022_02/997013871" TargetMode="External"/><Relationship Id="rId20" Type="http://schemas.openxmlformats.org/officeDocument/2006/relationships/hyperlink" Target="https://podminky.urs.cz/item/CS_URS_2022_02/784211101" TargetMode="External"/><Relationship Id="rId1" Type="http://schemas.openxmlformats.org/officeDocument/2006/relationships/hyperlink" Target="https://podminky.urs.cz/item/CS_URS_2022_02/611142001" TargetMode="External"/><Relationship Id="rId6" Type="http://schemas.openxmlformats.org/officeDocument/2006/relationships/hyperlink" Target="https://podminky.urs.cz/item/CS_URS_2022_02/619991001" TargetMode="External"/><Relationship Id="rId11" Type="http://schemas.openxmlformats.org/officeDocument/2006/relationships/hyperlink" Target="https://podminky.urs.cz/item/CS_URS_2022_02/985141111" TargetMode="External"/><Relationship Id="rId5" Type="http://schemas.openxmlformats.org/officeDocument/2006/relationships/hyperlink" Target="https://podminky.urs.cz/item/CS_URS_2022_02/612325422" TargetMode="External"/><Relationship Id="rId15" Type="http://schemas.openxmlformats.org/officeDocument/2006/relationships/hyperlink" Target="https://podminky.urs.cz/item/CS_URS_2022_02/997013509" TargetMode="External"/><Relationship Id="rId10" Type="http://schemas.openxmlformats.org/officeDocument/2006/relationships/hyperlink" Target="https://podminky.urs.cz/item/CS_URS_2022_02/978013141" TargetMode="External"/><Relationship Id="rId19" Type="http://schemas.openxmlformats.org/officeDocument/2006/relationships/hyperlink" Target="https://podminky.urs.cz/item/CS_URS_2022_02/784181121" TargetMode="External"/><Relationship Id="rId4" Type="http://schemas.openxmlformats.org/officeDocument/2006/relationships/hyperlink" Target="https://podminky.urs.cz/item/CS_URS_2022_02/612311131" TargetMode="External"/><Relationship Id="rId9" Type="http://schemas.openxmlformats.org/officeDocument/2006/relationships/hyperlink" Target="https://podminky.urs.cz/item/CS_URS_2022_02/978012191" TargetMode="External"/><Relationship Id="rId14" Type="http://schemas.openxmlformats.org/officeDocument/2006/relationships/hyperlink" Target="https://podminky.urs.cz/item/CS_URS_2022_02/99701350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783415101" TargetMode="External"/><Relationship Id="rId2" Type="http://schemas.openxmlformats.org/officeDocument/2006/relationships/hyperlink" Target="https://podminky.urs.cz/item/CS_URS_2022_02/783414101" TargetMode="External"/><Relationship Id="rId1" Type="http://schemas.openxmlformats.org/officeDocument/2006/relationships/hyperlink" Target="https://podminky.urs.cz/item/CS_URS_2022_02/783401303" TargetMode="External"/><Relationship Id="rId6" Type="http://schemas.openxmlformats.org/officeDocument/2006/relationships/drawing" Target="../drawings/drawing4.xml"/><Relationship Id="rId5" Type="http://schemas.openxmlformats.org/officeDocument/2006/relationships/hyperlink" Target="https://podminky.urs.cz/item/CS_URS_2022_02/783491011" TargetMode="External"/><Relationship Id="rId4" Type="http://schemas.openxmlformats.org/officeDocument/2006/relationships/hyperlink" Target="https://podminky.urs.cz/item/CS_URS_2022_02/783417101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abSelected="1" view="pageLayout" zoomScaleNormal="100" workbookViewId="0">
      <selection activeCell="I5" sqref="I5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 x14ac:dyDescent="0.2">
      <c r="AR2" s="314" t="s">
        <v>6</v>
      </c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S2" s="18" t="s">
        <v>7</v>
      </c>
      <c r="BT2" s="18" t="s">
        <v>8</v>
      </c>
    </row>
    <row r="3" spans="1:74" s="1" customFormat="1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" customHeight="1" x14ac:dyDescent="0.2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 x14ac:dyDescent="0.2">
      <c r="B5" s="21"/>
      <c r="D5" s="25" t="s">
        <v>14</v>
      </c>
      <c r="K5" s="323" t="s">
        <v>15</v>
      </c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R5" s="21"/>
      <c r="BE5" s="320" t="s">
        <v>16</v>
      </c>
      <c r="BS5" s="18" t="s">
        <v>7</v>
      </c>
    </row>
    <row r="6" spans="1:74" s="1" customFormat="1" ht="36.9" customHeight="1" x14ac:dyDescent="0.2">
      <c r="B6" s="21"/>
      <c r="D6" s="27" t="s">
        <v>17</v>
      </c>
      <c r="K6" s="324" t="s">
        <v>18</v>
      </c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R6" s="21"/>
      <c r="BE6" s="321"/>
      <c r="BS6" s="18" t="s">
        <v>7</v>
      </c>
    </row>
    <row r="7" spans="1:74" s="1" customFormat="1" ht="12" customHeight="1" x14ac:dyDescent="0.2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321"/>
      <c r="BS7" s="18" t="s">
        <v>7</v>
      </c>
    </row>
    <row r="8" spans="1:74" s="1" customFormat="1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321"/>
      <c r="BS8" s="18" t="s">
        <v>7</v>
      </c>
    </row>
    <row r="9" spans="1:74" s="1" customFormat="1" ht="14.4" customHeight="1" x14ac:dyDescent="0.2">
      <c r="B9" s="21"/>
      <c r="AR9" s="21"/>
      <c r="BE9" s="321"/>
      <c r="BS9" s="18" t="s">
        <v>7</v>
      </c>
    </row>
    <row r="10" spans="1:74" s="1" customFormat="1" ht="12" customHeight="1" x14ac:dyDescent="0.2">
      <c r="B10" s="21"/>
      <c r="D10" s="28" t="s">
        <v>25</v>
      </c>
      <c r="AK10" s="28" t="s">
        <v>26</v>
      </c>
      <c r="AN10" s="26" t="s">
        <v>3</v>
      </c>
      <c r="AR10" s="21"/>
      <c r="BE10" s="321"/>
      <c r="BS10" s="18" t="s">
        <v>7</v>
      </c>
    </row>
    <row r="11" spans="1:74" s="1" customFormat="1" ht="18.45" customHeight="1" x14ac:dyDescent="0.2">
      <c r="B11" s="21"/>
      <c r="E11" s="26" t="s">
        <v>22</v>
      </c>
      <c r="AK11" s="28" t="s">
        <v>27</v>
      </c>
      <c r="AN11" s="26" t="s">
        <v>3</v>
      </c>
      <c r="AR11" s="21"/>
      <c r="BE11" s="321"/>
      <c r="BS11" s="18" t="s">
        <v>7</v>
      </c>
    </row>
    <row r="12" spans="1:74" s="1" customFormat="1" ht="6.9" customHeight="1" x14ac:dyDescent="0.2">
      <c r="B12" s="21"/>
      <c r="AR12" s="21"/>
      <c r="BE12" s="321"/>
      <c r="BS12" s="18" t="s">
        <v>7</v>
      </c>
    </row>
    <row r="13" spans="1:74" s="1" customFormat="1" ht="12" customHeight="1" x14ac:dyDescent="0.2">
      <c r="B13" s="21"/>
      <c r="D13" s="28" t="s">
        <v>28</v>
      </c>
      <c r="AK13" s="28" t="s">
        <v>26</v>
      </c>
      <c r="AN13" s="30" t="s">
        <v>29</v>
      </c>
      <c r="AR13" s="21"/>
      <c r="BE13" s="321"/>
      <c r="BS13" s="18" t="s">
        <v>7</v>
      </c>
    </row>
    <row r="14" spans="1:74" ht="13.2" x14ac:dyDescent="0.2">
      <c r="B14" s="21"/>
      <c r="E14" s="325" t="s">
        <v>29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28" t="s">
        <v>27</v>
      </c>
      <c r="AN14" s="30" t="s">
        <v>29</v>
      </c>
      <c r="AR14" s="21"/>
      <c r="BE14" s="321"/>
      <c r="BS14" s="18" t="s">
        <v>7</v>
      </c>
    </row>
    <row r="15" spans="1:74" s="1" customFormat="1" ht="6.9" customHeight="1" x14ac:dyDescent="0.2">
      <c r="B15" s="21"/>
      <c r="AR15" s="21"/>
      <c r="BE15" s="321"/>
      <c r="BS15" s="18" t="s">
        <v>4</v>
      </c>
    </row>
    <row r="16" spans="1:74" s="1" customFormat="1" ht="12" customHeight="1" x14ac:dyDescent="0.2">
      <c r="B16" s="21"/>
      <c r="D16" s="28" t="s">
        <v>30</v>
      </c>
      <c r="AK16" s="28" t="s">
        <v>26</v>
      </c>
      <c r="AN16" s="26" t="s">
        <v>3</v>
      </c>
      <c r="AR16" s="21"/>
      <c r="BE16" s="321"/>
      <c r="BS16" s="18" t="s">
        <v>4</v>
      </c>
    </row>
    <row r="17" spans="1:71" s="1" customFormat="1" ht="18.45" customHeight="1" x14ac:dyDescent="0.2">
      <c r="B17" s="21"/>
      <c r="E17" s="26" t="s">
        <v>22</v>
      </c>
      <c r="AK17" s="28" t="s">
        <v>27</v>
      </c>
      <c r="AN17" s="26" t="s">
        <v>3</v>
      </c>
      <c r="AR17" s="21"/>
      <c r="BE17" s="321"/>
      <c r="BS17" s="18" t="s">
        <v>31</v>
      </c>
    </row>
    <row r="18" spans="1:71" s="1" customFormat="1" ht="6.9" customHeight="1" x14ac:dyDescent="0.2">
      <c r="B18" s="21"/>
      <c r="AR18" s="21"/>
      <c r="BE18" s="321"/>
      <c r="BS18" s="18" t="s">
        <v>7</v>
      </c>
    </row>
    <row r="19" spans="1:71" s="1" customFormat="1" ht="12" customHeight="1" x14ac:dyDescent="0.2">
      <c r="B19" s="21"/>
      <c r="D19" s="28" t="s">
        <v>32</v>
      </c>
      <c r="AK19" s="28" t="s">
        <v>26</v>
      </c>
      <c r="AN19" s="26" t="s">
        <v>3</v>
      </c>
      <c r="AR19" s="21"/>
      <c r="BE19" s="321"/>
      <c r="BS19" s="18" t="s">
        <v>7</v>
      </c>
    </row>
    <row r="20" spans="1:71" s="1" customFormat="1" ht="18.45" customHeight="1" x14ac:dyDescent="0.2">
      <c r="B20" s="21"/>
      <c r="E20" s="26" t="s">
        <v>22</v>
      </c>
      <c r="AK20" s="28" t="s">
        <v>27</v>
      </c>
      <c r="AN20" s="26" t="s">
        <v>3</v>
      </c>
      <c r="AR20" s="21"/>
      <c r="BE20" s="321"/>
      <c r="BS20" s="18" t="s">
        <v>4</v>
      </c>
    </row>
    <row r="21" spans="1:71" s="1" customFormat="1" ht="6.9" customHeight="1" x14ac:dyDescent="0.2">
      <c r="B21" s="21"/>
      <c r="AR21" s="21"/>
      <c r="BE21" s="321"/>
    </row>
    <row r="22" spans="1:71" s="1" customFormat="1" ht="12" customHeight="1" x14ac:dyDescent="0.2">
      <c r="B22" s="21"/>
      <c r="D22" s="28" t="s">
        <v>33</v>
      </c>
      <c r="AR22" s="21"/>
      <c r="BE22" s="321"/>
    </row>
    <row r="23" spans="1:71" s="1" customFormat="1" ht="47.25" customHeight="1" x14ac:dyDescent="0.2">
      <c r="B23" s="21"/>
      <c r="E23" s="327" t="s">
        <v>34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R23" s="21"/>
      <c r="BE23" s="321"/>
    </row>
    <row r="24" spans="1:71" s="1" customFormat="1" ht="6.9" customHeight="1" x14ac:dyDescent="0.2">
      <c r="B24" s="21"/>
      <c r="AR24" s="21"/>
      <c r="BE24" s="321"/>
    </row>
    <row r="25" spans="1:71" s="1" customFormat="1" ht="6.9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21"/>
    </row>
    <row r="26" spans="1:71" s="2" customFormat="1" ht="25.95" customHeight="1" x14ac:dyDescent="0.2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11">
        <f>ROUND(AG54,2)</f>
        <v>0</v>
      </c>
      <c r="AL26" s="312"/>
      <c r="AM26" s="312"/>
      <c r="AN26" s="312"/>
      <c r="AO26" s="312"/>
      <c r="AP26" s="33"/>
      <c r="AQ26" s="33"/>
      <c r="AR26" s="34"/>
      <c r="BE26" s="321"/>
    </row>
    <row r="27" spans="1:71" s="2" customFormat="1" ht="6.9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321"/>
    </row>
    <row r="28" spans="1:71" s="2" customFormat="1" ht="13.2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13" t="s">
        <v>36</v>
      </c>
      <c r="M28" s="313"/>
      <c r="N28" s="313"/>
      <c r="O28" s="313"/>
      <c r="P28" s="313"/>
      <c r="Q28" s="33"/>
      <c r="R28" s="33"/>
      <c r="S28" s="33"/>
      <c r="T28" s="33"/>
      <c r="U28" s="33"/>
      <c r="V28" s="33"/>
      <c r="W28" s="313" t="s">
        <v>37</v>
      </c>
      <c r="X28" s="313"/>
      <c r="Y28" s="313"/>
      <c r="Z28" s="313"/>
      <c r="AA28" s="313"/>
      <c r="AB28" s="313"/>
      <c r="AC28" s="313"/>
      <c r="AD28" s="313"/>
      <c r="AE28" s="313"/>
      <c r="AF28" s="33"/>
      <c r="AG28" s="33"/>
      <c r="AH28" s="33"/>
      <c r="AI28" s="33"/>
      <c r="AJ28" s="33"/>
      <c r="AK28" s="313" t="s">
        <v>38</v>
      </c>
      <c r="AL28" s="313"/>
      <c r="AM28" s="313"/>
      <c r="AN28" s="313"/>
      <c r="AO28" s="313"/>
      <c r="AP28" s="33"/>
      <c r="AQ28" s="33"/>
      <c r="AR28" s="34"/>
      <c r="BE28" s="321"/>
    </row>
    <row r="29" spans="1:71" s="3" customFormat="1" ht="14.4" customHeight="1" x14ac:dyDescent="0.2">
      <c r="B29" s="38"/>
      <c r="D29" s="28" t="s">
        <v>39</v>
      </c>
      <c r="F29" s="28" t="s">
        <v>40</v>
      </c>
      <c r="L29" s="307">
        <v>0.21</v>
      </c>
      <c r="M29" s="306"/>
      <c r="N29" s="306"/>
      <c r="O29" s="306"/>
      <c r="P29" s="306"/>
      <c r="W29" s="305">
        <f>ROUND(AZ54, 2)</f>
        <v>0</v>
      </c>
      <c r="X29" s="306"/>
      <c r="Y29" s="306"/>
      <c r="Z29" s="306"/>
      <c r="AA29" s="306"/>
      <c r="AB29" s="306"/>
      <c r="AC29" s="306"/>
      <c r="AD29" s="306"/>
      <c r="AE29" s="306"/>
      <c r="AK29" s="305">
        <f>ROUND(AV54, 2)</f>
        <v>0</v>
      </c>
      <c r="AL29" s="306"/>
      <c r="AM29" s="306"/>
      <c r="AN29" s="306"/>
      <c r="AO29" s="306"/>
      <c r="AR29" s="38"/>
      <c r="BE29" s="322"/>
    </row>
    <row r="30" spans="1:71" s="3" customFormat="1" ht="14.4" customHeight="1" x14ac:dyDescent="0.2">
      <c r="B30" s="38"/>
      <c r="F30" s="28" t="s">
        <v>41</v>
      </c>
      <c r="L30" s="307">
        <v>0.15</v>
      </c>
      <c r="M30" s="306"/>
      <c r="N30" s="306"/>
      <c r="O30" s="306"/>
      <c r="P30" s="306"/>
      <c r="W30" s="305">
        <f>ROUND(BA54, 2)</f>
        <v>0</v>
      </c>
      <c r="X30" s="306"/>
      <c r="Y30" s="306"/>
      <c r="Z30" s="306"/>
      <c r="AA30" s="306"/>
      <c r="AB30" s="306"/>
      <c r="AC30" s="306"/>
      <c r="AD30" s="306"/>
      <c r="AE30" s="306"/>
      <c r="AK30" s="305">
        <f>ROUND(AW54, 2)</f>
        <v>0</v>
      </c>
      <c r="AL30" s="306"/>
      <c r="AM30" s="306"/>
      <c r="AN30" s="306"/>
      <c r="AO30" s="306"/>
      <c r="AR30" s="38"/>
      <c r="BE30" s="322"/>
    </row>
    <row r="31" spans="1:71" s="3" customFormat="1" ht="14.4" hidden="1" customHeight="1" x14ac:dyDescent="0.2">
      <c r="B31" s="38"/>
      <c r="F31" s="28" t="s">
        <v>42</v>
      </c>
      <c r="L31" s="307">
        <v>0.21</v>
      </c>
      <c r="M31" s="306"/>
      <c r="N31" s="306"/>
      <c r="O31" s="306"/>
      <c r="P31" s="306"/>
      <c r="W31" s="305">
        <f>ROUND(BB54, 2)</f>
        <v>0</v>
      </c>
      <c r="X31" s="306"/>
      <c r="Y31" s="306"/>
      <c r="Z31" s="306"/>
      <c r="AA31" s="306"/>
      <c r="AB31" s="306"/>
      <c r="AC31" s="306"/>
      <c r="AD31" s="306"/>
      <c r="AE31" s="306"/>
      <c r="AK31" s="305">
        <v>0</v>
      </c>
      <c r="AL31" s="306"/>
      <c r="AM31" s="306"/>
      <c r="AN31" s="306"/>
      <c r="AO31" s="306"/>
      <c r="AR31" s="38"/>
      <c r="BE31" s="322"/>
    </row>
    <row r="32" spans="1:71" s="3" customFormat="1" ht="14.4" hidden="1" customHeight="1" x14ac:dyDescent="0.2">
      <c r="B32" s="38"/>
      <c r="F32" s="28" t="s">
        <v>43</v>
      </c>
      <c r="L32" s="307">
        <v>0.15</v>
      </c>
      <c r="M32" s="306"/>
      <c r="N32" s="306"/>
      <c r="O32" s="306"/>
      <c r="P32" s="306"/>
      <c r="W32" s="305">
        <f>ROUND(BC54, 2)</f>
        <v>0</v>
      </c>
      <c r="X32" s="306"/>
      <c r="Y32" s="306"/>
      <c r="Z32" s="306"/>
      <c r="AA32" s="306"/>
      <c r="AB32" s="306"/>
      <c r="AC32" s="306"/>
      <c r="AD32" s="306"/>
      <c r="AE32" s="306"/>
      <c r="AK32" s="305">
        <v>0</v>
      </c>
      <c r="AL32" s="306"/>
      <c r="AM32" s="306"/>
      <c r="AN32" s="306"/>
      <c r="AO32" s="306"/>
      <c r="AR32" s="38"/>
      <c r="BE32" s="322"/>
    </row>
    <row r="33" spans="1:57" s="3" customFormat="1" ht="14.4" hidden="1" customHeight="1" x14ac:dyDescent="0.2">
      <c r="B33" s="38"/>
      <c r="F33" s="28" t="s">
        <v>44</v>
      </c>
      <c r="L33" s="307">
        <v>0</v>
      </c>
      <c r="M33" s="306"/>
      <c r="N33" s="306"/>
      <c r="O33" s="306"/>
      <c r="P33" s="306"/>
      <c r="W33" s="305">
        <f>ROUND(BD54, 2)</f>
        <v>0</v>
      </c>
      <c r="X33" s="306"/>
      <c r="Y33" s="306"/>
      <c r="Z33" s="306"/>
      <c r="AA33" s="306"/>
      <c r="AB33" s="306"/>
      <c r="AC33" s="306"/>
      <c r="AD33" s="306"/>
      <c r="AE33" s="306"/>
      <c r="AK33" s="305">
        <v>0</v>
      </c>
      <c r="AL33" s="306"/>
      <c r="AM33" s="306"/>
      <c r="AN33" s="306"/>
      <c r="AO33" s="306"/>
      <c r="AR33" s="38"/>
    </row>
    <row r="34" spans="1:57" s="2" customFormat="1" ht="6.9" customHeight="1" x14ac:dyDescent="0.2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5" customHeight="1" x14ac:dyDescent="0.2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319" t="s">
        <v>47</v>
      </c>
      <c r="Y35" s="317"/>
      <c r="Z35" s="317"/>
      <c r="AA35" s="317"/>
      <c r="AB35" s="317"/>
      <c r="AC35" s="41"/>
      <c r="AD35" s="41"/>
      <c r="AE35" s="41"/>
      <c r="AF35" s="41"/>
      <c r="AG35" s="41"/>
      <c r="AH35" s="41"/>
      <c r="AI35" s="41"/>
      <c r="AJ35" s="41"/>
      <c r="AK35" s="316">
        <f>SUM(AK26:AK33)</f>
        <v>0</v>
      </c>
      <c r="AL35" s="317"/>
      <c r="AM35" s="317"/>
      <c r="AN35" s="317"/>
      <c r="AO35" s="318"/>
      <c r="AP35" s="39"/>
      <c r="AQ35" s="39"/>
      <c r="AR35" s="34"/>
      <c r="BE35" s="33"/>
    </row>
    <row r="36" spans="1:57" s="2" customFormat="1" ht="6.9" customHeight="1" x14ac:dyDescent="0.2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" customHeight="1" x14ac:dyDescent="0.2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" customHeight="1" x14ac:dyDescent="0.2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" customHeight="1" x14ac:dyDescent="0.2">
      <c r="A42" s="33"/>
      <c r="B42" s="34"/>
      <c r="C42" s="22" t="s">
        <v>48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" customHeight="1" x14ac:dyDescent="0.2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 x14ac:dyDescent="0.2">
      <c r="B44" s="47"/>
      <c r="C44" s="28" t="s">
        <v>14</v>
      </c>
      <c r="L44" s="4" t="str">
        <f>K5</f>
        <v>JHA003</v>
      </c>
      <c r="AR44" s="47"/>
    </row>
    <row r="45" spans="1:57" s="5" customFormat="1" ht="36.9" customHeight="1" x14ac:dyDescent="0.2">
      <c r="B45" s="48"/>
      <c r="C45" s="49" t="s">
        <v>17</v>
      </c>
      <c r="L45" s="308" t="str">
        <f>K6</f>
        <v>Nemocnice Vyškov</v>
      </c>
      <c r="M45" s="309"/>
      <c r="N45" s="309"/>
      <c r="O45" s="309"/>
      <c r="P45" s="309"/>
      <c r="Q45" s="309"/>
      <c r="R45" s="309"/>
      <c r="S45" s="309"/>
      <c r="T45" s="309"/>
      <c r="U45" s="309"/>
      <c r="V45" s="309"/>
      <c r="W45" s="309"/>
      <c r="X45" s="309"/>
      <c r="Y45" s="309"/>
      <c r="Z45" s="309"/>
      <c r="AA45" s="309"/>
      <c r="AB45" s="309"/>
      <c r="AC45" s="309"/>
      <c r="AD45" s="309"/>
      <c r="AE45" s="309"/>
      <c r="AF45" s="309"/>
      <c r="AG45" s="309"/>
      <c r="AH45" s="309"/>
      <c r="AI45" s="309"/>
      <c r="AJ45" s="309"/>
      <c r="AK45" s="309"/>
      <c r="AL45" s="309"/>
      <c r="AM45" s="309"/>
      <c r="AN45" s="309"/>
      <c r="AO45" s="309"/>
      <c r="AR45" s="48"/>
    </row>
    <row r="46" spans="1:57" s="2" customFormat="1" ht="6.9" customHeight="1" x14ac:dyDescent="0.2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 x14ac:dyDescent="0.2">
      <c r="A47" s="33"/>
      <c r="B47" s="34"/>
      <c r="C47" s="28" t="s">
        <v>21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23</v>
      </c>
      <c r="AJ47" s="33"/>
      <c r="AK47" s="33"/>
      <c r="AL47" s="33"/>
      <c r="AM47" s="310" t="str">
        <f>IF(AN8= "","",AN8)</f>
        <v>26. 8. 2022</v>
      </c>
      <c r="AN47" s="310"/>
      <c r="AO47" s="33"/>
      <c r="AP47" s="33"/>
      <c r="AQ47" s="33"/>
      <c r="AR47" s="34"/>
      <c r="BE47" s="33"/>
    </row>
    <row r="48" spans="1:57" s="2" customFormat="1" ht="6.9" customHeight="1" x14ac:dyDescent="0.2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15.15" customHeight="1" x14ac:dyDescent="0.2">
      <c r="A49" s="33"/>
      <c r="B49" s="34"/>
      <c r="C49" s="28" t="s">
        <v>25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30</v>
      </c>
      <c r="AJ49" s="33"/>
      <c r="AK49" s="33"/>
      <c r="AL49" s="33"/>
      <c r="AM49" s="290" t="str">
        <f>IF(E17="","",E17)</f>
        <v xml:space="preserve"> </v>
      </c>
      <c r="AN49" s="291"/>
      <c r="AO49" s="291"/>
      <c r="AP49" s="291"/>
      <c r="AQ49" s="33"/>
      <c r="AR49" s="34"/>
      <c r="AS49" s="286" t="s">
        <v>49</v>
      </c>
      <c r="AT49" s="287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15.15" customHeight="1" x14ac:dyDescent="0.2">
      <c r="A50" s="33"/>
      <c r="B50" s="34"/>
      <c r="C50" s="28" t="s">
        <v>28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32</v>
      </c>
      <c r="AJ50" s="33"/>
      <c r="AK50" s="33"/>
      <c r="AL50" s="33"/>
      <c r="AM50" s="290" t="str">
        <f>IF(E20="","",E20)</f>
        <v xml:space="preserve"> </v>
      </c>
      <c r="AN50" s="291"/>
      <c r="AO50" s="291"/>
      <c r="AP50" s="291"/>
      <c r="AQ50" s="33"/>
      <c r="AR50" s="34"/>
      <c r="AS50" s="288"/>
      <c r="AT50" s="289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8" customHeight="1" x14ac:dyDescent="0.2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288"/>
      <c r="AT51" s="289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 x14ac:dyDescent="0.2">
      <c r="A52" s="33"/>
      <c r="B52" s="34"/>
      <c r="C52" s="295" t="s">
        <v>50</v>
      </c>
      <c r="D52" s="296"/>
      <c r="E52" s="296"/>
      <c r="F52" s="296"/>
      <c r="G52" s="296"/>
      <c r="H52" s="56"/>
      <c r="I52" s="298" t="s">
        <v>51</v>
      </c>
      <c r="J52" s="296"/>
      <c r="K52" s="296"/>
      <c r="L52" s="296"/>
      <c r="M52" s="296"/>
      <c r="N52" s="296"/>
      <c r="O52" s="296"/>
      <c r="P52" s="296"/>
      <c r="Q52" s="296"/>
      <c r="R52" s="296"/>
      <c r="S52" s="296"/>
      <c r="T52" s="296"/>
      <c r="U52" s="296"/>
      <c r="V52" s="296"/>
      <c r="W52" s="296"/>
      <c r="X52" s="296"/>
      <c r="Y52" s="296"/>
      <c r="Z52" s="296"/>
      <c r="AA52" s="296"/>
      <c r="AB52" s="296"/>
      <c r="AC52" s="296"/>
      <c r="AD52" s="296"/>
      <c r="AE52" s="296"/>
      <c r="AF52" s="296"/>
      <c r="AG52" s="297" t="s">
        <v>52</v>
      </c>
      <c r="AH52" s="296"/>
      <c r="AI52" s="296"/>
      <c r="AJ52" s="296"/>
      <c r="AK52" s="296"/>
      <c r="AL52" s="296"/>
      <c r="AM52" s="296"/>
      <c r="AN52" s="298" t="s">
        <v>53</v>
      </c>
      <c r="AO52" s="296"/>
      <c r="AP52" s="296"/>
      <c r="AQ52" s="57" t="s">
        <v>54</v>
      </c>
      <c r="AR52" s="34"/>
      <c r="AS52" s="58" t="s">
        <v>55</v>
      </c>
      <c r="AT52" s="59" t="s">
        <v>56</v>
      </c>
      <c r="AU52" s="59" t="s">
        <v>57</v>
      </c>
      <c r="AV52" s="59" t="s">
        <v>58</v>
      </c>
      <c r="AW52" s="59" t="s">
        <v>59</v>
      </c>
      <c r="AX52" s="59" t="s">
        <v>60</v>
      </c>
      <c r="AY52" s="59" t="s">
        <v>61</v>
      </c>
      <c r="AZ52" s="59" t="s">
        <v>62</v>
      </c>
      <c r="BA52" s="59" t="s">
        <v>63</v>
      </c>
      <c r="BB52" s="59" t="s">
        <v>64</v>
      </c>
      <c r="BC52" s="59" t="s">
        <v>65</v>
      </c>
      <c r="BD52" s="60" t="s">
        <v>66</v>
      </c>
      <c r="BE52" s="33"/>
    </row>
    <row r="53" spans="1:91" s="2" customFormat="1" ht="10.8" customHeight="1" x14ac:dyDescent="0.2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" customHeight="1" x14ac:dyDescent="0.2">
      <c r="B54" s="64"/>
      <c r="C54" s="65" t="s">
        <v>67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303">
        <f>ROUND(AG55,2)</f>
        <v>0</v>
      </c>
      <c r="AH54" s="303"/>
      <c r="AI54" s="303"/>
      <c r="AJ54" s="303"/>
      <c r="AK54" s="303"/>
      <c r="AL54" s="303"/>
      <c r="AM54" s="303"/>
      <c r="AN54" s="304">
        <f t="shared" ref="AN54:AN60" si="0">SUM(AG54,AT54)</f>
        <v>0</v>
      </c>
      <c r="AO54" s="304"/>
      <c r="AP54" s="304"/>
      <c r="AQ54" s="68" t="s">
        <v>3</v>
      </c>
      <c r="AR54" s="64"/>
      <c r="AS54" s="69">
        <f>ROUND(AS55,2)</f>
        <v>0</v>
      </c>
      <c r="AT54" s="70">
        <f t="shared" ref="AT54:AT60" si="1">ROUND(SUM(AV54:AW54),2)</f>
        <v>0</v>
      </c>
      <c r="AU54" s="71">
        <f>ROUND(AU55,5)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ROUND(AZ55,2)</f>
        <v>0</v>
      </c>
      <c r="BA54" s="70">
        <f>ROUND(BA55,2)</f>
        <v>0</v>
      </c>
      <c r="BB54" s="70">
        <f>ROUND(BB55,2)</f>
        <v>0</v>
      </c>
      <c r="BC54" s="70">
        <f>ROUND(BC55,2)</f>
        <v>0</v>
      </c>
      <c r="BD54" s="72">
        <f>ROUND(BD55,2)</f>
        <v>0</v>
      </c>
      <c r="BS54" s="73" t="s">
        <v>68</v>
      </c>
      <c r="BT54" s="73" t="s">
        <v>69</v>
      </c>
      <c r="BU54" s="74" t="s">
        <v>70</v>
      </c>
      <c r="BV54" s="73" t="s">
        <v>71</v>
      </c>
      <c r="BW54" s="73" t="s">
        <v>5</v>
      </c>
      <c r="BX54" s="73" t="s">
        <v>72</v>
      </c>
      <c r="CL54" s="73" t="s">
        <v>3</v>
      </c>
    </row>
    <row r="55" spans="1:91" s="7" customFormat="1" ht="16.5" customHeight="1" x14ac:dyDescent="0.2">
      <c r="B55" s="75"/>
      <c r="C55" s="76"/>
      <c r="D55" s="302" t="s">
        <v>73</v>
      </c>
      <c r="E55" s="302"/>
      <c r="F55" s="302"/>
      <c r="G55" s="302"/>
      <c r="H55" s="302"/>
      <c r="I55" s="77"/>
      <c r="J55" s="302" t="s">
        <v>74</v>
      </c>
      <c r="K55" s="302"/>
      <c r="L55" s="302"/>
      <c r="M55" s="302"/>
      <c r="N55" s="302"/>
      <c r="O55" s="302"/>
      <c r="P55" s="302"/>
      <c r="Q55" s="302"/>
      <c r="R55" s="302"/>
      <c r="S55" s="302"/>
      <c r="T55" s="302"/>
      <c r="U55" s="302"/>
      <c r="V55" s="302"/>
      <c r="W55" s="302"/>
      <c r="X55" s="302"/>
      <c r="Y55" s="302"/>
      <c r="Z55" s="302"/>
      <c r="AA55" s="302"/>
      <c r="AB55" s="302"/>
      <c r="AC55" s="302"/>
      <c r="AD55" s="302"/>
      <c r="AE55" s="302"/>
      <c r="AF55" s="302"/>
      <c r="AG55" s="299">
        <f>ROUND(SUM(AG56:AG60),2)</f>
        <v>0</v>
      </c>
      <c r="AH55" s="300"/>
      <c r="AI55" s="300"/>
      <c r="AJ55" s="300"/>
      <c r="AK55" s="300"/>
      <c r="AL55" s="300"/>
      <c r="AM55" s="300"/>
      <c r="AN55" s="301">
        <f t="shared" si="0"/>
        <v>0</v>
      </c>
      <c r="AO55" s="300"/>
      <c r="AP55" s="300"/>
      <c r="AQ55" s="78" t="s">
        <v>75</v>
      </c>
      <c r="AR55" s="75"/>
      <c r="AS55" s="79">
        <f>ROUND(SUM(AS56:AS60),2)</f>
        <v>0</v>
      </c>
      <c r="AT55" s="80">
        <f t="shared" si="1"/>
        <v>0</v>
      </c>
      <c r="AU55" s="81">
        <f>ROUND(SUM(AU56:AU60),5)</f>
        <v>0</v>
      </c>
      <c r="AV55" s="80">
        <f>ROUND(AZ55*L29,2)</f>
        <v>0</v>
      </c>
      <c r="AW55" s="80">
        <f>ROUND(BA55*L30,2)</f>
        <v>0</v>
      </c>
      <c r="AX55" s="80">
        <f>ROUND(BB55*L29,2)</f>
        <v>0</v>
      </c>
      <c r="AY55" s="80">
        <f>ROUND(BC55*L30,2)</f>
        <v>0</v>
      </c>
      <c r="AZ55" s="80">
        <f>ROUND(SUM(AZ56:AZ60),2)</f>
        <v>0</v>
      </c>
      <c r="BA55" s="80">
        <f>ROUND(SUM(BA56:BA60),2)</f>
        <v>0</v>
      </c>
      <c r="BB55" s="80">
        <f>ROUND(SUM(BB56:BB60),2)</f>
        <v>0</v>
      </c>
      <c r="BC55" s="80">
        <f>ROUND(SUM(BC56:BC60),2)</f>
        <v>0</v>
      </c>
      <c r="BD55" s="82">
        <f>ROUND(SUM(BD56:BD60),2)</f>
        <v>0</v>
      </c>
      <c r="BS55" s="83" t="s">
        <v>68</v>
      </c>
      <c r="BT55" s="83" t="s">
        <v>76</v>
      </c>
      <c r="BU55" s="83" t="s">
        <v>70</v>
      </c>
      <c r="BV55" s="83" t="s">
        <v>71</v>
      </c>
      <c r="BW55" s="83" t="s">
        <v>77</v>
      </c>
      <c r="BX55" s="83" t="s">
        <v>5</v>
      </c>
      <c r="CL55" s="83" t="s">
        <v>3</v>
      </c>
      <c r="CM55" s="83" t="s">
        <v>78</v>
      </c>
    </row>
    <row r="56" spans="1:91" s="4" customFormat="1" ht="16.5" customHeight="1" x14ac:dyDescent="0.2">
      <c r="A56" s="84" t="s">
        <v>79</v>
      </c>
      <c r="B56" s="47"/>
      <c r="C56" s="10"/>
      <c r="D56" s="10"/>
      <c r="E56" s="292" t="s">
        <v>80</v>
      </c>
      <c r="F56" s="292"/>
      <c r="G56" s="292"/>
      <c r="H56" s="292"/>
      <c r="I56" s="292"/>
      <c r="J56" s="10"/>
      <c r="K56" s="292" t="s">
        <v>81</v>
      </c>
      <c r="L56" s="292"/>
      <c r="M56" s="292"/>
      <c r="N56" s="292"/>
      <c r="O56" s="292"/>
      <c r="P56" s="292"/>
      <c r="Q56" s="292"/>
      <c r="R56" s="292"/>
      <c r="S56" s="292"/>
      <c r="T56" s="292"/>
      <c r="U56" s="292"/>
      <c r="V56" s="292"/>
      <c r="W56" s="292"/>
      <c r="X56" s="292"/>
      <c r="Y56" s="292"/>
      <c r="Z56" s="292"/>
      <c r="AA56" s="292"/>
      <c r="AB56" s="292"/>
      <c r="AC56" s="292"/>
      <c r="AD56" s="292"/>
      <c r="AE56" s="292"/>
      <c r="AF56" s="292"/>
      <c r="AG56" s="293">
        <f>'02.1 - Stavební část E'!J32</f>
        <v>0</v>
      </c>
      <c r="AH56" s="294"/>
      <c r="AI56" s="294"/>
      <c r="AJ56" s="294"/>
      <c r="AK56" s="294"/>
      <c r="AL56" s="294"/>
      <c r="AM56" s="294"/>
      <c r="AN56" s="293">
        <f t="shared" si="0"/>
        <v>0</v>
      </c>
      <c r="AO56" s="294"/>
      <c r="AP56" s="294"/>
      <c r="AQ56" s="85" t="s">
        <v>82</v>
      </c>
      <c r="AR56" s="47"/>
      <c r="AS56" s="86">
        <v>0</v>
      </c>
      <c r="AT56" s="87">
        <f t="shared" si="1"/>
        <v>0</v>
      </c>
      <c r="AU56" s="88">
        <f>'02.1 - Stavební část E'!P106</f>
        <v>0</v>
      </c>
      <c r="AV56" s="87">
        <f>'02.1 - Stavební část E'!J35</f>
        <v>0</v>
      </c>
      <c r="AW56" s="87">
        <f>'02.1 - Stavební část E'!J36</f>
        <v>0</v>
      </c>
      <c r="AX56" s="87">
        <f>'02.1 - Stavební část E'!J37</f>
        <v>0</v>
      </c>
      <c r="AY56" s="87">
        <f>'02.1 - Stavební část E'!J38</f>
        <v>0</v>
      </c>
      <c r="AZ56" s="87">
        <f>'02.1 - Stavební část E'!F35</f>
        <v>0</v>
      </c>
      <c r="BA56" s="87">
        <f>'02.1 - Stavební část E'!F36</f>
        <v>0</v>
      </c>
      <c r="BB56" s="87">
        <f>'02.1 - Stavební část E'!F37</f>
        <v>0</v>
      </c>
      <c r="BC56" s="87">
        <f>'02.1 - Stavební část E'!F38</f>
        <v>0</v>
      </c>
      <c r="BD56" s="89">
        <f>'02.1 - Stavební část E'!F39</f>
        <v>0</v>
      </c>
      <c r="BT56" s="26" t="s">
        <v>78</v>
      </c>
      <c r="BV56" s="26" t="s">
        <v>71</v>
      </c>
      <c r="BW56" s="26" t="s">
        <v>83</v>
      </c>
      <c r="BX56" s="26" t="s">
        <v>77</v>
      </c>
      <c r="CL56" s="26" t="s">
        <v>3</v>
      </c>
    </row>
    <row r="57" spans="1:91" s="4" customFormat="1" ht="16.5" customHeight="1" x14ac:dyDescent="0.2">
      <c r="A57" s="84" t="s">
        <v>79</v>
      </c>
      <c r="B57" s="47"/>
      <c r="C57" s="10"/>
      <c r="D57" s="10"/>
      <c r="E57" s="292" t="s">
        <v>84</v>
      </c>
      <c r="F57" s="292"/>
      <c r="G57" s="292"/>
      <c r="H57" s="292"/>
      <c r="I57" s="292"/>
      <c r="J57" s="10"/>
      <c r="K57" s="292" t="s">
        <v>85</v>
      </c>
      <c r="L57" s="292"/>
      <c r="M57" s="292"/>
      <c r="N57" s="292"/>
      <c r="O57" s="292"/>
      <c r="P57" s="292"/>
      <c r="Q57" s="292"/>
      <c r="R57" s="292"/>
      <c r="S57" s="292"/>
      <c r="T57" s="292"/>
      <c r="U57" s="292"/>
      <c r="V57" s="292"/>
      <c r="W57" s="292"/>
      <c r="X57" s="292"/>
      <c r="Y57" s="292"/>
      <c r="Z57" s="292"/>
      <c r="AA57" s="292"/>
      <c r="AB57" s="292"/>
      <c r="AC57" s="292"/>
      <c r="AD57" s="292"/>
      <c r="AE57" s="292"/>
      <c r="AF57" s="292"/>
      <c r="AG57" s="293">
        <f>'02.2 - Vyspravení vnitřní...'!J32</f>
        <v>0</v>
      </c>
      <c r="AH57" s="294"/>
      <c r="AI57" s="294"/>
      <c r="AJ57" s="294"/>
      <c r="AK57" s="294"/>
      <c r="AL57" s="294"/>
      <c r="AM57" s="294"/>
      <c r="AN57" s="293">
        <f t="shared" si="0"/>
        <v>0</v>
      </c>
      <c r="AO57" s="294"/>
      <c r="AP57" s="294"/>
      <c r="AQ57" s="85" t="s">
        <v>82</v>
      </c>
      <c r="AR57" s="47"/>
      <c r="AS57" s="86">
        <v>0</v>
      </c>
      <c r="AT57" s="87">
        <f t="shared" si="1"/>
        <v>0</v>
      </c>
      <c r="AU57" s="88">
        <f>'02.2 - Vyspravení vnitřní...'!P92</f>
        <v>0</v>
      </c>
      <c r="AV57" s="87">
        <f>'02.2 - Vyspravení vnitřní...'!J35</f>
        <v>0</v>
      </c>
      <c r="AW57" s="87">
        <f>'02.2 - Vyspravení vnitřní...'!J36</f>
        <v>0</v>
      </c>
      <c r="AX57" s="87">
        <f>'02.2 - Vyspravení vnitřní...'!J37</f>
        <v>0</v>
      </c>
      <c r="AY57" s="87">
        <f>'02.2 - Vyspravení vnitřní...'!J38</f>
        <v>0</v>
      </c>
      <c r="AZ57" s="87">
        <f>'02.2 - Vyspravení vnitřní...'!F35</f>
        <v>0</v>
      </c>
      <c r="BA57" s="87">
        <f>'02.2 - Vyspravení vnitřní...'!F36</f>
        <v>0</v>
      </c>
      <c r="BB57" s="87">
        <f>'02.2 - Vyspravení vnitřní...'!F37</f>
        <v>0</v>
      </c>
      <c r="BC57" s="87">
        <f>'02.2 - Vyspravení vnitřní...'!F38</f>
        <v>0</v>
      </c>
      <c r="BD57" s="89">
        <f>'02.2 - Vyspravení vnitřní...'!F39</f>
        <v>0</v>
      </c>
      <c r="BT57" s="26" t="s">
        <v>78</v>
      </c>
      <c r="BV57" s="26" t="s">
        <v>71</v>
      </c>
      <c r="BW57" s="26" t="s">
        <v>86</v>
      </c>
      <c r="BX57" s="26" t="s">
        <v>77</v>
      </c>
      <c r="CL57" s="26" t="s">
        <v>3</v>
      </c>
    </row>
    <row r="58" spans="1:91" s="4" customFormat="1" ht="16.5" customHeight="1" x14ac:dyDescent="0.2">
      <c r="A58" s="84" t="s">
        <v>79</v>
      </c>
      <c r="B58" s="47"/>
      <c r="C58" s="10"/>
      <c r="D58" s="10"/>
      <c r="E58" s="292" t="s">
        <v>87</v>
      </c>
      <c r="F58" s="292"/>
      <c r="G58" s="292"/>
      <c r="H58" s="292"/>
      <c r="I58" s="292"/>
      <c r="J58" s="10"/>
      <c r="K58" s="292" t="s">
        <v>88</v>
      </c>
      <c r="L58" s="292"/>
      <c r="M58" s="292"/>
      <c r="N58" s="292"/>
      <c r="O58" s="292"/>
      <c r="P58" s="292"/>
      <c r="Q58" s="292"/>
      <c r="R58" s="292"/>
      <c r="S58" s="292"/>
      <c r="T58" s="292"/>
      <c r="U58" s="292"/>
      <c r="V58" s="292"/>
      <c r="W58" s="292"/>
      <c r="X58" s="292"/>
      <c r="Y58" s="292"/>
      <c r="Z58" s="292"/>
      <c r="AA58" s="292"/>
      <c r="AB58" s="292"/>
      <c r="AC58" s="292"/>
      <c r="AD58" s="292"/>
      <c r="AE58" s="292"/>
      <c r="AF58" s="292"/>
      <c r="AG58" s="293">
        <f>'02.3 - Ochranný nátěr stř...'!J32</f>
        <v>0</v>
      </c>
      <c r="AH58" s="294"/>
      <c r="AI58" s="294"/>
      <c r="AJ58" s="294"/>
      <c r="AK58" s="294"/>
      <c r="AL58" s="294"/>
      <c r="AM58" s="294"/>
      <c r="AN58" s="293">
        <f t="shared" si="0"/>
        <v>0</v>
      </c>
      <c r="AO58" s="294"/>
      <c r="AP58" s="294"/>
      <c r="AQ58" s="85" t="s">
        <v>82</v>
      </c>
      <c r="AR58" s="47"/>
      <c r="AS58" s="86">
        <v>0</v>
      </c>
      <c r="AT58" s="87">
        <f t="shared" si="1"/>
        <v>0</v>
      </c>
      <c r="AU58" s="88">
        <f>'02.3 - Ochranný nátěr stř...'!P87</f>
        <v>0</v>
      </c>
      <c r="AV58" s="87">
        <f>'02.3 - Ochranný nátěr stř...'!J35</f>
        <v>0</v>
      </c>
      <c r="AW58" s="87">
        <f>'02.3 - Ochranný nátěr stř...'!J36</f>
        <v>0</v>
      </c>
      <c r="AX58" s="87">
        <f>'02.3 - Ochranný nátěr stř...'!J37</f>
        <v>0</v>
      </c>
      <c r="AY58" s="87">
        <f>'02.3 - Ochranný nátěr stř...'!J38</f>
        <v>0</v>
      </c>
      <c r="AZ58" s="87">
        <f>'02.3 - Ochranný nátěr stř...'!F35</f>
        <v>0</v>
      </c>
      <c r="BA58" s="87">
        <f>'02.3 - Ochranný nátěr stř...'!F36</f>
        <v>0</v>
      </c>
      <c r="BB58" s="87">
        <f>'02.3 - Ochranný nátěr stř...'!F37</f>
        <v>0</v>
      </c>
      <c r="BC58" s="87">
        <f>'02.3 - Ochranný nátěr stř...'!F38</f>
        <v>0</v>
      </c>
      <c r="BD58" s="89">
        <f>'02.3 - Ochranný nátěr stř...'!F39</f>
        <v>0</v>
      </c>
      <c r="BT58" s="26" t="s">
        <v>78</v>
      </c>
      <c r="BV58" s="26" t="s">
        <v>71</v>
      </c>
      <c r="BW58" s="26" t="s">
        <v>89</v>
      </c>
      <c r="BX58" s="26" t="s">
        <v>77</v>
      </c>
      <c r="CL58" s="26" t="s">
        <v>3</v>
      </c>
    </row>
    <row r="59" spans="1:91" s="4" customFormat="1" ht="16.5" customHeight="1" x14ac:dyDescent="0.2">
      <c r="A59" s="84" t="s">
        <v>79</v>
      </c>
      <c r="B59" s="47"/>
      <c r="C59" s="10"/>
      <c r="D59" s="10"/>
      <c r="E59" s="292" t="s">
        <v>90</v>
      </c>
      <c r="F59" s="292"/>
      <c r="G59" s="292"/>
      <c r="H59" s="292"/>
      <c r="I59" s="292"/>
      <c r="J59" s="10"/>
      <c r="K59" s="292" t="s">
        <v>91</v>
      </c>
      <c r="L59" s="292"/>
      <c r="M59" s="292"/>
      <c r="N59" s="292"/>
      <c r="O59" s="292"/>
      <c r="P59" s="292"/>
      <c r="Q59" s="292"/>
      <c r="R59" s="292"/>
      <c r="S59" s="292"/>
      <c r="T59" s="292"/>
      <c r="U59" s="292"/>
      <c r="V59" s="292"/>
      <c r="W59" s="292"/>
      <c r="X59" s="292"/>
      <c r="Y59" s="292"/>
      <c r="Z59" s="292"/>
      <c r="AA59" s="292"/>
      <c r="AB59" s="292"/>
      <c r="AC59" s="292"/>
      <c r="AD59" s="292"/>
      <c r="AE59" s="292"/>
      <c r="AF59" s="292"/>
      <c r="AG59" s="293">
        <f>'02.4 - Svítidla - obj.E'!J32</f>
        <v>0</v>
      </c>
      <c r="AH59" s="294"/>
      <c r="AI59" s="294"/>
      <c r="AJ59" s="294"/>
      <c r="AK59" s="294"/>
      <c r="AL59" s="294"/>
      <c r="AM59" s="294"/>
      <c r="AN59" s="293">
        <f t="shared" si="0"/>
        <v>0</v>
      </c>
      <c r="AO59" s="294"/>
      <c r="AP59" s="294"/>
      <c r="AQ59" s="85" t="s">
        <v>82</v>
      </c>
      <c r="AR59" s="47"/>
      <c r="AS59" s="86">
        <v>0</v>
      </c>
      <c r="AT59" s="87">
        <f t="shared" si="1"/>
        <v>0</v>
      </c>
      <c r="AU59" s="88">
        <f>'02.4 - Svítidla - obj.E'!P87</f>
        <v>0</v>
      </c>
      <c r="AV59" s="87">
        <f>'02.4 - Svítidla - obj.E'!J35</f>
        <v>0</v>
      </c>
      <c r="AW59" s="87">
        <f>'02.4 - Svítidla - obj.E'!J36</f>
        <v>0</v>
      </c>
      <c r="AX59" s="87">
        <f>'02.4 - Svítidla - obj.E'!J37</f>
        <v>0</v>
      </c>
      <c r="AY59" s="87">
        <f>'02.4 - Svítidla - obj.E'!J38</f>
        <v>0</v>
      </c>
      <c r="AZ59" s="87">
        <f>'02.4 - Svítidla - obj.E'!F35</f>
        <v>0</v>
      </c>
      <c r="BA59" s="87">
        <f>'02.4 - Svítidla - obj.E'!F36</f>
        <v>0</v>
      </c>
      <c r="BB59" s="87">
        <f>'02.4 - Svítidla - obj.E'!F37</f>
        <v>0</v>
      </c>
      <c r="BC59" s="87">
        <f>'02.4 - Svítidla - obj.E'!F38</f>
        <v>0</v>
      </c>
      <c r="BD59" s="89">
        <f>'02.4 - Svítidla - obj.E'!F39</f>
        <v>0</v>
      </c>
      <c r="BT59" s="26" t="s">
        <v>78</v>
      </c>
      <c r="BV59" s="26" t="s">
        <v>71</v>
      </c>
      <c r="BW59" s="26" t="s">
        <v>92</v>
      </c>
      <c r="BX59" s="26" t="s">
        <v>77</v>
      </c>
      <c r="CL59" s="26" t="s">
        <v>3</v>
      </c>
    </row>
    <row r="60" spans="1:91" s="4" customFormat="1" ht="16.5" customHeight="1" x14ac:dyDescent="0.2">
      <c r="A60" s="84" t="s">
        <v>79</v>
      </c>
      <c r="B60" s="47"/>
      <c r="C60" s="10"/>
      <c r="D60" s="10"/>
      <c r="E60" s="292" t="s">
        <v>93</v>
      </c>
      <c r="F60" s="292"/>
      <c r="G60" s="292"/>
      <c r="H60" s="292"/>
      <c r="I60" s="292"/>
      <c r="J60" s="10"/>
      <c r="K60" s="292" t="s">
        <v>94</v>
      </c>
      <c r="L60" s="292"/>
      <c r="M60" s="292"/>
      <c r="N60" s="292"/>
      <c r="O60" s="292"/>
      <c r="P60" s="292"/>
      <c r="Q60" s="292"/>
      <c r="R60" s="292"/>
      <c r="S60" s="292"/>
      <c r="T60" s="292"/>
      <c r="U60" s="292"/>
      <c r="V60" s="292"/>
      <c r="W60" s="292"/>
      <c r="X60" s="292"/>
      <c r="Y60" s="292"/>
      <c r="Z60" s="292"/>
      <c r="AA60" s="292"/>
      <c r="AB60" s="292"/>
      <c r="AC60" s="292"/>
      <c r="AD60" s="292"/>
      <c r="AE60" s="292"/>
      <c r="AF60" s="292"/>
      <c r="AG60" s="293">
        <f>'02.5 - VRN'!J32</f>
        <v>0</v>
      </c>
      <c r="AH60" s="294"/>
      <c r="AI60" s="294"/>
      <c r="AJ60" s="294"/>
      <c r="AK60" s="294"/>
      <c r="AL60" s="294"/>
      <c r="AM60" s="294"/>
      <c r="AN60" s="293">
        <f t="shared" si="0"/>
        <v>0</v>
      </c>
      <c r="AO60" s="294"/>
      <c r="AP60" s="294"/>
      <c r="AQ60" s="85" t="s">
        <v>82</v>
      </c>
      <c r="AR60" s="47"/>
      <c r="AS60" s="90">
        <v>0</v>
      </c>
      <c r="AT60" s="91">
        <f t="shared" si="1"/>
        <v>0</v>
      </c>
      <c r="AU60" s="92">
        <f>'02.5 - VRN'!P88</f>
        <v>0</v>
      </c>
      <c r="AV60" s="91">
        <f>'02.5 - VRN'!J35</f>
        <v>0</v>
      </c>
      <c r="AW60" s="91">
        <f>'02.5 - VRN'!J36</f>
        <v>0</v>
      </c>
      <c r="AX60" s="91">
        <f>'02.5 - VRN'!J37</f>
        <v>0</v>
      </c>
      <c r="AY60" s="91">
        <f>'02.5 - VRN'!J38</f>
        <v>0</v>
      </c>
      <c r="AZ60" s="91">
        <f>'02.5 - VRN'!F35</f>
        <v>0</v>
      </c>
      <c r="BA60" s="91">
        <f>'02.5 - VRN'!F36</f>
        <v>0</v>
      </c>
      <c r="BB60" s="91">
        <f>'02.5 - VRN'!F37</f>
        <v>0</v>
      </c>
      <c r="BC60" s="91">
        <f>'02.5 - VRN'!F38</f>
        <v>0</v>
      </c>
      <c r="BD60" s="93">
        <f>'02.5 - VRN'!F39</f>
        <v>0</v>
      </c>
      <c r="BT60" s="26" t="s">
        <v>78</v>
      </c>
      <c r="BV60" s="26" t="s">
        <v>71</v>
      </c>
      <c r="BW60" s="26" t="s">
        <v>95</v>
      </c>
      <c r="BX60" s="26" t="s">
        <v>77</v>
      </c>
      <c r="CL60" s="26" t="s">
        <v>3</v>
      </c>
    </row>
    <row r="61" spans="1:91" s="2" customFormat="1" ht="30" customHeight="1" x14ac:dyDescent="0.2">
      <c r="A61" s="33"/>
      <c r="B61" s="34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4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  <row r="62" spans="1:91" s="2" customFormat="1" ht="6.9" customHeight="1" x14ac:dyDescent="0.2">
      <c r="A62" s="33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34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</row>
  </sheetData>
  <mergeCells count="62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0:AP60"/>
    <mergeCell ref="AG60:AM60"/>
    <mergeCell ref="K57:AF57"/>
    <mergeCell ref="AN57:AP57"/>
    <mergeCell ref="L45:AO45"/>
    <mergeCell ref="AM47:AN47"/>
    <mergeCell ref="E60:I60"/>
    <mergeCell ref="K60:AF60"/>
    <mergeCell ref="AG54:AM54"/>
    <mergeCell ref="AN54:AP54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AS49:AT51"/>
    <mergeCell ref="AM49:AP49"/>
    <mergeCell ref="AM50:AP50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</mergeCells>
  <hyperlinks>
    <hyperlink ref="A56" location="'02.1 - Stavební část E'!C2" display="/"/>
    <hyperlink ref="A57" location="'02.2 - Vyspravení vnitřní...'!C2" display="/"/>
    <hyperlink ref="A58" location="'02.3 - Ochranný nátěr stř...'!C2" display="/"/>
    <hyperlink ref="A59" location="'02.4 - Svítidla - obj.E'!C2" display="/"/>
    <hyperlink ref="A60" location="'02.5 - VRN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Header>&amp;LSvazek č. 5.2.2 Zadávací dokumentace veřejné zakázky  „Energetické úspory objektů A8 a E Nemocnice Vyškov“ - • Soupis prací s výkazem výměr - Samostatná část č.2</oddHeader>
    <oddFooter>&amp;L&amp;F&amp;CStrana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58"/>
  <sheetViews>
    <sheetView showGridLines="0" topLeftCell="A419" workbookViewId="0">
      <selection activeCell="H531" sqref="H531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314" t="s">
        <v>6</v>
      </c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8" t="s">
        <v>83</v>
      </c>
    </row>
    <row r="3" spans="1:46" s="1" customFormat="1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4.9" customHeight="1" x14ac:dyDescent="0.2">
      <c r="B4" s="21"/>
      <c r="D4" s="22" t="s">
        <v>96</v>
      </c>
      <c r="L4" s="21"/>
      <c r="M4" s="94" t="s">
        <v>11</v>
      </c>
      <c r="AT4" s="18" t="s">
        <v>4</v>
      </c>
    </row>
    <row r="5" spans="1:46" s="1" customFormat="1" ht="6.9" customHeight="1" x14ac:dyDescent="0.2">
      <c r="B5" s="21"/>
      <c r="L5" s="21"/>
    </row>
    <row r="6" spans="1:46" s="1" customFormat="1" ht="12" customHeight="1" x14ac:dyDescent="0.2">
      <c r="B6" s="21"/>
      <c r="D6" s="28" t="s">
        <v>17</v>
      </c>
      <c r="L6" s="21"/>
    </row>
    <row r="7" spans="1:46" s="1" customFormat="1" ht="16.5" customHeight="1" x14ac:dyDescent="0.2">
      <c r="B7" s="21"/>
      <c r="E7" s="329" t="str">
        <f>'Rekapitulace stavby'!K6</f>
        <v>Nemocnice Vyškov</v>
      </c>
      <c r="F7" s="330"/>
      <c r="G7" s="330"/>
      <c r="H7" s="330"/>
      <c r="L7" s="21"/>
    </row>
    <row r="8" spans="1:46" s="1" customFormat="1" ht="12" customHeight="1" x14ac:dyDescent="0.2">
      <c r="B8" s="21"/>
      <c r="D8" s="28" t="s">
        <v>97</v>
      </c>
      <c r="L8" s="21"/>
    </row>
    <row r="9" spans="1:46" s="2" customFormat="1" ht="16.5" customHeight="1" x14ac:dyDescent="0.2">
      <c r="A9" s="33"/>
      <c r="B9" s="34"/>
      <c r="C9" s="33"/>
      <c r="D9" s="33"/>
      <c r="E9" s="329" t="s">
        <v>98</v>
      </c>
      <c r="F9" s="328"/>
      <c r="G9" s="328"/>
      <c r="H9" s="328"/>
      <c r="I9" s="33"/>
      <c r="J9" s="33"/>
      <c r="K9" s="33"/>
      <c r="L9" s="9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99</v>
      </c>
      <c r="E10" s="33"/>
      <c r="F10" s="33"/>
      <c r="G10" s="33"/>
      <c r="H10" s="33"/>
      <c r="I10" s="33"/>
      <c r="J10" s="33"/>
      <c r="K10" s="33"/>
      <c r="L10" s="9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308" t="s">
        <v>100</v>
      </c>
      <c r="F11" s="328"/>
      <c r="G11" s="328"/>
      <c r="H11" s="328"/>
      <c r="I11" s="33"/>
      <c r="J11" s="33"/>
      <c r="K11" s="33"/>
      <c r="L11" s="9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9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19</v>
      </c>
      <c r="E13" s="33"/>
      <c r="F13" s="26" t="s">
        <v>3</v>
      </c>
      <c r="G13" s="33"/>
      <c r="H13" s="33"/>
      <c r="I13" s="28" t="s">
        <v>20</v>
      </c>
      <c r="J13" s="26" t="s">
        <v>3</v>
      </c>
      <c r="K13" s="33"/>
      <c r="L13" s="9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26" t="s">
        <v>22</v>
      </c>
      <c r="G14" s="33"/>
      <c r="H14" s="33"/>
      <c r="I14" s="28" t="s">
        <v>23</v>
      </c>
      <c r="J14" s="51" t="str">
        <f>'Rekapitulace stavby'!AN8</f>
        <v>26. 8. 2022</v>
      </c>
      <c r="K14" s="33"/>
      <c r="L14" s="9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9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25</v>
      </c>
      <c r="E16" s="33"/>
      <c r="F16" s="33"/>
      <c r="G16" s="33"/>
      <c r="H16" s="33"/>
      <c r="I16" s="28" t="s">
        <v>26</v>
      </c>
      <c r="J16" s="26" t="str">
        <f>IF('Rekapitulace stavby'!AN10="","",'Rekapitulace stavby'!AN10)</f>
        <v/>
      </c>
      <c r="K16" s="33"/>
      <c r="L16" s="9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tr">
        <f>IF('Rekapitulace stavby'!E11="","",'Rekapitulace stavby'!E11)</f>
        <v xml:space="preserve"> </v>
      </c>
      <c r="F17" s="33"/>
      <c r="G17" s="33"/>
      <c r="H17" s="33"/>
      <c r="I17" s="28" t="s">
        <v>27</v>
      </c>
      <c r="J17" s="26" t="str">
        <f>IF('Rekapitulace stavby'!AN11="","",'Rekapitulace stavby'!AN11)</f>
        <v/>
      </c>
      <c r="K17" s="33"/>
      <c r="L17" s="9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9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26</v>
      </c>
      <c r="J19" s="29" t="str">
        <f>'Rekapitulace stavby'!AN13</f>
        <v>Vyplň údaj</v>
      </c>
      <c r="K19" s="33"/>
      <c r="L19" s="9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331" t="str">
        <f>'Rekapitulace stavby'!E14</f>
        <v>Vyplň údaj</v>
      </c>
      <c r="F20" s="323"/>
      <c r="G20" s="323"/>
      <c r="H20" s="323"/>
      <c r="I20" s="28" t="s">
        <v>27</v>
      </c>
      <c r="J20" s="29" t="str">
        <f>'Rekapitulace stavby'!AN14</f>
        <v>Vyplň údaj</v>
      </c>
      <c r="K20" s="33"/>
      <c r="L20" s="9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9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26</v>
      </c>
      <c r="J22" s="26" t="str">
        <f>IF('Rekapitulace stavby'!AN16="","",'Rekapitulace stavby'!AN16)</f>
        <v/>
      </c>
      <c r="K22" s="33"/>
      <c r="L22" s="9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tr">
        <f>IF('Rekapitulace stavby'!E17="","",'Rekapitulace stavby'!E17)</f>
        <v xml:space="preserve"> </v>
      </c>
      <c r="F23" s="33"/>
      <c r="G23" s="33"/>
      <c r="H23" s="33"/>
      <c r="I23" s="28" t="s">
        <v>27</v>
      </c>
      <c r="J23" s="26" t="str">
        <f>IF('Rekapitulace stavby'!AN17="","",'Rekapitulace stavby'!AN17)</f>
        <v/>
      </c>
      <c r="K23" s="33"/>
      <c r="L23" s="9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9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32</v>
      </c>
      <c r="E25" s="33"/>
      <c r="F25" s="33"/>
      <c r="G25" s="33"/>
      <c r="H25" s="33"/>
      <c r="I25" s="28" t="s">
        <v>26</v>
      </c>
      <c r="J25" s="26" t="str">
        <f>IF('Rekapitulace stavby'!AN19="","",'Rekapitulace stavby'!AN19)</f>
        <v/>
      </c>
      <c r="K25" s="33"/>
      <c r="L25" s="9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27</v>
      </c>
      <c r="J26" s="26" t="str">
        <f>IF('Rekapitulace stavby'!AN20="","",'Rekapitulace stavby'!AN20)</f>
        <v/>
      </c>
      <c r="K26" s="33"/>
      <c r="L26" s="9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9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9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96"/>
      <c r="B29" s="97"/>
      <c r="C29" s="96"/>
      <c r="D29" s="96"/>
      <c r="E29" s="327" t="s">
        <v>3</v>
      </c>
      <c r="F29" s="327"/>
      <c r="G29" s="327"/>
      <c r="H29" s="327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9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 x14ac:dyDescent="0.2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9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99" t="s">
        <v>35</v>
      </c>
      <c r="E32" s="33"/>
      <c r="F32" s="33"/>
      <c r="G32" s="33"/>
      <c r="H32" s="33"/>
      <c r="I32" s="33"/>
      <c r="J32" s="67">
        <f>ROUND(J106, 2)</f>
        <v>0</v>
      </c>
      <c r="K32" s="33"/>
      <c r="L32" s="9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 x14ac:dyDescent="0.2">
      <c r="A33" s="33"/>
      <c r="B33" s="34"/>
      <c r="C33" s="33"/>
      <c r="D33" s="62"/>
      <c r="E33" s="62"/>
      <c r="F33" s="62"/>
      <c r="G33" s="62"/>
      <c r="H33" s="62"/>
      <c r="I33" s="62"/>
      <c r="J33" s="62"/>
      <c r="K33" s="62"/>
      <c r="L33" s="9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 x14ac:dyDescent="0.2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9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 x14ac:dyDescent="0.2">
      <c r="A35" s="33"/>
      <c r="B35" s="34"/>
      <c r="C35" s="33"/>
      <c r="D35" s="100" t="s">
        <v>39</v>
      </c>
      <c r="E35" s="28" t="s">
        <v>40</v>
      </c>
      <c r="F35" s="101">
        <f>ROUND((SUM(BE106:BE557)),  2)</f>
        <v>0</v>
      </c>
      <c r="G35" s="33"/>
      <c r="H35" s="33"/>
      <c r="I35" s="102">
        <v>0.21</v>
      </c>
      <c r="J35" s="101">
        <f>ROUND(((SUM(BE106:BE557))*I35),  2)</f>
        <v>0</v>
      </c>
      <c r="K35" s="33"/>
      <c r="L35" s="9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 x14ac:dyDescent="0.2">
      <c r="A36" s="33"/>
      <c r="B36" s="34"/>
      <c r="C36" s="33"/>
      <c r="D36" s="33"/>
      <c r="E36" s="28" t="s">
        <v>41</v>
      </c>
      <c r="F36" s="101">
        <f>ROUND((SUM(BF106:BF557)),  2)</f>
        <v>0</v>
      </c>
      <c r="G36" s="33"/>
      <c r="H36" s="33"/>
      <c r="I36" s="102">
        <v>0.15</v>
      </c>
      <c r="J36" s="101">
        <f>ROUND(((SUM(BF106:BF557))*I36),  2)</f>
        <v>0</v>
      </c>
      <c r="K36" s="33"/>
      <c r="L36" s="9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 x14ac:dyDescent="0.2">
      <c r="A37" s="33"/>
      <c r="B37" s="34"/>
      <c r="C37" s="33"/>
      <c r="D37" s="33"/>
      <c r="E37" s="28" t="s">
        <v>42</v>
      </c>
      <c r="F37" s="101">
        <f>ROUND((SUM(BG106:BG557)),  2)</f>
        <v>0</v>
      </c>
      <c r="G37" s="33"/>
      <c r="H37" s="33"/>
      <c r="I37" s="102">
        <v>0.21</v>
      </c>
      <c r="J37" s="101">
        <f>0</f>
        <v>0</v>
      </c>
      <c r="K37" s="33"/>
      <c r="L37" s="9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 x14ac:dyDescent="0.2">
      <c r="A38" s="33"/>
      <c r="B38" s="34"/>
      <c r="C38" s="33"/>
      <c r="D38" s="33"/>
      <c r="E38" s="28" t="s">
        <v>43</v>
      </c>
      <c r="F38" s="101">
        <f>ROUND((SUM(BH106:BH557)),  2)</f>
        <v>0</v>
      </c>
      <c r="G38" s="33"/>
      <c r="H38" s="33"/>
      <c r="I38" s="102">
        <v>0.15</v>
      </c>
      <c r="J38" s="101">
        <f>0</f>
        <v>0</v>
      </c>
      <c r="K38" s="33"/>
      <c r="L38" s="9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 x14ac:dyDescent="0.2">
      <c r="A39" s="33"/>
      <c r="B39" s="34"/>
      <c r="C39" s="33"/>
      <c r="D39" s="33"/>
      <c r="E39" s="28" t="s">
        <v>44</v>
      </c>
      <c r="F39" s="101">
        <f>ROUND((SUM(BI106:BI557)),  2)</f>
        <v>0</v>
      </c>
      <c r="G39" s="33"/>
      <c r="H39" s="33"/>
      <c r="I39" s="102">
        <v>0</v>
      </c>
      <c r="J39" s="101">
        <f>0</f>
        <v>0</v>
      </c>
      <c r="K39" s="33"/>
      <c r="L39" s="9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9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3"/>
      <c r="D41" s="104" t="s">
        <v>45</v>
      </c>
      <c r="E41" s="56"/>
      <c r="F41" s="56"/>
      <c r="G41" s="105" t="s">
        <v>46</v>
      </c>
      <c r="H41" s="106" t="s">
        <v>47</v>
      </c>
      <c r="I41" s="56"/>
      <c r="J41" s="107">
        <f>SUM(J32:J39)</f>
        <v>0</v>
      </c>
      <c r="K41" s="108"/>
      <c r="L41" s="9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 x14ac:dyDescent="0.2">
      <c r="A42" s="33"/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9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 x14ac:dyDescent="0.2">
      <c r="A46" s="33"/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9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 x14ac:dyDescent="0.2">
      <c r="A47" s="33"/>
      <c r="B47" s="34"/>
      <c r="C47" s="22" t="s">
        <v>101</v>
      </c>
      <c r="D47" s="33"/>
      <c r="E47" s="33"/>
      <c r="F47" s="33"/>
      <c r="G47" s="33"/>
      <c r="H47" s="33"/>
      <c r="I47" s="33"/>
      <c r="J47" s="33"/>
      <c r="K47" s="33"/>
      <c r="L47" s="9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 x14ac:dyDescent="0.2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9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17</v>
      </c>
      <c r="D49" s="33"/>
      <c r="E49" s="33"/>
      <c r="F49" s="33"/>
      <c r="G49" s="33"/>
      <c r="H49" s="33"/>
      <c r="I49" s="33"/>
      <c r="J49" s="33"/>
      <c r="K49" s="33"/>
      <c r="L49" s="9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3"/>
      <c r="D50" s="33"/>
      <c r="E50" s="329" t="str">
        <f>E7</f>
        <v>Nemocnice Vyškov</v>
      </c>
      <c r="F50" s="330"/>
      <c r="G50" s="330"/>
      <c r="H50" s="330"/>
      <c r="I50" s="33"/>
      <c r="J50" s="33"/>
      <c r="K50" s="33"/>
      <c r="L50" s="9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 x14ac:dyDescent="0.2">
      <c r="B51" s="21"/>
      <c r="C51" s="28" t="s">
        <v>97</v>
      </c>
      <c r="L51" s="21"/>
    </row>
    <row r="52" spans="1:47" s="2" customFormat="1" ht="16.5" customHeight="1" x14ac:dyDescent="0.2">
      <c r="A52" s="33"/>
      <c r="B52" s="34"/>
      <c r="C52" s="33"/>
      <c r="D52" s="33"/>
      <c r="E52" s="329" t="s">
        <v>98</v>
      </c>
      <c r="F52" s="328"/>
      <c r="G52" s="328"/>
      <c r="H52" s="328"/>
      <c r="I52" s="33"/>
      <c r="J52" s="33"/>
      <c r="K52" s="33"/>
      <c r="L52" s="9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 x14ac:dyDescent="0.2">
      <c r="A53" s="33"/>
      <c r="B53" s="34"/>
      <c r="C53" s="28" t="s">
        <v>99</v>
      </c>
      <c r="D53" s="33"/>
      <c r="E53" s="33"/>
      <c r="F53" s="33"/>
      <c r="G53" s="33"/>
      <c r="H53" s="33"/>
      <c r="I53" s="33"/>
      <c r="J53" s="33"/>
      <c r="K53" s="33"/>
      <c r="L53" s="9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 x14ac:dyDescent="0.2">
      <c r="A54" s="33"/>
      <c r="B54" s="34"/>
      <c r="C54" s="33"/>
      <c r="D54" s="33"/>
      <c r="E54" s="308" t="str">
        <f>E11</f>
        <v>02.1 - Stavební část E</v>
      </c>
      <c r="F54" s="328"/>
      <c r="G54" s="328"/>
      <c r="H54" s="328"/>
      <c r="I54" s="33"/>
      <c r="J54" s="33"/>
      <c r="K54" s="33"/>
      <c r="L54" s="9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 x14ac:dyDescent="0.2">
      <c r="A55" s="33"/>
      <c r="B55" s="34"/>
      <c r="C55" s="33"/>
      <c r="D55" s="33"/>
      <c r="E55" s="33"/>
      <c r="F55" s="33"/>
      <c r="G55" s="33"/>
      <c r="H55" s="33"/>
      <c r="I55" s="33"/>
      <c r="J55" s="33"/>
      <c r="K55" s="33"/>
      <c r="L55" s="9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 x14ac:dyDescent="0.2">
      <c r="A56" s="33"/>
      <c r="B56" s="34"/>
      <c r="C56" s="28" t="s">
        <v>21</v>
      </c>
      <c r="D56" s="33"/>
      <c r="E56" s="33"/>
      <c r="F56" s="26" t="str">
        <f>F14</f>
        <v xml:space="preserve"> </v>
      </c>
      <c r="G56" s="33"/>
      <c r="H56" s="33"/>
      <c r="I56" s="28" t="s">
        <v>23</v>
      </c>
      <c r="J56" s="51" t="str">
        <f>IF(J14="","",J14)</f>
        <v>26. 8. 2022</v>
      </c>
      <c r="K56" s="33"/>
      <c r="L56" s="9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 x14ac:dyDescent="0.2">
      <c r="A57" s="33"/>
      <c r="B57" s="34"/>
      <c r="C57" s="33"/>
      <c r="D57" s="33"/>
      <c r="E57" s="33"/>
      <c r="F57" s="33"/>
      <c r="G57" s="33"/>
      <c r="H57" s="33"/>
      <c r="I57" s="33"/>
      <c r="J57" s="33"/>
      <c r="K57" s="33"/>
      <c r="L57" s="9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customHeight="1" x14ac:dyDescent="0.2">
      <c r="A58" s="33"/>
      <c r="B58" s="34"/>
      <c r="C58" s="28" t="s">
        <v>25</v>
      </c>
      <c r="D58" s="33"/>
      <c r="E58" s="33"/>
      <c r="F58" s="26" t="str">
        <f>E17</f>
        <v xml:space="preserve"> </v>
      </c>
      <c r="G58" s="33"/>
      <c r="H58" s="33"/>
      <c r="I58" s="28" t="s">
        <v>30</v>
      </c>
      <c r="J58" s="31" t="str">
        <f>E23</f>
        <v xml:space="preserve"> </v>
      </c>
      <c r="K58" s="33"/>
      <c r="L58" s="9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customHeight="1" x14ac:dyDescent="0.2">
      <c r="A59" s="33"/>
      <c r="B59" s="34"/>
      <c r="C59" s="28" t="s">
        <v>28</v>
      </c>
      <c r="D59" s="33"/>
      <c r="E59" s="33"/>
      <c r="F59" s="26" t="str">
        <f>IF(E20="","",E20)</f>
        <v>Vyplň údaj</v>
      </c>
      <c r="G59" s="33"/>
      <c r="H59" s="33"/>
      <c r="I59" s="28" t="s">
        <v>32</v>
      </c>
      <c r="J59" s="31" t="str">
        <f>E26</f>
        <v xml:space="preserve"> </v>
      </c>
      <c r="K59" s="33"/>
      <c r="L59" s="9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 x14ac:dyDescent="0.2">
      <c r="A60" s="33"/>
      <c r="B60" s="34"/>
      <c r="C60" s="33"/>
      <c r="D60" s="33"/>
      <c r="E60" s="33"/>
      <c r="F60" s="33"/>
      <c r="G60" s="33"/>
      <c r="H60" s="33"/>
      <c r="I60" s="33"/>
      <c r="J60" s="33"/>
      <c r="K60" s="33"/>
      <c r="L60" s="9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 x14ac:dyDescent="0.2">
      <c r="A61" s="33"/>
      <c r="B61" s="34"/>
      <c r="C61" s="109" t="s">
        <v>102</v>
      </c>
      <c r="D61" s="103"/>
      <c r="E61" s="103"/>
      <c r="F61" s="103"/>
      <c r="G61" s="103"/>
      <c r="H61" s="103"/>
      <c r="I61" s="103"/>
      <c r="J61" s="110" t="s">
        <v>103</v>
      </c>
      <c r="K61" s="103"/>
      <c r="L61" s="9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 x14ac:dyDescent="0.2">
      <c r="A62" s="33"/>
      <c r="B62" s="34"/>
      <c r="C62" s="33"/>
      <c r="D62" s="33"/>
      <c r="E62" s="33"/>
      <c r="F62" s="33"/>
      <c r="G62" s="33"/>
      <c r="H62" s="33"/>
      <c r="I62" s="33"/>
      <c r="J62" s="33"/>
      <c r="K62" s="33"/>
      <c r="L62" s="9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 x14ac:dyDescent="0.2">
      <c r="A63" s="33"/>
      <c r="B63" s="34"/>
      <c r="C63" s="111" t="s">
        <v>67</v>
      </c>
      <c r="D63" s="33"/>
      <c r="E63" s="33"/>
      <c r="F63" s="33"/>
      <c r="G63" s="33"/>
      <c r="H63" s="33"/>
      <c r="I63" s="33"/>
      <c r="J63" s="67">
        <f>J106</f>
        <v>0</v>
      </c>
      <c r="K63" s="33"/>
      <c r="L63" s="9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104</v>
      </c>
    </row>
    <row r="64" spans="1:47" s="9" customFormat="1" ht="24.9" customHeight="1" x14ac:dyDescent="0.2">
      <c r="B64" s="112"/>
      <c r="D64" s="113" t="s">
        <v>105</v>
      </c>
      <c r="E64" s="114"/>
      <c r="F64" s="114"/>
      <c r="G64" s="114"/>
      <c r="H64" s="114"/>
      <c r="I64" s="114"/>
      <c r="J64" s="115">
        <f>J107</f>
        <v>0</v>
      </c>
      <c r="L64" s="112"/>
    </row>
    <row r="65" spans="2:12" s="10" customFormat="1" ht="19.95" customHeight="1" x14ac:dyDescent="0.2">
      <c r="B65" s="116"/>
      <c r="D65" s="117" t="s">
        <v>106</v>
      </c>
      <c r="E65" s="118"/>
      <c r="F65" s="118"/>
      <c r="G65" s="118"/>
      <c r="H65" s="118"/>
      <c r="I65" s="118"/>
      <c r="J65" s="119">
        <f>J108</f>
        <v>0</v>
      </c>
      <c r="L65" s="116"/>
    </row>
    <row r="66" spans="2:12" s="10" customFormat="1" ht="19.95" customHeight="1" x14ac:dyDescent="0.2">
      <c r="B66" s="116"/>
      <c r="D66" s="117" t="s">
        <v>107</v>
      </c>
      <c r="E66" s="118"/>
      <c r="F66" s="118"/>
      <c r="G66" s="118"/>
      <c r="H66" s="118"/>
      <c r="I66" s="118"/>
      <c r="J66" s="119">
        <f>J136</f>
        <v>0</v>
      </c>
      <c r="L66" s="116"/>
    </row>
    <row r="67" spans="2:12" s="10" customFormat="1" ht="19.95" customHeight="1" x14ac:dyDescent="0.2">
      <c r="B67" s="116"/>
      <c r="D67" s="117" t="s">
        <v>108</v>
      </c>
      <c r="E67" s="118"/>
      <c r="F67" s="118"/>
      <c r="G67" s="118"/>
      <c r="H67" s="118"/>
      <c r="I67" s="118"/>
      <c r="J67" s="119">
        <f>J153</f>
        <v>0</v>
      </c>
      <c r="L67" s="116"/>
    </row>
    <row r="68" spans="2:12" s="10" customFormat="1" ht="19.95" customHeight="1" x14ac:dyDescent="0.2">
      <c r="B68" s="116"/>
      <c r="D68" s="117" t="s">
        <v>109</v>
      </c>
      <c r="E68" s="118"/>
      <c r="F68" s="118"/>
      <c r="G68" s="118"/>
      <c r="H68" s="118"/>
      <c r="I68" s="118"/>
      <c r="J68" s="119">
        <f>J160</f>
        <v>0</v>
      </c>
      <c r="L68" s="116"/>
    </row>
    <row r="69" spans="2:12" s="10" customFormat="1" ht="19.95" customHeight="1" x14ac:dyDescent="0.2">
      <c r="B69" s="116"/>
      <c r="D69" s="117" t="s">
        <v>110</v>
      </c>
      <c r="E69" s="118"/>
      <c r="F69" s="118"/>
      <c r="G69" s="118"/>
      <c r="H69" s="118"/>
      <c r="I69" s="118"/>
      <c r="J69" s="119">
        <f>J170</f>
        <v>0</v>
      </c>
      <c r="L69" s="116"/>
    </row>
    <row r="70" spans="2:12" s="10" customFormat="1" ht="19.95" customHeight="1" x14ac:dyDescent="0.2">
      <c r="B70" s="116"/>
      <c r="D70" s="117" t="s">
        <v>111</v>
      </c>
      <c r="E70" s="118"/>
      <c r="F70" s="118"/>
      <c r="G70" s="118"/>
      <c r="H70" s="118"/>
      <c r="I70" s="118"/>
      <c r="J70" s="119">
        <f>J299</f>
        <v>0</v>
      </c>
      <c r="L70" s="116"/>
    </row>
    <row r="71" spans="2:12" s="10" customFormat="1" ht="19.95" customHeight="1" x14ac:dyDescent="0.2">
      <c r="B71" s="116"/>
      <c r="D71" s="117" t="s">
        <v>112</v>
      </c>
      <c r="E71" s="118"/>
      <c r="F71" s="118"/>
      <c r="G71" s="118"/>
      <c r="H71" s="118"/>
      <c r="I71" s="118"/>
      <c r="J71" s="119">
        <f>J365</f>
        <v>0</v>
      </c>
      <c r="L71" s="116"/>
    </row>
    <row r="72" spans="2:12" s="10" customFormat="1" ht="19.95" customHeight="1" x14ac:dyDescent="0.2">
      <c r="B72" s="116"/>
      <c r="D72" s="117" t="s">
        <v>113</v>
      </c>
      <c r="E72" s="118"/>
      <c r="F72" s="118"/>
      <c r="G72" s="118"/>
      <c r="H72" s="118"/>
      <c r="I72" s="118"/>
      <c r="J72" s="119">
        <f>J375</f>
        <v>0</v>
      </c>
      <c r="L72" s="116"/>
    </row>
    <row r="73" spans="2:12" s="9" customFormat="1" ht="24.9" customHeight="1" x14ac:dyDescent="0.2">
      <c r="B73" s="112"/>
      <c r="D73" s="113" t="s">
        <v>114</v>
      </c>
      <c r="E73" s="114"/>
      <c r="F73" s="114"/>
      <c r="G73" s="114"/>
      <c r="H73" s="114"/>
      <c r="I73" s="114"/>
      <c r="J73" s="115">
        <f>J378</f>
        <v>0</v>
      </c>
      <c r="L73" s="112"/>
    </row>
    <row r="74" spans="2:12" s="10" customFormat="1" ht="19.95" customHeight="1" x14ac:dyDescent="0.2">
      <c r="B74" s="116"/>
      <c r="D74" s="117" t="s">
        <v>115</v>
      </c>
      <c r="E74" s="118"/>
      <c r="F74" s="118"/>
      <c r="G74" s="118"/>
      <c r="H74" s="118"/>
      <c r="I74" s="118"/>
      <c r="J74" s="119">
        <f>J379</f>
        <v>0</v>
      </c>
      <c r="L74" s="116"/>
    </row>
    <row r="75" spans="2:12" s="10" customFormat="1" ht="19.95" customHeight="1" x14ac:dyDescent="0.2">
      <c r="B75" s="116"/>
      <c r="D75" s="117" t="s">
        <v>116</v>
      </c>
      <c r="E75" s="118"/>
      <c r="F75" s="118"/>
      <c r="G75" s="118"/>
      <c r="H75" s="118"/>
      <c r="I75" s="118"/>
      <c r="J75" s="119">
        <f>J406</f>
        <v>0</v>
      </c>
      <c r="L75" s="116"/>
    </row>
    <row r="76" spans="2:12" s="10" customFormat="1" ht="19.95" customHeight="1" x14ac:dyDescent="0.2">
      <c r="B76" s="116"/>
      <c r="D76" s="117" t="s">
        <v>117</v>
      </c>
      <c r="E76" s="118"/>
      <c r="F76" s="118"/>
      <c r="G76" s="118"/>
      <c r="H76" s="118"/>
      <c r="I76" s="118"/>
      <c r="J76" s="119">
        <f>J429</f>
        <v>0</v>
      </c>
      <c r="L76" s="116"/>
    </row>
    <row r="77" spans="2:12" s="10" customFormat="1" ht="19.95" customHeight="1" x14ac:dyDescent="0.2">
      <c r="B77" s="116"/>
      <c r="D77" s="117" t="s">
        <v>118</v>
      </c>
      <c r="E77" s="118"/>
      <c r="F77" s="118"/>
      <c r="G77" s="118"/>
      <c r="H77" s="118"/>
      <c r="I77" s="118"/>
      <c r="J77" s="119">
        <f>J431</f>
        <v>0</v>
      </c>
      <c r="L77" s="116"/>
    </row>
    <row r="78" spans="2:12" s="10" customFormat="1" ht="19.95" customHeight="1" x14ac:dyDescent="0.2">
      <c r="B78" s="116"/>
      <c r="D78" s="117" t="s">
        <v>119</v>
      </c>
      <c r="E78" s="118"/>
      <c r="F78" s="118"/>
      <c r="G78" s="118"/>
      <c r="H78" s="118"/>
      <c r="I78" s="118"/>
      <c r="J78" s="119">
        <f>J437</f>
        <v>0</v>
      </c>
      <c r="L78" s="116"/>
    </row>
    <row r="79" spans="2:12" s="10" customFormat="1" ht="19.95" customHeight="1" x14ac:dyDescent="0.2">
      <c r="B79" s="116"/>
      <c r="D79" s="117" t="s">
        <v>120</v>
      </c>
      <c r="E79" s="118"/>
      <c r="F79" s="118"/>
      <c r="G79" s="118"/>
      <c r="H79" s="118"/>
      <c r="I79" s="118"/>
      <c r="J79" s="119">
        <f>J451</f>
        <v>0</v>
      </c>
      <c r="L79" s="116"/>
    </row>
    <row r="80" spans="2:12" s="10" customFormat="1" ht="19.95" customHeight="1" x14ac:dyDescent="0.2">
      <c r="B80" s="116"/>
      <c r="D80" s="117" t="s">
        <v>121</v>
      </c>
      <c r="E80" s="118"/>
      <c r="F80" s="118"/>
      <c r="G80" s="118"/>
      <c r="H80" s="118"/>
      <c r="I80" s="118"/>
      <c r="J80" s="119">
        <f>J496</f>
        <v>0</v>
      </c>
      <c r="L80" s="116"/>
    </row>
    <row r="81" spans="1:31" s="10" customFormat="1" ht="19.95" customHeight="1" x14ac:dyDescent="0.2">
      <c r="B81" s="116"/>
      <c r="D81" s="117" t="s">
        <v>122</v>
      </c>
      <c r="E81" s="118"/>
      <c r="F81" s="118"/>
      <c r="G81" s="118"/>
      <c r="H81" s="118"/>
      <c r="I81" s="118"/>
      <c r="J81" s="119">
        <f>J519</f>
        <v>0</v>
      </c>
      <c r="L81" s="116"/>
    </row>
    <row r="82" spans="1:31" s="10" customFormat="1" ht="19.95" customHeight="1" x14ac:dyDescent="0.2">
      <c r="B82" s="116"/>
      <c r="D82" s="117" t="s">
        <v>123</v>
      </c>
      <c r="E82" s="118"/>
      <c r="F82" s="118"/>
      <c r="G82" s="118"/>
      <c r="H82" s="118"/>
      <c r="I82" s="118"/>
      <c r="J82" s="119">
        <f>J542</f>
        <v>0</v>
      </c>
      <c r="L82" s="116"/>
    </row>
    <row r="83" spans="1:31" s="9" customFormat="1" ht="24.9" customHeight="1" x14ac:dyDescent="0.2">
      <c r="B83" s="112"/>
      <c r="D83" s="113" t="s">
        <v>124</v>
      </c>
      <c r="E83" s="114"/>
      <c r="F83" s="114"/>
      <c r="G83" s="114"/>
      <c r="H83" s="114"/>
      <c r="I83" s="114"/>
      <c r="J83" s="115">
        <f>J554</f>
        <v>0</v>
      </c>
      <c r="L83" s="112"/>
    </row>
    <row r="84" spans="1:31" s="10" customFormat="1" ht="19.95" customHeight="1" x14ac:dyDescent="0.2">
      <c r="B84" s="116"/>
      <c r="D84" s="117" t="s">
        <v>125</v>
      </c>
      <c r="E84" s="118"/>
      <c r="F84" s="118"/>
      <c r="G84" s="118"/>
      <c r="H84" s="118"/>
      <c r="I84" s="118"/>
      <c r="J84" s="119">
        <f>J555</f>
        <v>0</v>
      </c>
      <c r="L84" s="116"/>
    </row>
    <row r="85" spans="1:31" s="2" customFormat="1" ht="21.75" customHeight="1" x14ac:dyDescent="0.2">
      <c r="A85" s="33"/>
      <c r="B85" s="34"/>
      <c r="C85" s="33"/>
      <c r="D85" s="33"/>
      <c r="E85" s="33"/>
      <c r="F85" s="33"/>
      <c r="G85" s="33"/>
      <c r="H85" s="33"/>
      <c r="I85" s="33"/>
      <c r="J85" s="33"/>
      <c r="K85" s="33"/>
      <c r="L85" s="9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2" customFormat="1" ht="6.9" customHeight="1" x14ac:dyDescent="0.2">
      <c r="A86" s="33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9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90" spans="1:31" s="2" customFormat="1" ht="6.9" customHeight="1" x14ac:dyDescent="0.2">
      <c r="A90" s="33"/>
      <c r="B90" s="45"/>
      <c r="C90" s="46"/>
      <c r="D90" s="46"/>
      <c r="E90" s="46"/>
      <c r="F90" s="46"/>
      <c r="G90" s="46"/>
      <c r="H90" s="46"/>
      <c r="I90" s="46"/>
      <c r="J90" s="46"/>
      <c r="K90" s="46"/>
      <c r="L90" s="95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24.9" customHeight="1" x14ac:dyDescent="0.2">
      <c r="A91" s="33"/>
      <c r="B91" s="34"/>
      <c r="C91" s="22" t="s">
        <v>126</v>
      </c>
      <c r="D91" s="33"/>
      <c r="E91" s="33"/>
      <c r="F91" s="33"/>
      <c r="G91" s="33"/>
      <c r="H91" s="33"/>
      <c r="I91" s="33"/>
      <c r="J91" s="33"/>
      <c r="K91" s="33"/>
      <c r="L91" s="95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 x14ac:dyDescent="0.2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95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2" customHeight="1" x14ac:dyDescent="0.2">
      <c r="A93" s="33"/>
      <c r="B93" s="34"/>
      <c r="C93" s="28" t="s">
        <v>17</v>
      </c>
      <c r="D93" s="33"/>
      <c r="E93" s="33"/>
      <c r="F93" s="33"/>
      <c r="G93" s="33"/>
      <c r="H93" s="33"/>
      <c r="I93" s="33"/>
      <c r="J93" s="33"/>
      <c r="K93" s="33"/>
      <c r="L93" s="95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6.5" customHeight="1" x14ac:dyDescent="0.2">
      <c r="A94" s="33"/>
      <c r="B94" s="34"/>
      <c r="C94" s="33"/>
      <c r="D94" s="33"/>
      <c r="E94" s="329" t="str">
        <f>E7</f>
        <v>Nemocnice Vyškov</v>
      </c>
      <c r="F94" s="330"/>
      <c r="G94" s="330"/>
      <c r="H94" s="330"/>
      <c r="I94" s="33"/>
      <c r="J94" s="33"/>
      <c r="K94" s="33"/>
      <c r="L94" s="95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1" customFormat="1" ht="12" customHeight="1" x14ac:dyDescent="0.2">
      <c r="B95" s="21"/>
      <c r="C95" s="28" t="s">
        <v>97</v>
      </c>
      <c r="L95" s="21"/>
    </row>
    <row r="96" spans="1:31" s="2" customFormat="1" ht="16.5" customHeight="1" x14ac:dyDescent="0.2">
      <c r="A96" s="33"/>
      <c r="B96" s="34"/>
      <c r="C96" s="33"/>
      <c r="D96" s="33"/>
      <c r="E96" s="329" t="s">
        <v>98</v>
      </c>
      <c r="F96" s="328"/>
      <c r="G96" s="328"/>
      <c r="H96" s="328"/>
      <c r="I96" s="33"/>
      <c r="J96" s="33"/>
      <c r="K96" s="33"/>
      <c r="L96" s="95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65" s="2" customFormat="1" ht="12" customHeight="1" x14ac:dyDescent="0.2">
      <c r="A97" s="33"/>
      <c r="B97" s="34"/>
      <c r="C97" s="28" t="s">
        <v>99</v>
      </c>
      <c r="D97" s="33"/>
      <c r="E97" s="33"/>
      <c r="F97" s="33"/>
      <c r="G97" s="33"/>
      <c r="H97" s="33"/>
      <c r="I97" s="33"/>
      <c r="J97" s="33"/>
      <c r="K97" s="33"/>
      <c r="L97" s="95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65" s="2" customFormat="1" ht="16.5" customHeight="1" x14ac:dyDescent="0.2">
      <c r="A98" s="33"/>
      <c r="B98" s="34"/>
      <c r="C98" s="33"/>
      <c r="D98" s="33"/>
      <c r="E98" s="308" t="str">
        <f>E11</f>
        <v>02.1 - Stavební část E</v>
      </c>
      <c r="F98" s="328"/>
      <c r="G98" s="328"/>
      <c r="H98" s="328"/>
      <c r="I98" s="33"/>
      <c r="J98" s="33"/>
      <c r="K98" s="33"/>
      <c r="L98" s="95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65" s="2" customFormat="1" ht="6.9" customHeight="1" x14ac:dyDescent="0.2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95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65" s="2" customFormat="1" ht="12" customHeight="1" x14ac:dyDescent="0.2">
      <c r="A100" s="33"/>
      <c r="B100" s="34"/>
      <c r="C100" s="28" t="s">
        <v>21</v>
      </c>
      <c r="D100" s="33"/>
      <c r="E100" s="33"/>
      <c r="F100" s="26" t="str">
        <f>F14</f>
        <v xml:space="preserve"> </v>
      </c>
      <c r="G100" s="33"/>
      <c r="H100" s="33"/>
      <c r="I100" s="28" t="s">
        <v>23</v>
      </c>
      <c r="J100" s="51" t="str">
        <f>IF(J14="","",J14)</f>
        <v>26. 8. 2022</v>
      </c>
      <c r="K100" s="33"/>
      <c r="L100" s="95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65" s="2" customFormat="1" ht="6.9" customHeight="1" x14ac:dyDescent="0.2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95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65" s="2" customFormat="1" ht="15.15" customHeight="1" x14ac:dyDescent="0.2">
      <c r="A102" s="33"/>
      <c r="B102" s="34"/>
      <c r="C102" s="28" t="s">
        <v>25</v>
      </c>
      <c r="D102" s="33"/>
      <c r="E102" s="33"/>
      <c r="F102" s="26" t="str">
        <f>E17</f>
        <v xml:space="preserve"> </v>
      </c>
      <c r="G102" s="33"/>
      <c r="H102" s="33"/>
      <c r="I102" s="28" t="s">
        <v>30</v>
      </c>
      <c r="J102" s="31" t="str">
        <f>E23</f>
        <v xml:space="preserve"> </v>
      </c>
      <c r="K102" s="33"/>
      <c r="L102" s="95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65" s="2" customFormat="1" ht="15.15" customHeight="1" x14ac:dyDescent="0.2">
      <c r="A103" s="33"/>
      <c r="B103" s="34"/>
      <c r="C103" s="28" t="s">
        <v>28</v>
      </c>
      <c r="D103" s="33"/>
      <c r="E103" s="33"/>
      <c r="F103" s="26" t="str">
        <f>IF(E20="","",E20)</f>
        <v>Vyplň údaj</v>
      </c>
      <c r="G103" s="33"/>
      <c r="H103" s="33"/>
      <c r="I103" s="28" t="s">
        <v>32</v>
      </c>
      <c r="J103" s="31" t="str">
        <f>E26</f>
        <v xml:space="preserve"> </v>
      </c>
      <c r="K103" s="33"/>
      <c r="L103" s="95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65" s="2" customFormat="1" ht="10.35" customHeight="1" x14ac:dyDescent="0.2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95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65" s="11" customFormat="1" ht="29.25" customHeight="1" x14ac:dyDescent="0.2">
      <c r="A105" s="120"/>
      <c r="B105" s="121"/>
      <c r="C105" s="122" t="s">
        <v>127</v>
      </c>
      <c r="D105" s="123" t="s">
        <v>54</v>
      </c>
      <c r="E105" s="123" t="s">
        <v>50</v>
      </c>
      <c r="F105" s="123" t="s">
        <v>51</v>
      </c>
      <c r="G105" s="123" t="s">
        <v>128</v>
      </c>
      <c r="H105" s="123" t="s">
        <v>129</v>
      </c>
      <c r="I105" s="123" t="s">
        <v>130</v>
      </c>
      <c r="J105" s="123" t="s">
        <v>103</v>
      </c>
      <c r="K105" s="124" t="s">
        <v>131</v>
      </c>
      <c r="L105" s="125"/>
      <c r="M105" s="58" t="s">
        <v>3</v>
      </c>
      <c r="N105" s="59" t="s">
        <v>39</v>
      </c>
      <c r="O105" s="59" t="s">
        <v>132</v>
      </c>
      <c r="P105" s="59" t="s">
        <v>133</v>
      </c>
      <c r="Q105" s="59" t="s">
        <v>134</v>
      </c>
      <c r="R105" s="59" t="s">
        <v>135</v>
      </c>
      <c r="S105" s="59" t="s">
        <v>136</v>
      </c>
      <c r="T105" s="60" t="s">
        <v>137</v>
      </c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20"/>
      <c r="AE105" s="120"/>
    </row>
    <row r="106" spans="1:65" s="2" customFormat="1" ht="22.8" customHeight="1" x14ac:dyDescent="0.3">
      <c r="A106" s="33"/>
      <c r="B106" s="34"/>
      <c r="C106" s="65" t="s">
        <v>138</v>
      </c>
      <c r="D106" s="33"/>
      <c r="E106" s="33"/>
      <c r="F106" s="33"/>
      <c r="G106" s="33"/>
      <c r="H106" s="33"/>
      <c r="I106" s="33"/>
      <c r="J106" s="126">
        <f>BK106</f>
        <v>0</v>
      </c>
      <c r="K106" s="33"/>
      <c r="L106" s="34"/>
      <c r="M106" s="61"/>
      <c r="N106" s="52"/>
      <c r="O106" s="62"/>
      <c r="P106" s="127">
        <f>P107+P378+P554</f>
        <v>0</v>
      </c>
      <c r="Q106" s="62"/>
      <c r="R106" s="127">
        <f>R107+R378+R554</f>
        <v>58.8952168</v>
      </c>
      <c r="S106" s="62"/>
      <c r="T106" s="128">
        <f>T107+T378+T554</f>
        <v>10.55580829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68</v>
      </c>
      <c r="AU106" s="18" t="s">
        <v>104</v>
      </c>
      <c r="BK106" s="129">
        <f>BK107+BK378+BK554</f>
        <v>0</v>
      </c>
    </row>
    <row r="107" spans="1:65" s="12" customFormat="1" ht="25.95" customHeight="1" x14ac:dyDescent="0.25">
      <c r="B107" s="130"/>
      <c r="D107" s="131" t="s">
        <v>68</v>
      </c>
      <c r="E107" s="132" t="s">
        <v>139</v>
      </c>
      <c r="F107" s="132" t="s">
        <v>140</v>
      </c>
      <c r="I107" s="133"/>
      <c r="J107" s="134">
        <f>BK107</f>
        <v>0</v>
      </c>
      <c r="L107" s="130"/>
      <c r="M107" s="135"/>
      <c r="N107" s="136"/>
      <c r="O107" s="136"/>
      <c r="P107" s="137">
        <f>P108+P136+P153+P160+P170+P299+P365+P375</f>
        <v>0</v>
      </c>
      <c r="Q107" s="136"/>
      <c r="R107" s="137">
        <f>R108+R136+R153+R160+R170+R299+R365+R375</f>
        <v>55.40835191</v>
      </c>
      <c r="S107" s="136"/>
      <c r="T107" s="138">
        <f>T108+T136+T153+T160+T170+T299+T365+T375</f>
        <v>9.8021899999999995</v>
      </c>
      <c r="AR107" s="131" t="s">
        <v>76</v>
      </c>
      <c r="AT107" s="139" t="s">
        <v>68</v>
      </c>
      <c r="AU107" s="139" t="s">
        <v>69</v>
      </c>
      <c r="AY107" s="131" t="s">
        <v>141</v>
      </c>
      <c r="BK107" s="140">
        <f>BK108+BK136+BK153+BK160+BK170+BK299+BK365+BK375</f>
        <v>0</v>
      </c>
    </row>
    <row r="108" spans="1:65" s="12" customFormat="1" ht="22.8" customHeight="1" x14ac:dyDescent="0.25">
      <c r="B108" s="130"/>
      <c r="D108" s="131" t="s">
        <v>68</v>
      </c>
      <c r="E108" s="141" t="s">
        <v>76</v>
      </c>
      <c r="F108" s="141" t="s">
        <v>142</v>
      </c>
      <c r="I108" s="133"/>
      <c r="J108" s="142">
        <f>BK108</f>
        <v>0</v>
      </c>
      <c r="L108" s="130"/>
      <c r="M108" s="135"/>
      <c r="N108" s="136"/>
      <c r="O108" s="136"/>
      <c r="P108" s="137">
        <f>SUM(P109:P135)</f>
        <v>0</v>
      </c>
      <c r="Q108" s="136"/>
      <c r="R108" s="137">
        <f>SUM(R109:R135)</f>
        <v>0</v>
      </c>
      <c r="S108" s="136"/>
      <c r="T108" s="138">
        <f>SUM(T109:T135)</f>
        <v>4.4523000000000001</v>
      </c>
      <c r="AR108" s="131" t="s">
        <v>76</v>
      </c>
      <c r="AT108" s="139" t="s">
        <v>68</v>
      </c>
      <c r="AU108" s="139" t="s">
        <v>76</v>
      </c>
      <c r="AY108" s="131" t="s">
        <v>141</v>
      </c>
      <c r="BK108" s="140">
        <f>SUM(BK109:BK135)</f>
        <v>0</v>
      </c>
    </row>
    <row r="109" spans="1:65" s="2" customFormat="1" ht="76.349999999999994" customHeight="1" x14ac:dyDescent="0.2">
      <c r="A109" s="33"/>
      <c r="B109" s="143"/>
      <c r="C109" s="144" t="s">
        <v>76</v>
      </c>
      <c r="D109" s="144" t="s">
        <v>143</v>
      </c>
      <c r="E109" s="145" t="s">
        <v>144</v>
      </c>
      <c r="F109" s="146" t="s">
        <v>145</v>
      </c>
      <c r="G109" s="147" t="s">
        <v>146</v>
      </c>
      <c r="H109" s="148">
        <v>17.46</v>
      </c>
      <c r="I109" s="149"/>
      <c r="J109" s="150">
        <f>ROUND(I109*H109,2)</f>
        <v>0</v>
      </c>
      <c r="K109" s="146" t="s">
        <v>147</v>
      </c>
      <c r="L109" s="34"/>
      <c r="M109" s="151" t="s">
        <v>3</v>
      </c>
      <c r="N109" s="152" t="s">
        <v>40</v>
      </c>
      <c r="O109" s="54"/>
      <c r="P109" s="153">
        <f>O109*H109</f>
        <v>0</v>
      </c>
      <c r="Q109" s="153">
        <v>0</v>
      </c>
      <c r="R109" s="153">
        <f>Q109*H109</f>
        <v>0</v>
      </c>
      <c r="S109" s="153">
        <v>0.255</v>
      </c>
      <c r="T109" s="154">
        <f>S109*H109</f>
        <v>4.4523000000000001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55" t="s">
        <v>148</v>
      </c>
      <c r="AT109" s="155" t="s">
        <v>143</v>
      </c>
      <c r="AU109" s="155" t="s">
        <v>78</v>
      </c>
      <c r="AY109" s="18" t="s">
        <v>141</v>
      </c>
      <c r="BE109" s="156">
        <f>IF(N109="základní",J109,0)</f>
        <v>0</v>
      </c>
      <c r="BF109" s="156">
        <f>IF(N109="snížená",J109,0)</f>
        <v>0</v>
      </c>
      <c r="BG109" s="156">
        <f>IF(N109="zákl. přenesená",J109,0)</f>
        <v>0</v>
      </c>
      <c r="BH109" s="156">
        <f>IF(N109="sníž. přenesená",J109,0)</f>
        <v>0</v>
      </c>
      <c r="BI109" s="156">
        <f>IF(N109="nulová",J109,0)</f>
        <v>0</v>
      </c>
      <c r="BJ109" s="18" t="s">
        <v>76</v>
      </c>
      <c r="BK109" s="156">
        <f>ROUND(I109*H109,2)</f>
        <v>0</v>
      </c>
      <c r="BL109" s="18" t="s">
        <v>148</v>
      </c>
      <c r="BM109" s="155" t="s">
        <v>149</v>
      </c>
    </row>
    <row r="110" spans="1:65" s="2" customFormat="1" x14ac:dyDescent="0.2">
      <c r="A110" s="33"/>
      <c r="B110" s="34"/>
      <c r="C110" s="33"/>
      <c r="D110" s="157" t="s">
        <v>150</v>
      </c>
      <c r="E110" s="33"/>
      <c r="F110" s="158" t="s">
        <v>151</v>
      </c>
      <c r="G110" s="33"/>
      <c r="H110" s="33"/>
      <c r="I110" s="159"/>
      <c r="J110" s="33"/>
      <c r="K110" s="33"/>
      <c r="L110" s="34"/>
      <c r="M110" s="160"/>
      <c r="N110" s="161"/>
      <c r="O110" s="54"/>
      <c r="P110" s="54"/>
      <c r="Q110" s="54"/>
      <c r="R110" s="54"/>
      <c r="S110" s="54"/>
      <c r="T110" s="55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8" t="s">
        <v>150</v>
      </c>
      <c r="AU110" s="18" t="s">
        <v>78</v>
      </c>
    </row>
    <row r="111" spans="1:65" s="13" customFormat="1" x14ac:dyDescent="0.2">
      <c r="B111" s="162"/>
      <c r="D111" s="163" t="s">
        <v>152</v>
      </c>
      <c r="E111" s="164" t="s">
        <v>3</v>
      </c>
      <c r="F111" s="165" t="s">
        <v>153</v>
      </c>
      <c r="H111" s="164" t="s">
        <v>3</v>
      </c>
      <c r="I111" s="166"/>
      <c r="L111" s="162"/>
      <c r="M111" s="167"/>
      <c r="N111" s="168"/>
      <c r="O111" s="168"/>
      <c r="P111" s="168"/>
      <c r="Q111" s="168"/>
      <c r="R111" s="168"/>
      <c r="S111" s="168"/>
      <c r="T111" s="169"/>
      <c r="AT111" s="164" t="s">
        <v>152</v>
      </c>
      <c r="AU111" s="164" t="s">
        <v>78</v>
      </c>
      <c r="AV111" s="13" t="s">
        <v>76</v>
      </c>
      <c r="AW111" s="13" t="s">
        <v>31</v>
      </c>
      <c r="AX111" s="13" t="s">
        <v>69</v>
      </c>
      <c r="AY111" s="164" t="s">
        <v>141</v>
      </c>
    </row>
    <row r="112" spans="1:65" s="14" customFormat="1" x14ac:dyDescent="0.2">
      <c r="B112" s="170"/>
      <c r="D112" s="163" t="s">
        <v>152</v>
      </c>
      <c r="E112" s="171" t="s">
        <v>3</v>
      </c>
      <c r="F112" s="172" t="s">
        <v>154</v>
      </c>
      <c r="H112" s="173">
        <v>17.46</v>
      </c>
      <c r="I112" s="174"/>
      <c r="L112" s="170"/>
      <c r="M112" s="175"/>
      <c r="N112" s="176"/>
      <c r="O112" s="176"/>
      <c r="P112" s="176"/>
      <c r="Q112" s="176"/>
      <c r="R112" s="176"/>
      <c r="S112" s="176"/>
      <c r="T112" s="177"/>
      <c r="AT112" s="171" t="s">
        <v>152</v>
      </c>
      <c r="AU112" s="171" t="s">
        <v>78</v>
      </c>
      <c r="AV112" s="14" t="s">
        <v>78</v>
      </c>
      <c r="AW112" s="14" t="s">
        <v>31</v>
      </c>
      <c r="AX112" s="14" t="s">
        <v>76</v>
      </c>
      <c r="AY112" s="171" t="s">
        <v>141</v>
      </c>
    </row>
    <row r="113" spans="1:65" s="2" customFormat="1" ht="21.75" customHeight="1" x14ac:dyDescent="0.2">
      <c r="A113" s="33"/>
      <c r="B113" s="143"/>
      <c r="C113" s="144" t="s">
        <v>78</v>
      </c>
      <c r="D113" s="144" t="s">
        <v>143</v>
      </c>
      <c r="E113" s="145" t="s">
        <v>155</v>
      </c>
      <c r="F113" s="146" t="s">
        <v>156</v>
      </c>
      <c r="G113" s="147" t="s">
        <v>157</v>
      </c>
      <c r="H113" s="148">
        <v>2</v>
      </c>
      <c r="I113" s="149"/>
      <c r="J113" s="150">
        <f>ROUND(I113*H113,2)</f>
        <v>0</v>
      </c>
      <c r="K113" s="146" t="s">
        <v>3</v>
      </c>
      <c r="L113" s="34"/>
      <c r="M113" s="151" t="s">
        <v>3</v>
      </c>
      <c r="N113" s="152" t="s">
        <v>40</v>
      </c>
      <c r="O113" s="54"/>
      <c r="P113" s="153">
        <f>O113*H113</f>
        <v>0</v>
      </c>
      <c r="Q113" s="153">
        <v>0</v>
      </c>
      <c r="R113" s="153">
        <f>Q113*H113</f>
        <v>0</v>
      </c>
      <c r="S113" s="153">
        <v>0</v>
      </c>
      <c r="T113" s="154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55" t="s">
        <v>148</v>
      </c>
      <c r="AT113" s="155" t="s">
        <v>143</v>
      </c>
      <c r="AU113" s="155" t="s">
        <v>78</v>
      </c>
      <c r="AY113" s="18" t="s">
        <v>141</v>
      </c>
      <c r="BE113" s="156">
        <f>IF(N113="základní",J113,0)</f>
        <v>0</v>
      </c>
      <c r="BF113" s="156">
        <f>IF(N113="snížená",J113,0)</f>
        <v>0</v>
      </c>
      <c r="BG113" s="156">
        <f>IF(N113="zákl. přenesená",J113,0)</f>
        <v>0</v>
      </c>
      <c r="BH113" s="156">
        <f>IF(N113="sníž. přenesená",J113,0)</f>
        <v>0</v>
      </c>
      <c r="BI113" s="156">
        <f>IF(N113="nulová",J113,0)</f>
        <v>0</v>
      </c>
      <c r="BJ113" s="18" t="s">
        <v>76</v>
      </c>
      <c r="BK113" s="156">
        <f>ROUND(I113*H113,2)</f>
        <v>0</v>
      </c>
      <c r="BL113" s="18" t="s">
        <v>148</v>
      </c>
      <c r="BM113" s="155" t="s">
        <v>158</v>
      </c>
    </row>
    <row r="114" spans="1:65" s="2" customFormat="1" ht="49.05" customHeight="1" x14ac:dyDescent="0.2">
      <c r="A114" s="33"/>
      <c r="B114" s="143"/>
      <c r="C114" s="144" t="s">
        <v>159</v>
      </c>
      <c r="D114" s="144" t="s">
        <v>143</v>
      </c>
      <c r="E114" s="145" t="s">
        <v>160</v>
      </c>
      <c r="F114" s="146" t="s">
        <v>161</v>
      </c>
      <c r="G114" s="147" t="s">
        <v>162</v>
      </c>
      <c r="H114" s="148">
        <v>1.105</v>
      </c>
      <c r="I114" s="149"/>
      <c r="J114" s="150">
        <f>ROUND(I114*H114,2)</f>
        <v>0</v>
      </c>
      <c r="K114" s="146" t="s">
        <v>147</v>
      </c>
      <c r="L114" s="34"/>
      <c r="M114" s="151" t="s">
        <v>3</v>
      </c>
      <c r="N114" s="152" t="s">
        <v>40</v>
      </c>
      <c r="O114" s="54"/>
      <c r="P114" s="153">
        <f>O114*H114</f>
        <v>0</v>
      </c>
      <c r="Q114" s="153">
        <v>0</v>
      </c>
      <c r="R114" s="153">
        <f>Q114*H114</f>
        <v>0</v>
      </c>
      <c r="S114" s="153">
        <v>0</v>
      </c>
      <c r="T114" s="154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55" t="s">
        <v>148</v>
      </c>
      <c r="AT114" s="155" t="s">
        <v>143</v>
      </c>
      <c r="AU114" s="155" t="s">
        <v>78</v>
      </c>
      <c r="AY114" s="18" t="s">
        <v>141</v>
      </c>
      <c r="BE114" s="156">
        <f>IF(N114="základní",J114,0)</f>
        <v>0</v>
      </c>
      <c r="BF114" s="156">
        <f>IF(N114="snížená",J114,0)</f>
        <v>0</v>
      </c>
      <c r="BG114" s="156">
        <f>IF(N114="zákl. přenesená",J114,0)</f>
        <v>0</v>
      </c>
      <c r="BH114" s="156">
        <f>IF(N114="sníž. přenesená",J114,0)</f>
        <v>0</v>
      </c>
      <c r="BI114" s="156">
        <f>IF(N114="nulová",J114,0)</f>
        <v>0</v>
      </c>
      <c r="BJ114" s="18" t="s">
        <v>76</v>
      </c>
      <c r="BK114" s="156">
        <f>ROUND(I114*H114,2)</f>
        <v>0</v>
      </c>
      <c r="BL114" s="18" t="s">
        <v>148</v>
      </c>
      <c r="BM114" s="155" t="s">
        <v>163</v>
      </c>
    </row>
    <row r="115" spans="1:65" s="2" customFormat="1" x14ac:dyDescent="0.2">
      <c r="A115" s="33"/>
      <c r="B115" s="34"/>
      <c r="C115" s="33"/>
      <c r="D115" s="157" t="s">
        <v>150</v>
      </c>
      <c r="E115" s="33"/>
      <c r="F115" s="158" t="s">
        <v>164</v>
      </c>
      <c r="G115" s="33"/>
      <c r="H115" s="33"/>
      <c r="I115" s="159"/>
      <c r="J115" s="33"/>
      <c r="K115" s="33"/>
      <c r="L115" s="34"/>
      <c r="M115" s="160"/>
      <c r="N115" s="161"/>
      <c r="O115" s="54"/>
      <c r="P115" s="54"/>
      <c r="Q115" s="54"/>
      <c r="R115" s="54"/>
      <c r="S115" s="54"/>
      <c r="T115" s="55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150</v>
      </c>
      <c r="AU115" s="18" t="s">
        <v>78</v>
      </c>
    </row>
    <row r="116" spans="1:65" s="14" customFormat="1" x14ac:dyDescent="0.2">
      <c r="B116" s="170"/>
      <c r="D116" s="163" t="s">
        <v>152</v>
      </c>
      <c r="E116" s="171" t="s">
        <v>3</v>
      </c>
      <c r="F116" s="172" t="s">
        <v>165</v>
      </c>
      <c r="H116" s="173">
        <v>1.105</v>
      </c>
      <c r="I116" s="174"/>
      <c r="L116" s="170"/>
      <c r="M116" s="175"/>
      <c r="N116" s="176"/>
      <c r="O116" s="176"/>
      <c r="P116" s="176"/>
      <c r="Q116" s="176"/>
      <c r="R116" s="176"/>
      <c r="S116" s="176"/>
      <c r="T116" s="177"/>
      <c r="AT116" s="171" t="s">
        <v>152</v>
      </c>
      <c r="AU116" s="171" t="s">
        <v>78</v>
      </c>
      <c r="AV116" s="14" t="s">
        <v>78</v>
      </c>
      <c r="AW116" s="14" t="s">
        <v>31</v>
      </c>
      <c r="AX116" s="14" t="s">
        <v>76</v>
      </c>
      <c r="AY116" s="171" t="s">
        <v>141</v>
      </c>
    </row>
    <row r="117" spans="1:65" s="2" customFormat="1" ht="44.25" customHeight="1" x14ac:dyDescent="0.2">
      <c r="A117" s="33"/>
      <c r="B117" s="143"/>
      <c r="C117" s="144" t="s">
        <v>148</v>
      </c>
      <c r="D117" s="144" t="s">
        <v>143</v>
      </c>
      <c r="E117" s="145" t="s">
        <v>166</v>
      </c>
      <c r="F117" s="146" t="s">
        <v>167</v>
      </c>
      <c r="G117" s="147" t="s">
        <v>162</v>
      </c>
      <c r="H117" s="148">
        <v>35.853000000000002</v>
      </c>
      <c r="I117" s="149"/>
      <c r="J117" s="150">
        <f>ROUND(I117*H117,2)</f>
        <v>0</v>
      </c>
      <c r="K117" s="146" t="s">
        <v>147</v>
      </c>
      <c r="L117" s="34"/>
      <c r="M117" s="151" t="s">
        <v>3</v>
      </c>
      <c r="N117" s="152" t="s">
        <v>40</v>
      </c>
      <c r="O117" s="54"/>
      <c r="P117" s="153">
        <f>O117*H117</f>
        <v>0</v>
      </c>
      <c r="Q117" s="153">
        <v>0</v>
      </c>
      <c r="R117" s="153">
        <f>Q117*H117</f>
        <v>0</v>
      </c>
      <c r="S117" s="153">
        <v>0</v>
      </c>
      <c r="T117" s="154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55" t="s">
        <v>148</v>
      </c>
      <c r="AT117" s="155" t="s">
        <v>143</v>
      </c>
      <c r="AU117" s="155" t="s">
        <v>78</v>
      </c>
      <c r="AY117" s="18" t="s">
        <v>141</v>
      </c>
      <c r="BE117" s="156">
        <f>IF(N117="základní",J117,0)</f>
        <v>0</v>
      </c>
      <c r="BF117" s="156">
        <f>IF(N117="snížená",J117,0)</f>
        <v>0</v>
      </c>
      <c r="BG117" s="156">
        <f>IF(N117="zákl. přenesená",J117,0)</f>
        <v>0</v>
      </c>
      <c r="BH117" s="156">
        <f>IF(N117="sníž. přenesená",J117,0)</f>
        <v>0</v>
      </c>
      <c r="BI117" s="156">
        <f>IF(N117="nulová",J117,0)</f>
        <v>0</v>
      </c>
      <c r="BJ117" s="18" t="s">
        <v>76</v>
      </c>
      <c r="BK117" s="156">
        <f>ROUND(I117*H117,2)</f>
        <v>0</v>
      </c>
      <c r="BL117" s="18" t="s">
        <v>148</v>
      </c>
      <c r="BM117" s="155" t="s">
        <v>168</v>
      </c>
    </row>
    <row r="118" spans="1:65" s="2" customFormat="1" x14ac:dyDescent="0.2">
      <c r="A118" s="33"/>
      <c r="B118" s="34"/>
      <c r="C118" s="33"/>
      <c r="D118" s="157" t="s">
        <v>150</v>
      </c>
      <c r="E118" s="33"/>
      <c r="F118" s="158" t="s">
        <v>169</v>
      </c>
      <c r="G118" s="33"/>
      <c r="H118" s="33"/>
      <c r="I118" s="159"/>
      <c r="J118" s="33"/>
      <c r="K118" s="33"/>
      <c r="L118" s="34"/>
      <c r="M118" s="160"/>
      <c r="N118" s="161"/>
      <c r="O118" s="54"/>
      <c r="P118" s="54"/>
      <c r="Q118" s="54"/>
      <c r="R118" s="54"/>
      <c r="S118" s="54"/>
      <c r="T118" s="55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150</v>
      </c>
      <c r="AU118" s="18" t="s">
        <v>78</v>
      </c>
    </row>
    <row r="119" spans="1:65" s="13" customFormat="1" x14ac:dyDescent="0.2">
      <c r="B119" s="162"/>
      <c r="D119" s="163" t="s">
        <v>152</v>
      </c>
      <c r="E119" s="164" t="s">
        <v>3</v>
      </c>
      <c r="F119" s="165" t="s">
        <v>170</v>
      </c>
      <c r="H119" s="164" t="s">
        <v>3</v>
      </c>
      <c r="I119" s="166"/>
      <c r="L119" s="162"/>
      <c r="M119" s="167"/>
      <c r="N119" s="168"/>
      <c r="O119" s="168"/>
      <c r="P119" s="168"/>
      <c r="Q119" s="168"/>
      <c r="R119" s="168"/>
      <c r="S119" s="168"/>
      <c r="T119" s="169"/>
      <c r="AT119" s="164" t="s">
        <v>152</v>
      </c>
      <c r="AU119" s="164" t="s">
        <v>78</v>
      </c>
      <c r="AV119" s="13" t="s">
        <v>76</v>
      </c>
      <c r="AW119" s="13" t="s">
        <v>31</v>
      </c>
      <c r="AX119" s="13" t="s">
        <v>69</v>
      </c>
      <c r="AY119" s="164" t="s">
        <v>141</v>
      </c>
    </row>
    <row r="120" spans="1:65" s="14" customFormat="1" x14ac:dyDescent="0.2">
      <c r="B120" s="170"/>
      <c r="D120" s="163" t="s">
        <v>152</v>
      </c>
      <c r="E120" s="171" t="s">
        <v>3</v>
      </c>
      <c r="F120" s="172" t="s">
        <v>171</v>
      </c>
      <c r="H120" s="173">
        <v>35.853000000000002</v>
      </c>
      <c r="I120" s="174"/>
      <c r="L120" s="170"/>
      <c r="M120" s="175"/>
      <c r="N120" s="176"/>
      <c r="O120" s="176"/>
      <c r="P120" s="176"/>
      <c r="Q120" s="176"/>
      <c r="R120" s="176"/>
      <c r="S120" s="176"/>
      <c r="T120" s="177"/>
      <c r="AT120" s="171" t="s">
        <v>152</v>
      </c>
      <c r="AU120" s="171" t="s">
        <v>78</v>
      </c>
      <c r="AV120" s="14" t="s">
        <v>78</v>
      </c>
      <c r="AW120" s="14" t="s">
        <v>31</v>
      </c>
      <c r="AX120" s="14" t="s">
        <v>76</v>
      </c>
      <c r="AY120" s="171" t="s">
        <v>141</v>
      </c>
    </row>
    <row r="121" spans="1:65" s="2" customFormat="1" ht="55.5" customHeight="1" x14ac:dyDescent="0.2">
      <c r="A121" s="33"/>
      <c r="B121" s="143"/>
      <c r="C121" s="144" t="s">
        <v>172</v>
      </c>
      <c r="D121" s="144" t="s">
        <v>143</v>
      </c>
      <c r="E121" s="145" t="s">
        <v>173</v>
      </c>
      <c r="F121" s="146" t="s">
        <v>174</v>
      </c>
      <c r="G121" s="147" t="s">
        <v>162</v>
      </c>
      <c r="H121" s="148">
        <v>8.6940000000000008</v>
      </c>
      <c r="I121" s="149"/>
      <c r="J121" s="150">
        <f>ROUND(I121*H121,2)</f>
        <v>0</v>
      </c>
      <c r="K121" s="146" t="s">
        <v>147</v>
      </c>
      <c r="L121" s="34"/>
      <c r="M121" s="151" t="s">
        <v>3</v>
      </c>
      <c r="N121" s="152" t="s">
        <v>40</v>
      </c>
      <c r="O121" s="54"/>
      <c r="P121" s="153">
        <f>O121*H121</f>
        <v>0</v>
      </c>
      <c r="Q121" s="153">
        <v>0</v>
      </c>
      <c r="R121" s="153">
        <f>Q121*H121</f>
        <v>0</v>
      </c>
      <c r="S121" s="153">
        <v>0</v>
      </c>
      <c r="T121" s="154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55" t="s">
        <v>148</v>
      </c>
      <c r="AT121" s="155" t="s">
        <v>143</v>
      </c>
      <c r="AU121" s="155" t="s">
        <v>78</v>
      </c>
      <c r="AY121" s="18" t="s">
        <v>141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18" t="s">
        <v>76</v>
      </c>
      <c r="BK121" s="156">
        <f>ROUND(I121*H121,2)</f>
        <v>0</v>
      </c>
      <c r="BL121" s="18" t="s">
        <v>148</v>
      </c>
      <c r="BM121" s="155" t="s">
        <v>175</v>
      </c>
    </row>
    <row r="122" spans="1:65" s="2" customFormat="1" x14ac:dyDescent="0.2">
      <c r="A122" s="33"/>
      <c r="B122" s="34"/>
      <c r="C122" s="33"/>
      <c r="D122" s="157" t="s">
        <v>150</v>
      </c>
      <c r="E122" s="33"/>
      <c r="F122" s="158" t="s">
        <v>176</v>
      </c>
      <c r="G122" s="33"/>
      <c r="H122" s="33"/>
      <c r="I122" s="159"/>
      <c r="J122" s="33"/>
      <c r="K122" s="33"/>
      <c r="L122" s="34"/>
      <c r="M122" s="160"/>
      <c r="N122" s="161"/>
      <c r="O122" s="54"/>
      <c r="P122" s="54"/>
      <c r="Q122" s="54"/>
      <c r="R122" s="54"/>
      <c r="S122" s="54"/>
      <c r="T122" s="55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150</v>
      </c>
      <c r="AU122" s="18" t="s">
        <v>78</v>
      </c>
    </row>
    <row r="123" spans="1:65" s="2" customFormat="1" ht="62.7" customHeight="1" x14ac:dyDescent="0.2">
      <c r="A123" s="33"/>
      <c r="B123" s="143"/>
      <c r="C123" s="144" t="s">
        <v>177</v>
      </c>
      <c r="D123" s="144" t="s">
        <v>143</v>
      </c>
      <c r="E123" s="145" t="s">
        <v>178</v>
      </c>
      <c r="F123" s="146" t="s">
        <v>179</v>
      </c>
      <c r="G123" s="147" t="s">
        <v>162</v>
      </c>
      <c r="H123" s="148">
        <v>8.6940000000000008</v>
      </c>
      <c r="I123" s="149"/>
      <c r="J123" s="150">
        <f>ROUND(I123*H123,2)</f>
        <v>0</v>
      </c>
      <c r="K123" s="146" t="s">
        <v>147</v>
      </c>
      <c r="L123" s="34"/>
      <c r="M123" s="151" t="s">
        <v>3</v>
      </c>
      <c r="N123" s="152" t="s">
        <v>40</v>
      </c>
      <c r="O123" s="54"/>
      <c r="P123" s="153">
        <f>O123*H123</f>
        <v>0</v>
      </c>
      <c r="Q123" s="153">
        <v>0</v>
      </c>
      <c r="R123" s="153">
        <f>Q123*H123</f>
        <v>0</v>
      </c>
      <c r="S123" s="153">
        <v>0</v>
      </c>
      <c r="T123" s="154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5" t="s">
        <v>148</v>
      </c>
      <c r="AT123" s="155" t="s">
        <v>143</v>
      </c>
      <c r="AU123" s="155" t="s">
        <v>78</v>
      </c>
      <c r="AY123" s="18" t="s">
        <v>141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8" t="s">
        <v>76</v>
      </c>
      <c r="BK123" s="156">
        <f>ROUND(I123*H123,2)</f>
        <v>0</v>
      </c>
      <c r="BL123" s="18" t="s">
        <v>148</v>
      </c>
      <c r="BM123" s="155" t="s">
        <v>180</v>
      </c>
    </row>
    <row r="124" spans="1:65" s="2" customFormat="1" x14ac:dyDescent="0.2">
      <c r="A124" s="33"/>
      <c r="B124" s="34"/>
      <c r="C124" s="33"/>
      <c r="D124" s="157" t="s">
        <v>150</v>
      </c>
      <c r="E124" s="33"/>
      <c r="F124" s="158" t="s">
        <v>181</v>
      </c>
      <c r="G124" s="33"/>
      <c r="H124" s="33"/>
      <c r="I124" s="159"/>
      <c r="J124" s="33"/>
      <c r="K124" s="33"/>
      <c r="L124" s="34"/>
      <c r="M124" s="160"/>
      <c r="N124" s="161"/>
      <c r="O124" s="54"/>
      <c r="P124" s="54"/>
      <c r="Q124" s="54"/>
      <c r="R124" s="54"/>
      <c r="S124" s="54"/>
      <c r="T124" s="55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150</v>
      </c>
      <c r="AU124" s="18" t="s">
        <v>78</v>
      </c>
    </row>
    <row r="125" spans="1:65" s="13" customFormat="1" x14ac:dyDescent="0.2">
      <c r="B125" s="162"/>
      <c r="D125" s="163" t="s">
        <v>152</v>
      </c>
      <c r="E125" s="164" t="s">
        <v>3</v>
      </c>
      <c r="F125" s="165" t="s">
        <v>182</v>
      </c>
      <c r="H125" s="164" t="s">
        <v>3</v>
      </c>
      <c r="I125" s="166"/>
      <c r="L125" s="162"/>
      <c r="M125" s="167"/>
      <c r="N125" s="168"/>
      <c r="O125" s="168"/>
      <c r="P125" s="168"/>
      <c r="Q125" s="168"/>
      <c r="R125" s="168"/>
      <c r="S125" s="168"/>
      <c r="T125" s="169"/>
      <c r="AT125" s="164" t="s">
        <v>152</v>
      </c>
      <c r="AU125" s="164" t="s">
        <v>78</v>
      </c>
      <c r="AV125" s="13" t="s">
        <v>76</v>
      </c>
      <c r="AW125" s="13" t="s">
        <v>31</v>
      </c>
      <c r="AX125" s="13" t="s">
        <v>69</v>
      </c>
      <c r="AY125" s="164" t="s">
        <v>141</v>
      </c>
    </row>
    <row r="126" spans="1:65" s="14" customFormat="1" x14ac:dyDescent="0.2">
      <c r="B126" s="170"/>
      <c r="D126" s="163" t="s">
        <v>152</v>
      </c>
      <c r="E126" s="171" t="s">
        <v>3</v>
      </c>
      <c r="F126" s="172" t="s">
        <v>183</v>
      </c>
      <c r="H126" s="173">
        <v>35.853000000000002</v>
      </c>
      <c r="I126" s="174"/>
      <c r="L126" s="170"/>
      <c r="M126" s="175"/>
      <c r="N126" s="176"/>
      <c r="O126" s="176"/>
      <c r="P126" s="176"/>
      <c r="Q126" s="176"/>
      <c r="R126" s="176"/>
      <c r="S126" s="176"/>
      <c r="T126" s="177"/>
      <c r="AT126" s="171" t="s">
        <v>152</v>
      </c>
      <c r="AU126" s="171" t="s">
        <v>78</v>
      </c>
      <c r="AV126" s="14" t="s">
        <v>78</v>
      </c>
      <c r="AW126" s="14" t="s">
        <v>31</v>
      </c>
      <c r="AX126" s="14" t="s">
        <v>69</v>
      </c>
      <c r="AY126" s="171" t="s">
        <v>141</v>
      </c>
    </row>
    <row r="127" spans="1:65" s="13" customFormat="1" x14ac:dyDescent="0.2">
      <c r="B127" s="162"/>
      <c r="D127" s="163" t="s">
        <v>152</v>
      </c>
      <c r="E127" s="164" t="s">
        <v>3</v>
      </c>
      <c r="F127" s="165" t="s">
        <v>184</v>
      </c>
      <c r="H127" s="164" t="s">
        <v>3</v>
      </c>
      <c r="I127" s="166"/>
      <c r="L127" s="162"/>
      <c r="M127" s="167"/>
      <c r="N127" s="168"/>
      <c r="O127" s="168"/>
      <c r="P127" s="168"/>
      <c r="Q127" s="168"/>
      <c r="R127" s="168"/>
      <c r="S127" s="168"/>
      <c r="T127" s="169"/>
      <c r="AT127" s="164" t="s">
        <v>152</v>
      </c>
      <c r="AU127" s="164" t="s">
        <v>78</v>
      </c>
      <c r="AV127" s="13" t="s">
        <v>76</v>
      </c>
      <c r="AW127" s="13" t="s">
        <v>31</v>
      </c>
      <c r="AX127" s="13" t="s">
        <v>69</v>
      </c>
      <c r="AY127" s="164" t="s">
        <v>141</v>
      </c>
    </row>
    <row r="128" spans="1:65" s="14" customFormat="1" x14ac:dyDescent="0.2">
      <c r="B128" s="170"/>
      <c r="D128" s="163" t="s">
        <v>152</v>
      </c>
      <c r="E128" s="171" t="s">
        <v>3</v>
      </c>
      <c r="F128" s="172" t="s">
        <v>185</v>
      </c>
      <c r="H128" s="173">
        <v>-27.158999999999999</v>
      </c>
      <c r="I128" s="174"/>
      <c r="L128" s="170"/>
      <c r="M128" s="175"/>
      <c r="N128" s="176"/>
      <c r="O128" s="176"/>
      <c r="P128" s="176"/>
      <c r="Q128" s="176"/>
      <c r="R128" s="176"/>
      <c r="S128" s="176"/>
      <c r="T128" s="177"/>
      <c r="AT128" s="171" t="s">
        <v>152</v>
      </c>
      <c r="AU128" s="171" t="s">
        <v>78</v>
      </c>
      <c r="AV128" s="14" t="s">
        <v>78</v>
      </c>
      <c r="AW128" s="14" t="s">
        <v>31</v>
      </c>
      <c r="AX128" s="14" t="s">
        <v>69</v>
      </c>
      <c r="AY128" s="171" t="s">
        <v>141</v>
      </c>
    </row>
    <row r="129" spans="1:65" s="15" customFormat="1" x14ac:dyDescent="0.2">
      <c r="B129" s="178"/>
      <c r="D129" s="163" t="s">
        <v>152</v>
      </c>
      <c r="E129" s="179" t="s">
        <v>3</v>
      </c>
      <c r="F129" s="180" t="s">
        <v>186</v>
      </c>
      <c r="H129" s="181">
        <v>8.6940000000000026</v>
      </c>
      <c r="I129" s="182"/>
      <c r="L129" s="178"/>
      <c r="M129" s="183"/>
      <c r="N129" s="184"/>
      <c r="O129" s="184"/>
      <c r="P129" s="184"/>
      <c r="Q129" s="184"/>
      <c r="R129" s="184"/>
      <c r="S129" s="184"/>
      <c r="T129" s="185"/>
      <c r="AT129" s="179" t="s">
        <v>152</v>
      </c>
      <c r="AU129" s="179" t="s">
        <v>78</v>
      </c>
      <c r="AV129" s="15" t="s">
        <v>148</v>
      </c>
      <c r="AW129" s="15" t="s">
        <v>31</v>
      </c>
      <c r="AX129" s="15" t="s">
        <v>76</v>
      </c>
      <c r="AY129" s="179" t="s">
        <v>141</v>
      </c>
    </row>
    <row r="130" spans="1:65" s="2" customFormat="1" ht="44.25" customHeight="1" x14ac:dyDescent="0.2">
      <c r="A130" s="33"/>
      <c r="B130" s="143"/>
      <c r="C130" s="144" t="s">
        <v>187</v>
      </c>
      <c r="D130" s="144" t="s">
        <v>143</v>
      </c>
      <c r="E130" s="145" t="s">
        <v>188</v>
      </c>
      <c r="F130" s="146" t="s">
        <v>189</v>
      </c>
      <c r="G130" s="147" t="s">
        <v>190</v>
      </c>
      <c r="H130" s="148">
        <v>15.648999999999999</v>
      </c>
      <c r="I130" s="149"/>
      <c r="J130" s="150">
        <f>ROUND(I130*H130,2)</f>
        <v>0</v>
      </c>
      <c r="K130" s="146" t="s">
        <v>147</v>
      </c>
      <c r="L130" s="34"/>
      <c r="M130" s="151" t="s">
        <v>3</v>
      </c>
      <c r="N130" s="152" t="s">
        <v>40</v>
      </c>
      <c r="O130" s="54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5" t="s">
        <v>148</v>
      </c>
      <c r="AT130" s="155" t="s">
        <v>143</v>
      </c>
      <c r="AU130" s="155" t="s">
        <v>78</v>
      </c>
      <c r="AY130" s="18" t="s">
        <v>141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8" t="s">
        <v>76</v>
      </c>
      <c r="BK130" s="156">
        <f>ROUND(I130*H130,2)</f>
        <v>0</v>
      </c>
      <c r="BL130" s="18" t="s">
        <v>148</v>
      </c>
      <c r="BM130" s="155" t="s">
        <v>191</v>
      </c>
    </row>
    <row r="131" spans="1:65" s="2" customFormat="1" x14ac:dyDescent="0.2">
      <c r="A131" s="33"/>
      <c r="B131" s="34"/>
      <c r="C131" s="33"/>
      <c r="D131" s="157" t="s">
        <v>150</v>
      </c>
      <c r="E131" s="33"/>
      <c r="F131" s="158" t="s">
        <v>192</v>
      </c>
      <c r="G131" s="33"/>
      <c r="H131" s="33"/>
      <c r="I131" s="159"/>
      <c r="J131" s="33"/>
      <c r="K131" s="33"/>
      <c r="L131" s="34"/>
      <c r="M131" s="160"/>
      <c r="N131" s="161"/>
      <c r="O131" s="54"/>
      <c r="P131" s="54"/>
      <c r="Q131" s="54"/>
      <c r="R131" s="54"/>
      <c r="S131" s="54"/>
      <c r="T131" s="55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150</v>
      </c>
      <c r="AU131" s="18" t="s">
        <v>78</v>
      </c>
    </row>
    <row r="132" spans="1:65" s="14" customFormat="1" x14ac:dyDescent="0.2">
      <c r="B132" s="170"/>
      <c r="D132" s="163" t="s">
        <v>152</v>
      </c>
      <c r="E132" s="171" t="s">
        <v>3</v>
      </c>
      <c r="F132" s="172" t="s">
        <v>193</v>
      </c>
      <c r="H132" s="173">
        <v>15.648999999999999</v>
      </c>
      <c r="I132" s="174"/>
      <c r="L132" s="170"/>
      <c r="M132" s="175"/>
      <c r="N132" s="176"/>
      <c r="O132" s="176"/>
      <c r="P132" s="176"/>
      <c r="Q132" s="176"/>
      <c r="R132" s="176"/>
      <c r="S132" s="176"/>
      <c r="T132" s="177"/>
      <c r="AT132" s="171" t="s">
        <v>152</v>
      </c>
      <c r="AU132" s="171" t="s">
        <v>78</v>
      </c>
      <c r="AV132" s="14" t="s">
        <v>78</v>
      </c>
      <c r="AW132" s="14" t="s">
        <v>31</v>
      </c>
      <c r="AX132" s="14" t="s">
        <v>76</v>
      </c>
      <c r="AY132" s="171" t="s">
        <v>141</v>
      </c>
    </row>
    <row r="133" spans="1:65" s="2" customFormat="1" ht="44.25" customHeight="1" x14ac:dyDescent="0.2">
      <c r="A133" s="33"/>
      <c r="B133" s="143"/>
      <c r="C133" s="144" t="s">
        <v>194</v>
      </c>
      <c r="D133" s="144" t="s">
        <v>143</v>
      </c>
      <c r="E133" s="145" t="s">
        <v>195</v>
      </c>
      <c r="F133" s="146" t="s">
        <v>196</v>
      </c>
      <c r="G133" s="147" t="s">
        <v>162</v>
      </c>
      <c r="H133" s="148">
        <v>27.158999999999999</v>
      </c>
      <c r="I133" s="149"/>
      <c r="J133" s="150">
        <f>ROUND(I133*H133,2)</f>
        <v>0</v>
      </c>
      <c r="K133" s="146" t="s">
        <v>147</v>
      </c>
      <c r="L133" s="34"/>
      <c r="M133" s="151" t="s">
        <v>3</v>
      </c>
      <c r="N133" s="152" t="s">
        <v>40</v>
      </c>
      <c r="O133" s="54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5" t="s">
        <v>148</v>
      </c>
      <c r="AT133" s="155" t="s">
        <v>143</v>
      </c>
      <c r="AU133" s="155" t="s">
        <v>78</v>
      </c>
      <c r="AY133" s="18" t="s">
        <v>141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8" t="s">
        <v>76</v>
      </c>
      <c r="BK133" s="156">
        <f>ROUND(I133*H133,2)</f>
        <v>0</v>
      </c>
      <c r="BL133" s="18" t="s">
        <v>148</v>
      </c>
      <c r="BM133" s="155" t="s">
        <v>197</v>
      </c>
    </row>
    <row r="134" spans="1:65" s="2" customFormat="1" x14ac:dyDescent="0.2">
      <c r="A134" s="33"/>
      <c r="B134" s="34"/>
      <c r="C134" s="33"/>
      <c r="D134" s="157" t="s">
        <v>150</v>
      </c>
      <c r="E134" s="33"/>
      <c r="F134" s="158" t="s">
        <v>198</v>
      </c>
      <c r="G134" s="33"/>
      <c r="H134" s="33"/>
      <c r="I134" s="159"/>
      <c r="J134" s="33"/>
      <c r="K134" s="33"/>
      <c r="L134" s="34"/>
      <c r="M134" s="160"/>
      <c r="N134" s="161"/>
      <c r="O134" s="54"/>
      <c r="P134" s="54"/>
      <c r="Q134" s="54"/>
      <c r="R134" s="54"/>
      <c r="S134" s="54"/>
      <c r="T134" s="55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150</v>
      </c>
      <c r="AU134" s="18" t="s">
        <v>78</v>
      </c>
    </row>
    <row r="135" spans="1:65" s="14" customFormat="1" x14ac:dyDescent="0.2">
      <c r="B135" s="170"/>
      <c r="D135" s="163" t="s">
        <v>152</v>
      </c>
      <c r="E135" s="171" t="s">
        <v>3</v>
      </c>
      <c r="F135" s="172" t="s">
        <v>199</v>
      </c>
      <c r="H135" s="173">
        <v>27.158999999999999</v>
      </c>
      <c r="I135" s="174"/>
      <c r="L135" s="170"/>
      <c r="M135" s="175"/>
      <c r="N135" s="176"/>
      <c r="O135" s="176"/>
      <c r="P135" s="176"/>
      <c r="Q135" s="176"/>
      <c r="R135" s="176"/>
      <c r="S135" s="176"/>
      <c r="T135" s="177"/>
      <c r="AT135" s="171" t="s">
        <v>152</v>
      </c>
      <c r="AU135" s="171" t="s">
        <v>78</v>
      </c>
      <c r="AV135" s="14" t="s">
        <v>78</v>
      </c>
      <c r="AW135" s="14" t="s">
        <v>31</v>
      </c>
      <c r="AX135" s="14" t="s">
        <v>76</v>
      </c>
      <c r="AY135" s="171" t="s">
        <v>141</v>
      </c>
    </row>
    <row r="136" spans="1:65" s="12" customFormat="1" ht="22.8" customHeight="1" x14ac:dyDescent="0.25">
      <c r="B136" s="130"/>
      <c r="D136" s="131" t="s">
        <v>68</v>
      </c>
      <c r="E136" s="141" t="s">
        <v>78</v>
      </c>
      <c r="F136" s="141" t="s">
        <v>200</v>
      </c>
      <c r="I136" s="133"/>
      <c r="J136" s="142">
        <f>BK136</f>
        <v>0</v>
      </c>
      <c r="L136" s="130"/>
      <c r="M136" s="135"/>
      <c r="N136" s="136"/>
      <c r="O136" s="136"/>
      <c r="P136" s="137">
        <f>SUM(P137:P152)</f>
        <v>0</v>
      </c>
      <c r="Q136" s="136"/>
      <c r="R136" s="137">
        <f>SUM(R137:R152)</f>
        <v>28.60537673</v>
      </c>
      <c r="S136" s="136"/>
      <c r="T136" s="138">
        <f>SUM(T137:T152)</f>
        <v>0</v>
      </c>
      <c r="AR136" s="131" t="s">
        <v>76</v>
      </c>
      <c r="AT136" s="139" t="s">
        <v>68</v>
      </c>
      <c r="AU136" s="139" t="s">
        <v>76</v>
      </c>
      <c r="AY136" s="131" t="s">
        <v>141</v>
      </c>
      <c r="BK136" s="140">
        <f>SUM(BK137:BK152)</f>
        <v>0</v>
      </c>
    </row>
    <row r="137" spans="1:65" s="2" customFormat="1" ht="16.5" customHeight="1" x14ac:dyDescent="0.2">
      <c r="A137" s="33"/>
      <c r="B137" s="143"/>
      <c r="C137" s="144" t="s">
        <v>201</v>
      </c>
      <c r="D137" s="144" t="s">
        <v>143</v>
      </c>
      <c r="E137" s="145" t="s">
        <v>202</v>
      </c>
      <c r="F137" s="146" t="s">
        <v>203</v>
      </c>
      <c r="G137" s="147" t="s">
        <v>146</v>
      </c>
      <c r="H137" s="148">
        <v>24.08</v>
      </c>
      <c r="I137" s="149"/>
      <c r="J137" s="150">
        <f>ROUND(I137*H137,2)</f>
        <v>0</v>
      </c>
      <c r="K137" s="146" t="s">
        <v>147</v>
      </c>
      <c r="L137" s="34"/>
      <c r="M137" s="151" t="s">
        <v>3</v>
      </c>
      <c r="N137" s="152" t="s">
        <v>40</v>
      </c>
      <c r="O137" s="54"/>
      <c r="P137" s="153">
        <f>O137*H137</f>
        <v>0</v>
      </c>
      <c r="Q137" s="153">
        <v>2.6900000000000001E-3</v>
      </c>
      <c r="R137" s="153">
        <f>Q137*H137</f>
        <v>6.4775200000000005E-2</v>
      </c>
      <c r="S137" s="153">
        <v>0</v>
      </c>
      <c r="T137" s="15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5" t="s">
        <v>148</v>
      </c>
      <c r="AT137" s="155" t="s">
        <v>143</v>
      </c>
      <c r="AU137" s="155" t="s">
        <v>78</v>
      </c>
      <c r="AY137" s="18" t="s">
        <v>141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8" t="s">
        <v>76</v>
      </c>
      <c r="BK137" s="156">
        <f>ROUND(I137*H137,2)</f>
        <v>0</v>
      </c>
      <c r="BL137" s="18" t="s">
        <v>148</v>
      </c>
      <c r="BM137" s="155" t="s">
        <v>204</v>
      </c>
    </row>
    <row r="138" spans="1:65" s="2" customFormat="1" x14ac:dyDescent="0.2">
      <c r="A138" s="33"/>
      <c r="B138" s="34"/>
      <c r="C138" s="33"/>
      <c r="D138" s="157" t="s">
        <v>150</v>
      </c>
      <c r="E138" s="33"/>
      <c r="F138" s="158" t="s">
        <v>205</v>
      </c>
      <c r="G138" s="33"/>
      <c r="H138" s="33"/>
      <c r="I138" s="159"/>
      <c r="J138" s="33"/>
      <c r="K138" s="33"/>
      <c r="L138" s="34"/>
      <c r="M138" s="160"/>
      <c r="N138" s="161"/>
      <c r="O138" s="54"/>
      <c r="P138" s="54"/>
      <c r="Q138" s="54"/>
      <c r="R138" s="54"/>
      <c r="S138" s="54"/>
      <c r="T138" s="55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150</v>
      </c>
      <c r="AU138" s="18" t="s">
        <v>78</v>
      </c>
    </row>
    <row r="139" spans="1:65" s="14" customFormat="1" x14ac:dyDescent="0.2">
      <c r="B139" s="170"/>
      <c r="D139" s="163" t="s">
        <v>152</v>
      </c>
      <c r="E139" s="171" t="s">
        <v>3</v>
      </c>
      <c r="F139" s="172" t="s">
        <v>206</v>
      </c>
      <c r="H139" s="173">
        <v>23.16</v>
      </c>
      <c r="I139" s="174"/>
      <c r="L139" s="170"/>
      <c r="M139" s="175"/>
      <c r="N139" s="176"/>
      <c r="O139" s="176"/>
      <c r="P139" s="176"/>
      <c r="Q139" s="176"/>
      <c r="R139" s="176"/>
      <c r="S139" s="176"/>
      <c r="T139" s="177"/>
      <c r="AT139" s="171" t="s">
        <v>152</v>
      </c>
      <c r="AU139" s="171" t="s">
        <v>78</v>
      </c>
      <c r="AV139" s="14" t="s">
        <v>78</v>
      </c>
      <c r="AW139" s="14" t="s">
        <v>31</v>
      </c>
      <c r="AX139" s="14" t="s">
        <v>69</v>
      </c>
      <c r="AY139" s="171" t="s">
        <v>141</v>
      </c>
    </row>
    <row r="140" spans="1:65" s="14" customFormat="1" x14ac:dyDescent="0.2">
      <c r="B140" s="170"/>
      <c r="D140" s="163" t="s">
        <v>152</v>
      </c>
      <c r="E140" s="171" t="s">
        <v>3</v>
      </c>
      <c r="F140" s="172" t="s">
        <v>207</v>
      </c>
      <c r="H140" s="173">
        <v>0.92</v>
      </c>
      <c r="I140" s="174"/>
      <c r="L140" s="170"/>
      <c r="M140" s="175"/>
      <c r="N140" s="176"/>
      <c r="O140" s="176"/>
      <c r="P140" s="176"/>
      <c r="Q140" s="176"/>
      <c r="R140" s="176"/>
      <c r="S140" s="176"/>
      <c r="T140" s="177"/>
      <c r="AT140" s="171" t="s">
        <v>152</v>
      </c>
      <c r="AU140" s="171" t="s">
        <v>78</v>
      </c>
      <c r="AV140" s="14" t="s">
        <v>78</v>
      </c>
      <c r="AW140" s="14" t="s">
        <v>31</v>
      </c>
      <c r="AX140" s="14" t="s">
        <v>69</v>
      </c>
      <c r="AY140" s="171" t="s">
        <v>141</v>
      </c>
    </row>
    <row r="141" spans="1:65" s="15" customFormat="1" x14ac:dyDescent="0.2">
      <c r="B141" s="178"/>
      <c r="D141" s="163" t="s">
        <v>152</v>
      </c>
      <c r="E141" s="179" t="s">
        <v>3</v>
      </c>
      <c r="F141" s="180" t="s">
        <v>186</v>
      </c>
      <c r="H141" s="181">
        <v>24.080000000000002</v>
      </c>
      <c r="I141" s="182"/>
      <c r="L141" s="178"/>
      <c r="M141" s="183"/>
      <c r="N141" s="184"/>
      <c r="O141" s="184"/>
      <c r="P141" s="184"/>
      <c r="Q141" s="184"/>
      <c r="R141" s="184"/>
      <c r="S141" s="184"/>
      <c r="T141" s="185"/>
      <c r="AT141" s="179" t="s">
        <v>152</v>
      </c>
      <c r="AU141" s="179" t="s">
        <v>78</v>
      </c>
      <c r="AV141" s="15" t="s">
        <v>148</v>
      </c>
      <c r="AW141" s="15" t="s">
        <v>31</v>
      </c>
      <c r="AX141" s="15" t="s">
        <v>76</v>
      </c>
      <c r="AY141" s="179" t="s">
        <v>141</v>
      </c>
    </row>
    <row r="142" spans="1:65" s="2" customFormat="1" ht="16.5" customHeight="1" x14ac:dyDescent="0.2">
      <c r="A142" s="33"/>
      <c r="B142" s="143"/>
      <c r="C142" s="144" t="s">
        <v>208</v>
      </c>
      <c r="D142" s="144" t="s">
        <v>143</v>
      </c>
      <c r="E142" s="145" t="s">
        <v>209</v>
      </c>
      <c r="F142" s="146" t="s">
        <v>210</v>
      </c>
      <c r="G142" s="147" t="s">
        <v>146</v>
      </c>
      <c r="H142" s="148">
        <v>24.08</v>
      </c>
      <c r="I142" s="149"/>
      <c r="J142" s="150">
        <f>ROUND(I142*H142,2)</f>
        <v>0</v>
      </c>
      <c r="K142" s="146" t="s">
        <v>147</v>
      </c>
      <c r="L142" s="34"/>
      <c r="M142" s="151" t="s">
        <v>3</v>
      </c>
      <c r="N142" s="152" t="s">
        <v>40</v>
      </c>
      <c r="O142" s="54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5" t="s">
        <v>148</v>
      </c>
      <c r="AT142" s="155" t="s">
        <v>143</v>
      </c>
      <c r="AU142" s="155" t="s">
        <v>78</v>
      </c>
      <c r="AY142" s="18" t="s">
        <v>141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8" t="s">
        <v>76</v>
      </c>
      <c r="BK142" s="156">
        <f>ROUND(I142*H142,2)</f>
        <v>0</v>
      </c>
      <c r="BL142" s="18" t="s">
        <v>148</v>
      </c>
      <c r="BM142" s="155" t="s">
        <v>211</v>
      </c>
    </row>
    <row r="143" spans="1:65" s="2" customFormat="1" x14ac:dyDescent="0.2">
      <c r="A143" s="33"/>
      <c r="B143" s="34"/>
      <c r="C143" s="33"/>
      <c r="D143" s="157" t="s">
        <v>150</v>
      </c>
      <c r="E143" s="33"/>
      <c r="F143" s="158" t="s">
        <v>212</v>
      </c>
      <c r="G143" s="33"/>
      <c r="H143" s="33"/>
      <c r="I143" s="159"/>
      <c r="J143" s="33"/>
      <c r="K143" s="33"/>
      <c r="L143" s="34"/>
      <c r="M143" s="160"/>
      <c r="N143" s="161"/>
      <c r="O143" s="54"/>
      <c r="P143" s="54"/>
      <c r="Q143" s="54"/>
      <c r="R143" s="54"/>
      <c r="S143" s="54"/>
      <c r="T143" s="55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150</v>
      </c>
      <c r="AU143" s="18" t="s">
        <v>78</v>
      </c>
    </row>
    <row r="144" spans="1:65" s="2" customFormat="1" ht="24.15" customHeight="1" x14ac:dyDescent="0.2">
      <c r="A144" s="33"/>
      <c r="B144" s="143"/>
      <c r="C144" s="144" t="s">
        <v>213</v>
      </c>
      <c r="D144" s="144" t="s">
        <v>143</v>
      </c>
      <c r="E144" s="145" t="s">
        <v>214</v>
      </c>
      <c r="F144" s="146" t="s">
        <v>215</v>
      </c>
      <c r="G144" s="147" t="s">
        <v>190</v>
      </c>
      <c r="H144" s="148">
        <v>6.3E-2</v>
      </c>
      <c r="I144" s="149"/>
      <c r="J144" s="150">
        <f>ROUND(I144*H144,2)</f>
        <v>0</v>
      </c>
      <c r="K144" s="146" t="s">
        <v>147</v>
      </c>
      <c r="L144" s="34"/>
      <c r="M144" s="151" t="s">
        <v>3</v>
      </c>
      <c r="N144" s="152" t="s">
        <v>40</v>
      </c>
      <c r="O144" s="54"/>
      <c r="P144" s="153">
        <f>O144*H144</f>
        <v>0</v>
      </c>
      <c r="Q144" s="153">
        <v>1.0606199999999999</v>
      </c>
      <c r="R144" s="153">
        <f>Q144*H144</f>
        <v>6.681906E-2</v>
      </c>
      <c r="S144" s="153">
        <v>0</v>
      </c>
      <c r="T144" s="154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5" t="s">
        <v>148</v>
      </c>
      <c r="AT144" s="155" t="s">
        <v>143</v>
      </c>
      <c r="AU144" s="155" t="s">
        <v>78</v>
      </c>
      <c r="AY144" s="18" t="s">
        <v>141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8" t="s">
        <v>76</v>
      </c>
      <c r="BK144" s="156">
        <f>ROUND(I144*H144,2)</f>
        <v>0</v>
      </c>
      <c r="BL144" s="18" t="s">
        <v>148</v>
      </c>
      <c r="BM144" s="155" t="s">
        <v>216</v>
      </c>
    </row>
    <row r="145" spans="1:65" s="2" customFormat="1" x14ac:dyDescent="0.2">
      <c r="A145" s="33"/>
      <c r="B145" s="34"/>
      <c r="C145" s="33"/>
      <c r="D145" s="157" t="s">
        <v>150</v>
      </c>
      <c r="E145" s="33"/>
      <c r="F145" s="158" t="s">
        <v>217</v>
      </c>
      <c r="G145" s="33"/>
      <c r="H145" s="33"/>
      <c r="I145" s="159"/>
      <c r="J145" s="33"/>
      <c r="K145" s="33"/>
      <c r="L145" s="34"/>
      <c r="M145" s="160"/>
      <c r="N145" s="161"/>
      <c r="O145" s="54"/>
      <c r="P145" s="54"/>
      <c r="Q145" s="54"/>
      <c r="R145" s="54"/>
      <c r="S145" s="54"/>
      <c r="T145" s="55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150</v>
      </c>
      <c r="AU145" s="18" t="s">
        <v>78</v>
      </c>
    </row>
    <row r="146" spans="1:65" s="13" customFormat="1" x14ac:dyDescent="0.2">
      <c r="B146" s="162"/>
      <c r="D146" s="163" t="s">
        <v>152</v>
      </c>
      <c r="E146" s="164" t="s">
        <v>3</v>
      </c>
      <c r="F146" s="165" t="s">
        <v>218</v>
      </c>
      <c r="H146" s="164" t="s">
        <v>3</v>
      </c>
      <c r="I146" s="166"/>
      <c r="L146" s="162"/>
      <c r="M146" s="167"/>
      <c r="N146" s="168"/>
      <c r="O146" s="168"/>
      <c r="P146" s="168"/>
      <c r="Q146" s="168"/>
      <c r="R146" s="168"/>
      <c r="S146" s="168"/>
      <c r="T146" s="169"/>
      <c r="AT146" s="164" t="s">
        <v>152</v>
      </c>
      <c r="AU146" s="164" t="s">
        <v>78</v>
      </c>
      <c r="AV146" s="13" t="s">
        <v>76</v>
      </c>
      <c r="AW146" s="13" t="s">
        <v>31</v>
      </c>
      <c r="AX146" s="13" t="s">
        <v>69</v>
      </c>
      <c r="AY146" s="164" t="s">
        <v>141</v>
      </c>
    </row>
    <row r="147" spans="1:65" s="14" customFormat="1" x14ac:dyDescent="0.2">
      <c r="B147" s="170"/>
      <c r="D147" s="163" t="s">
        <v>152</v>
      </c>
      <c r="E147" s="171" t="s">
        <v>3</v>
      </c>
      <c r="F147" s="172" t="s">
        <v>219</v>
      </c>
      <c r="H147" s="173">
        <v>6.3E-2</v>
      </c>
      <c r="I147" s="174"/>
      <c r="L147" s="170"/>
      <c r="M147" s="175"/>
      <c r="N147" s="176"/>
      <c r="O147" s="176"/>
      <c r="P147" s="176"/>
      <c r="Q147" s="176"/>
      <c r="R147" s="176"/>
      <c r="S147" s="176"/>
      <c r="T147" s="177"/>
      <c r="AT147" s="171" t="s">
        <v>152</v>
      </c>
      <c r="AU147" s="171" t="s">
        <v>78</v>
      </c>
      <c r="AV147" s="14" t="s">
        <v>78</v>
      </c>
      <c r="AW147" s="14" t="s">
        <v>31</v>
      </c>
      <c r="AX147" s="14" t="s">
        <v>76</v>
      </c>
      <c r="AY147" s="171" t="s">
        <v>141</v>
      </c>
    </row>
    <row r="148" spans="1:65" s="2" customFormat="1" ht="37.799999999999997" customHeight="1" x14ac:dyDescent="0.2">
      <c r="A148" s="33"/>
      <c r="B148" s="143"/>
      <c r="C148" s="144" t="s">
        <v>220</v>
      </c>
      <c r="D148" s="144" t="s">
        <v>143</v>
      </c>
      <c r="E148" s="145" t="s">
        <v>221</v>
      </c>
      <c r="F148" s="146" t="s">
        <v>222</v>
      </c>
      <c r="G148" s="147" t="s">
        <v>162</v>
      </c>
      <c r="H148" s="148">
        <v>11.381</v>
      </c>
      <c r="I148" s="149"/>
      <c r="J148" s="150">
        <f>ROUND(I148*H148,2)</f>
        <v>0</v>
      </c>
      <c r="K148" s="146" t="s">
        <v>147</v>
      </c>
      <c r="L148" s="34"/>
      <c r="M148" s="151" t="s">
        <v>3</v>
      </c>
      <c r="N148" s="152" t="s">
        <v>40</v>
      </c>
      <c r="O148" s="54"/>
      <c r="P148" s="153">
        <f>O148*H148</f>
        <v>0</v>
      </c>
      <c r="Q148" s="153">
        <v>2.5018699999999998</v>
      </c>
      <c r="R148" s="153">
        <f>Q148*H148</f>
        <v>28.47378247</v>
      </c>
      <c r="S148" s="153">
        <v>0</v>
      </c>
      <c r="T148" s="154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5" t="s">
        <v>148</v>
      </c>
      <c r="AT148" s="155" t="s">
        <v>143</v>
      </c>
      <c r="AU148" s="155" t="s">
        <v>78</v>
      </c>
      <c r="AY148" s="18" t="s">
        <v>141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8" t="s">
        <v>76</v>
      </c>
      <c r="BK148" s="156">
        <f>ROUND(I148*H148,2)</f>
        <v>0</v>
      </c>
      <c r="BL148" s="18" t="s">
        <v>148</v>
      </c>
      <c r="BM148" s="155" t="s">
        <v>223</v>
      </c>
    </row>
    <row r="149" spans="1:65" s="2" customFormat="1" x14ac:dyDescent="0.2">
      <c r="A149" s="33"/>
      <c r="B149" s="34"/>
      <c r="C149" s="33"/>
      <c r="D149" s="157" t="s">
        <v>150</v>
      </c>
      <c r="E149" s="33"/>
      <c r="F149" s="158" t="s">
        <v>224</v>
      </c>
      <c r="G149" s="33"/>
      <c r="H149" s="33"/>
      <c r="I149" s="159"/>
      <c r="J149" s="33"/>
      <c r="K149" s="33"/>
      <c r="L149" s="34"/>
      <c r="M149" s="160"/>
      <c r="N149" s="161"/>
      <c r="O149" s="54"/>
      <c r="P149" s="54"/>
      <c r="Q149" s="54"/>
      <c r="R149" s="54"/>
      <c r="S149" s="54"/>
      <c r="T149" s="55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150</v>
      </c>
      <c r="AU149" s="18" t="s">
        <v>78</v>
      </c>
    </row>
    <row r="150" spans="1:65" s="14" customFormat="1" x14ac:dyDescent="0.2">
      <c r="B150" s="170"/>
      <c r="D150" s="163" t="s">
        <v>152</v>
      </c>
      <c r="E150" s="171" t="s">
        <v>3</v>
      </c>
      <c r="F150" s="172" t="s">
        <v>225</v>
      </c>
      <c r="H150" s="173">
        <v>2.6869999999999998</v>
      </c>
      <c r="I150" s="174"/>
      <c r="L150" s="170"/>
      <c r="M150" s="175"/>
      <c r="N150" s="176"/>
      <c r="O150" s="176"/>
      <c r="P150" s="176"/>
      <c r="Q150" s="176"/>
      <c r="R150" s="176"/>
      <c r="S150" s="176"/>
      <c r="T150" s="177"/>
      <c r="AT150" s="171" t="s">
        <v>152</v>
      </c>
      <c r="AU150" s="171" t="s">
        <v>78</v>
      </c>
      <c r="AV150" s="14" t="s">
        <v>78</v>
      </c>
      <c r="AW150" s="14" t="s">
        <v>31</v>
      </c>
      <c r="AX150" s="14" t="s">
        <v>69</v>
      </c>
      <c r="AY150" s="171" t="s">
        <v>141</v>
      </c>
    </row>
    <row r="151" spans="1:65" s="14" customFormat="1" x14ac:dyDescent="0.2">
      <c r="B151" s="170"/>
      <c r="D151" s="163" t="s">
        <v>152</v>
      </c>
      <c r="E151" s="171" t="s">
        <v>3</v>
      </c>
      <c r="F151" s="172" t="s">
        <v>226</v>
      </c>
      <c r="H151" s="173">
        <v>8.6940000000000008</v>
      </c>
      <c r="I151" s="174"/>
      <c r="L151" s="170"/>
      <c r="M151" s="175"/>
      <c r="N151" s="176"/>
      <c r="O151" s="176"/>
      <c r="P151" s="176"/>
      <c r="Q151" s="176"/>
      <c r="R151" s="176"/>
      <c r="S151" s="176"/>
      <c r="T151" s="177"/>
      <c r="AT151" s="171" t="s">
        <v>152</v>
      </c>
      <c r="AU151" s="171" t="s">
        <v>78</v>
      </c>
      <c r="AV151" s="14" t="s">
        <v>78</v>
      </c>
      <c r="AW151" s="14" t="s">
        <v>31</v>
      </c>
      <c r="AX151" s="14" t="s">
        <v>69</v>
      </c>
      <c r="AY151" s="171" t="s">
        <v>141</v>
      </c>
    </row>
    <row r="152" spans="1:65" s="15" customFormat="1" x14ac:dyDescent="0.2">
      <c r="B152" s="178"/>
      <c r="D152" s="163" t="s">
        <v>152</v>
      </c>
      <c r="E152" s="179" t="s">
        <v>3</v>
      </c>
      <c r="F152" s="180" t="s">
        <v>186</v>
      </c>
      <c r="H152" s="181">
        <v>11.381</v>
      </c>
      <c r="I152" s="182"/>
      <c r="L152" s="178"/>
      <c r="M152" s="183"/>
      <c r="N152" s="184"/>
      <c r="O152" s="184"/>
      <c r="P152" s="184"/>
      <c r="Q152" s="184"/>
      <c r="R152" s="184"/>
      <c r="S152" s="184"/>
      <c r="T152" s="185"/>
      <c r="AT152" s="179" t="s">
        <v>152</v>
      </c>
      <c r="AU152" s="179" t="s">
        <v>78</v>
      </c>
      <c r="AV152" s="15" t="s">
        <v>148</v>
      </c>
      <c r="AW152" s="15" t="s">
        <v>31</v>
      </c>
      <c r="AX152" s="15" t="s">
        <v>76</v>
      </c>
      <c r="AY152" s="179" t="s">
        <v>141</v>
      </c>
    </row>
    <row r="153" spans="1:65" s="12" customFormat="1" ht="22.8" customHeight="1" x14ac:dyDescent="0.25">
      <c r="B153" s="130"/>
      <c r="D153" s="131" t="s">
        <v>68</v>
      </c>
      <c r="E153" s="141" t="s">
        <v>227</v>
      </c>
      <c r="F153" s="141" t="s">
        <v>228</v>
      </c>
      <c r="I153" s="133"/>
      <c r="J153" s="142">
        <f>BK153</f>
        <v>0</v>
      </c>
      <c r="L153" s="130"/>
      <c r="M153" s="135"/>
      <c r="N153" s="136"/>
      <c r="O153" s="136"/>
      <c r="P153" s="137">
        <f>SUM(P154:P159)</f>
        <v>0</v>
      </c>
      <c r="Q153" s="136"/>
      <c r="R153" s="137">
        <f>SUM(R154:R159)</f>
        <v>8.1594072000000004</v>
      </c>
      <c r="S153" s="136"/>
      <c r="T153" s="138">
        <f>SUM(T154:T159)</f>
        <v>0</v>
      </c>
      <c r="AR153" s="131" t="s">
        <v>76</v>
      </c>
      <c r="AT153" s="139" t="s">
        <v>68</v>
      </c>
      <c r="AU153" s="139" t="s">
        <v>76</v>
      </c>
      <c r="AY153" s="131" t="s">
        <v>141</v>
      </c>
      <c r="BK153" s="140">
        <f>SUM(BK154:BK159)</f>
        <v>0</v>
      </c>
    </row>
    <row r="154" spans="1:65" s="2" customFormat="1" ht="24.15" customHeight="1" x14ac:dyDescent="0.2">
      <c r="A154" s="33"/>
      <c r="B154" s="143"/>
      <c r="C154" s="144" t="s">
        <v>229</v>
      </c>
      <c r="D154" s="144" t="s">
        <v>143</v>
      </c>
      <c r="E154" s="145" t="s">
        <v>230</v>
      </c>
      <c r="F154" s="146" t="s">
        <v>231</v>
      </c>
      <c r="G154" s="147" t="s">
        <v>146</v>
      </c>
      <c r="H154" s="148">
        <v>17.46</v>
      </c>
      <c r="I154" s="149"/>
      <c r="J154" s="150">
        <f>ROUND(I154*H154,2)</f>
        <v>0</v>
      </c>
      <c r="K154" s="146" t="s">
        <v>147</v>
      </c>
      <c r="L154" s="34"/>
      <c r="M154" s="151" t="s">
        <v>3</v>
      </c>
      <c r="N154" s="152" t="s">
        <v>40</v>
      </c>
      <c r="O154" s="54"/>
      <c r="P154" s="153">
        <f>O154*H154</f>
        <v>0</v>
      </c>
      <c r="Q154" s="153">
        <v>0.1837</v>
      </c>
      <c r="R154" s="153">
        <f>Q154*H154</f>
        <v>3.2074020000000001</v>
      </c>
      <c r="S154" s="153">
        <v>0</v>
      </c>
      <c r="T154" s="154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5" t="s">
        <v>148</v>
      </c>
      <c r="AT154" s="155" t="s">
        <v>143</v>
      </c>
      <c r="AU154" s="155" t="s">
        <v>78</v>
      </c>
      <c r="AY154" s="18" t="s">
        <v>141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8" t="s">
        <v>76</v>
      </c>
      <c r="BK154" s="156">
        <f>ROUND(I154*H154,2)</f>
        <v>0</v>
      </c>
      <c r="BL154" s="18" t="s">
        <v>148</v>
      </c>
      <c r="BM154" s="155" t="s">
        <v>232</v>
      </c>
    </row>
    <row r="155" spans="1:65" s="2" customFormat="1" x14ac:dyDescent="0.2">
      <c r="A155" s="33"/>
      <c r="B155" s="34"/>
      <c r="C155" s="33"/>
      <c r="D155" s="157" t="s">
        <v>150</v>
      </c>
      <c r="E155" s="33"/>
      <c r="F155" s="158" t="s">
        <v>233</v>
      </c>
      <c r="G155" s="33"/>
      <c r="H155" s="33"/>
      <c r="I155" s="159"/>
      <c r="J155" s="33"/>
      <c r="K155" s="33"/>
      <c r="L155" s="34"/>
      <c r="M155" s="160"/>
      <c r="N155" s="161"/>
      <c r="O155" s="54"/>
      <c r="P155" s="54"/>
      <c r="Q155" s="54"/>
      <c r="R155" s="54"/>
      <c r="S155" s="54"/>
      <c r="T155" s="55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150</v>
      </c>
      <c r="AU155" s="18" t="s">
        <v>78</v>
      </c>
    </row>
    <row r="156" spans="1:65" s="14" customFormat="1" x14ac:dyDescent="0.2">
      <c r="B156" s="170"/>
      <c r="D156" s="163" t="s">
        <v>152</v>
      </c>
      <c r="E156" s="171" t="s">
        <v>3</v>
      </c>
      <c r="F156" s="172" t="s">
        <v>154</v>
      </c>
      <c r="H156" s="173">
        <v>17.46</v>
      </c>
      <c r="I156" s="174"/>
      <c r="L156" s="170"/>
      <c r="M156" s="175"/>
      <c r="N156" s="176"/>
      <c r="O156" s="176"/>
      <c r="P156" s="176"/>
      <c r="Q156" s="176"/>
      <c r="R156" s="176"/>
      <c r="S156" s="176"/>
      <c r="T156" s="177"/>
      <c r="AT156" s="171" t="s">
        <v>152</v>
      </c>
      <c r="AU156" s="171" t="s">
        <v>78</v>
      </c>
      <c r="AV156" s="14" t="s">
        <v>78</v>
      </c>
      <c r="AW156" s="14" t="s">
        <v>31</v>
      </c>
      <c r="AX156" s="14" t="s">
        <v>76</v>
      </c>
      <c r="AY156" s="171" t="s">
        <v>141</v>
      </c>
    </row>
    <row r="157" spans="1:65" s="2" customFormat="1" ht="33" customHeight="1" x14ac:dyDescent="0.2">
      <c r="A157" s="33"/>
      <c r="B157" s="143"/>
      <c r="C157" s="144" t="s">
        <v>234</v>
      </c>
      <c r="D157" s="144" t="s">
        <v>143</v>
      </c>
      <c r="E157" s="145" t="s">
        <v>235</v>
      </c>
      <c r="F157" s="146" t="s">
        <v>236</v>
      </c>
      <c r="G157" s="147" t="s">
        <v>146</v>
      </c>
      <c r="H157" s="148">
        <v>17.46</v>
      </c>
      <c r="I157" s="149"/>
      <c r="J157" s="150">
        <f>ROUND(I157*H157,2)</f>
        <v>0</v>
      </c>
      <c r="K157" s="146" t="s">
        <v>147</v>
      </c>
      <c r="L157" s="34"/>
      <c r="M157" s="151" t="s">
        <v>3</v>
      </c>
      <c r="N157" s="152" t="s">
        <v>40</v>
      </c>
      <c r="O157" s="54"/>
      <c r="P157" s="153">
        <f>O157*H157</f>
        <v>0</v>
      </c>
      <c r="Q157" s="153">
        <v>0.28361999999999998</v>
      </c>
      <c r="R157" s="153">
        <f>Q157*H157</f>
        <v>4.9520052000000003</v>
      </c>
      <c r="S157" s="153">
        <v>0</v>
      </c>
      <c r="T157" s="154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5" t="s">
        <v>148</v>
      </c>
      <c r="AT157" s="155" t="s">
        <v>143</v>
      </c>
      <c r="AU157" s="155" t="s">
        <v>78</v>
      </c>
      <c r="AY157" s="18" t="s">
        <v>141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8" t="s">
        <v>76</v>
      </c>
      <c r="BK157" s="156">
        <f>ROUND(I157*H157,2)</f>
        <v>0</v>
      </c>
      <c r="BL157" s="18" t="s">
        <v>148</v>
      </c>
      <c r="BM157" s="155" t="s">
        <v>237</v>
      </c>
    </row>
    <row r="158" spans="1:65" s="2" customFormat="1" x14ac:dyDescent="0.2">
      <c r="A158" s="33"/>
      <c r="B158" s="34"/>
      <c r="C158" s="33"/>
      <c r="D158" s="157" t="s">
        <v>150</v>
      </c>
      <c r="E158" s="33"/>
      <c r="F158" s="158" t="s">
        <v>238</v>
      </c>
      <c r="G158" s="33"/>
      <c r="H158" s="33"/>
      <c r="I158" s="159"/>
      <c r="J158" s="33"/>
      <c r="K158" s="33"/>
      <c r="L158" s="34"/>
      <c r="M158" s="160"/>
      <c r="N158" s="161"/>
      <c r="O158" s="54"/>
      <c r="P158" s="54"/>
      <c r="Q158" s="54"/>
      <c r="R158" s="54"/>
      <c r="S158" s="54"/>
      <c r="T158" s="55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8" t="s">
        <v>150</v>
      </c>
      <c r="AU158" s="18" t="s">
        <v>78</v>
      </c>
    </row>
    <row r="159" spans="1:65" s="14" customFormat="1" x14ac:dyDescent="0.2">
      <c r="B159" s="170"/>
      <c r="D159" s="163" t="s">
        <v>152</v>
      </c>
      <c r="E159" s="171" t="s">
        <v>3</v>
      </c>
      <c r="F159" s="172" t="s">
        <v>154</v>
      </c>
      <c r="H159" s="173">
        <v>17.46</v>
      </c>
      <c r="I159" s="174"/>
      <c r="L159" s="170"/>
      <c r="M159" s="175"/>
      <c r="N159" s="176"/>
      <c r="O159" s="176"/>
      <c r="P159" s="176"/>
      <c r="Q159" s="176"/>
      <c r="R159" s="176"/>
      <c r="S159" s="176"/>
      <c r="T159" s="177"/>
      <c r="AT159" s="171" t="s">
        <v>152</v>
      </c>
      <c r="AU159" s="171" t="s">
        <v>78</v>
      </c>
      <c r="AV159" s="14" t="s">
        <v>78</v>
      </c>
      <c r="AW159" s="14" t="s">
        <v>31</v>
      </c>
      <c r="AX159" s="14" t="s">
        <v>76</v>
      </c>
      <c r="AY159" s="171" t="s">
        <v>141</v>
      </c>
    </row>
    <row r="160" spans="1:65" s="12" customFormat="1" ht="22.8" customHeight="1" x14ac:dyDescent="0.25">
      <c r="B160" s="130"/>
      <c r="D160" s="131" t="s">
        <v>68</v>
      </c>
      <c r="E160" s="141" t="s">
        <v>239</v>
      </c>
      <c r="F160" s="141" t="s">
        <v>240</v>
      </c>
      <c r="I160" s="133"/>
      <c r="J160" s="142">
        <f>BK160</f>
        <v>0</v>
      </c>
      <c r="L160" s="130"/>
      <c r="M160" s="135"/>
      <c r="N160" s="136"/>
      <c r="O160" s="136"/>
      <c r="P160" s="137">
        <f>SUM(P161:P169)</f>
        <v>0</v>
      </c>
      <c r="Q160" s="136"/>
      <c r="R160" s="137">
        <f>SUM(R161:R169)</f>
        <v>0.73258851000000003</v>
      </c>
      <c r="S160" s="136"/>
      <c r="T160" s="138">
        <f>SUM(T161:T169)</f>
        <v>0</v>
      </c>
      <c r="AR160" s="131" t="s">
        <v>76</v>
      </c>
      <c r="AT160" s="139" t="s">
        <v>68</v>
      </c>
      <c r="AU160" s="139" t="s">
        <v>76</v>
      </c>
      <c r="AY160" s="131" t="s">
        <v>141</v>
      </c>
      <c r="BK160" s="140">
        <f>SUM(BK161:BK169)</f>
        <v>0</v>
      </c>
    </row>
    <row r="161" spans="1:65" s="2" customFormat="1" ht="37.799999999999997" customHeight="1" x14ac:dyDescent="0.2">
      <c r="A161" s="33"/>
      <c r="B161" s="143"/>
      <c r="C161" s="144" t="s">
        <v>9</v>
      </c>
      <c r="D161" s="144" t="s">
        <v>143</v>
      </c>
      <c r="E161" s="145" t="s">
        <v>241</v>
      </c>
      <c r="F161" s="146" t="s">
        <v>242</v>
      </c>
      <c r="G161" s="147" t="s">
        <v>146</v>
      </c>
      <c r="H161" s="148">
        <v>19.741</v>
      </c>
      <c r="I161" s="149"/>
      <c r="J161" s="150">
        <f>ROUND(I161*H161,2)</f>
        <v>0</v>
      </c>
      <c r="K161" s="146" t="s">
        <v>147</v>
      </c>
      <c r="L161" s="34"/>
      <c r="M161" s="151" t="s">
        <v>3</v>
      </c>
      <c r="N161" s="152" t="s">
        <v>40</v>
      </c>
      <c r="O161" s="54"/>
      <c r="P161" s="153">
        <f>O161*H161</f>
        <v>0</v>
      </c>
      <c r="Q161" s="153">
        <v>4.3800000000000002E-3</v>
      </c>
      <c r="R161" s="153">
        <f>Q161*H161</f>
        <v>8.646558E-2</v>
      </c>
      <c r="S161" s="153">
        <v>0</v>
      </c>
      <c r="T161" s="15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5" t="s">
        <v>148</v>
      </c>
      <c r="AT161" s="155" t="s">
        <v>143</v>
      </c>
      <c r="AU161" s="155" t="s">
        <v>78</v>
      </c>
      <c r="AY161" s="18" t="s">
        <v>141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8" t="s">
        <v>76</v>
      </c>
      <c r="BK161" s="156">
        <f>ROUND(I161*H161,2)</f>
        <v>0</v>
      </c>
      <c r="BL161" s="18" t="s">
        <v>148</v>
      </c>
      <c r="BM161" s="155" t="s">
        <v>243</v>
      </c>
    </row>
    <row r="162" spans="1:65" s="2" customFormat="1" x14ac:dyDescent="0.2">
      <c r="A162" s="33"/>
      <c r="B162" s="34"/>
      <c r="C162" s="33"/>
      <c r="D162" s="157" t="s">
        <v>150</v>
      </c>
      <c r="E162" s="33"/>
      <c r="F162" s="158" t="s">
        <v>244</v>
      </c>
      <c r="G162" s="33"/>
      <c r="H162" s="33"/>
      <c r="I162" s="159"/>
      <c r="J162" s="33"/>
      <c r="K162" s="33"/>
      <c r="L162" s="34"/>
      <c r="M162" s="160"/>
      <c r="N162" s="161"/>
      <c r="O162" s="54"/>
      <c r="P162" s="54"/>
      <c r="Q162" s="54"/>
      <c r="R162" s="54"/>
      <c r="S162" s="54"/>
      <c r="T162" s="55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150</v>
      </c>
      <c r="AU162" s="18" t="s">
        <v>78</v>
      </c>
    </row>
    <row r="163" spans="1:65" s="13" customFormat="1" x14ac:dyDescent="0.2">
      <c r="B163" s="162"/>
      <c r="D163" s="163" t="s">
        <v>152</v>
      </c>
      <c r="E163" s="164" t="s">
        <v>3</v>
      </c>
      <c r="F163" s="165" t="s">
        <v>245</v>
      </c>
      <c r="H163" s="164" t="s">
        <v>3</v>
      </c>
      <c r="I163" s="166"/>
      <c r="L163" s="162"/>
      <c r="M163" s="167"/>
      <c r="N163" s="168"/>
      <c r="O163" s="168"/>
      <c r="P163" s="168"/>
      <c r="Q163" s="168"/>
      <c r="R163" s="168"/>
      <c r="S163" s="168"/>
      <c r="T163" s="169"/>
      <c r="AT163" s="164" t="s">
        <v>152</v>
      </c>
      <c r="AU163" s="164" t="s">
        <v>78</v>
      </c>
      <c r="AV163" s="13" t="s">
        <v>76</v>
      </c>
      <c r="AW163" s="13" t="s">
        <v>31</v>
      </c>
      <c r="AX163" s="13" t="s">
        <v>69</v>
      </c>
      <c r="AY163" s="164" t="s">
        <v>141</v>
      </c>
    </row>
    <row r="164" spans="1:65" s="14" customFormat="1" x14ac:dyDescent="0.2">
      <c r="B164" s="170"/>
      <c r="D164" s="163" t="s">
        <v>152</v>
      </c>
      <c r="E164" s="171" t="s">
        <v>3</v>
      </c>
      <c r="F164" s="172" t="s">
        <v>246</v>
      </c>
      <c r="H164" s="173">
        <v>19.741</v>
      </c>
      <c r="I164" s="174"/>
      <c r="L164" s="170"/>
      <c r="M164" s="175"/>
      <c r="N164" s="176"/>
      <c r="O164" s="176"/>
      <c r="P164" s="176"/>
      <c r="Q164" s="176"/>
      <c r="R164" s="176"/>
      <c r="S164" s="176"/>
      <c r="T164" s="177"/>
      <c r="AT164" s="171" t="s">
        <v>152</v>
      </c>
      <c r="AU164" s="171" t="s">
        <v>78</v>
      </c>
      <c r="AV164" s="14" t="s">
        <v>78</v>
      </c>
      <c r="AW164" s="14" t="s">
        <v>31</v>
      </c>
      <c r="AX164" s="14" t="s">
        <v>69</v>
      </c>
      <c r="AY164" s="171" t="s">
        <v>141</v>
      </c>
    </row>
    <row r="165" spans="1:65" s="15" customFormat="1" x14ac:dyDescent="0.2">
      <c r="B165" s="178"/>
      <c r="D165" s="163" t="s">
        <v>152</v>
      </c>
      <c r="E165" s="179" t="s">
        <v>3</v>
      </c>
      <c r="F165" s="180" t="s">
        <v>186</v>
      </c>
      <c r="H165" s="181">
        <v>19.741</v>
      </c>
      <c r="I165" s="182"/>
      <c r="L165" s="178"/>
      <c r="M165" s="183"/>
      <c r="N165" s="184"/>
      <c r="O165" s="184"/>
      <c r="P165" s="184"/>
      <c r="Q165" s="184"/>
      <c r="R165" s="184"/>
      <c r="S165" s="184"/>
      <c r="T165" s="185"/>
      <c r="AT165" s="179" t="s">
        <v>152</v>
      </c>
      <c r="AU165" s="179" t="s">
        <v>78</v>
      </c>
      <c r="AV165" s="15" t="s">
        <v>148</v>
      </c>
      <c r="AW165" s="15" t="s">
        <v>31</v>
      </c>
      <c r="AX165" s="15" t="s">
        <v>76</v>
      </c>
      <c r="AY165" s="179" t="s">
        <v>141</v>
      </c>
    </row>
    <row r="166" spans="1:65" s="2" customFormat="1" ht="16.5" customHeight="1" x14ac:dyDescent="0.2">
      <c r="A166" s="33"/>
      <c r="B166" s="143"/>
      <c r="C166" s="144" t="s">
        <v>247</v>
      </c>
      <c r="D166" s="144" t="s">
        <v>143</v>
      </c>
      <c r="E166" s="145" t="s">
        <v>248</v>
      </c>
      <c r="F166" s="146" t="s">
        <v>249</v>
      </c>
      <c r="G166" s="147" t="s">
        <v>146</v>
      </c>
      <c r="H166" s="148">
        <v>19.741</v>
      </c>
      <c r="I166" s="149"/>
      <c r="J166" s="150">
        <f>ROUND(I166*H166,2)</f>
        <v>0</v>
      </c>
      <c r="K166" s="146" t="s">
        <v>147</v>
      </c>
      <c r="L166" s="34"/>
      <c r="M166" s="151" t="s">
        <v>3</v>
      </c>
      <c r="N166" s="152" t="s">
        <v>40</v>
      </c>
      <c r="O166" s="54"/>
      <c r="P166" s="153">
        <f>O166*H166</f>
        <v>0</v>
      </c>
      <c r="Q166" s="153">
        <v>3.2730000000000002E-2</v>
      </c>
      <c r="R166" s="153">
        <f>Q166*H166</f>
        <v>0.64612292999999998</v>
      </c>
      <c r="S166" s="153">
        <v>0</v>
      </c>
      <c r="T166" s="154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5" t="s">
        <v>148</v>
      </c>
      <c r="AT166" s="155" t="s">
        <v>143</v>
      </c>
      <c r="AU166" s="155" t="s">
        <v>78</v>
      </c>
      <c r="AY166" s="18" t="s">
        <v>141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8" t="s">
        <v>76</v>
      </c>
      <c r="BK166" s="156">
        <f>ROUND(I166*H166,2)</f>
        <v>0</v>
      </c>
      <c r="BL166" s="18" t="s">
        <v>148</v>
      </c>
      <c r="BM166" s="155" t="s">
        <v>250</v>
      </c>
    </row>
    <row r="167" spans="1:65" s="2" customFormat="1" x14ac:dyDescent="0.2">
      <c r="A167" s="33"/>
      <c r="B167" s="34"/>
      <c r="C167" s="33"/>
      <c r="D167" s="157" t="s">
        <v>150</v>
      </c>
      <c r="E167" s="33"/>
      <c r="F167" s="158" t="s">
        <v>251</v>
      </c>
      <c r="G167" s="33"/>
      <c r="H167" s="33"/>
      <c r="I167" s="159"/>
      <c r="J167" s="33"/>
      <c r="K167" s="33"/>
      <c r="L167" s="34"/>
      <c r="M167" s="160"/>
      <c r="N167" s="161"/>
      <c r="O167" s="54"/>
      <c r="P167" s="54"/>
      <c r="Q167" s="54"/>
      <c r="R167" s="54"/>
      <c r="S167" s="54"/>
      <c r="T167" s="55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150</v>
      </c>
      <c r="AU167" s="18" t="s">
        <v>78</v>
      </c>
    </row>
    <row r="168" spans="1:65" s="13" customFormat="1" x14ac:dyDescent="0.2">
      <c r="B168" s="162"/>
      <c r="D168" s="163" t="s">
        <v>152</v>
      </c>
      <c r="E168" s="164" t="s">
        <v>3</v>
      </c>
      <c r="F168" s="165" t="s">
        <v>252</v>
      </c>
      <c r="H168" s="164" t="s">
        <v>3</v>
      </c>
      <c r="I168" s="166"/>
      <c r="L168" s="162"/>
      <c r="M168" s="167"/>
      <c r="N168" s="168"/>
      <c r="O168" s="168"/>
      <c r="P168" s="168"/>
      <c r="Q168" s="168"/>
      <c r="R168" s="168"/>
      <c r="S168" s="168"/>
      <c r="T168" s="169"/>
      <c r="AT168" s="164" t="s">
        <v>152</v>
      </c>
      <c r="AU168" s="164" t="s">
        <v>78</v>
      </c>
      <c r="AV168" s="13" t="s">
        <v>76</v>
      </c>
      <c r="AW168" s="13" t="s">
        <v>31</v>
      </c>
      <c r="AX168" s="13" t="s">
        <v>69</v>
      </c>
      <c r="AY168" s="164" t="s">
        <v>141</v>
      </c>
    </row>
    <row r="169" spans="1:65" s="14" customFormat="1" x14ac:dyDescent="0.2">
      <c r="B169" s="170"/>
      <c r="D169" s="163" t="s">
        <v>152</v>
      </c>
      <c r="E169" s="171" t="s">
        <v>3</v>
      </c>
      <c r="F169" s="172" t="s">
        <v>246</v>
      </c>
      <c r="H169" s="173">
        <v>19.741</v>
      </c>
      <c r="I169" s="174"/>
      <c r="L169" s="170"/>
      <c r="M169" s="175"/>
      <c r="N169" s="176"/>
      <c r="O169" s="176"/>
      <c r="P169" s="176"/>
      <c r="Q169" s="176"/>
      <c r="R169" s="176"/>
      <c r="S169" s="176"/>
      <c r="T169" s="177"/>
      <c r="AT169" s="171" t="s">
        <v>152</v>
      </c>
      <c r="AU169" s="171" t="s">
        <v>78</v>
      </c>
      <c r="AV169" s="14" t="s">
        <v>78</v>
      </c>
      <c r="AW169" s="14" t="s">
        <v>31</v>
      </c>
      <c r="AX169" s="14" t="s">
        <v>76</v>
      </c>
      <c r="AY169" s="171" t="s">
        <v>141</v>
      </c>
    </row>
    <row r="170" spans="1:65" s="12" customFormat="1" ht="22.8" customHeight="1" x14ac:dyDescent="0.25">
      <c r="B170" s="130"/>
      <c r="D170" s="131" t="s">
        <v>68</v>
      </c>
      <c r="E170" s="141" t="s">
        <v>253</v>
      </c>
      <c r="F170" s="141" t="s">
        <v>254</v>
      </c>
      <c r="I170" s="133"/>
      <c r="J170" s="142">
        <f>BK170</f>
        <v>0</v>
      </c>
      <c r="L170" s="130"/>
      <c r="M170" s="135"/>
      <c r="N170" s="136"/>
      <c r="O170" s="136"/>
      <c r="P170" s="137">
        <f>SUM(P171:P298)</f>
        <v>0</v>
      </c>
      <c r="Q170" s="136"/>
      <c r="R170" s="137">
        <f>SUM(R171:R298)</f>
        <v>17.676479470000004</v>
      </c>
      <c r="S170" s="136"/>
      <c r="T170" s="138">
        <f>SUM(T171:T298)</f>
        <v>0</v>
      </c>
      <c r="AR170" s="131" t="s">
        <v>76</v>
      </c>
      <c r="AT170" s="139" t="s">
        <v>68</v>
      </c>
      <c r="AU170" s="139" t="s">
        <v>76</v>
      </c>
      <c r="AY170" s="131" t="s">
        <v>141</v>
      </c>
      <c r="BK170" s="140">
        <f>SUM(BK171:BK298)</f>
        <v>0</v>
      </c>
    </row>
    <row r="171" spans="1:65" s="2" customFormat="1" ht="37.799999999999997" customHeight="1" x14ac:dyDescent="0.2">
      <c r="A171" s="33"/>
      <c r="B171" s="143"/>
      <c r="C171" s="144" t="s">
        <v>255</v>
      </c>
      <c r="D171" s="144" t="s">
        <v>143</v>
      </c>
      <c r="E171" s="145" t="s">
        <v>256</v>
      </c>
      <c r="F171" s="146" t="s">
        <v>257</v>
      </c>
      <c r="G171" s="147" t="s">
        <v>146</v>
      </c>
      <c r="H171" s="148">
        <v>6.23</v>
      </c>
      <c r="I171" s="149"/>
      <c r="J171" s="150">
        <f>ROUND(I171*H171,2)</f>
        <v>0</v>
      </c>
      <c r="K171" s="146" t="s">
        <v>147</v>
      </c>
      <c r="L171" s="34"/>
      <c r="M171" s="151" t="s">
        <v>3</v>
      </c>
      <c r="N171" s="152" t="s">
        <v>40</v>
      </c>
      <c r="O171" s="54"/>
      <c r="P171" s="153">
        <f>O171*H171</f>
        <v>0</v>
      </c>
      <c r="Q171" s="153">
        <v>1.4E-3</v>
      </c>
      <c r="R171" s="153">
        <f>Q171*H171</f>
        <v>8.7220000000000006E-3</v>
      </c>
      <c r="S171" s="153">
        <v>0</v>
      </c>
      <c r="T171" s="15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5" t="s">
        <v>148</v>
      </c>
      <c r="AT171" s="155" t="s">
        <v>143</v>
      </c>
      <c r="AU171" s="155" t="s">
        <v>78</v>
      </c>
      <c r="AY171" s="18" t="s">
        <v>141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8" t="s">
        <v>76</v>
      </c>
      <c r="BK171" s="156">
        <f>ROUND(I171*H171,2)</f>
        <v>0</v>
      </c>
      <c r="BL171" s="18" t="s">
        <v>148</v>
      </c>
      <c r="BM171" s="155" t="s">
        <v>258</v>
      </c>
    </row>
    <row r="172" spans="1:65" s="2" customFormat="1" x14ac:dyDescent="0.2">
      <c r="A172" s="33"/>
      <c r="B172" s="34"/>
      <c r="C172" s="33"/>
      <c r="D172" s="157" t="s">
        <v>150</v>
      </c>
      <c r="E172" s="33"/>
      <c r="F172" s="158" t="s">
        <v>259</v>
      </c>
      <c r="G172" s="33"/>
      <c r="H172" s="33"/>
      <c r="I172" s="159"/>
      <c r="J172" s="33"/>
      <c r="K172" s="33"/>
      <c r="L172" s="34"/>
      <c r="M172" s="160"/>
      <c r="N172" s="161"/>
      <c r="O172" s="54"/>
      <c r="P172" s="54"/>
      <c r="Q172" s="54"/>
      <c r="R172" s="54"/>
      <c r="S172" s="54"/>
      <c r="T172" s="55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8" t="s">
        <v>150</v>
      </c>
      <c r="AU172" s="18" t="s">
        <v>78</v>
      </c>
    </row>
    <row r="173" spans="1:65" s="14" customFormat="1" x14ac:dyDescent="0.2">
      <c r="B173" s="170"/>
      <c r="D173" s="163" t="s">
        <v>152</v>
      </c>
      <c r="E173" s="171" t="s">
        <v>3</v>
      </c>
      <c r="F173" s="172" t="s">
        <v>260</v>
      </c>
      <c r="H173" s="173">
        <v>6.23</v>
      </c>
      <c r="I173" s="174"/>
      <c r="L173" s="170"/>
      <c r="M173" s="175"/>
      <c r="N173" s="176"/>
      <c r="O173" s="176"/>
      <c r="P173" s="176"/>
      <c r="Q173" s="176"/>
      <c r="R173" s="176"/>
      <c r="S173" s="176"/>
      <c r="T173" s="177"/>
      <c r="AT173" s="171" t="s">
        <v>152</v>
      </c>
      <c r="AU173" s="171" t="s">
        <v>78</v>
      </c>
      <c r="AV173" s="14" t="s">
        <v>78</v>
      </c>
      <c r="AW173" s="14" t="s">
        <v>31</v>
      </c>
      <c r="AX173" s="14" t="s">
        <v>76</v>
      </c>
      <c r="AY173" s="171" t="s">
        <v>141</v>
      </c>
    </row>
    <row r="174" spans="1:65" s="2" customFormat="1" ht="24.15" customHeight="1" x14ac:dyDescent="0.2">
      <c r="A174" s="33"/>
      <c r="B174" s="143"/>
      <c r="C174" s="144" t="s">
        <v>261</v>
      </c>
      <c r="D174" s="144" t="s">
        <v>143</v>
      </c>
      <c r="E174" s="145" t="s">
        <v>262</v>
      </c>
      <c r="F174" s="146" t="s">
        <v>263</v>
      </c>
      <c r="G174" s="147" t="s">
        <v>146</v>
      </c>
      <c r="H174" s="148">
        <v>6.23</v>
      </c>
      <c r="I174" s="149"/>
      <c r="J174" s="150">
        <f>ROUND(I174*H174,2)</f>
        <v>0</v>
      </c>
      <c r="K174" s="146" t="s">
        <v>147</v>
      </c>
      <c r="L174" s="34"/>
      <c r="M174" s="151" t="s">
        <v>3</v>
      </c>
      <c r="N174" s="152" t="s">
        <v>40</v>
      </c>
      <c r="O174" s="54"/>
      <c r="P174" s="153">
        <f>O174*H174</f>
        <v>0</v>
      </c>
      <c r="Q174" s="153">
        <v>2.5000000000000001E-4</v>
      </c>
      <c r="R174" s="153">
        <f>Q174*H174</f>
        <v>1.5575000000000001E-3</v>
      </c>
      <c r="S174" s="153">
        <v>0</v>
      </c>
      <c r="T174" s="154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5" t="s">
        <v>148</v>
      </c>
      <c r="AT174" s="155" t="s">
        <v>143</v>
      </c>
      <c r="AU174" s="155" t="s">
        <v>78</v>
      </c>
      <c r="AY174" s="18" t="s">
        <v>141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8" t="s">
        <v>76</v>
      </c>
      <c r="BK174" s="156">
        <f>ROUND(I174*H174,2)</f>
        <v>0</v>
      </c>
      <c r="BL174" s="18" t="s">
        <v>148</v>
      </c>
      <c r="BM174" s="155" t="s">
        <v>264</v>
      </c>
    </row>
    <row r="175" spans="1:65" s="2" customFormat="1" x14ac:dyDescent="0.2">
      <c r="A175" s="33"/>
      <c r="B175" s="34"/>
      <c r="C175" s="33"/>
      <c r="D175" s="157" t="s">
        <v>150</v>
      </c>
      <c r="E175" s="33"/>
      <c r="F175" s="158" t="s">
        <v>265</v>
      </c>
      <c r="G175" s="33"/>
      <c r="H175" s="33"/>
      <c r="I175" s="159"/>
      <c r="J175" s="33"/>
      <c r="K175" s="33"/>
      <c r="L175" s="34"/>
      <c r="M175" s="160"/>
      <c r="N175" s="161"/>
      <c r="O175" s="54"/>
      <c r="P175" s="54"/>
      <c r="Q175" s="54"/>
      <c r="R175" s="54"/>
      <c r="S175" s="54"/>
      <c r="T175" s="55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150</v>
      </c>
      <c r="AU175" s="18" t="s">
        <v>78</v>
      </c>
    </row>
    <row r="176" spans="1:65" s="2" customFormat="1" ht="78" customHeight="1" x14ac:dyDescent="0.2">
      <c r="A176" s="33"/>
      <c r="B176" s="143"/>
      <c r="C176" s="144" t="s">
        <v>266</v>
      </c>
      <c r="D176" s="144" t="s">
        <v>143</v>
      </c>
      <c r="E176" s="145" t="s">
        <v>267</v>
      </c>
      <c r="F176" s="146" t="s">
        <v>268</v>
      </c>
      <c r="G176" s="147" t="s">
        <v>146</v>
      </c>
      <c r="H176" s="148">
        <v>6.23</v>
      </c>
      <c r="I176" s="149"/>
      <c r="J176" s="150">
        <f>ROUND(I176*H176,2)</f>
        <v>0</v>
      </c>
      <c r="K176" s="146" t="s">
        <v>147</v>
      </c>
      <c r="L176" s="34"/>
      <c r="M176" s="151" t="s">
        <v>3</v>
      </c>
      <c r="N176" s="152" t="s">
        <v>40</v>
      </c>
      <c r="O176" s="54"/>
      <c r="P176" s="153">
        <f>O176*H176</f>
        <v>0</v>
      </c>
      <c r="Q176" s="153">
        <v>1.18E-2</v>
      </c>
      <c r="R176" s="153">
        <f>Q176*H176</f>
        <v>7.351400000000001E-2</v>
      </c>
      <c r="S176" s="153">
        <v>0</v>
      </c>
      <c r="T176" s="154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5" t="s">
        <v>148</v>
      </c>
      <c r="AT176" s="155" t="s">
        <v>143</v>
      </c>
      <c r="AU176" s="155" t="s">
        <v>78</v>
      </c>
      <c r="AY176" s="18" t="s">
        <v>141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8" t="s">
        <v>76</v>
      </c>
      <c r="BK176" s="156">
        <f>ROUND(I176*H176,2)</f>
        <v>0</v>
      </c>
      <c r="BL176" s="18" t="s">
        <v>148</v>
      </c>
      <c r="BM176" s="155" t="s">
        <v>269</v>
      </c>
    </row>
    <row r="177" spans="1:65" s="2" customFormat="1" x14ac:dyDescent="0.2">
      <c r="A177" s="33"/>
      <c r="B177" s="34"/>
      <c r="C177" s="33"/>
      <c r="D177" s="157" t="s">
        <v>150</v>
      </c>
      <c r="E177" s="33"/>
      <c r="F177" s="158" t="s">
        <v>270</v>
      </c>
      <c r="G177" s="33"/>
      <c r="H177" s="33"/>
      <c r="I177" s="159"/>
      <c r="J177" s="33"/>
      <c r="K177" s="33"/>
      <c r="L177" s="34"/>
      <c r="M177" s="160"/>
      <c r="N177" s="161"/>
      <c r="O177" s="54"/>
      <c r="P177" s="54"/>
      <c r="Q177" s="54"/>
      <c r="R177" s="54"/>
      <c r="S177" s="54"/>
      <c r="T177" s="55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150</v>
      </c>
      <c r="AU177" s="18" t="s">
        <v>78</v>
      </c>
    </row>
    <row r="178" spans="1:65" s="2" customFormat="1" ht="24.15" customHeight="1" x14ac:dyDescent="0.2">
      <c r="A178" s="33"/>
      <c r="B178" s="143"/>
      <c r="C178" s="186" t="s">
        <v>271</v>
      </c>
      <c r="D178" s="186" t="s">
        <v>272</v>
      </c>
      <c r="E178" s="187" t="s">
        <v>273</v>
      </c>
      <c r="F178" s="188" t="s">
        <v>274</v>
      </c>
      <c r="G178" s="189" t="s">
        <v>146</v>
      </c>
      <c r="H178" s="190">
        <v>6.8529999999999998</v>
      </c>
      <c r="I178" s="191"/>
      <c r="J178" s="192">
        <f>ROUND(I178*H178,2)</f>
        <v>0</v>
      </c>
      <c r="K178" s="188" t="s">
        <v>147</v>
      </c>
      <c r="L178" s="193"/>
      <c r="M178" s="194" t="s">
        <v>3</v>
      </c>
      <c r="N178" s="195" t="s">
        <v>40</v>
      </c>
      <c r="O178" s="54"/>
      <c r="P178" s="153">
        <f>O178*H178</f>
        <v>0</v>
      </c>
      <c r="Q178" s="153">
        <v>1.95E-2</v>
      </c>
      <c r="R178" s="153">
        <f>Q178*H178</f>
        <v>0.13363349999999999</v>
      </c>
      <c r="S178" s="153">
        <v>0</v>
      </c>
      <c r="T178" s="154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5" t="s">
        <v>194</v>
      </c>
      <c r="AT178" s="155" t="s">
        <v>272</v>
      </c>
      <c r="AU178" s="155" t="s">
        <v>78</v>
      </c>
      <c r="AY178" s="18" t="s">
        <v>141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8" t="s">
        <v>76</v>
      </c>
      <c r="BK178" s="156">
        <f>ROUND(I178*H178,2)</f>
        <v>0</v>
      </c>
      <c r="BL178" s="18" t="s">
        <v>148</v>
      </c>
      <c r="BM178" s="155" t="s">
        <v>275</v>
      </c>
    </row>
    <row r="179" spans="1:65" s="14" customFormat="1" x14ac:dyDescent="0.2">
      <c r="B179" s="170"/>
      <c r="D179" s="163" t="s">
        <v>152</v>
      </c>
      <c r="E179" s="171" t="s">
        <v>3</v>
      </c>
      <c r="F179" s="172" t="s">
        <v>276</v>
      </c>
      <c r="H179" s="173">
        <v>6.8529999999999998</v>
      </c>
      <c r="I179" s="174"/>
      <c r="L179" s="170"/>
      <c r="M179" s="175"/>
      <c r="N179" s="176"/>
      <c r="O179" s="176"/>
      <c r="P179" s="176"/>
      <c r="Q179" s="176"/>
      <c r="R179" s="176"/>
      <c r="S179" s="176"/>
      <c r="T179" s="177"/>
      <c r="AT179" s="171" t="s">
        <v>152</v>
      </c>
      <c r="AU179" s="171" t="s">
        <v>78</v>
      </c>
      <c r="AV179" s="14" t="s">
        <v>78</v>
      </c>
      <c r="AW179" s="14" t="s">
        <v>31</v>
      </c>
      <c r="AX179" s="14" t="s">
        <v>76</v>
      </c>
      <c r="AY179" s="171" t="s">
        <v>141</v>
      </c>
    </row>
    <row r="180" spans="1:65" s="2" customFormat="1" ht="55.5" customHeight="1" x14ac:dyDescent="0.2">
      <c r="A180" s="33"/>
      <c r="B180" s="143"/>
      <c r="C180" s="144" t="s">
        <v>8</v>
      </c>
      <c r="D180" s="144" t="s">
        <v>143</v>
      </c>
      <c r="E180" s="145" t="s">
        <v>277</v>
      </c>
      <c r="F180" s="146" t="s">
        <v>278</v>
      </c>
      <c r="G180" s="147" t="s">
        <v>146</v>
      </c>
      <c r="H180" s="148">
        <v>6.23</v>
      </c>
      <c r="I180" s="149"/>
      <c r="J180" s="150">
        <f>ROUND(I180*H180,2)</f>
        <v>0</v>
      </c>
      <c r="K180" s="146" t="s">
        <v>147</v>
      </c>
      <c r="L180" s="34"/>
      <c r="M180" s="151" t="s">
        <v>3</v>
      </c>
      <c r="N180" s="152" t="s">
        <v>40</v>
      </c>
      <c r="O180" s="54"/>
      <c r="P180" s="153">
        <f>O180*H180</f>
        <v>0</v>
      </c>
      <c r="Q180" s="153">
        <v>1E-4</v>
      </c>
      <c r="R180" s="153">
        <f>Q180*H180</f>
        <v>6.2300000000000007E-4</v>
      </c>
      <c r="S180" s="153">
        <v>0</v>
      </c>
      <c r="T180" s="154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5" t="s">
        <v>148</v>
      </c>
      <c r="AT180" s="155" t="s">
        <v>143</v>
      </c>
      <c r="AU180" s="155" t="s">
        <v>78</v>
      </c>
      <c r="AY180" s="18" t="s">
        <v>141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8" t="s">
        <v>76</v>
      </c>
      <c r="BK180" s="156">
        <f>ROUND(I180*H180,2)</f>
        <v>0</v>
      </c>
      <c r="BL180" s="18" t="s">
        <v>148</v>
      </c>
      <c r="BM180" s="155" t="s">
        <v>279</v>
      </c>
    </row>
    <row r="181" spans="1:65" s="2" customFormat="1" x14ac:dyDescent="0.2">
      <c r="A181" s="33"/>
      <c r="B181" s="34"/>
      <c r="C181" s="33"/>
      <c r="D181" s="157" t="s">
        <v>150</v>
      </c>
      <c r="E181" s="33"/>
      <c r="F181" s="158" t="s">
        <v>280</v>
      </c>
      <c r="G181" s="33"/>
      <c r="H181" s="33"/>
      <c r="I181" s="159"/>
      <c r="J181" s="33"/>
      <c r="K181" s="33"/>
      <c r="L181" s="34"/>
      <c r="M181" s="160"/>
      <c r="N181" s="161"/>
      <c r="O181" s="54"/>
      <c r="P181" s="54"/>
      <c r="Q181" s="54"/>
      <c r="R181" s="54"/>
      <c r="S181" s="54"/>
      <c r="T181" s="55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150</v>
      </c>
      <c r="AU181" s="18" t="s">
        <v>78</v>
      </c>
    </row>
    <row r="182" spans="1:65" s="2" customFormat="1" ht="37.799999999999997" customHeight="1" x14ac:dyDescent="0.2">
      <c r="A182" s="33"/>
      <c r="B182" s="143"/>
      <c r="C182" s="144" t="s">
        <v>281</v>
      </c>
      <c r="D182" s="144" t="s">
        <v>143</v>
      </c>
      <c r="E182" s="145" t="s">
        <v>282</v>
      </c>
      <c r="F182" s="146" t="s">
        <v>283</v>
      </c>
      <c r="G182" s="147" t="s">
        <v>146</v>
      </c>
      <c r="H182" s="148">
        <v>6.23</v>
      </c>
      <c r="I182" s="149"/>
      <c r="J182" s="150">
        <f>ROUND(I182*H182,2)</f>
        <v>0</v>
      </c>
      <c r="K182" s="146" t="s">
        <v>147</v>
      </c>
      <c r="L182" s="34"/>
      <c r="M182" s="151" t="s">
        <v>3</v>
      </c>
      <c r="N182" s="152" t="s">
        <v>40</v>
      </c>
      <c r="O182" s="54"/>
      <c r="P182" s="153">
        <f>O182*H182</f>
        <v>0</v>
      </c>
      <c r="Q182" s="153">
        <v>2.8500000000000001E-3</v>
      </c>
      <c r="R182" s="153">
        <f>Q182*H182</f>
        <v>1.77555E-2</v>
      </c>
      <c r="S182" s="153">
        <v>0</v>
      </c>
      <c r="T182" s="154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5" t="s">
        <v>148</v>
      </c>
      <c r="AT182" s="155" t="s">
        <v>143</v>
      </c>
      <c r="AU182" s="155" t="s">
        <v>78</v>
      </c>
      <c r="AY182" s="18" t="s">
        <v>141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8" t="s">
        <v>76</v>
      </c>
      <c r="BK182" s="156">
        <f>ROUND(I182*H182,2)</f>
        <v>0</v>
      </c>
      <c r="BL182" s="18" t="s">
        <v>148</v>
      </c>
      <c r="BM182" s="155" t="s">
        <v>284</v>
      </c>
    </row>
    <row r="183" spans="1:65" s="2" customFormat="1" x14ac:dyDescent="0.2">
      <c r="A183" s="33"/>
      <c r="B183" s="34"/>
      <c r="C183" s="33"/>
      <c r="D183" s="157" t="s">
        <v>150</v>
      </c>
      <c r="E183" s="33"/>
      <c r="F183" s="158" t="s">
        <v>285</v>
      </c>
      <c r="G183" s="33"/>
      <c r="H183" s="33"/>
      <c r="I183" s="159"/>
      <c r="J183" s="33"/>
      <c r="K183" s="33"/>
      <c r="L183" s="34"/>
      <c r="M183" s="160"/>
      <c r="N183" s="161"/>
      <c r="O183" s="54"/>
      <c r="P183" s="54"/>
      <c r="Q183" s="54"/>
      <c r="R183" s="54"/>
      <c r="S183" s="54"/>
      <c r="T183" s="55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8" t="s">
        <v>150</v>
      </c>
      <c r="AU183" s="18" t="s">
        <v>78</v>
      </c>
    </row>
    <row r="184" spans="1:65" s="2" customFormat="1" ht="37.799999999999997" customHeight="1" x14ac:dyDescent="0.2">
      <c r="A184" s="33"/>
      <c r="B184" s="143"/>
      <c r="C184" s="144" t="s">
        <v>286</v>
      </c>
      <c r="D184" s="144" t="s">
        <v>143</v>
      </c>
      <c r="E184" s="145" t="s">
        <v>287</v>
      </c>
      <c r="F184" s="146" t="s">
        <v>288</v>
      </c>
      <c r="G184" s="147" t="s">
        <v>146</v>
      </c>
      <c r="H184" s="148">
        <v>409.06599999999997</v>
      </c>
      <c r="I184" s="149"/>
      <c r="J184" s="150">
        <f>ROUND(I184*H184,2)</f>
        <v>0</v>
      </c>
      <c r="K184" s="146" t="s">
        <v>147</v>
      </c>
      <c r="L184" s="34"/>
      <c r="M184" s="151" t="s">
        <v>3</v>
      </c>
      <c r="N184" s="152" t="s">
        <v>40</v>
      </c>
      <c r="O184" s="54"/>
      <c r="P184" s="153">
        <f>O184*H184</f>
        <v>0</v>
      </c>
      <c r="Q184" s="153">
        <v>1.4E-3</v>
      </c>
      <c r="R184" s="153">
        <f>Q184*H184</f>
        <v>0.57269239999999999</v>
      </c>
      <c r="S184" s="153">
        <v>0</v>
      </c>
      <c r="T184" s="154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5" t="s">
        <v>148</v>
      </c>
      <c r="AT184" s="155" t="s">
        <v>143</v>
      </c>
      <c r="AU184" s="155" t="s">
        <v>78</v>
      </c>
      <c r="AY184" s="18" t="s">
        <v>141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8" t="s">
        <v>76</v>
      </c>
      <c r="BK184" s="156">
        <f>ROUND(I184*H184,2)</f>
        <v>0</v>
      </c>
      <c r="BL184" s="18" t="s">
        <v>148</v>
      </c>
      <c r="BM184" s="155" t="s">
        <v>289</v>
      </c>
    </row>
    <row r="185" spans="1:65" s="2" customFormat="1" x14ac:dyDescent="0.2">
      <c r="A185" s="33"/>
      <c r="B185" s="34"/>
      <c r="C185" s="33"/>
      <c r="D185" s="157" t="s">
        <v>150</v>
      </c>
      <c r="E185" s="33"/>
      <c r="F185" s="158" t="s">
        <v>290</v>
      </c>
      <c r="G185" s="33"/>
      <c r="H185" s="33"/>
      <c r="I185" s="159"/>
      <c r="J185" s="33"/>
      <c r="K185" s="33"/>
      <c r="L185" s="34"/>
      <c r="M185" s="160"/>
      <c r="N185" s="161"/>
      <c r="O185" s="54"/>
      <c r="P185" s="54"/>
      <c r="Q185" s="54"/>
      <c r="R185" s="54"/>
      <c r="S185" s="54"/>
      <c r="T185" s="55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150</v>
      </c>
      <c r="AU185" s="18" t="s">
        <v>78</v>
      </c>
    </row>
    <row r="186" spans="1:65" s="13" customFormat="1" x14ac:dyDescent="0.2">
      <c r="B186" s="162"/>
      <c r="D186" s="163" t="s">
        <v>152</v>
      </c>
      <c r="E186" s="164" t="s">
        <v>3</v>
      </c>
      <c r="F186" s="165" t="s">
        <v>291</v>
      </c>
      <c r="H186" s="164" t="s">
        <v>3</v>
      </c>
      <c r="I186" s="166"/>
      <c r="L186" s="162"/>
      <c r="M186" s="167"/>
      <c r="N186" s="168"/>
      <c r="O186" s="168"/>
      <c r="P186" s="168"/>
      <c r="Q186" s="168"/>
      <c r="R186" s="168"/>
      <c r="S186" s="168"/>
      <c r="T186" s="169"/>
      <c r="AT186" s="164" t="s">
        <v>152</v>
      </c>
      <c r="AU186" s="164" t="s">
        <v>78</v>
      </c>
      <c r="AV186" s="13" t="s">
        <v>76</v>
      </c>
      <c r="AW186" s="13" t="s">
        <v>31</v>
      </c>
      <c r="AX186" s="13" t="s">
        <v>69</v>
      </c>
      <c r="AY186" s="164" t="s">
        <v>141</v>
      </c>
    </row>
    <row r="187" spans="1:65" s="14" customFormat="1" x14ac:dyDescent="0.2">
      <c r="B187" s="170"/>
      <c r="D187" s="163" t="s">
        <v>152</v>
      </c>
      <c r="E187" s="171" t="s">
        <v>3</v>
      </c>
      <c r="F187" s="172" t="s">
        <v>292</v>
      </c>
      <c r="H187" s="173">
        <v>394.26</v>
      </c>
      <c r="I187" s="174"/>
      <c r="L187" s="170"/>
      <c r="M187" s="175"/>
      <c r="N187" s="176"/>
      <c r="O187" s="176"/>
      <c r="P187" s="176"/>
      <c r="Q187" s="176"/>
      <c r="R187" s="176"/>
      <c r="S187" s="176"/>
      <c r="T187" s="177"/>
      <c r="AT187" s="171" t="s">
        <v>152</v>
      </c>
      <c r="AU187" s="171" t="s">
        <v>78</v>
      </c>
      <c r="AV187" s="14" t="s">
        <v>78</v>
      </c>
      <c r="AW187" s="14" t="s">
        <v>31</v>
      </c>
      <c r="AX187" s="14" t="s">
        <v>69</v>
      </c>
      <c r="AY187" s="171" t="s">
        <v>141</v>
      </c>
    </row>
    <row r="188" spans="1:65" s="13" customFormat="1" x14ac:dyDescent="0.2">
      <c r="B188" s="162"/>
      <c r="D188" s="163" t="s">
        <v>152</v>
      </c>
      <c r="E188" s="164" t="s">
        <v>3</v>
      </c>
      <c r="F188" s="165" t="s">
        <v>293</v>
      </c>
      <c r="H188" s="164" t="s">
        <v>3</v>
      </c>
      <c r="I188" s="166"/>
      <c r="L188" s="162"/>
      <c r="M188" s="167"/>
      <c r="N188" s="168"/>
      <c r="O188" s="168"/>
      <c r="P188" s="168"/>
      <c r="Q188" s="168"/>
      <c r="R188" s="168"/>
      <c r="S188" s="168"/>
      <c r="T188" s="169"/>
      <c r="AT188" s="164" t="s">
        <v>152</v>
      </c>
      <c r="AU188" s="164" t="s">
        <v>78</v>
      </c>
      <c r="AV188" s="13" t="s">
        <v>76</v>
      </c>
      <c r="AW188" s="13" t="s">
        <v>31</v>
      </c>
      <c r="AX188" s="13" t="s">
        <v>69</v>
      </c>
      <c r="AY188" s="164" t="s">
        <v>141</v>
      </c>
    </row>
    <row r="189" spans="1:65" s="14" customFormat="1" x14ac:dyDescent="0.2">
      <c r="B189" s="170"/>
      <c r="D189" s="163" t="s">
        <v>152</v>
      </c>
      <c r="E189" s="171" t="s">
        <v>3</v>
      </c>
      <c r="F189" s="172" t="s">
        <v>294</v>
      </c>
      <c r="H189" s="173">
        <v>14.805999999999999</v>
      </c>
      <c r="I189" s="174"/>
      <c r="L189" s="170"/>
      <c r="M189" s="175"/>
      <c r="N189" s="176"/>
      <c r="O189" s="176"/>
      <c r="P189" s="176"/>
      <c r="Q189" s="176"/>
      <c r="R189" s="176"/>
      <c r="S189" s="176"/>
      <c r="T189" s="177"/>
      <c r="AT189" s="171" t="s">
        <v>152</v>
      </c>
      <c r="AU189" s="171" t="s">
        <v>78</v>
      </c>
      <c r="AV189" s="14" t="s">
        <v>78</v>
      </c>
      <c r="AW189" s="14" t="s">
        <v>31</v>
      </c>
      <c r="AX189" s="14" t="s">
        <v>69</v>
      </c>
      <c r="AY189" s="171" t="s">
        <v>141</v>
      </c>
    </row>
    <row r="190" spans="1:65" s="15" customFormat="1" x14ac:dyDescent="0.2">
      <c r="B190" s="178"/>
      <c r="D190" s="163" t="s">
        <v>152</v>
      </c>
      <c r="E190" s="179" t="s">
        <v>3</v>
      </c>
      <c r="F190" s="180" t="s">
        <v>186</v>
      </c>
      <c r="H190" s="181">
        <v>409.06599999999997</v>
      </c>
      <c r="I190" s="182"/>
      <c r="L190" s="178"/>
      <c r="M190" s="183"/>
      <c r="N190" s="184"/>
      <c r="O190" s="184"/>
      <c r="P190" s="184"/>
      <c r="Q190" s="184"/>
      <c r="R190" s="184"/>
      <c r="S190" s="184"/>
      <c r="T190" s="185"/>
      <c r="AT190" s="179" t="s">
        <v>152</v>
      </c>
      <c r="AU190" s="179" t="s">
        <v>78</v>
      </c>
      <c r="AV190" s="15" t="s">
        <v>148</v>
      </c>
      <c r="AW190" s="15" t="s">
        <v>31</v>
      </c>
      <c r="AX190" s="15" t="s">
        <v>76</v>
      </c>
      <c r="AY190" s="179" t="s">
        <v>141</v>
      </c>
    </row>
    <row r="191" spans="1:65" s="2" customFormat="1" ht="44.25" customHeight="1" x14ac:dyDescent="0.2">
      <c r="A191" s="33"/>
      <c r="B191" s="143"/>
      <c r="C191" s="144" t="s">
        <v>295</v>
      </c>
      <c r="D191" s="144" t="s">
        <v>143</v>
      </c>
      <c r="E191" s="145" t="s">
        <v>296</v>
      </c>
      <c r="F191" s="146" t="s">
        <v>297</v>
      </c>
      <c r="G191" s="147" t="s">
        <v>298</v>
      </c>
      <c r="H191" s="148">
        <v>140.065</v>
      </c>
      <c r="I191" s="149"/>
      <c r="J191" s="150">
        <f>ROUND(I191*H191,2)</f>
        <v>0</v>
      </c>
      <c r="K191" s="146" t="s">
        <v>147</v>
      </c>
      <c r="L191" s="34"/>
      <c r="M191" s="151" t="s">
        <v>3</v>
      </c>
      <c r="N191" s="152" t="s">
        <v>40</v>
      </c>
      <c r="O191" s="54"/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5" t="s">
        <v>148</v>
      </c>
      <c r="AT191" s="155" t="s">
        <v>143</v>
      </c>
      <c r="AU191" s="155" t="s">
        <v>78</v>
      </c>
      <c r="AY191" s="18" t="s">
        <v>141</v>
      </c>
      <c r="BE191" s="156">
        <f>IF(N191="základní",J191,0)</f>
        <v>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8" t="s">
        <v>76</v>
      </c>
      <c r="BK191" s="156">
        <f>ROUND(I191*H191,2)</f>
        <v>0</v>
      </c>
      <c r="BL191" s="18" t="s">
        <v>148</v>
      </c>
      <c r="BM191" s="155" t="s">
        <v>299</v>
      </c>
    </row>
    <row r="192" spans="1:65" s="2" customFormat="1" x14ac:dyDescent="0.2">
      <c r="A192" s="33"/>
      <c r="B192" s="34"/>
      <c r="C192" s="33"/>
      <c r="D192" s="157" t="s">
        <v>150</v>
      </c>
      <c r="E192" s="33"/>
      <c r="F192" s="158" t="s">
        <v>300</v>
      </c>
      <c r="G192" s="33"/>
      <c r="H192" s="33"/>
      <c r="I192" s="159"/>
      <c r="J192" s="33"/>
      <c r="K192" s="33"/>
      <c r="L192" s="34"/>
      <c r="M192" s="160"/>
      <c r="N192" s="161"/>
      <c r="O192" s="54"/>
      <c r="P192" s="54"/>
      <c r="Q192" s="54"/>
      <c r="R192" s="54"/>
      <c r="S192" s="54"/>
      <c r="T192" s="55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150</v>
      </c>
      <c r="AU192" s="18" t="s">
        <v>78</v>
      </c>
    </row>
    <row r="193" spans="1:65" s="13" customFormat="1" x14ac:dyDescent="0.2">
      <c r="B193" s="162"/>
      <c r="D193" s="163" t="s">
        <v>152</v>
      </c>
      <c r="E193" s="164" t="s">
        <v>3</v>
      </c>
      <c r="F193" s="165" t="s">
        <v>293</v>
      </c>
      <c r="H193" s="164" t="s">
        <v>3</v>
      </c>
      <c r="I193" s="166"/>
      <c r="L193" s="162"/>
      <c r="M193" s="167"/>
      <c r="N193" s="168"/>
      <c r="O193" s="168"/>
      <c r="P193" s="168"/>
      <c r="Q193" s="168"/>
      <c r="R193" s="168"/>
      <c r="S193" s="168"/>
      <c r="T193" s="169"/>
      <c r="AT193" s="164" t="s">
        <v>152</v>
      </c>
      <c r="AU193" s="164" t="s">
        <v>78</v>
      </c>
      <c r="AV193" s="13" t="s">
        <v>76</v>
      </c>
      <c r="AW193" s="13" t="s">
        <v>31</v>
      </c>
      <c r="AX193" s="13" t="s">
        <v>69</v>
      </c>
      <c r="AY193" s="164" t="s">
        <v>141</v>
      </c>
    </row>
    <row r="194" spans="1:65" s="14" customFormat="1" x14ac:dyDescent="0.2">
      <c r="B194" s="170"/>
      <c r="D194" s="163" t="s">
        <v>152</v>
      </c>
      <c r="E194" s="171" t="s">
        <v>3</v>
      </c>
      <c r="F194" s="172" t="s">
        <v>301</v>
      </c>
      <c r="H194" s="173">
        <v>98.704999999999998</v>
      </c>
      <c r="I194" s="174"/>
      <c r="L194" s="170"/>
      <c r="M194" s="175"/>
      <c r="N194" s="176"/>
      <c r="O194" s="176"/>
      <c r="P194" s="176"/>
      <c r="Q194" s="176"/>
      <c r="R194" s="176"/>
      <c r="S194" s="176"/>
      <c r="T194" s="177"/>
      <c r="AT194" s="171" t="s">
        <v>152</v>
      </c>
      <c r="AU194" s="171" t="s">
        <v>78</v>
      </c>
      <c r="AV194" s="14" t="s">
        <v>78</v>
      </c>
      <c r="AW194" s="14" t="s">
        <v>31</v>
      </c>
      <c r="AX194" s="14" t="s">
        <v>69</v>
      </c>
      <c r="AY194" s="171" t="s">
        <v>141</v>
      </c>
    </row>
    <row r="195" spans="1:65" s="13" customFormat="1" x14ac:dyDescent="0.2">
      <c r="B195" s="162"/>
      <c r="D195" s="163" t="s">
        <v>152</v>
      </c>
      <c r="E195" s="164" t="s">
        <v>3</v>
      </c>
      <c r="F195" s="165" t="s">
        <v>302</v>
      </c>
      <c r="H195" s="164" t="s">
        <v>3</v>
      </c>
      <c r="I195" s="166"/>
      <c r="L195" s="162"/>
      <c r="M195" s="167"/>
      <c r="N195" s="168"/>
      <c r="O195" s="168"/>
      <c r="P195" s="168"/>
      <c r="Q195" s="168"/>
      <c r="R195" s="168"/>
      <c r="S195" s="168"/>
      <c r="T195" s="169"/>
      <c r="AT195" s="164" t="s">
        <v>152</v>
      </c>
      <c r="AU195" s="164" t="s">
        <v>78</v>
      </c>
      <c r="AV195" s="13" t="s">
        <v>76</v>
      </c>
      <c r="AW195" s="13" t="s">
        <v>31</v>
      </c>
      <c r="AX195" s="13" t="s">
        <v>69</v>
      </c>
      <c r="AY195" s="164" t="s">
        <v>141</v>
      </c>
    </row>
    <row r="196" spans="1:65" s="14" customFormat="1" x14ac:dyDescent="0.2">
      <c r="B196" s="170"/>
      <c r="D196" s="163" t="s">
        <v>152</v>
      </c>
      <c r="E196" s="171" t="s">
        <v>3</v>
      </c>
      <c r="F196" s="172" t="s">
        <v>303</v>
      </c>
      <c r="H196" s="173">
        <v>41.36</v>
      </c>
      <c r="I196" s="174"/>
      <c r="L196" s="170"/>
      <c r="M196" s="175"/>
      <c r="N196" s="176"/>
      <c r="O196" s="176"/>
      <c r="P196" s="176"/>
      <c r="Q196" s="176"/>
      <c r="R196" s="176"/>
      <c r="S196" s="176"/>
      <c r="T196" s="177"/>
      <c r="AT196" s="171" t="s">
        <v>152</v>
      </c>
      <c r="AU196" s="171" t="s">
        <v>78</v>
      </c>
      <c r="AV196" s="14" t="s">
        <v>78</v>
      </c>
      <c r="AW196" s="14" t="s">
        <v>31</v>
      </c>
      <c r="AX196" s="14" t="s">
        <v>69</v>
      </c>
      <c r="AY196" s="171" t="s">
        <v>141</v>
      </c>
    </row>
    <row r="197" spans="1:65" s="15" customFormat="1" x14ac:dyDescent="0.2">
      <c r="B197" s="178"/>
      <c r="D197" s="163" t="s">
        <v>152</v>
      </c>
      <c r="E197" s="179" t="s">
        <v>3</v>
      </c>
      <c r="F197" s="180" t="s">
        <v>186</v>
      </c>
      <c r="H197" s="181">
        <v>140.065</v>
      </c>
      <c r="I197" s="182"/>
      <c r="L197" s="178"/>
      <c r="M197" s="183"/>
      <c r="N197" s="184"/>
      <c r="O197" s="184"/>
      <c r="P197" s="184"/>
      <c r="Q197" s="184"/>
      <c r="R197" s="184"/>
      <c r="S197" s="184"/>
      <c r="T197" s="185"/>
      <c r="AT197" s="179" t="s">
        <v>152</v>
      </c>
      <c r="AU197" s="179" t="s">
        <v>78</v>
      </c>
      <c r="AV197" s="15" t="s">
        <v>148</v>
      </c>
      <c r="AW197" s="15" t="s">
        <v>31</v>
      </c>
      <c r="AX197" s="15" t="s">
        <v>76</v>
      </c>
      <c r="AY197" s="179" t="s">
        <v>141</v>
      </c>
    </row>
    <row r="198" spans="1:65" s="2" customFormat="1" ht="16.5" customHeight="1" x14ac:dyDescent="0.2">
      <c r="A198" s="33"/>
      <c r="B198" s="143"/>
      <c r="C198" s="186" t="s">
        <v>304</v>
      </c>
      <c r="D198" s="186" t="s">
        <v>272</v>
      </c>
      <c r="E198" s="187" t="s">
        <v>305</v>
      </c>
      <c r="F198" s="188" t="s">
        <v>306</v>
      </c>
      <c r="G198" s="189" t="s">
        <v>298</v>
      </c>
      <c r="H198" s="190">
        <v>154.072</v>
      </c>
      <c r="I198" s="191"/>
      <c r="J198" s="192">
        <f>ROUND(I198*H198,2)</f>
        <v>0</v>
      </c>
      <c r="K198" s="188" t="s">
        <v>147</v>
      </c>
      <c r="L198" s="193"/>
      <c r="M198" s="194" t="s">
        <v>3</v>
      </c>
      <c r="N198" s="195" t="s">
        <v>40</v>
      </c>
      <c r="O198" s="54"/>
      <c r="P198" s="153">
        <f>O198*H198</f>
        <v>0</v>
      </c>
      <c r="Q198" s="153">
        <v>1E-4</v>
      </c>
      <c r="R198" s="153">
        <f>Q198*H198</f>
        <v>1.5407200000000001E-2</v>
      </c>
      <c r="S198" s="153">
        <v>0</v>
      </c>
      <c r="T198" s="154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5" t="s">
        <v>194</v>
      </c>
      <c r="AT198" s="155" t="s">
        <v>272</v>
      </c>
      <c r="AU198" s="155" t="s">
        <v>78</v>
      </c>
      <c r="AY198" s="18" t="s">
        <v>141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8" t="s">
        <v>76</v>
      </c>
      <c r="BK198" s="156">
        <f>ROUND(I198*H198,2)</f>
        <v>0</v>
      </c>
      <c r="BL198" s="18" t="s">
        <v>148</v>
      </c>
      <c r="BM198" s="155" t="s">
        <v>307</v>
      </c>
    </row>
    <row r="199" spans="1:65" s="14" customFormat="1" x14ac:dyDescent="0.2">
      <c r="B199" s="170"/>
      <c r="D199" s="163" t="s">
        <v>152</v>
      </c>
      <c r="E199" s="171" t="s">
        <v>3</v>
      </c>
      <c r="F199" s="172" t="s">
        <v>308</v>
      </c>
      <c r="H199" s="173">
        <v>154.072</v>
      </c>
      <c r="I199" s="174"/>
      <c r="L199" s="170"/>
      <c r="M199" s="175"/>
      <c r="N199" s="176"/>
      <c r="O199" s="176"/>
      <c r="P199" s="176"/>
      <c r="Q199" s="176"/>
      <c r="R199" s="176"/>
      <c r="S199" s="176"/>
      <c r="T199" s="177"/>
      <c r="AT199" s="171" t="s">
        <v>152</v>
      </c>
      <c r="AU199" s="171" t="s">
        <v>78</v>
      </c>
      <c r="AV199" s="14" t="s">
        <v>78</v>
      </c>
      <c r="AW199" s="14" t="s">
        <v>31</v>
      </c>
      <c r="AX199" s="14" t="s">
        <v>76</v>
      </c>
      <c r="AY199" s="171" t="s">
        <v>141</v>
      </c>
    </row>
    <row r="200" spans="1:65" s="2" customFormat="1" ht="55.5" customHeight="1" x14ac:dyDescent="0.2">
      <c r="A200" s="33"/>
      <c r="B200" s="143"/>
      <c r="C200" s="144" t="s">
        <v>309</v>
      </c>
      <c r="D200" s="144" t="s">
        <v>143</v>
      </c>
      <c r="E200" s="145" t="s">
        <v>310</v>
      </c>
      <c r="F200" s="146" t="s">
        <v>311</v>
      </c>
      <c r="G200" s="147" t="s">
        <v>298</v>
      </c>
      <c r="H200" s="148">
        <v>98.704999999999998</v>
      </c>
      <c r="I200" s="149"/>
      <c r="J200" s="150">
        <f>ROUND(I200*H200,2)</f>
        <v>0</v>
      </c>
      <c r="K200" s="146" t="s">
        <v>147</v>
      </c>
      <c r="L200" s="34"/>
      <c r="M200" s="151" t="s">
        <v>3</v>
      </c>
      <c r="N200" s="152" t="s">
        <v>40</v>
      </c>
      <c r="O200" s="54"/>
      <c r="P200" s="153">
        <f>O200*H200</f>
        <v>0</v>
      </c>
      <c r="Q200" s="153">
        <v>0</v>
      </c>
      <c r="R200" s="153">
        <f>Q200*H200</f>
        <v>0</v>
      </c>
      <c r="S200" s="153">
        <v>0</v>
      </c>
      <c r="T200" s="154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55" t="s">
        <v>148</v>
      </c>
      <c r="AT200" s="155" t="s">
        <v>143</v>
      </c>
      <c r="AU200" s="155" t="s">
        <v>78</v>
      </c>
      <c r="AY200" s="18" t="s">
        <v>141</v>
      </c>
      <c r="BE200" s="156">
        <f>IF(N200="základní",J200,0)</f>
        <v>0</v>
      </c>
      <c r="BF200" s="156">
        <f>IF(N200="snížená",J200,0)</f>
        <v>0</v>
      </c>
      <c r="BG200" s="156">
        <f>IF(N200="zákl. přenesená",J200,0)</f>
        <v>0</v>
      </c>
      <c r="BH200" s="156">
        <f>IF(N200="sníž. přenesená",J200,0)</f>
        <v>0</v>
      </c>
      <c r="BI200" s="156">
        <f>IF(N200="nulová",J200,0)</f>
        <v>0</v>
      </c>
      <c r="BJ200" s="18" t="s">
        <v>76</v>
      </c>
      <c r="BK200" s="156">
        <f>ROUND(I200*H200,2)</f>
        <v>0</v>
      </c>
      <c r="BL200" s="18" t="s">
        <v>148</v>
      </c>
      <c r="BM200" s="155" t="s">
        <v>312</v>
      </c>
    </row>
    <row r="201" spans="1:65" s="2" customFormat="1" x14ac:dyDescent="0.2">
      <c r="A201" s="33"/>
      <c r="B201" s="34"/>
      <c r="C201" s="33"/>
      <c r="D201" s="157" t="s">
        <v>150</v>
      </c>
      <c r="E201" s="33"/>
      <c r="F201" s="158" t="s">
        <v>313</v>
      </c>
      <c r="G201" s="33"/>
      <c r="H201" s="33"/>
      <c r="I201" s="159"/>
      <c r="J201" s="33"/>
      <c r="K201" s="33"/>
      <c r="L201" s="34"/>
      <c r="M201" s="160"/>
      <c r="N201" s="161"/>
      <c r="O201" s="54"/>
      <c r="P201" s="54"/>
      <c r="Q201" s="54"/>
      <c r="R201" s="54"/>
      <c r="S201" s="54"/>
      <c r="T201" s="55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150</v>
      </c>
      <c r="AU201" s="18" t="s">
        <v>78</v>
      </c>
    </row>
    <row r="202" spans="1:65" s="14" customFormat="1" ht="20.399999999999999" x14ac:dyDescent="0.2">
      <c r="B202" s="170"/>
      <c r="D202" s="163" t="s">
        <v>152</v>
      </c>
      <c r="E202" s="171" t="s">
        <v>3</v>
      </c>
      <c r="F202" s="172" t="s">
        <v>314</v>
      </c>
      <c r="H202" s="173">
        <v>55.664999999999999</v>
      </c>
      <c r="I202" s="174"/>
      <c r="L202" s="170"/>
      <c r="M202" s="175"/>
      <c r="N202" s="176"/>
      <c r="O202" s="176"/>
      <c r="P202" s="176"/>
      <c r="Q202" s="176"/>
      <c r="R202" s="176"/>
      <c r="S202" s="176"/>
      <c r="T202" s="177"/>
      <c r="AT202" s="171" t="s">
        <v>152</v>
      </c>
      <c r="AU202" s="171" t="s">
        <v>78</v>
      </c>
      <c r="AV202" s="14" t="s">
        <v>78</v>
      </c>
      <c r="AW202" s="14" t="s">
        <v>31</v>
      </c>
      <c r="AX202" s="14" t="s">
        <v>69</v>
      </c>
      <c r="AY202" s="171" t="s">
        <v>141</v>
      </c>
    </row>
    <row r="203" spans="1:65" s="14" customFormat="1" ht="20.399999999999999" x14ac:dyDescent="0.2">
      <c r="B203" s="170"/>
      <c r="D203" s="163" t="s">
        <v>152</v>
      </c>
      <c r="E203" s="171" t="s">
        <v>3</v>
      </c>
      <c r="F203" s="172" t="s">
        <v>315</v>
      </c>
      <c r="H203" s="173">
        <v>43.04</v>
      </c>
      <c r="I203" s="174"/>
      <c r="L203" s="170"/>
      <c r="M203" s="175"/>
      <c r="N203" s="176"/>
      <c r="O203" s="176"/>
      <c r="P203" s="176"/>
      <c r="Q203" s="176"/>
      <c r="R203" s="176"/>
      <c r="S203" s="176"/>
      <c r="T203" s="177"/>
      <c r="AT203" s="171" t="s">
        <v>152</v>
      </c>
      <c r="AU203" s="171" t="s">
        <v>78</v>
      </c>
      <c r="AV203" s="14" t="s">
        <v>78</v>
      </c>
      <c r="AW203" s="14" t="s">
        <v>31</v>
      </c>
      <c r="AX203" s="14" t="s">
        <v>69</v>
      </c>
      <c r="AY203" s="171" t="s">
        <v>141</v>
      </c>
    </row>
    <row r="204" spans="1:65" s="15" customFormat="1" x14ac:dyDescent="0.2">
      <c r="B204" s="178"/>
      <c r="D204" s="163" t="s">
        <v>152</v>
      </c>
      <c r="E204" s="179" t="s">
        <v>3</v>
      </c>
      <c r="F204" s="180" t="s">
        <v>186</v>
      </c>
      <c r="H204" s="181">
        <v>98.704999999999998</v>
      </c>
      <c r="I204" s="182"/>
      <c r="L204" s="178"/>
      <c r="M204" s="183"/>
      <c r="N204" s="184"/>
      <c r="O204" s="184"/>
      <c r="P204" s="184"/>
      <c r="Q204" s="184"/>
      <c r="R204" s="184"/>
      <c r="S204" s="184"/>
      <c r="T204" s="185"/>
      <c r="AT204" s="179" t="s">
        <v>152</v>
      </c>
      <c r="AU204" s="179" t="s">
        <v>78</v>
      </c>
      <c r="AV204" s="15" t="s">
        <v>148</v>
      </c>
      <c r="AW204" s="15" t="s">
        <v>31</v>
      </c>
      <c r="AX204" s="15" t="s">
        <v>76</v>
      </c>
      <c r="AY204" s="179" t="s">
        <v>141</v>
      </c>
    </row>
    <row r="205" spans="1:65" s="2" customFormat="1" ht="24.15" customHeight="1" x14ac:dyDescent="0.2">
      <c r="A205" s="33"/>
      <c r="B205" s="143"/>
      <c r="C205" s="186" t="s">
        <v>316</v>
      </c>
      <c r="D205" s="186" t="s">
        <v>272</v>
      </c>
      <c r="E205" s="187" t="s">
        <v>317</v>
      </c>
      <c r="F205" s="188" t="s">
        <v>318</v>
      </c>
      <c r="G205" s="189" t="s">
        <v>298</v>
      </c>
      <c r="H205" s="190">
        <v>108.57599999999999</v>
      </c>
      <c r="I205" s="191"/>
      <c r="J205" s="192">
        <f>ROUND(I205*H205,2)</f>
        <v>0</v>
      </c>
      <c r="K205" s="188" t="s">
        <v>147</v>
      </c>
      <c r="L205" s="193"/>
      <c r="M205" s="194" t="s">
        <v>3</v>
      </c>
      <c r="N205" s="195" t="s">
        <v>40</v>
      </c>
      <c r="O205" s="54"/>
      <c r="P205" s="153">
        <f>O205*H205</f>
        <v>0</v>
      </c>
      <c r="Q205" s="153">
        <v>4.0000000000000003E-5</v>
      </c>
      <c r="R205" s="153">
        <f>Q205*H205</f>
        <v>4.3430400000000003E-3</v>
      </c>
      <c r="S205" s="153">
        <v>0</v>
      </c>
      <c r="T205" s="154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5" t="s">
        <v>194</v>
      </c>
      <c r="AT205" s="155" t="s">
        <v>272</v>
      </c>
      <c r="AU205" s="155" t="s">
        <v>78</v>
      </c>
      <c r="AY205" s="18" t="s">
        <v>141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8" t="s">
        <v>76</v>
      </c>
      <c r="BK205" s="156">
        <f>ROUND(I205*H205,2)</f>
        <v>0</v>
      </c>
      <c r="BL205" s="18" t="s">
        <v>148</v>
      </c>
      <c r="BM205" s="155" t="s">
        <v>319</v>
      </c>
    </row>
    <row r="206" spans="1:65" s="14" customFormat="1" x14ac:dyDescent="0.2">
      <c r="B206" s="170"/>
      <c r="D206" s="163" t="s">
        <v>152</v>
      </c>
      <c r="E206" s="171" t="s">
        <v>3</v>
      </c>
      <c r="F206" s="172" t="s">
        <v>320</v>
      </c>
      <c r="H206" s="173">
        <v>108.57599999999999</v>
      </c>
      <c r="I206" s="174"/>
      <c r="L206" s="170"/>
      <c r="M206" s="175"/>
      <c r="N206" s="176"/>
      <c r="O206" s="176"/>
      <c r="P206" s="176"/>
      <c r="Q206" s="176"/>
      <c r="R206" s="176"/>
      <c r="S206" s="176"/>
      <c r="T206" s="177"/>
      <c r="AT206" s="171" t="s">
        <v>152</v>
      </c>
      <c r="AU206" s="171" t="s">
        <v>78</v>
      </c>
      <c r="AV206" s="14" t="s">
        <v>78</v>
      </c>
      <c r="AW206" s="14" t="s">
        <v>31</v>
      </c>
      <c r="AX206" s="14" t="s">
        <v>76</v>
      </c>
      <c r="AY206" s="171" t="s">
        <v>141</v>
      </c>
    </row>
    <row r="207" spans="1:65" s="2" customFormat="1" ht="24.15" customHeight="1" x14ac:dyDescent="0.2">
      <c r="A207" s="33"/>
      <c r="B207" s="143"/>
      <c r="C207" s="144" t="s">
        <v>321</v>
      </c>
      <c r="D207" s="144" t="s">
        <v>143</v>
      </c>
      <c r="E207" s="145" t="s">
        <v>322</v>
      </c>
      <c r="F207" s="146" t="s">
        <v>323</v>
      </c>
      <c r="G207" s="147" t="s">
        <v>146</v>
      </c>
      <c r="H207" s="148">
        <v>426.83300000000003</v>
      </c>
      <c r="I207" s="149"/>
      <c r="J207" s="150">
        <f>ROUND(I207*H207,2)</f>
        <v>0</v>
      </c>
      <c r="K207" s="146" t="s">
        <v>147</v>
      </c>
      <c r="L207" s="34"/>
      <c r="M207" s="151" t="s">
        <v>3</v>
      </c>
      <c r="N207" s="152" t="s">
        <v>40</v>
      </c>
      <c r="O207" s="54"/>
      <c r="P207" s="153">
        <f>O207*H207</f>
        <v>0</v>
      </c>
      <c r="Q207" s="153">
        <v>2.5000000000000001E-4</v>
      </c>
      <c r="R207" s="153">
        <f>Q207*H207</f>
        <v>0.10670825</v>
      </c>
      <c r="S207" s="153">
        <v>0</v>
      </c>
      <c r="T207" s="154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5" t="s">
        <v>148</v>
      </c>
      <c r="AT207" s="155" t="s">
        <v>143</v>
      </c>
      <c r="AU207" s="155" t="s">
        <v>78</v>
      </c>
      <c r="AY207" s="18" t="s">
        <v>141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8" t="s">
        <v>76</v>
      </c>
      <c r="BK207" s="156">
        <f>ROUND(I207*H207,2)</f>
        <v>0</v>
      </c>
      <c r="BL207" s="18" t="s">
        <v>148</v>
      </c>
      <c r="BM207" s="155" t="s">
        <v>324</v>
      </c>
    </row>
    <row r="208" spans="1:65" s="2" customFormat="1" x14ac:dyDescent="0.2">
      <c r="A208" s="33"/>
      <c r="B208" s="34"/>
      <c r="C208" s="33"/>
      <c r="D208" s="157" t="s">
        <v>150</v>
      </c>
      <c r="E208" s="33"/>
      <c r="F208" s="158" t="s">
        <v>325</v>
      </c>
      <c r="G208" s="33"/>
      <c r="H208" s="33"/>
      <c r="I208" s="159"/>
      <c r="J208" s="33"/>
      <c r="K208" s="33"/>
      <c r="L208" s="34"/>
      <c r="M208" s="160"/>
      <c r="N208" s="161"/>
      <c r="O208" s="54"/>
      <c r="P208" s="54"/>
      <c r="Q208" s="54"/>
      <c r="R208" s="54"/>
      <c r="S208" s="54"/>
      <c r="T208" s="55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8" t="s">
        <v>150</v>
      </c>
      <c r="AU208" s="18" t="s">
        <v>78</v>
      </c>
    </row>
    <row r="209" spans="1:65" s="13" customFormat="1" x14ac:dyDescent="0.2">
      <c r="B209" s="162"/>
      <c r="D209" s="163" t="s">
        <v>152</v>
      </c>
      <c r="E209" s="164" t="s">
        <v>3</v>
      </c>
      <c r="F209" s="165" t="s">
        <v>326</v>
      </c>
      <c r="H209" s="164" t="s">
        <v>3</v>
      </c>
      <c r="I209" s="166"/>
      <c r="L209" s="162"/>
      <c r="M209" s="167"/>
      <c r="N209" s="168"/>
      <c r="O209" s="168"/>
      <c r="P209" s="168"/>
      <c r="Q209" s="168"/>
      <c r="R209" s="168"/>
      <c r="S209" s="168"/>
      <c r="T209" s="169"/>
      <c r="AT209" s="164" t="s">
        <v>152</v>
      </c>
      <c r="AU209" s="164" t="s">
        <v>78</v>
      </c>
      <c r="AV209" s="13" t="s">
        <v>76</v>
      </c>
      <c r="AW209" s="13" t="s">
        <v>31</v>
      </c>
      <c r="AX209" s="13" t="s">
        <v>69</v>
      </c>
      <c r="AY209" s="164" t="s">
        <v>141</v>
      </c>
    </row>
    <row r="210" spans="1:65" s="14" customFormat="1" x14ac:dyDescent="0.2">
      <c r="B210" s="170"/>
      <c r="D210" s="163" t="s">
        <v>152</v>
      </c>
      <c r="E210" s="171" t="s">
        <v>3</v>
      </c>
      <c r="F210" s="172" t="s">
        <v>292</v>
      </c>
      <c r="H210" s="173">
        <v>394.26</v>
      </c>
      <c r="I210" s="174"/>
      <c r="L210" s="170"/>
      <c r="M210" s="175"/>
      <c r="N210" s="176"/>
      <c r="O210" s="176"/>
      <c r="P210" s="176"/>
      <c r="Q210" s="176"/>
      <c r="R210" s="176"/>
      <c r="S210" s="176"/>
      <c r="T210" s="177"/>
      <c r="AT210" s="171" t="s">
        <v>152</v>
      </c>
      <c r="AU210" s="171" t="s">
        <v>78</v>
      </c>
      <c r="AV210" s="14" t="s">
        <v>78</v>
      </c>
      <c r="AW210" s="14" t="s">
        <v>31</v>
      </c>
      <c r="AX210" s="14" t="s">
        <v>69</v>
      </c>
      <c r="AY210" s="171" t="s">
        <v>141</v>
      </c>
    </row>
    <row r="211" spans="1:65" s="13" customFormat="1" x14ac:dyDescent="0.2">
      <c r="B211" s="162"/>
      <c r="D211" s="163" t="s">
        <v>152</v>
      </c>
      <c r="E211" s="164" t="s">
        <v>3</v>
      </c>
      <c r="F211" s="165" t="s">
        <v>293</v>
      </c>
      <c r="H211" s="164" t="s">
        <v>3</v>
      </c>
      <c r="I211" s="166"/>
      <c r="L211" s="162"/>
      <c r="M211" s="167"/>
      <c r="N211" s="168"/>
      <c r="O211" s="168"/>
      <c r="P211" s="168"/>
      <c r="Q211" s="168"/>
      <c r="R211" s="168"/>
      <c r="S211" s="168"/>
      <c r="T211" s="169"/>
      <c r="AT211" s="164" t="s">
        <v>152</v>
      </c>
      <c r="AU211" s="164" t="s">
        <v>78</v>
      </c>
      <c r="AV211" s="13" t="s">
        <v>76</v>
      </c>
      <c r="AW211" s="13" t="s">
        <v>31</v>
      </c>
      <c r="AX211" s="13" t="s">
        <v>69</v>
      </c>
      <c r="AY211" s="164" t="s">
        <v>141</v>
      </c>
    </row>
    <row r="212" spans="1:65" s="14" customFormat="1" x14ac:dyDescent="0.2">
      <c r="B212" s="170"/>
      <c r="D212" s="163" t="s">
        <v>152</v>
      </c>
      <c r="E212" s="171" t="s">
        <v>3</v>
      </c>
      <c r="F212" s="172" t="s">
        <v>327</v>
      </c>
      <c r="H212" s="173">
        <v>32.573</v>
      </c>
      <c r="I212" s="174"/>
      <c r="L212" s="170"/>
      <c r="M212" s="175"/>
      <c r="N212" s="176"/>
      <c r="O212" s="176"/>
      <c r="P212" s="176"/>
      <c r="Q212" s="176"/>
      <c r="R212" s="176"/>
      <c r="S212" s="176"/>
      <c r="T212" s="177"/>
      <c r="AT212" s="171" t="s">
        <v>152</v>
      </c>
      <c r="AU212" s="171" t="s">
        <v>78</v>
      </c>
      <c r="AV212" s="14" t="s">
        <v>78</v>
      </c>
      <c r="AW212" s="14" t="s">
        <v>31</v>
      </c>
      <c r="AX212" s="14" t="s">
        <v>69</v>
      </c>
      <c r="AY212" s="171" t="s">
        <v>141</v>
      </c>
    </row>
    <row r="213" spans="1:65" s="15" customFormat="1" x14ac:dyDescent="0.2">
      <c r="B213" s="178"/>
      <c r="D213" s="163" t="s">
        <v>152</v>
      </c>
      <c r="E213" s="179" t="s">
        <v>3</v>
      </c>
      <c r="F213" s="180" t="s">
        <v>186</v>
      </c>
      <c r="H213" s="181">
        <v>426.83299999999997</v>
      </c>
      <c r="I213" s="182"/>
      <c r="L213" s="178"/>
      <c r="M213" s="183"/>
      <c r="N213" s="184"/>
      <c r="O213" s="184"/>
      <c r="P213" s="184"/>
      <c r="Q213" s="184"/>
      <c r="R213" s="184"/>
      <c r="S213" s="184"/>
      <c r="T213" s="185"/>
      <c r="AT213" s="179" t="s">
        <v>152</v>
      </c>
      <c r="AU213" s="179" t="s">
        <v>78</v>
      </c>
      <c r="AV213" s="15" t="s">
        <v>148</v>
      </c>
      <c r="AW213" s="15" t="s">
        <v>31</v>
      </c>
      <c r="AX213" s="15" t="s">
        <v>76</v>
      </c>
      <c r="AY213" s="179" t="s">
        <v>141</v>
      </c>
    </row>
    <row r="214" spans="1:65" s="2" customFormat="1" ht="66.75" customHeight="1" x14ac:dyDescent="0.2">
      <c r="A214" s="33"/>
      <c r="B214" s="143"/>
      <c r="C214" s="144" t="s">
        <v>328</v>
      </c>
      <c r="D214" s="144" t="s">
        <v>143</v>
      </c>
      <c r="E214" s="145" t="s">
        <v>329</v>
      </c>
      <c r="F214" s="146" t="s">
        <v>330</v>
      </c>
      <c r="G214" s="147" t="s">
        <v>146</v>
      </c>
      <c r="H214" s="148">
        <v>52.54</v>
      </c>
      <c r="I214" s="149"/>
      <c r="J214" s="150">
        <f>ROUND(I214*H214,2)</f>
        <v>0</v>
      </c>
      <c r="K214" s="146" t="s">
        <v>147</v>
      </c>
      <c r="L214" s="34"/>
      <c r="M214" s="151" t="s">
        <v>3</v>
      </c>
      <c r="N214" s="152" t="s">
        <v>40</v>
      </c>
      <c r="O214" s="54"/>
      <c r="P214" s="153">
        <f>O214*H214</f>
        <v>0</v>
      </c>
      <c r="Q214" s="153">
        <v>8.6800000000000002E-3</v>
      </c>
      <c r="R214" s="153">
        <f>Q214*H214</f>
        <v>0.45604719999999999</v>
      </c>
      <c r="S214" s="153">
        <v>0</v>
      </c>
      <c r="T214" s="154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5" t="s">
        <v>148</v>
      </c>
      <c r="AT214" s="155" t="s">
        <v>143</v>
      </c>
      <c r="AU214" s="155" t="s">
        <v>78</v>
      </c>
      <c r="AY214" s="18" t="s">
        <v>141</v>
      </c>
      <c r="BE214" s="156">
        <f>IF(N214="základní",J214,0)</f>
        <v>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8" t="s">
        <v>76</v>
      </c>
      <c r="BK214" s="156">
        <f>ROUND(I214*H214,2)</f>
        <v>0</v>
      </c>
      <c r="BL214" s="18" t="s">
        <v>148</v>
      </c>
      <c r="BM214" s="155" t="s">
        <v>331</v>
      </c>
    </row>
    <row r="215" spans="1:65" s="2" customFormat="1" x14ac:dyDescent="0.2">
      <c r="A215" s="33"/>
      <c r="B215" s="34"/>
      <c r="C215" s="33"/>
      <c r="D215" s="157" t="s">
        <v>150</v>
      </c>
      <c r="E215" s="33"/>
      <c r="F215" s="158" t="s">
        <v>332</v>
      </c>
      <c r="G215" s="33"/>
      <c r="H215" s="33"/>
      <c r="I215" s="159"/>
      <c r="J215" s="33"/>
      <c r="K215" s="33"/>
      <c r="L215" s="34"/>
      <c r="M215" s="160"/>
      <c r="N215" s="161"/>
      <c r="O215" s="54"/>
      <c r="P215" s="54"/>
      <c r="Q215" s="54"/>
      <c r="R215" s="54"/>
      <c r="S215" s="54"/>
      <c r="T215" s="55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8" t="s">
        <v>150</v>
      </c>
      <c r="AU215" s="18" t="s">
        <v>78</v>
      </c>
    </row>
    <row r="216" spans="1:65" s="13" customFormat="1" x14ac:dyDescent="0.2">
      <c r="B216" s="162"/>
      <c r="D216" s="163" t="s">
        <v>152</v>
      </c>
      <c r="E216" s="164" t="s">
        <v>3</v>
      </c>
      <c r="F216" s="165" t="s">
        <v>333</v>
      </c>
      <c r="H216" s="164" t="s">
        <v>3</v>
      </c>
      <c r="I216" s="166"/>
      <c r="L216" s="162"/>
      <c r="M216" s="167"/>
      <c r="N216" s="168"/>
      <c r="O216" s="168"/>
      <c r="P216" s="168"/>
      <c r="Q216" s="168"/>
      <c r="R216" s="168"/>
      <c r="S216" s="168"/>
      <c r="T216" s="169"/>
      <c r="AT216" s="164" t="s">
        <v>152</v>
      </c>
      <c r="AU216" s="164" t="s">
        <v>78</v>
      </c>
      <c r="AV216" s="13" t="s">
        <v>76</v>
      </c>
      <c r="AW216" s="13" t="s">
        <v>31</v>
      </c>
      <c r="AX216" s="13" t="s">
        <v>69</v>
      </c>
      <c r="AY216" s="164" t="s">
        <v>141</v>
      </c>
    </row>
    <row r="217" spans="1:65" s="14" customFormat="1" x14ac:dyDescent="0.2">
      <c r="B217" s="170"/>
      <c r="D217" s="163" t="s">
        <v>152</v>
      </c>
      <c r="E217" s="171" t="s">
        <v>3</v>
      </c>
      <c r="F217" s="172" t="s">
        <v>334</v>
      </c>
      <c r="H217" s="173">
        <v>52.54</v>
      </c>
      <c r="I217" s="174"/>
      <c r="L217" s="170"/>
      <c r="M217" s="175"/>
      <c r="N217" s="176"/>
      <c r="O217" s="176"/>
      <c r="P217" s="176"/>
      <c r="Q217" s="176"/>
      <c r="R217" s="176"/>
      <c r="S217" s="176"/>
      <c r="T217" s="177"/>
      <c r="AT217" s="171" t="s">
        <v>152</v>
      </c>
      <c r="AU217" s="171" t="s">
        <v>78</v>
      </c>
      <c r="AV217" s="14" t="s">
        <v>78</v>
      </c>
      <c r="AW217" s="14" t="s">
        <v>31</v>
      </c>
      <c r="AX217" s="14" t="s">
        <v>76</v>
      </c>
      <c r="AY217" s="171" t="s">
        <v>141</v>
      </c>
    </row>
    <row r="218" spans="1:65" s="2" customFormat="1" ht="24.15" customHeight="1" x14ac:dyDescent="0.2">
      <c r="A218" s="33"/>
      <c r="B218" s="143"/>
      <c r="C218" s="186" t="s">
        <v>335</v>
      </c>
      <c r="D218" s="186" t="s">
        <v>272</v>
      </c>
      <c r="E218" s="187" t="s">
        <v>336</v>
      </c>
      <c r="F218" s="188" t="s">
        <v>337</v>
      </c>
      <c r="G218" s="189" t="s">
        <v>146</v>
      </c>
      <c r="H218" s="190">
        <v>57.793999999999997</v>
      </c>
      <c r="I218" s="191"/>
      <c r="J218" s="192">
        <f>ROUND(I218*H218,2)</f>
        <v>0</v>
      </c>
      <c r="K218" s="188" t="s">
        <v>147</v>
      </c>
      <c r="L218" s="193"/>
      <c r="M218" s="194" t="s">
        <v>3</v>
      </c>
      <c r="N218" s="195" t="s">
        <v>40</v>
      </c>
      <c r="O218" s="54"/>
      <c r="P218" s="153">
        <f>O218*H218</f>
        <v>0</v>
      </c>
      <c r="Q218" s="153">
        <v>6.3E-3</v>
      </c>
      <c r="R218" s="153">
        <f>Q218*H218</f>
        <v>0.36410219999999999</v>
      </c>
      <c r="S218" s="153">
        <v>0</v>
      </c>
      <c r="T218" s="154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5" t="s">
        <v>194</v>
      </c>
      <c r="AT218" s="155" t="s">
        <v>272</v>
      </c>
      <c r="AU218" s="155" t="s">
        <v>78</v>
      </c>
      <c r="AY218" s="18" t="s">
        <v>141</v>
      </c>
      <c r="BE218" s="156">
        <f>IF(N218="základní",J218,0)</f>
        <v>0</v>
      </c>
      <c r="BF218" s="156">
        <f>IF(N218="snížená",J218,0)</f>
        <v>0</v>
      </c>
      <c r="BG218" s="156">
        <f>IF(N218="zákl. přenesená",J218,0)</f>
        <v>0</v>
      </c>
      <c r="BH218" s="156">
        <f>IF(N218="sníž. přenesená",J218,0)</f>
        <v>0</v>
      </c>
      <c r="BI218" s="156">
        <f>IF(N218="nulová",J218,0)</f>
        <v>0</v>
      </c>
      <c r="BJ218" s="18" t="s">
        <v>76</v>
      </c>
      <c r="BK218" s="156">
        <f>ROUND(I218*H218,2)</f>
        <v>0</v>
      </c>
      <c r="BL218" s="18" t="s">
        <v>148</v>
      </c>
      <c r="BM218" s="155" t="s">
        <v>338</v>
      </c>
    </row>
    <row r="219" spans="1:65" s="14" customFormat="1" x14ac:dyDescent="0.2">
      <c r="B219" s="170"/>
      <c r="D219" s="163" t="s">
        <v>152</v>
      </c>
      <c r="E219" s="171" t="s">
        <v>3</v>
      </c>
      <c r="F219" s="172" t="s">
        <v>339</v>
      </c>
      <c r="H219" s="173">
        <v>57.793999999999997</v>
      </c>
      <c r="I219" s="174"/>
      <c r="L219" s="170"/>
      <c r="M219" s="175"/>
      <c r="N219" s="176"/>
      <c r="O219" s="176"/>
      <c r="P219" s="176"/>
      <c r="Q219" s="176"/>
      <c r="R219" s="176"/>
      <c r="S219" s="176"/>
      <c r="T219" s="177"/>
      <c r="AT219" s="171" t="s">
        <v>152</v>
      </c>
      <c r="AU219" s="171" t="s">
        <v>78</v>
      </c>
      <c r="AV219" s="14" t="s">
        <v>78</v>
      </c>
      <c r="AW219" s="14" t="s">
        <v>31</v>
      </c>
      <c r="AX219" s="14" t="s">
        <v>76</v>
      </c>
      <c r="AY219" s="171" t="s">
        <v>141</v>
      </c>
    </row>
    <row r="220" spans="1:65" s="2" customFormat="1" ht="49.05" customHeight="1" x14ac:dyDescent="0.2">
      <c r="A220" s="33"/>
      <c r="B220" s="143"/>
      <c r="C220" s="144" t="s">
        <v>340</v>
      </c>
      <c r="D220" s="144" t="s">
        <v>143</v>
      </c>
      <c r="E220" s="145" t="s">
        <v>341</v>
      </c>
      <c r="F220" s="146" t="s">
        <v>342</v>
      </c>
      <c r="G220" s="147" t="s">
        <v>298</v>
      </c>
      <c r="H220" s="148">
        <v>4.8</v>
      </c>
      <c r="I220" s="149"/>
      <c r="J220" s="150">
        <f>ROUND(I220*H220,2)</f>
        <v>0</v>
      </c>
      <c r="K220" s="146" t="s">
        <v>147</v>
      </c>
      <c r="L220" s="34"/>
      <c r="M220" s="151" t="s">
        <v>3</v>
      </c>
      <c r="N220" s="152" t="s">
        <v>40</v>
      </c>
      <c r="O220" s="54"/>
      <c r="P220" s="153">
        <f>O220*H220</f>
        <v>0</v>
      </c>
      <c r="Q220" s="153">
        <v>3.3899999999999998E-3</v>
      </c>
      <c r="R220" s="153">
        <f>Q220*H220</f>
        <v>1.6271999999999998E-2</v>
      </c>
      <c r="S220" s="153">
        <v>0</v>
      </c>
      <c r="T220" s="154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5" t="s">
        <v>148</v>
      </c>
      <c r="AT220" s="155" t="s">
        <v>143</v>
      </c>
      <c r="AU220" s="155" t="s">
        <v>78</v>
      </c>
      <c r="AY220" s="18" t="s">
        <v>141</v>
      </c>
      <c r="BE220" s="156">
        <f>IF(N220="základní",J220,0)</f>
        <v>0</v>
      </c>
      <c r="BF220" s="156">
        <f>IF(N220="snížená",J220,0)</f>
        <v>0</v>
      </c>
      <c r="BG220" s="156">
        <f>IF(N220="zákl. přenesená",J220,0)</f>
        <v>0</v>
      </c>
      <c r="BH220" s="156">
        <f>IF(N220="sníž. přenesená",J220,0)</f>
        <v>0</v>
      </c>
      <c r="BI220" s="156">
        <f>IF(N220="nulová",J220,0)</f>
        <v>0</v>
      </c>
      <c r="BJ220" s="18" t="s">
        <v>76</v>
      </c>
      <c r="BK220" s="156">
        <f>ROUND(I220*H220,2)</f>
        <v>0</v>
      </c>
      <c r="BL220" s="18" t="s">
        <v>148</v>
      </c>
      <c r="BM220" s="155" t="s">
        <v>343</v>
      </c>
    </row>
    <row r="221" spans="1:65" s="2" customFormat="1" x14ac:dyDescent="0.2">
      <c r="A221" s="33"/>
      <c r="B221" s="34"/>
      <c r="C221" s="33"/>
      <c r="D221" s="157" t="s">
        <v>150</v>
      </c>
      <c r="E221" s="33"/>
      <c r="F221" s="158" t="s">
        <v>344</v>
      </c>
      <c r="G221" s="33"/>
      <c r="H221" s="33"/>
      <c r="I221" s="159"/>
      <c r="J221" s="33"/>
      <c r="K221" s="33"/>
      <c r="L221" s="34"/>
      <c r="M221" s="160"/>
      <c r="N221" s="161"/>
      <c r="O221" s="54"/>
      <c r="P221" s="54"/>
      <c r="Q221" s="54"/>
      <c r="R221" s="54"/>
      <c r="S221" s="54"/>
      <c r="T221" s="55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8" t="s">
        <v>150</v>
      </c>
      <c r="AU221" s="18" t="s">
        <v>78</v>
      </c>
    </row>
    <row r="222" spans="1:65" s="13" customFormat="1" x14ac:dyDescent="0.2">
      <c r="B222" s="162"/>
      <c r="D222" s="163" t="s">
        <v>152</v>
      </c>
      <c r="E222" s="164" t="s">
        <v>3</v>
      </c>
      <c r="F222" s="165" t="s">
        <v>345</v>
      </c>
      <c r="H222" s="164" t="s">
        <v>3</v>
      </c>
      <c r="I222" s="166"/>
      <c r="L222" s="162"/>
      <c r="M222" s="167"/>
      <c r="N222" s="168"/>
      <c r="O222" s="168"/>
      <c r="P222" s="168"/>
      <c r="Q222" s="168"/>
      <c r="R222" s="168"/>
      <c r="S222" s="168"/>
      <c r="T222" s="169"/>
      <c r="AT222" s="164" t="s">
        <v>152</v>
      </c>
      <c r="AU222" s="164" t="s">
        <v>78</v>
      </c>
      <c r="AV222" s="13" t="s">
        <v>76</v>
      </c>
      <c r="AW222" s="13" t="s">
        <v>31</v>
      </c>
      <c r="AX222" s="13" t="s">
        <v>69</v>
      </c>
      <c r="AY222" s="164" t="s">
        <v>141</v>
      </c>
    </row>
    <row r="223" spans="1:65" s="14" customFormat="1" x14ac:dyDescent="0.2">
      <c r="B223" s="170"/>
      <c r="D223" s="163" t="s">
        <v>152</v>
      </c>
      <c r="E223" s="171" t="s">
        <v>3</v>
      </c>
      <c r="F223" s="172" t="s">
        <v>346</v>
      </c>
      <c r="H223" s="173">
        <v>4.8</v>
      </c>
      <c r="I223" s="174"/>
      <c r="L223" s="170"/>
      <c r="M223" s="175"/>
      <c r="N223" s="176"/>
      <c r="O223" s="176"/>
      <c r="P223" s="176"/>
      <c r="Q223" s="176"/>
      <c r="R223" s="176"/>
      <c r="S223" s="176"/>
      <c r="T223" s="177"/>
      <c r="AT223" s="171" t="s">
        <v>152</v>
      </c>
      <c r="AU223" s="171" t="s">
        <v>78</v>
      </c>
      <c r="AV223" s="14" t="s">
        <v>78</v>
      </c>
      <c r="AW223" s="14" t="s">
        <v>31</v>
      </c>
      <c r="AX223" s="14" t="s">
        <v>76</v>
      </c>
      <c r="AY223" s="171" t="s">
        <v>141</v>
      </c>
    </row>
    <row r="224" spans="1:65" s="2" customFormat="1" ht="24.15" customHeight="1" x14ac:dyDescent="0.2">
      <c r="A224" s="33"/>
      <c r="B224" s="143"/>
      <c r="C224" s="186" t="s">
        <v>347</v>
      </c>
      <c r="D224" s="186" t="s">
        <v>272</v>
      </c>
      <c r="E224" s="187" t="s">
        <v>348</v>
      </c>
      <c r="F224" s="188" t="s">
        <v>349</v>
      </c>
      <c r="G224" s="189" t="s">
        <v>146</v>
      </c>
      <c r="H224" s="190">
        <v>1.742</v>
      </c>
      <c r="I224" s="191"/>
      <c r="J224" s="192">
        <f>ROUND(I224*H224,2)</f>
        <v>0</v>
      </c>
      <c r="K224" s="188" t="s">
        <v>147</v>
      </c>
      <c r="L224" s="193"/>
      <c r="M224" s="194" t="s">
        <v>3</v>
      </c>
      <c r="N224" s="195" t="s">
        <v>40</v>
      </c>
      <c r="O224" s="54"/>
      <c r="P224" s="153">
        <f>O224*H224</f>
        <v>0</v>
      </c>
      <c r="Q224" s="153">
        <v>8.1999999999999998E-4</v>
      </c>
      <c r="R224" s="153">
        <f>Q224*H224</f>
        <v>1.42844E-3</v>
      </c>
      <c r="S224" s="153">
        <v>0</v>
      </c>
      <c r="T224" s="154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55" t="s">
        <v>194</v>
      </c>
      <c r="AT224" s="155" t="s">
        <v>272</v>
      </c>
      <c r="AU224" s="155" t="s">
        <v>78</v>
      </c>
      <c r="AY224" s="18" t="s">
        <v>141</v>
      </c>
      <c r="BE224" s="156">
        <f>IF(N224="základní",J224,0)</f>
        <v>0</v>
      </c>
      <c r="BF224" s="156">
        <f>IF(N224="snížená",J224,0)</f>
        <v>0</v>
      </c>
      <c r="BG224" s="156">
        <f>IF(N224="zákl. přenesená",J224,0)</f>
        <v>0</v>
      </c>
      <c r="BH224" s="156">
        <f>IF(N224="sníž. přenesená",J224,0)</f>
        <v>0</v>
      </c>
      <c r="BI224" s="156">
        <f>IF(N224="nulová",J224,0)</f>
        <v>0</v>
      </c>
      <c r="BJ224" s="18" t="s">
        <v>76</v>
      </c>
      <c r="BK224" s="156">
        <f>ROUND(I224*H224,2)</f>
        <v>0</v>
      </c>
      <c r="BL224" s="18" t="s">
        <v>148</v>
      </c>
      <c r="BM224" s="155" t="s">
        <v>350</v>
      </c>
    </row>
    <row r="225" spans="1:65" s="14" customFormat="1" x14ac:dyDescent="0.2">
      <c r="B225" s="170"/>
      <c r="D225" s="163" t="s">
        <v>152</v>
      </c>
      <c r="E225" s="171" t="s">
        <v>3</v>
      </c>
      <c r="F225" s="172" t="s">
        <v>351</v>
      </c>
      <c r="H225" s="173">
        <v>1.742</v>
      </c>
      <c r="I225" s="174"/>
      <c r="L225" s="170"/>
      <c r="M225" s="175"/>
      <c r="N225" s="176"/>
      <c r="O225" s="176"/>
      <c r="P225" s="176"/>
      <c r="Q225" s="176"/>
      <c r="R225" s="176"/>
      <c r="S225" s="176"/>
      <c r="T225" s="177"/>
      <c r="AT225" s="171" t="s">
        <v>152</v>
      </c>
      <c r="AU225" s="171" t="s">
        <v>78</v>
      </c>
      <c r="AV225" s="14" t="s">
        <v>78</v>
      </c>
      <c r="AW225" s="14" t="s">
        <v>31</v>
      </c>
      <c r="AX225" s="14" t="s">
        <v>76</v>
      </c>
      <c r="AY225" s="171" t="s">
        <v>141</v>
      </c>
    </row>
    <row r="226" spans="1:65" s="2" customFormat="1" ht="78" customHeight="1" x14ac:dyDescent="0.2">
      <c r="A226" s="33"/>
      <c r="B226" s="143"/>
      <c r="C226" s="144" t="s">
        <v>352</v>
      </c>
      <c r="D226" s="144" t="s">
        <v>143</v>
      </c>
      <c r="E226" s="145" t="s">
        <v>353</v>
      </c>
      <c r="F226" s="146" t="s">
        <v>354</v>
      </c>
      <c r="G226" s="147" t="s">
        <v>146</v>
      </c>
      <c r="H226" s="148">
        <v>341.72</v>
      </c>
      <c r="I226" s="149"/>
      <c r="J226" s="150">
        <f>ROUND(I226*H226,2)</f>
        <v>0</v>
      </c>
      <c r="K226" s="146" t="s">
        <v>147</v>
      </c>
      <c r="L226" s="34"/>
      <c r="M226" s="151" t="s">
        <v>3</v>
      </c>
      <c r="N226" s="152" t="s">
        <v>40</v>
      </c>
      <c r="O226" s="54"/>
      <c r="P226" s="153">
        <f>O226*H226</f>
        <v>0</v>
      </c>
      <c r="Q226" s="153">
        <v>1.1679999999999999E-2</v>
      </c>
      <c r="R226" s="153">
        <f>Q226*H226</f>
        <v>3.9912896</v>
      </c>
      <c r="S226" s="153">
        <v>0</v>
      </c>
      <c r="T226" s="154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55" t="s">
        <v>148</v>
      </c>
      <c r="AT226" s="155" t="s">
        <v>143</v>
      </c>
      <c r="AU226" s="155" t="s">
        <v>78</v>
      </c>
      <c r="AY226" s="18" t="s">
        <v>141</v>
      </c>
      <c r="BE226" s="156">
        <f>IF(N226="základní",J226,0)</f>
        <v>0</v>
      </c>
      <c r="BF226" s="156">
        <f>IF(N226="snížená",J226,0)</f>
        <v>0</v>
      </c>
      <c r="BG226" s="156">
        <f>IF(N226="zákl. přenesená",J226,0)</f>
        <v>0</v>
      </c>
      <c r="BH226" s="156">
        <f>IF(N226="sníž. přenesená",J226,0)</f>
        <v>0</v>
      </c>
      <c r="BI226" s="156">
        <f>IF(N226="nulová",J226,0)</f>
        <v>0</v>
      </c>
      <c r="BJ226" s="18" t="s">
        <v>76</v>
      </c>
      <c r="BK226" s="156">
        <f>ROUND(I226*H226,2)</f>
        <v>0</v>
      </c>
      <c r="BL226" s="18" t="s">
        <v>148</v>
      </c>
      <c r="BM226" s="155" t="s">
        <v>355</v>
      </c>
    </row>
    <row r="227" spans="1:65" s="2" customFormat="1" x14ac:dyDescent="0.2">
      <c r="A227" s="33"/>
      <c r="B227" s="34"/>
      <c r="C227" s="33"/>
      <c r="D227" s="157" t="s">
        <v>150</v>
      </c>
      <c r="E227" s="33"/>
      <c r="F227" s="158" t="s">
        <v>356</v>
      </c>
      <c r="G227" s="33"/>
      <c r="H227" s="33"/>
      <c r="I227" s="159"/>
      <c r="J227" s="33"/>
      <c r="K227" s="33"/>
      <c r="L227" s="34"/>
      <c r="M227" s="160"/>
      <c r="N227" s="161"/>
      <c r="O227" s="54"/>
      <c r="P227" s="54"/>
      <c r="Q227" s="54"/>
      <c r="R227" s="54"/>
      <c r="S227" s="54"/>
      <c r="T227" s="55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150</v>
      </c>
      <c r="AU227" s="18" t="s">
        <v>78</v>
      </c>
    </row>
    <row r="228" spans="1:65" s="13" customFormat="1" x14ac:dyDescent="0.2">
      <c r="B228" s="162"/>
      <c r="D228" s="163" t="s">
        <v>152</v>
      </c>
      <c r="E228" s="164" t="s">
        <v>3</v>
      </c>
      <c r="F228" s="165" t="s">
        <v>357</v>
      </c>
      <c r="H228" s="164" t="s">
        <v>3</v>
      </c>
      <c r="I228" s="166"/>
      <c r="L228" s="162"/>
      <c r="M228" s="167"/>
      <c r="N228" s="168"/>
      <c r="O228" s="168"/>
      <c r="P228" s="168"/>
      <c r="Q228" s="168"/>
      <c r="R228" s="168"/>
      <c r="S228" s="168"/>
      <c r="T228" s="169"/>
      <c r="AT228" s="164" t="s">
        <v>152</v>
      </c>
      <c r="AU228" s="164" t="s">
        <v>78</v>
      </c>
      <c r="AV228" s="13" t="s">
        <v>76</v>
      </c>
      <c r="AW228" s="13" t="s">
        <v>31</v>
      </c>
      <c r="AX228" s="13" t="s">
        <v>69</v>
      </c>
      <c r="AY228" s="164" t="s">
        <v>141</v>
      </c>
    </row>
    <row r="229" spans="1:65" s="14" customFormat="1" x14ac:dyDescent="0.2">
      <c r="B229" s="170"/>
      <c r="D229" s="163" t="s">
        <v>152</v>
      </c>
      <c r="E229" s="171" t="s">
        <v>3</v>
      </c>
      <c r="F229" s="172" t="s">
        <v>358</v>
      </c>
      <c r="H229" s="173">
        <v>341.72</v>
      </c>
      <c r="I229" s="174"/>
      <c r="L229" s="170"/>
      <c r="M229" s="175"/>
      <c r="N229" s="176"/>
      <c r="O229" s="176"/>
      <c r="P229" s="176"/>
      <c r="Q229" s="176"/>
      <c r="R229" s="176"/>
      <c r="S229" s="176"/>
      <c r="T229" s="177"/>
      <c r="AT229" s="171" t="s">
        <v>152</v>
      </c>
      <c r="AU229" s="171" t="s">
        <v>78</v>
      </c>
      <c r="AV229" s="14" t="s">
        <v>78</v>
      </c>
      <c r="AW229" s="14" t="s">
        <v>31</v>
      </c>
      <c r="AX229" s="14" t="s">
        <v>76</v>
      </c>
      <c r="AY229" s="171" t="s">
        <v>141</v>
      </c>
    </row>
    <row r="230" spans="1:65" s="2" customFormat="1" ht="24.15" customHeight="1" x14ac:dyDescent="0.2">
      <c r="A230" s="33"/>
      <c r="B230" s="143"/>
      <c r="C230" s="186" t="s">
        <v>359</v>
      </c>
      <c r="D230" s="186" t="s">
        <v>272</v>
      </c>
      <c r="E230" s="187" t="s">
        <v>273</v>
      </c>
      <c r="F230" s="188" t="s">
        <v>274</v>
      </c>
      <c r="G230" s="189" t="s">
        <v>146</v>
      </c>
      <c r="H230" s="190">
        <v>375.892</v>
      </c>
      <c r="I230" s="191"/>
      <c r="J230" s="192">
        <f>ROUND(I230*H230,2)</f>
        <v>0</v>
      </c>
      <c r="K230" s="188" t="s">
        <v>147</v>
      </c>
      <c r="L230" s="193"/>
      <c r="M230" s="194" t="s">
        <v>3</v>
      </c>
      <c r="N230" s="195" t="s">
        <v>40</v>
      </c>
      <c r="O230" s="54"/>
      <c r="P230" s="153">
        <f>O230*H230</f>
        <v>0</v>
      </c>
      <c r="Q230" s="153">
        <v>1.95E-2</v>
      </c>
      <c r="R230" s="153">
        <f>Q230*H230</f>
        <v>7.3298940000000004</v>
      </c>
      <c r="S230" s="153">
        <v>0</v>
      </c>
      <c r="T230" s="154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55" t="s">
        <v>194</v>
      </c>
      <c r="AT230" s="155" t="s">
        <v>272</v>
      </c>
      <c r="AU230" s="155" t="s">
        <v>78</v>
      </c>
      <c r="AY230" s="18" t="s">
        <v>141</v>
      </c>
      <c r="BE230" s="156">
        <f>IF(N230="základní",J230,0)</f>
        <v>0</v>
      </c>
      <c r="BF230" s="156">
        <f>IF(N230="snížená",J230,0)</f>
        <v>0</v>
      </c>
      <c r="BG230" s="156">
        <f>IF(N230="zákl. přenesená",J230,0)</f>
        <v>0</v>
      </c>
      <c r="BH230" s="156">
        <f>IF(N230="sníž. přenesená",J230,0)</f>
        <v>0</v>
      </c>
      <c r="BI230" s="156">
        <f>IF(N230="nulová",J230,0)</f>
        <v>0</v>
      </c>
      <c r="BJ230" s="18" t="s">
        <v>76</v>
      </c>
      <c r="BK230" s="156">
        <f>ROUND(I230*H230,2)</f>
        <v>0</v>
      </c>
      <c r="BL230" s="18" t="s">
        <v>148</v>
      </c>
      <c r="BM230" s="155" t="s">
        <v>360</v>
      </c>
    </row>
    <row r="231" spans="1:65" s="14" customFormat="1" x14ac:dyDescent="0.2">
      <c r="B231" s="170"/>
      <c r="D231" s="163" t="s">
        <v>152</v>
      </c>
      <c r="E231" s="171" t="s">
        <v>3</v>
      </c>
      <c r="F231" s="172" t="s">
        <v>361</v>
      </c>
      <c r="H231" s="173">
        <v>375.892</v>
      </c>
      <c r="I231" s="174"/>
      <c r="L231" s="170"/>
      <c r="M231" s="175"/>
      <c r="N231" s="176"/>
      <c r="O231" s="176"/>
      <c r="P231" s="176"/>
      <c r="Q231" s="176"/>
      <c r="R231" s="176"/>
      <c r="S231" s="176"/>
      <c r="T231" s="177"/>
      <c r="AT231" s="171" t="s">
        <v>152</v>
      </c>
      <c r="AU231" s="171" t="s">
        <v>78</v>
      </c>
      <c r="AV231" s="14" t="s">
        <v>78</v>
      </c>
      <c r="AW231" s="14" t="s">
        <v>31</v>
      </c>
      <c r="AX231" s="14" t="s">
        <v>76</v>
      </c>
      <c r="AY231" s="171" t="s">
        <v>141</v>
      </c>
    </row>
    <row r="232" spans="1:65" s="2" customFormat="1" ht="66.75" customHeight="1" x14ac:dyDescent="0.2">
      <c r="A232" s="33"/>
      <c r="B232" s="143"/>
      <c r="C232" s="144" t="s">
        <v>362</v>
      </c>
      <c r="D232" s="144" t="s">
        <v>143</v>
      </c>
      <c r="E232" s="145" t="s">
        <v>363</v>
      </c>
      <c r="F232" s="146" t="s">
        <v>364</v>
      </c>
      <c r="G232" s="147" t="s">
        <v>298</v>
      </c>
      <c r="H232" s="148">
        <v>93.905000000000001</v>
      </c>
      <c r="I232" s="149"/>
      <c r="J232" s="150">
        <f>ROUND(I232*H232,2)</f>
        <v>0</v>
      </c>
      <c r="K232" s="146" t="s">
        <v>147</v>
      </c>
      <c r="L232" s="34"/>
      <c r="M232" s="151" t="s">
        <v>3</v>
      </c>
      <c r="N232" s="152" t="s">
        <v>40</v>
      </c>
      <c r="O232" s="54"/>
      <c r="P232" s="153">
        <f>O232*H232</f>
        <v>0</v>
      </c>
      <c r="Q232" s="153">
        <v>3.3899999999999998E-3</v>
      </c>
      <c r="R232" s="153">
        <f>Q232*H232</f>
        <v>0.31833794999999998</v>
      </c>
      <c r="S232" s="153">
        <v>0</v>
      </c>
      <c r="T232" s="154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55" t="s">
        <v>148</v>
      </c>
      <c r="AT232" s="155" t="s">
        <v>143</v>
      </c>
      <c r="AU232" s="155" t="s">
        <v>78</v>
      </c>
      <c r="AY232" s="18" t="s">
        <v>141</v>
      </c>
      <c r="BE232" s="156">
        <f>IF(N232="základní",J232,0)</f>
        <v>0</v>
      </c>
      <c r="BF232" s="156">
        <f>IF(N232="snížená",J232,0)</f>
        <v>0</v>
      </c>
      <c r="BG232" s="156">
        <f>IF(N232="zákl. přenesená",J232,0)</f>
        <v>0</v>
      </c>
      <c r="BH232" s="156">
        <f>IF(N232="sníž. přenesená",J232,0)</f>
        <v>0</v>
      </c>
      <c r="BI232" s="156">
        <f>IF(N232="nulová",J232,0)</f>
        <v>0</v>
      </c>
      <c r="BJ232" s="18" t="s">
        <v>76</v>
      </c>
      <c r="BK232" s="156">
        <f>ROUND(I232*H232,2)</f>
        <v>0</v>
      </c>
      <c r="BL232" s="18" t="s">
        <v>148</v>
      </c>
      <c r="BM232" s="155" t="s">
        <v>365</v>
      </c>
    </row>
    <row r="233" spans="1:65" s="2" customFormat="1" x14ac:dyDescent="0.2">
      <c r="A233" s="33"/>
      <c r="B233" s="34"/>
      <c r="C233" s="33"/>
      <c r="D233" s="157" t="s">
        <v>150</v>
      </c>
      <c r="E233" s="33"/>
      <c r="F233" s="158" t="s">
        <v>366</v>
      </c>
      <c r="G233" s="33"/>
      <c r="H233" s="33"/>
      <c r="I233" s="159"/>
      <c r="J233" s="33"/>
      <c r="K233" s="33"/>
      <c r="L233" s="34"/>
      <c r="M233" s="160"/>
      <c r="N233" s="161"/>
      <c r="O233" s="54"/>
      <c r="P233" s="54"/>
      <c r="Q233" s="54"/>
      <c r="R233" s="54"/>
      <c r="S233" s="54"/>
      <c r="T233" s="55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150</v>
      </c>
      <c r="AU233" s="18" t="s">
        <v>78</v>
      </c>
    </row>
    <row r="234" spans="1:65" s="13" customFormat="1" x14ac:dyDescent="0.2">
      <c r="B234" s="162"/>
      <c r="D234" s="163" t="s">
        <v>152</v>
      </c>
      <c r="E234" s="164" t="s">
        <v>3</v>
      </c>
      <c r="F234" s="165" t="s">
        <v>367</v>
      </c>
      <c r="H234" s="164" t="s">
        <v>3</v>
      </c>
      <c r="I234" s="166"/>
      <c r="L234" s="162"/>
      <c r="M234" s="167"/>
      <c r="N234" s="168"/>
      <c r="O234" s="168"/>
      <c r="P234" s="168"/>
      <c r="Q234" s="168"/>
      <c r="R234" s="168"/>
      <c r="S234" s="168"/>
      <c r="T234" s="169"/>
      <c r="AT234" s="164" t="s">
        <v>152</v>
      </c>
      <c r="AU234" s="164" t="s">
        <v>78</v>
      </c>
      <c r="AV234" s="13" t="s">
        <v>76</v>
      </c>
      <c r="AW234" s="13" t="s">
        <v>31</v>
      </c>
      <c r="AX234" s="13" t="s">
        <v>69</v>
      </c>
      <c r="AY234" s="164" t="s">
        <v>141</v>
      </c>
    </row>
    <row r="235" spans="1:65" s="14" customFormat="1" x14ac:dyDescent="0.2">
      <c r="B235" s="170"/>
      <c r="D235" s="163" t="s">
        <v>152</v>
      </c>
      <c r="E235" s="171" t="s">
        <v>3</v>
      </c>
      <c r="F235" s="172" t="s">
        <v>368</v>
      </c>
      <c r="H235" s="173">
        <v>93.905000000000001</v>
      </c>
      <c r="I235" s="174"/>
      <c r="L235" s="170"/>
      <c r="M235" s="175"/>
      <c r="N235" s="176"/>
      <c r="O235" s="176"/>
      <c r="P235" s="176"/>
      <c r="Q235" s="176"/>
      <c r="R235" s="176"/>
      <c r="S235" s="176"/>
      <c r="T235" s="177"/>
      <c r="AT235" s="171" t="s">
        <v>152</v>
      </c>
      <c r="AU235" s="171" t="s">
        <v>78</v>
      </c>
      <c r="AV235" s="14" t="s">
        <v>78</v>
      </c>
      <c r="AW235" s="14" t="s">
        <v>31</v>
      </c>
      <c r="AX235" s="14" t="s">
        <v>69</v>
      </c>
      <c r="AY235" s="171" t="s">
        <v>141</v>
      </c>
    </row>
    <row r="236" spans="1:65" s="15" customFormat="1" x14ac:dyDescent="0.2">
      <c r="B236" s="178"/>
      <c r="D236" s="163" t="s">
        <v>152</v>
      </c>
      <c r="E236" s="179" t="s">
        <v>3</v>
      </c>
      <c r="F236" s="180" t="s">
        <v>186</v>
      </c>
      <c r="H236" s="181">
        <v>93.905000000000001</v>
      </c>
      <c r="I236" s="182"/>
      <c r="L236" s="178"/>
      <c r="M236" s="183"/>
      <c r="N236" s="184"/>
      <c r="O236" s="184"/>
      <c r="P236" s="184"/>
      <c r="Q236" s="184"/>
      <c r="R236" s="184"/>
      <c r="S236" s="184"/>
      <c r="T236" s="185"/>
      <c r="AT236" s="179" t="s">
        <v>152</v>
      </c>
      <c r="AU236" s="179" t="s">
        <v>78</v>
      </c>
      <c r="AV236" s="15" t="s">
        <v>148</v>
      </c>
      <c r="AW236" s="15" t="s">
        <v>31</v>
      </c>
      <c r="AX236" s="15" t="s">
        <v>76</v>
      </c>
      <c r="AY236" s="179" t="s">
        <v>141</v>
      </c>
    </row>
    <row r="237" spans="1:65" s="2" customFormat="1" ht="24.15" customHeight="1" x14ac:dyDescent="0.2">
      <c r="A237" s="33"/>
      <c r="B237" s="143"/>
      <c r="C237" s="186" t="s">
        <v>369</v>
      </c>
      <c r="D237" s="186" t="s">
        <v>272</v>
      </c>
      <c r="E237" s="187" t="s">
        <v>370</v>
      </c>
      <c r="F237" s="188" t="s">
        <v>371</v>
      </c>
      <c r="G237" s="189" t="s">
        <v>146</v>
      </c>
      <c r="H237" s="190">
        <v>34.088000000000001</v>
      </c>
      <c r="I237" s="191"/>
      <c r="J237" s="192">
        <f>ROUND(I237*H237,2)</f>
        <v>0</v>
      </c>
      <c r="K237" s="188" t="s">
        <v>3</v>
      </c>
      <c r="L237" s="193"/>
      <c r="M237" s="194" t="s">
        <v>3</v>
      </c>
      <c r="N237" s="195" t="s">
        <v>40</v>
      </c>
      <c r="O237" s="54"/>
      <c r="P237" s="153">
        <f>O237*H237</f>
        <v>0</v>
      </c>
      <c r="Q237" s="153">
        <v>6.0000000000000001E-3</v>
      </c>
      <c r="R237" s="153">
        <f>Q237*H237</f>
        <v>0.20452800000000002</v>
      </c>
      <c r="S237" s="153">
        <v>0</v>
      </c>
      <c r="T237" s="154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55" t="s">
        <v>194</v>
      </c>
      <c r="AT237" s="155" t="s">
        <v>272</v>
      </c>
      <c r="AU237" s="155" t="s">
        <v>78</v>
      </c>
      <c r="AY237" s="18" t="s">
        <v>141</v>
      </c>
      <c r="BE237" s="156">
        <f>IF(N237="základní",J237,0)</f>
        <v>0</v>
      </c>
      <c r="BF237" s="156">
        <f>IF(N237="snížená",J237,0)</f>
        <v>0</v>
      </c>
      <c r="BG237" s="156">
        <f>IF(N237="zákl. přenesená",J237,0)</f>
        <v>0</v>
      </c>
      <c r="BH237" s="156">
        <f>IF(N237="sníž. přenesená",J237,0)</f>
        <v>0</v>
      </c>
      <c r="BI237" s="156">
        <f>IF(N237="nulová",J237,0)</f>
        <v>0</v>
      </c>
      <c r="BJ237" s="18" t="s">
        <v>76</v>
      </c>
      <c r="BK237" s="156">
        <f>ROUND(I237*H237,2)</f>
        <v>0</v>
      </c>
      <c r="BL237" s="18" t="s">
        <v>148</v>
      </c>
      <c r="BM237" s="155" t="s">
        <v>372</v>
      </c>
    </row>
    <row r="238" spans="1:65" s="14" customFormat="1" x14ac:dyDescent="0.2">
      <c r="B238" s="170"/>
      <c r="D238" s="163" t="s">
        <v>152</v>
      </c>
      <c r="E238" s="171" t="s">
        <v>3</v>
      </c>
      <c r="F238" s="172" t="s">
        <v>373</v>
      </c>
      <c r="H238" s="173">
        <v>34.088000000000001</v>
      </c>
      <c r="I238" s="174"/>
      <c r="L238" s="170"/>
      <c r="M238" s="175"/>
      <c r="N238" s="176"/>
      <c r="O238" s="176"/>
      <c r="P238" s="176"/>
      <c r="Q238" s="176"/>
      <c r="R238" s="176"/>
      <c r="S238" s="176"/>
      <c r="T238" s="177"/>
      <c r="AT238" s="171" t="s">
        <v>152</v>
      </c>
      <c r="AU238" s="171" t="s">
        <v>78</v>
      </c>
      <c r="AV238" s="14" t="s">
        <v>78</v>
      </c>
      <c r="AW238" s="14" t="s">
        <v>31</v>
      </c>
      <c r="AX238" s="14" t="s">
        <v>76</v>
      </c>
      <c r="AY238" s="171" t="s">
        <v>141</v>
      </c>
    </row>
    <row r="239" spans="1:65" s="2" customFormat="1" ht="55.5" customHeight="1" x14ac:dyDescent="0.2">
      <c r="A239" s="33"/>
      <c r="B239" s="143"/>
      <c r="C239" s="144" t="s">
        <v>374</v>
      </c>
      <c r="D239" s="144" t="s">
        <v>143</v>
      </c>
      <c r="E239" s="145" t="s">
        <v>375</v>
      </c>
      <c r="F239" s="146" t="s">
        <v>376</v>
      </c>
      <c r="G239" s="147" t="s">
        <v>146</v>
      </c>
      <c r="H239" s="148">
        <v>54.124000000000002</v>
      </c>
      <c r="I239" s="149"/>
      <c r="J239" s="150">
        <f>ROUND(I239*H239,2)</f>
        <v>0</v>
      </c>
      <c r="K239" s="146" t="s">
        <v>147</v>
      </c>
      <c r="L239" s="34"/>
      <c r="M239" s="151" t="s">
        <v>3</v>
      </c>
      <c r="N239" s="152" t="s">
        <v>40</v>
      </c>
      <c r="O239" s="54"/>
      <c r="P239" s="153">
        <f>O239*H239</f>
        <v>0</v>
      </c>
      <c r="Q239" s="153">
        <v>8.0000000000000007E-5</v>
      </c>
      <c r="R239" s="153">
        <f>Q239*H239</f>
        <v>4.3299200000000001E-3</v>
      </c>
      <c r="S239" s="153">
        <v>0</v>
      </c>
      <c r="T239" s="154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55" t="s">
        <v>148</v>
      </c>
      <c r="AT239" s="155" t="s">
        <v>143</v>
      </c>
      <c r="AU239" s="155" t="s">
        <v>78</v>
      </c>
      <c r="AY239" s="18" t="s">
        <v>141</v>
      </c>
      <c r="BE239" s="156">
        <f>IF(N239="základní",J239,0)</f>
        <v>0</v>
      </c>
      <c r="BF239" s="156">
        <f>IF(N239="snížená",J239,0)</f>
        <v>0</v>
      </c>
      <c r="BG239" s="156">
        <f>IF(N239="zákl. přenesená",J239,0)</f>
        <v>0</v>
      </c>
      <c r="BH239" s="156">
        <f>IF(N239="sníž. přenesená",J239,0)</f>
        <v>0</v>
      </c>
      <c r="BI239" s="156">
        <f>IF(N239="nulová",J239,0)</f>
        <v>0</v>
      </c>
      <c r="BJ239" s="18" t="s">
        <v>76</v>
      </c>
      <c r="BK239" s="156">
        <f>ROUND(I239*H239,2)</f>
        <v>0</v>
      </c>
      <c r="BL239" s="18" t="s">
        <v>148</v>
      </c>
      <c r="BM239" s="155" t="s">
        <v>377</v>
      </c>
    </row>
    <row r="240" spans="1:65" s="2" customFormat="1" x14ac:dyDescent="0.2">
      <c r="A240" s="33"/>
      <c r="B240" s="34"/>
      <c r="C240" s="33"/>
      <c r="D240" s="157" t="s">
        <v>150</v>
      </c>
      <c r="E240" s="33"/>
      <c r="F240" s="158" t="s">
        <v>378</v>
      </c>
      <c r="G240" s="33"/>
      <c r="H240" s="33"/>
      <c r="I240" s="159"/>
      <c r="J240" s="33"/>
      <c r="K240" s="33"/>
      <c r="L240" s="34"/>
      <c r="M240" s="160"/>
      <c r="N240" s="161"/>
      <c r="O240" s="54"/>
      <c r="P240" s="54"/>
      <c r="Q240" s="54"/>
      <c r="R240" s="54"/>
      <c r="S240" s="54"/>
      <c r="T240" s="55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8" t="s">
        <v>150</v>
      </c>
      <c r="AU240" s="18" t="s">
        <v>78</v>
      </c>
    </row>
    <row r="241" spans="1:65" s="13" customFormat="1" x14ac:dyDescent="0.2">
      <c r="B241" s="162"/>
      <c r="D241" s="163" t="s">
        <v>152</v>
      </c>
      <c r="E241" s="164" t="s">
        <v>3</v>
      </c>
      <c r="F241" s="165" t="s">
        <v>333</v>
      </c>
      <c r="H241" s="164" t="s">
        <v>3</v>
      </c>
      <c r="I241" s="166"/>
      <c r="L241" s="162"/>
      <c r="M241" s="167"/>
      <c r="N241" s="168"/>
      <c r="O241" s="168"/>
      <c r="P241" s="168"/>
      <c r="Q241" s="168"/>
      <c r="R241" s="168"/>
      <c r="S241" s="168"/>
      <c r="T241" s="169"/>
      <c r="AT241" s="164" t="s">
        <v>152</v>
      </c>
      <c r="AU241" s="164" t="s">
        <v>78</v>
      </c>
      <c r="AV241" s="13" t="s">
        <v>76</v>
      </c>
      <c r="AW241" s="13" t="s">
        <v>31</v>
      </c>
      <c r="AX241" s="13" t="s">
        <v>69</v>
      </c>
      <c r="AY241" s="164" t="s">
        <v>141</v>
      </c>
    </row>
    <row r="242" spans="1:65" s="14" customFormat="1" x14ac:dyDescent="0.2">
      <c r="B242" s="170"/>
      <c r="D242" s="163" t="s">
        <v>152</v>
      </c>
      <c r="E242" s="171" t="s">
        <v>3</v>
      </c>
      <c r="F242" s="172" t="s">
        <v>379</v>
      </c>
      <c r="H242" s="173">
        <v>54.124000000000002</v>
      </c>
      <c r="I242" s="174"/>
      <c r="L242" s="170"/>
      <c r="M242" s="175"/>
      <c r="N242" s="176"/>
      <c r="O242" s="176"/>
      <c r="P242" s="176"/>
      <c r="Q242" s="176"/>
      <c r="R242" s="176"/>
      <c r="S242" s="176"/>
      <c r="T242" s="177"/>
      <c r="AT242" s="171" t="s">
        <v>152</v>
      </c>
      <c r="AU242" s="171" t="s">
        <v>78</v>
      </c>
      <c r="AV242" s="14" t="s">
        <v>78</v>
      </c>
      <c r="AW242" s="14" t="s">
        <v>31</v>
      </c>
      <c r="AX242" s="14" t="s">
        <v>76</v>
      </c>
      <c r="AY242" s="171" t="s">
        <v>141</v>
      </c>
    </row>
    <row r="243" spans="1:65" s="2" customFormat="1" ht="55.5" customHeight="1" x14ac:dyDescent="0.2">
      <c r="A243" s="33"/>
      <c r="B243" s="143"/>
      <c r="C243" s="144" t="s">
        <v>380</v>
      </c>
      <c r="D243" s="144" t="s">
        <v>143</v>
      </c>
      <c r="E243" s="145" t="s">
        <v>381</v>
      </c>
      <c r="F243" s="146" t="s">
        <v>382</v>
      </c>
      <c r="G243" s="147" t="s">
        <v>146</v>
      </c>
      <c r="H243" s="148">
        <v>372.709</v>
      </c>
      <c r="I243" s="149"/>
      <c r="J243" s="150">
        <f>ROUND(I243*H243,2)</f>
        <v>0</v>
      </c>
      <c r="K243" s="146" t="s">
        <v>147</v>
      </c>
      <c r="L243" s="34"/>
      <c r="M243" s="151" t="s">
        <v>3</v>
      </c>
      <c r="N243" s="152" t="s">
        <v>40</v>
      </c>
      <c r="O243" s="54"/>
      <c r="P243" s="153">
        <f>O243*H243</f>
        <v>0</v>
      </c>
      <c r="Q243" s="153">
        <v>8.0000000000000007E-5</v>
      </c>
      <c r="R243" s="153">
        <f>Q243*H243</f>
        <v>2.9816720000000001E-2</v>
      </c>
      <c r="S243" s="153">
        <v>0</v>
      </c>
      <c r="T243" s="154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5" t="s">
        <v>148</v>
      </c>
      <c r="AT243" s="155" t="s">
        <v>143</v>
      </c>
      <c r="AU243" s="155" t="s">
        <v>78</v>
      </c>
      <c r="AY243" s="18" t="s">
        <v>141</v>
      </c>
      <c r="BE243" s="156">
        <f>IF(N243="základní",J243,0)</f>
        <v>0</v>
      </c>
      <c r="BF243" s="156">
        <f>IF(N243="snížená",J243,0)</f>
        <v>0</v>
      </c>
      <c r="BG243" s="156">
        <f>IF(N243="zákl. přenesená",J243,0)</f>
        <v>0</v>
      </c>
      <c r="BH243" s="156">
        <f>IF(N243="sníž. přenesená",J243,0)</f>
        <v>0</v>
      </c>
      <c r="BI243" s="156">
        <f>IF(N243="nulová",J243,0)</f>
        <v>0</v>
      </c>
      <c r="BJ243" s="18" t="s">
        <v>76</v>
      </c>
      <c r="BK243" s="156">
        <f>ROUND(I243*H243,2)</f>
        <v>0</v>
      </c>
      <c r="BL243" s="18" t="s">
        <v>148</v>
      </c>
      <c r="BM243" s="155" t="s">
        <v>383</v>
      </c>
    </row>
    <row r="244" spans="1:65" s="2" customFormat="1" x14ac:dyDescent="0.2">
      <c r="A244" s="33"/>
      <c r="B244" s="34"/>
      <c r="C244" s="33"/>
      <c r="D244" s="157" t="s">
        <v>150</v>
      </c>
      <c r="E244" s="33"/>
      <c r="F244" s="158" t="s">
        <v>384</v>
      </c>
      <c r="G244" s="33"/>
      <c r="H244" s="33"/>
      <c r="I244" s="159"/>
      <c r="J244" s="33"/>
      <c r="K244" s="33"/>
      <c r="L244" s="34"/>
      <c r="M244" s="160"/>
      <c r="N244" s="161"/>
      <c r="O244" s="54"/>
      <c r="P244" s="54"/>
      <c r="Q244" s="54"/>
      <c r="R244" s="54"/>
      <c r="S244" s="54"/>
      <c r="T244" s="55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150</v>
      </c>
      <c r="AU244" s="18" t="s">
        <v>78</v>
      </c>
    </row>
    <row r="245" spans="1:65" s="13" customFormat="1" x14ac:dyDescent="0.2">
      <c r="B245" s="162"/>
      <c r="D245" s="163" t="s">
        <v>152</v>
      </c>
      <c r="E245" s="164" t="s">
        <v>3</v>
      </c>
      <c r="F245" s="165" t="s">
        <v>385</v>
      </c>
      <c r="H245" s="164" t="s">
        <v>3</v>
      </c>
      <c r="I245" s="166"/>
      <c r="L245" s="162"/>
      <c r="M245" s="167"/>
      <c r="N245" s="168"/>
      <c r="O245" s="168"/>
      <c r="P245" s="168"/>
      <c r="Q245" s="168"/>
      <c r="R245" s="168"/>
      <c r="S245" s="168"/>
      <c r="T245" s="169"/>
      <c r="AT245" s="164" t="s">
        <v>152</v>
      </c>
      <c r="AU245" s="164" t="s">
        <v>78</v>
      </c>
      <c r="AV245" s="13" t="s">
        <v>76</v>
      </c>
      <c r="AW245" s="13" t="s">
        <v>31</v>
      </c>
      <c r="AX245" s="13" t="s">
        <v>69</v>
      </c>
      <c r="AY245" s="164" t="s">
        <v>141</v>
      </c>
    </row>
    <row r="246" spans="1:65" s="14" customFormat="1" x14ac:dyDescent="0.2">
      <c r="B246" s="170"/>
      <c r="D246" s="163" t="s">
        <v>152</v>
      </c>
      <c r="E246" s="171" t="s">
        <v>3</v>
      </c>
      <c r="F246" s="172" t="s">
        <v>386</v>
      </c>
      <c r="H246" s="173">
        <v>372.709</v>
      </c>
      <c r="I246" s="174"/>
      <c r="L246" s="170"/>
      <c r="M246" s="175"/>
      <c r="N246" s="176"/>
      <c r="O246" s="176"/>
      <c r="P246" s="176"/>
      <c r="Q246" s="176"/>
      <c r="R246" s="176"/>
      <c r="S246" s="176"/>
      <c r="T246" s="177"/>
      <c r="AT246" s="171" t="s">
        <v>152</v>
      </c>
      <c r="AU246" s="171" t="s">
        <v>78</v>
      </c>
      <c r="AV246" s="14" t="s">
        <v>78</v>
      </c>
      <c r="AW246" s="14" t="s">
        <v>31</v>
      </c>
      <c r="AX246" s="14" t="s">
        <v>76</v>
      </c>
      <c r="AY246" s="171" t="s">
        <v>141</v>
      </c>
    </row>
    <row r="247" spans="1:65" s="2" customFormat="1" ht="44.25" customHeight="1" x14ac:dyDescent="0.2">
      <c r="A247" s="33"/>
      <c r="B247" s="143"/>
      <c r="C247" s="144" t="s">
        <v>387</v>
      </c>
      <c r="D247" s="144" t="s">
        <v>143</v>
      </c>
      <c r="E247" s="145" t="s">
        <v>388</v>
      </c>
      <c r="F247" s="146" t="s">
        <v>389</v>
      </c>
      <c r="G247" s="147" t="s">
        <v>146</v>
      </c>
      <c r="H247" s="148">
        <v>52.54</v>
      </c>
      <c r="I247" s="149"/>
      <c r="J247" s="150">
        <f>ROUND(I247*H247,2)</f>
        <v>0</v>
      </c>
      <c r="K247" s="146" t="s">
        <v>147</v>
      </c>
      <c r="L247" s="34"/>
      <c r="M247" s="151" t="s">
        <v>3</v>
      </c>
      <c r="N247" s="152" t="s">
        <v>40</v>
      </c>
      <c r="O247" s="54"/>
      <c r="P247" s="153">
        <f>O247*H247</f>
        <v>0</v>
      </c>
      <c r="Q247" s="153">
        <v>3.7799999999999999E-3</v>
      </c>
      <c r="R247" s="153">
        <f>Q247*H247</f>
        <v>0.19860120000000001</v>
      </c>
      <c r="S247" s="153">
        <v>0</v>
      </c>
      <c r="T247" s="154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55" t="s">
        <v>148</v>
      </c>
      <c r="AT247" s="155" t="s">
        <v>143</v>
      </c>
      <c r="AU247" s="155" t="s">
        <v>78</v>
      </c>
      <c r="AY247" s="18" t="s">
        <v>141</v>
      </c>
      <c r="BE247" s="156">
        <f>IF(N247="základní",J247,0)</f>
        <v>0</v>
      </c>
      <c r="BF247" s="156">
        <f>IF(N247="snížená",J247,0)</f>
        <v>0</v>
      </c>
      <c r="BG247" s="156">
        <f>IF(N247="zákl. přenesená",J247,0)</f>
        <v>0</v>
      </c>
      <c r="BH247" s="156">
        <f>IF(N247="sníž. přenesená",J247,0)</f>
        <v>0</v>
      </c>
      <c r="BI247" s="156">
        <f>IF(N247="nulová",J247,0)</f>
        <v>0</v>
      </c>
      <c r="BJ247" s="18" t="s">
        <v>76</v>
      </c>
      <c r="BK247" s="156">
        <f>ROUND(I247*H247,2)</f>
        <v>0</v>
      </c>
      <c r="BL247" s="18" t="s">
        <v>148</v>
      </c>
      <c r="BM247" s="155" t="s">
        <v>390</v>
      </c>
    </row>
    <row r="248" spans="1:65" s="2" customFormat="1" x14ac:dyDescent="0.2">
      <c r="A248" s="33"/>
      <c r="B248" s="34"/>
      <c r="C248" s="33"/>
      <c r="D248" s="157" t="s">
        <v>150</v>
      </c>
      <c r="E248" s="33"/>
      <c r="F248" s="158" t="s">
        <v>391</v>
      </c>
      <c r="G248" s="33"/>
      <c r="H248" s="33"/>
      <c r="I248" s="159"/>
      <c r="J248" s="33"/>
      <c r="K248" s="33"/>
      <c r="L248" s="34"/>
      <c r="M248" s="160"/>
      <c r="N248" s="161"/>
      <c r="O248" s="54"/>
      <c r="P248" s="54"/>
      <c r="Q248" s="54"/>
      <c r="R248" s="54"/>
      <c r="S248" s="54"/>
      <c r="T248" s="55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8" t="s">
        <v>150</v>
      </c>
      <c r="AU248" s="18" t="s">
        <v>78</v>
      </c>
    </row>
    <row r="249" spans="1:65" s="13" customFormat="1" x14ac:dyDescent="0.2">
      <c r="B249" s="162"/>
      <c r="D249" s="163" t="s">
        <v>152</v>
      </c>
      <c r="E249" s="164" t="s">
        <v>3</v>
      </c>
      <c r="F249" s="165" t="s">
        <v>333</v>
      </c>
      <c r="H249" s="164" t="s">
        <v>3</v>
      </c>
      <c r="I249" s="166"/>
      <c r="L249" s="162"/>
      <c r="M249" s="167"/>
      <c r="N249" s="168"/>
      <c r="O249" s="168"/>
      <c r="P249" s="168"/>
      <c r="Q249" s="168"/>
      <c r="R249" s="168"/>
      <c r="S249" s="168"/>
      <c r="T249" s="169"/>
      <c r="AT249" s="164" t="s">
        <v>152</v>
      </c>
      <c r="AU249" s="164" t="s">
        <v>78</v>
      </c>
      <c r="AV249" s="13" t="s">
        <v>76</v>
      </c>
      <c r="AW249" s="13" t="s">
        <v>31</v>
      </c>
      <c r="AX249" s="13" t="s">
        <v>69</v>
      </c>
      <c r="AY249" s="164" t="s">
        <v>141</v>
      </c>
    </row>
    <row r="250" spans="1:65" s="14" customFormat="1" x14ac:dyDescent="0.2">
      <c r="B250" s="170"/>
      <c r="D250" s="163" t="s">
        <v>152</v>
      </c>
      <c r="E250" s="171" t="s">
        <v>3</v>
      </c>
      <c r="F250" s="172" t="s">
        <v>334</v>
      </c>
      <c r="H250" s="173">
        <v>52.54</v>
      </c>
      <c r="I250" s="174"/>
      <c r="L250" s="170"/>
      <c r="M250" s="175"/>
      <c r="N250" s="176"/>
      <c r="O250" s="176"/>
      <c r="P250" s="176"/>
      <c r="Q250" s="176"/>
      <c r="R250" s="176"/>
      <c r="S250" s="176"/>
      <c r="T250" s="177"/>
      <c r="AT250" s="171" t="s">
        <v>152</v>
      </c>
      <c r="AU250" s="171" t="s">
        <v>78</v>
      </c>
      <c r="AV250" s="14" t="s">
        <v>78</v>
      </c>
      <c r="AW250" s="14" t="s">
        <v>31</v>
      </c>
      <c r="AX250" s="14" t="s">
        <v>76</v>
      </c>
      <c r="AY250" s="171" t="s">
        <v>141</v>
      </c>
    </row>
    <row r="251" spans="1:65" s="2" customFormat="1" ht="24.15" customHeight="1" x14ac:dyDescent="0.2">
      <c r="A251" s="33"/>
      <c r="B251" s="143"/>
      <c r="C251" s="144" t="s">
        <v>392</v>
      </c>
      <c r="D251" s="144" t="s">
        <v>143</v>
      </c>
      <c r="E251" s="145" t="s">
        <v>393</v>
      </c>
      <c r="F251" s="146" t="s">
        <v>394</v>
      </c>
      <c r="G251" s="147" t="s">
        <v>298</v>
      </c>
      <c r="H251" s="148">
        <v>93.1</v>
      </c>
      <c r="I251" s="149"/>
      <c r="J251" s="150">
        <f>ROUND(I251*H251,2)</f>
        <v>0</v>
      </c>
      <c r="K251" s="146" t="s">
        <v>147</v>
      </c>
      <c r="L251" s="34"/>
      <c r="M251" s="151" t="s">
        <v>3</v>
      </c>
      <c r="N251" s="152" t="s">
        <v>40</v>
      </c>
      <c r="O251" s="54"/>
      <c r="P251" s="153">
        <f>O251*H251</f>
        <v>0</v>
      </c>
      <c r="Q251" s="153">
        <v>3.0000000000000001E-5</v>
      </c>
      <c r="R251" s="153">
        <f>Q251*H251</f>
        <v>2.7929999999999999E-3</v>
      </c>
      <c r="S251" s="153">
        <v>0</v>
      </c>
      <c r="T251" s="154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55" t="s">
        <v>148</v>
      </c>
      <c r="AT251" s="155" t="s">
        <v>143</v>
      </c>
      <c r="AU251" s="155" t="s">
        <v>78</v>
      </c>
      <c r="AY251" s="18" t="s">
        <v>141</v>
      </c>
      <c r="BE251" s="156">
        <f>IF(N251="základní",J251,0)</f>
        <v>0</v>
      </c>
      <c r="BF251" s="156">
        <f>IF(N251="snížená",J251,0)</f>
        <v>0</v>
      </c>
      <c r="BG251" s="156">
        <f>IF(N251="zákl. přenesená",J251,0)</f>
        <v>0</v>
      </c>
      <c r="BH251" s="156">
        <f>IF(N251="sníž. přenesená",J251,0)</f>
        <v>0</v>
      </c>
      <c r="BI251" s="156">
        <f>IF(N251="nulová",J251,0)</f>
        <v>0</v>
      </c>
      <c r="BJ251" s="18" t="s">
        <v>76</v>
      </c>
      <c r="BK251" s="156">
        <f>ROUND(I251*H251,2)</f>
        <v>0</v>
      </c>
      <c r="BL251" s="18" t="s">
        <v>148</v>
      </c>
      <c r="BM251" s="155" t="s">
        <v>395</v>
      </c>
    </row>
    <row r="252" spans="1:65" s="2" customFormat="1" x14ac:dyDescent="0.2">
      <c r="A252" s="33"/>
      <c r="B252" s="34"/>
      <c r="C252" s="33"/>
      <c r="D252" s="157" t="s">
        <v>150</v>
      </c>
      <c r="E252" s="33"/>
      <c r="F252" s="158" t="s">
        <v>396</v>
      </c>
      <c r="G252" s="33"/>
      <c r="H252" s="33"/>
      <c r="I252" s="159"/>
      <c r="J252" s="33"/>
      <c r="K252" s="33"/>
      <c r="L252" s="34"/>
      <c r="M252" s="160"/>
      <c r="N252" s="161"/>
      <c r="O252" s="54"/>
      <c r="P252" s="54"/>
      <c r="Q252" s="54"/>
      <c r="R252" s="54"/>
      <c r="S252" s="54"/>
      <c r="T252" s="55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150</v>
      </c>
      <c r="AU252" s="18" t="s">
        <v>78</v>
      </c>
    </row>
    <row r="253" spans="1:65" s="14" customFormat="1" x14ac:dyDescent="0.2">
      <c r="B253" s="170"/>
      <c r="D253" s="163" t="s">
        <v>152</v>
      </c>
      <c r="E253" s="171" t="s">
        <v>3</v>
      </c>
      <c r="F253" s="172" t="s">
        <v>397</v>
      </c>
      <c r="H253" s="173">
        <v>93.1</v>
      </c>
      <c r="I253" s="174"/>
      <c r="L253" s="170"/>
      <c r="M253" s="175"/>
      <c r="N253" s="176"/>
      <c r="O253" s="176"/>
      <c r="P253" s="176"/>
      <c r="Q253" s="176"/>
      <c r="R253" s="176"/>
      <c r="S253" s="176"/>
      <c r="T253" s="177"/>
      <c r="AT253" s="171" t="s">
        <v>152</v>
      </c>
      <c r="AU253" s="171" t="s">
        <v>78</v>
      </c>
      <c r="AV253" s="14" t="s">
        <v>78</v>
      </c>
      <c r="AW253" s="14" t="s">
        <v>31</v>
      </c>
      <c r="AX253" s="14" t="s">
        <v>76</v>
      </c>
      <c r="AY253" s="171" t="s">
        <v>141</v>
      </c>
    </row>
    <row r="254" spans="1:65" s="2" customFormat="1" ht="24.15" customHeight="1" x14ac:dyDescent="0.2">
      <c r="A254" s="33"/>
      <c r="B254" s="143"/>
      <c r="C254" s="186" t="s">
        <v>398</v>
      </c>
      <c r="D254" s="186" t="s">
        <v>272</v>
      </c>
      <c r="E254" s="187" t="s">
        <v>399</v>
      </c>
      <c r="F254" s="188" t="s">
        <v>400</v>
      </c>
      <c r="G254" s="189" t="s">
        <v>298</v>
      </c>
      <c r="H254" s="190">
        <v>102.41</v>
      </c>
      <c r="I254" s="191"/>
      <c r="J254" s="192">
        <f>ROUND(I254*H254,2)</f>
        <v>0</v>
      </c>
      <c r="K254" s="188" t="s">
        <v>147</v>
      </c>
      <c r="L254" s="193"/>
      <c r="M254" s="194" t="s">
        <v>3</v>
      </c>
      <c r="N254" s="195" t="s">
        <v>40</v>
      </c>
      <c r="O254" s="54"/>
      <c r="P254" s="153">
        <f>O254*H254</f>
        <v>0</v>
      </c>
      <c r="Q254" s="153">
        <v>6.8000000000000005E-4</v>
      </c>
      <c r="R254" s="153">
        <f>Q254*H254</f>
        <v>6.9638800000000001E-2</v>
      </c>
      <c r="S254" s="153">
        <v>0</v>
      </c>
      <c r="T254" s="154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5" t="s">
        <v>194</v>
      </c>
      <c r="AT254" s="155" t="s">
        <v>272</v>
      </c>
      <c r="AU254" s="155" t="s">
        <v>78</v>
      </c>
      <c r="AY254" s="18" t="s">
        <v>141</v>
      </c>
      <c r="BE254" s="156">
        <f>IF(N254="základní",J254,0)</f>
        <v>0</v>
      </c>
      <c r="BF254" s="156">
        <f>IF(N254="snížená",J254,0)</f>
        <v>0</v>
      </c>
      <c r="BG254" s="156">
        <f>IF(N254="zákl. přenesená",J254,0)</f>
        <v>0</v>
      </c>
      <c r="BH254" s="156">
        <f>IF(N254="sníž. přenesená",J254,0)</f>
        <v>0</v>
      </c>
      <c r="BI254" s="156">
        <f>IF(N254="nulová",J254,0)</f>
        <v>0</v>
      </c>
      <c r="BJ254" s="18" t="s">
        <v>76</v>
      </c>
      <c r="BK254" s="156">
        <f>ROUND(I254*H254,2)</f>
        <v>0</v>
      </c>
      <c r="BL254" s="18" t="s">
        <v>148</v>
      </c>
      <c r="BM254" s="155" t="s">
        <v>401</v>
      </c>
    </row>
    <row r="255" spans="1:65" s="14" customFormat="1" x14ac:dyDescent="0.2">
      <c r="B255" s="170"/>
      <c r="D255" s="163" t="s">
        <v>152</v>
      </c>
      <c r="E255" s="171" t="s">
        <v>3</v>
      </c>
      <c r="F255" s="172" t="s">
        <v>402</v>
      </c>
      <c r="H255" s="173">
        <v>102.41</v>
      </c>
      <c r="I255" s="174"/>
      <c r="L255" s="170"/>
      <c r="M255" s="175"/>
      <c r="N255" s="176"/>
      <c r="O255" s="176"/>
      <c r="P255" s="176"/>
      <c r="Q255" s="176"/>
      <c r="R255" s="176"/>
      <c r="S255" s="176"/>
      <c r="T255" s="177"/>
      <c r="AT255" s="171" t="s">
        <v>152</v>
      </c>
      <c r="AU255" s="171" t="s">
        <v>78</v>
      </c>
      <c r="AV255" s="14" t="s">
        <v>78</v>
      </c>
      <c r="AW255" s="14" t="s">
        <v>31</v>
      </c>
      <c r="AX255" s="14" t="s">
        <v>76</v>
      </c>
      <c r="AY255" s="171" t="s">
        <v>141</v>
      </c>
    </row>
    <row r="256" spans="1:65" s="2" customFormat="1" ht="24.15" customHeight="1" x14ac:dyDescent="0.2">
      <c r="A256" s="33"/>
      <c r="B256" s="143"/>
      <c r="C256" s="144" t="s">
        <v>403</v>
      </c>
      <c r="D256" s="144" t="s">
        <v>143</v>
      </c>
      <c r="E256" s="145" t="s">
        <v>404</v>
      </c>
      <c r="F256" s="146" t="s">
        <v>405</v>
      </c>
      <c r="G256" s="147" t="s">
        <v>298</v>
      </c>
      <c r="H256" s="148">
        <v>65.63</v>
      </c>
      <c r="I256" s="149"/>
      <c r="J256" s="150">
        <f>ROUND(I256*H256,2)</f>
        <v>0</v>
      </c>
      <c r="K256" s="146" t="s">
        <v>147</v>
      </c>
      <c r="L256" s="34"/>
      <c r="M256" s="151" t="s">
        <v>3</v>
      </c>
      <c r="N256" s="152" t="s">
        <v>40</v>
      </c>
      <c r="O256" s="54"/>
      <c r="P256" s="153">
        <f>O256*H256</f>
        <v>0</v>
      </c>
      <c r="Q256" s="153">
        <v>0</v>
      </c>
      <c r="R256" s="153">
        <f>Q256*H256</f>
        <v>0</v>
      </c>
      <c r="S256" s="153">
        <v>0</v>
      </c>
      <c r="T256" s="154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55" t="s">
        <v>148</v>
      </c>
      <c r="AT256" s="155" t="s">
        <v>143</v>
      </c>
      <c r="AU256" s="155" t="s">
        <v>78</v>
      </c>
      <c r="AY256" s="18" t="s">
        <v>141</v>
      </c>
      <c r="BE256" s="156">
        <f>IF(N256="základní",J256,0)</f>
        <v>0</v>
      </c>
      <c r="BF256" s="156">
        <f>IF(N256="snížená",J256,0)</f>
        <v>0</v>
      </c>
      <c r="BG256" s="156">
        <f>IF(N256="zákl. přenesená",J256,0)</f>
        <v>0</v>
      </c>
      <c r="BH256" s="156">
        <f>IF(N256="sníž. přenesená",J256,0)</f>
        <v>0</v>
      </c>
      <c r="BI256" s="156">
        <f>IF(N256="nulová",J256,0)</f>
        <v>0</v>
      </c>
      <c r="BJ256" s="18" t="s">
        <v>76</v>
      </c>
      <c r="BK256" s="156">
        <f>ROUND(I256*H256,2)</f>
        <v>0</v>
      </c>
      <c r="BL256" s="18" t="s">
        <v>148</v>
      </c>
      <c r="BM256" s="155" t="s">
        <v>406</v>
      </c>
    </row>
    <row r="257" spans="1:65" s="2" customFormat="1" x14ac:dyDescent="0.2">
      <c r="A257" s="33"/>
      <c r="B257" s="34"/>
      <c r="C257" s="33"/>
      <c r="D257" s="157" t="s">
        <v>150</v>
      </c>
      <c r="E257" s="33"/>
      <c r="F257" s="158" t="s">
        <v>407</v>
      </c>
      <c r="G257" s="33"/>
      <c r="H257" s="33"/>
      <c r="I257" s="159"/>
      <c r="J257" s="33"/>
      <c r="K257" s="33"/>
      <c r="L257" s="34"/>
      <c r="M257" s="160"/>
      <c r="N257" s="161"/>
      <c r="O257" s="54"/>
      <c r="P257" s="54"/>
      <c r="Q257" s="54"/>
      <c r="R257" s="54"/>
      <c r="S257" s="54"/>
      <c r="T257" s="55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8" t="s">
        <v>150</v>
      </c>
      <c r="AU257" s="18" t="s">
        <v>78</v>
      </c>
    </row>
    <row r="258" spans="1:65" s="13" customFormat="1" x14ac:dyDescent="0.2">
      <c r="B258" s="162"/>
      <c r="D258" s="163" t="s">
        <v>152</v>
      </c>
      <c r="E258" s="164" t="s">
        <v>3</v>
      </c>
      <c r="F258" s="165" t="s">
        <v>408</v>
      </c>
      <c r="H258" s="164" t="s">
        <v>3</v>
      </c>
      <c r="I258" s="166"/>
      <c r="L258" s="162"/>
      <c r="M258" s="167"/>
      <c r="N258" s="168"/>
      <c r="O258" s="168"/>
      <c r="P258" s="168"/>
      <c r="Q258" s="168"/>
      <c r="R258" s="168"/>
      <c r="S258" s="168"/>
      <c r="T258" s="169"/>
      <c r="AT258" s="164" t="s">
        <v>152</v>
      </c>
      <c r="AU258" s="164" t="s">
        <v>78</v>
      </c>
      <c r="AV258" s="13" t="s">
        <v>76</v>
      </c>
      <c r="AW258" s="13" t="s">
        <v>31</v>
      </c>
      <c r="AX258" s="13" t="s">
        <v>69</v>
      </c>
      <c r="AY258" s="164" t="s">
        <v>141</v>
      </c>
    </row>
    <row r="259" spans="1:65" s="14" customFormat="1" x14ac:dyDescent="0.2">
      <c r="B259" s="170"/>
      <c r="D259" s="163" t="s">
        <v>152</v>
      </c>
      <c r="E259" s="171" t="s">
        <v>3</v>
      </c>
      <c r="F259" s="172" t="s">
        <v>409</v>
      </c>
      <c r="H259" s="173">
        <v>24.184999999999999</v>
      </c>
      <c r="I259" s="174"/>
      <c r="L259" s="170"/>
      <c r="M259" s="175"/>
      <c r="N259" s="176"/>
      <c r="O259" s="176"/>
      <c r="P259" s="176"/>
      <c r="Q259" s="176"/>
      <c r="R259" s="176"/>
      <c r="S259" s="176"/>
      <c r="T259" s="177"/>
      <c r="AT259" s="171" t="s">
        <v>152</v>
      </c>
      <c r="AU259" s="171" t="s">
        <v>78</v>
      </c>
      <c r="AV259" s="14" t="s">
        <v>78</v>
      </c>
      <c r="AW259" s="14" t="s">
        <v>31</v>
      </c>
      <c r="AX259" s="14" t="s">
        <v>69</v>
      </c>
      <c r="AY259" s="171" t="s">
        <v>141</v>
      </c>
    </row>
    <row r="260" spans="1:65" s="14" customFormat="1" x14ac:dyDescent="0.2">
      <c r="B260" s="170"/>
      <c r="D260" s="163" t="s">
        <v>152</v>
      </c>
      <c r="E260" s="171" t="s">
        <v>3</v>
      </c>
      <c r="F260" s="172" t="s">
        <v>410</v>
      </c>
      <c r="H260" s="173">
        <v>9.0500000000000007</v>
      </c>
      <c r="I260" s="174"/>
      <c r="L260" s="170"/>
      <c r="M260" s="175"/>
      <c r="N260" s="176"/>
      <c r="O260" s="176"/>
      <c r="P260" s="176"/>
      <c r="Q260" s="176"/>
      <c r="R260" s="176"/>
      <c r="S260" s="176"/>
      <c r="T260" s="177"/>
      <c r="AT260" s="171" t="s">
        <v>152</v>
      </c>
      <c r="AU260" s="171" t="s">
        <v>78</v>
      </c>
      <c r="AV260" s="14" t="s">
        <v>78</v>
      </c>
      <c r="AW260" s="14" t="s">
        <v>31</v>
      </c>
      <c r="AX260" s="14" t="s">
        <v>69</v>
      </c>
      <c r="AY260" s="171" t="s">
        <v>141</v>
      </c>
    </row>
    <row r="261" spans="1:65" s="13" customFormat="1" x14ac:dyDescent="0.2">
      <c r="B261" s="162"/>
      <c r="D261" s="163" t="s">
        <v>152</v>
      </c>
      <c r="E261" s="164" t="s">
        <v>3</v>
      </c>
      <c r="F261" s="165" t="s">
        <v>411</v>
      </c>
      <c r="H261" s="164" t="s">
        <v>3</v>
      </c>
      <c r="I261" s="166"/>
      <c r="L261" s="162"/>
      <c r="M261" s="167"/>
      <c r="N261" s="168"/>
      <c r="O261" s="168"/>
      <c r="P261" s="168"/>
      <c r="Q261" s="168"/>
      <c r="R261" s="168"/>
      <c r="S261" s="168"/>
      <c r="T261" s="169"/>
      <c r="AT261" s="164" t="s">
        <v>152</v>
      </c>
      <c r="AU261" s="164" t="s">
        <v>78</v>
      </c>
      <c r="AV261" s="13" t="s">
        <v>76</v>
      </c>
      <c r="AW261" s="13" t="s">
        <v>31</v>
      </c>
      <c r="AX261" s="13" t="s">
        <v>69</v>
      </c>
      <c r="AY261" s="164" t="s">
        <v>141</v>
      </c>
    </row>
    <row r="262" spans="1:65" s="14" customFormat="1" x14ac:dyDescent="0.2">
      <c r="B262" s="170"/>
      <c r="D262" s="163" t="s">
        <v>152</v>
      </c>
      <c r="E262" s="171" t="s">
        <v>3</v>
      </c>
      <c r="F262" s="172" t="s">
        <v>412</v>
      </c>
      <c r="H262" s="173">
        <v>24.184999999999999</v>
      </c>
      <c r="I262" s="174"/>
      <c r="L262" s="170"/>
      <c r="M262" s="175"/>
      <c r="N262" s="176"/>
      <c r="O262" s="176"/>
      <c r="P262" s="176"/>
      <c r="Q262" s="176"/>
      <c r="R262" s="176"/>
      <c r="S262" s="176"/>
      <c r="T262" s="177"/>
      <c r="AT262" s="171" t="s">
        <v>152</v>
      </c>
      <c r="AU262" s="171" t="s">
        <v>78</v>
      </c>
      <c r="AV262" s="14" t="s">
        <v>78</v>
      </c>
      <c r="AW262" s="14" t="s">
        <v>31</v>
      </c>
      <c r="AX262" s="14" t="s">
        <v>69</v>
      </c>
      <c r="AY262" s="171" t="s">
        <v>141</v>
      </c>
    </row>
    <row r="263" spans="1:65" s="13" customFormat="1" x14ac:dyDescent="0.2">
      <c r="B263" s="162"/>
      <c r="D263" s="163" t="s">
        <v>152</v>
      </c>
      <c r="E263" s="164" t="s">
        <v>3</v>
      </c>
      <c r="F263" s="165" t="s">
        <v>413</v>
      </c>
      <c r="H263" s="164" t="s">
        <v>3</v>
      </c>
      <c r="I263" s="166"/>
      <c r="L263" s="162"/>
      <c r="M263" s="167"/>
      <c r="N263" s="168"/>
      <c r="O263" s="168"/>
      <c r="P263" s="168"/>
      <c r="Q263" s="168"/>
      <c r="R263" s="168"/>
      <c r="S263" s="168"/>
      <c r="T263" s="169"/>
      <c r="AT263" s="164" t="s">
        <v>152</v>
      </c>
      <c r="AU263" s="164" t="s">
        <v>78</v>
      </c>
      <c r="AV263" s="13" t="s">
        <v>76</v>
      </c>
      <c r="AW263" s="13" t="s">
        <v>31</v>
      </c>
      <c r="AX263" s="13" t="s">
        <v>69</v>
      </c>
      <c r="AY263" s="164" t="s">
        <v>141</v>
      </c>
    </row>
    <row r="264" spans="1:65" s="14" customFormat="1" x14ac:dyDescent="0.2">
      <c r="B264" s="170"/>
      <c r="D264" s="163" t="s">
        <v>152</v>
      </c>
      <c r="E264" s="171" t="s">
        <v>3</v>
      </c>
      <c r="F264" s="172" t="s">
        <v>414</v>
      </c>
      <c r="H264" s="173">
        <v>8.2100000000000009</v>
      </c>
      <c r="I264" s="174"/>
      <c r="L264" s="170"/>
      <c r="M264" s="175"/>
      <c r="N264" s="176"/>
      <c r="O264" s="176"/>
      <c r="P264" s="176"/>
      <c r="Q264" s="176"/>
      <c r="R264" s="176"/>
      <c r="S264" s="176"/>
      <c r="T264" s="177"/>
      <c r="AT264" s="171" t="s">
        <v>152</v>
      </c>
      <c r="AU264" s="171" t="s">
        <v>78</v>
      </c>
      <c r="AV264" s="14" t="s">
        <v>78</v>
      </c>
      <c r="AW264" s="14" t="s">
        <v>31</v>
      </c>
      <c r="AX264" s="14" t="s">
        <v>69</v>
      </c>
      <c r="AY264" s="171" t="s">
        <v>141</v>
      </c>
    </row>
    <row r="265" spans="1:65" s="15" customFormat="1" x14ac:dyDescent="0.2">
      <c r="B265" s="178"/>
      <c r="D265" s="163" t="s">
        <v>152</v>
      </c>
      <c r="E265" s="179" t="s">
        <v>3</v>
      </c>
      <c r="F265" s="180" t="s">
        <v>186</v>
      </c>
      <c r="H265" s="181">
        <v>65.63</v>
      </c>
      <c r="I265" s="182"/>
      <c r="L265" s="178"/>
      <c r="M265" s="183"/>
      <c r="N265" s="184"/>
      <c r="O265" s="184"/>
      <c r="P265" s="184"/>
      <c r="Q265" s="184"/>
      <c r="R265" s="184"/>
      <c r="S265" s="184"/>
      <c r="T265" s="185"/>
      <c r="AT265" s="179" t="s">
        <v>152</v>
      </c>
      <c r="AU265" s="179" t="s">
        <v>78</v>
      </c>
      <c r="AV265" s="15" t="s">
        <v>148</v>
      </c>
      <c r="AW265" s="15" t="s">
        <v>31</v>
      </c>
      <c r="AX265" s="15" t="s">
        <v>76</v>
      </c>
      <c r="AY265" s="179" t="s">
        <v>141</v>
      </c>
    </row>
    <row r="266" spans="1:65" s="2" customFormat="1" ht="24.15" customHeight="1" x14ac:dyDescent="0.2">
      <c r="A266" s="33"/>
      <c r="B266" s="143"/>
      <c r="C266" s="186" t="s">
        <v>415</v>
      </c>
      <c r="D266" s="186" t="s">
        <v>272</v>
      </c>
      <c r="E266" s="187" t="s">
        <v>416</v>
      </c>
      <c r="F266" s="188" t="s">
        <v>417</v>
      </c>
      <c r="G266" s="189" t="s">
        <v>298</v>
      </c>
      <c r="H266" s="190">
        <v>36.558999999999997</v>
      </c>
      <c r="I266" s="191"/>
      <c r="J266" s="192">
        <f>ROUND(I266*H266,2)</f>
        <v>0</v>
      </c>
      <c r="K266" s="188" t="s">
        <v>147</v>
      </c>
      <c r="L266" s="193"/>
      <c r="M266" s="194" t="s">
        <v>3</v>
      </c>
      <c r="N266" s="195" t="s">
        <v>40</v>
      </c>
      <c r="O266" s="54"/>
      <c r="P266" s="153">
        <f>O266*H266</f>
        <v>0</v>
      </c>
      <c r="Q266" s="153">
        <v>2.9999999999999997E-4</v>
      </c>
      <c r="R266" s="153">
        <f>Q266*H266</f>
        <v>1.0967699999999999E-2</v>
      </c>
      <c r="S266" s="153">
        <v>0</v>
      </c>
      <c r="T266" s="154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55" t="s">
        <v>194</v>
      </c>
      <c r="AT266" s="155" t="s">
        <v>272</v>
      </c>
      <c r="AU266" s="155" t="s">
        <v>78</v>
      </c>
      <c r="AY266" s="18" t="s">
        <v>141</v>
      </c>
      <c r="BE266" s="156">
        <f>IF(N266="základní",J266,0)</f>
        <v>0</v>
      </c>
      <c r="BF266" s="156">
        <f>IF(N266="snížená",J266,0)</f>
        <v>0</v>
      </c>
      <c r="BG266" s="156">
        <f>IF(N266="zákl. přenesená",J266,0)</f>
        <v>0</v>
      </c>
      <c r="BH266" s="156">
        <f>IF(N266="sníž. přenesená",J266,0)</f>
        <v>0</v>
      </c>
      <c r="BI266" s="156">
        <f>IF(N266="nulová",J266,0)</f>
        <v>0</v>
      </c>
      <c r="BJ266" s="18" t="s">
        <v>76</v>
      </c>
      <c r="BK266" s="156">
        <f>ROUND(I266*H266,2)</f>
        <v>0</v>
      </c>
      <c r="BL266" s="18" t="s">
        <v>148</v>
      </c>
      <c r="BM266" s="155" t="s">
        <v>418</v>
      </c>
    </row>
    <row r="267" spans="1:65" s="13" customFormat="1" x14ac:dyDescent="0.2">
      <c r="B267" s="162"/>
      <c r="D267" s="163" t="s">
        <v>152</v>
      </c>
      <c r="E267" s="164" t="s">
        <v>3</v>
      </c>
      <c r="F267" s="165" t="s">
        <v>408</v>
      </c>
      <c r="H267" s="164" t="s">
        <v>3</v>
      </c>
      <c r="I267" s="166"/>
      <c r="L267" s="162"/>
      <c r="M267" s="167"/>
      <c r="N267" s="168"/>
      <c r="O267" s="168"/>
      <c r="P267" s="168"/>
      <c r="Q267" s="168"/>
      <c r="R267" s="168"/>
      <c r="S267" s="168"/>
      <c r="T267" s="169"/>
      <c r="AT267" s="164" t="s">
        <v>152</v>
      </c>
      <c r="AU267" s="164" t="s">
        <v>78</v>
      </c>
      <c r="AV267" s="13" t="s">
        <v>76</v>
      </c>
      <c r="AW267" s="13" t="s">
        <v>31</v>
      </c>
      <c r="AX267" s="13" t="s">
        <v>69</v>
      </c>
      <c r="AY267" s="164" t="s">
        <v>141</v>
      </c>
    </row>
    <row r="268" spans="1:65" s="14" customFormat="1" x14ac:dyDescent="0.2">
      <c r="B268" s="170"/>
      <c r="D268" s="163" t="s">
        <v>152</v>
      </c>
      <c r="E268" s="171" t="s">
        <v>3</v>
      </c>
      <c r="F268" s="172" t="s">
        <v>419</v>
      </c>
      <c r="H268" s="173">
        <v>36.558999999999997</v>
      </c>
      <c r="I268" s="174"/>
      <c r="L268" s="170"/>
      <c r="M268" s="175"/>
      <c r="N268" s="176"/>
      <c r="O268" s="176"/>
      <c r="P268" s="176"/>
      <c r="Q268" s="176"/>
      <c r="R268" s="176"/>
      <c r="S268" s="176"/>
      <c r="T268" s="177"/>
      <c r="AT268" s="171" t="s">
        <v>152</v>
      </c>
      <c r="AU268" s="171" t="s">
        <v>78</v>
      </c>
      <c r="AV268" s="14" t="s">
        <v>78</v>
      </c>
      <c r="AW268" s="14" t="s">
        <v>31</v>
      </c>
      <c r="AX268" s="14" t="s">
        <v>76</v>
      </c>
      <c r="AY268" s="171" t="s">
        <v>141</v>
      </c>
    </row>
    <row r="269" spans="1:65" s="2" customFormat="1" ht="24.15" customHeight="1" x14ac:dyDescent="0.2">
      <c r="A269" s="33"/>
      <c r="B269" s="143"/>
      <c r="C269" s="186" t="s">
        <v>420</v>
      </c>
      <c r="D269" s="186" t="s">
        <v>272</v>
      </c>
      <c r="E269" s="187" t="s">
        <v>421</v>
      </c>
      <c r="F269" s="188" t="s">
        <v>422</v>
      </c>
      <c r="G269" s="189" t="s">
        <v>298</v>
      </c>
      <c r="H269" s="190">
        <v>26.603999999999999</v>
      </c>
      <c r="I269" s="191"/>
      <c r="J269" s="192">
        <f>ROUND(I269*H269,2)</f>
        <v>0</v>
      </c>
      <c r="K269" s="188" t="s">
        <v>147</v>
      </c>
      <c r="L269" s="193"/>
      <c r="M269" s="194" t="s">
        <v>3</v>
      </c>
      <c r="N269" s="195" t="s">
        <v>40</v>
      </c>
      <c r="O269" s="54"/>
      <c r="P269" s="153">
        <f>O269*H269</f>
        <v>0</v>
      </c>
      <c r="Q269" s="153">
        <v>2.0000000000000001E-4</v>
      </c>
      <c r="R269" s="153">
        <f>Q269*H269</f>
        <v>5.3208000000000005E-3</v>
      </c>
      <c r="S269" s="153">
        <v>0</v>
      </c>
      <c r="T269" s="154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55" t="s">
        <v>194</v>
      </c>
      <c r="AT269" s="155" t="s">
        <v>272</v>
      </c>
      <c r="AU269" s="155" t="s">
        <v>78</v>
      </c>
      <c r="AY269" s="18" t="s">
        <v>141</v>
      </c>
      <c r="BE269" s="156">
        <f>IF(N269="základní",J269,0)</f>
        <v>0</v>
      </c>
      <c r="BF269" s="156">
        <f>IF(N269="snížená",J269,0)</f>
        <v>0</v>
      </c>
      <c r="BG269" s="156">
        <f>IF(N269="zákl. přenesená",J269,0)</f>
        <v>0</v>
      </c>
      <c r="BH269" s="156">
        <f>IF(N269="sníž. přenesená",J269,0)</f>
        <v>0</v>
      </c>
      <c r="BI269" s="156">
        <f>IF(N269="nulová",J269,0)</f>
        <v>0</v>
      </c>
      <c r="BJ269" s="18" t="s">
        <v>76</v>
      </c>
      <c r="BK269" s="156">
        <f>ROUND(I269*H269,2)</f>
        <v>0</v>
      </c>
      <c r="BL269" s="18" t="s">
        <v>148</v>
      </c>
      <c r="BM269" s="155" t="s">
        <v>423</v>
      </c>
    </row>
    <row r="270" spans="1:65" s="14" customFormat="1" x14ac:dyDescent="0.2">
      <c r="B270" s="170"/>
      <c r="D270" s="163" t="s">
        <v>152</v>
      </c>
      <c r="E270" s="171" t="s">
        <v>3</v>
      </c>
      <c r="F270" s="172" t="s">
        <v>424</v>
      </c>
      <c r="H270" s="173">
        <v>26.603999999999999</v>
      </c>
      <c r="I270" s="174"/>
      <c r="L270" s="170"/>
      <c r="M270" s="175"/>
      <c r="N270" s="176"/>
      <c r="O270" s="176"/>
      <c r="P270" s="176"/>
      <c r="Q270" s="176"/>
      <c r="R270" s="176"/>
      <c r="S270" s="176"/>
      <c r="T270" s="177"/>
      <c r="AT270" s="171" t="s">
        <v>152</v>
      </c>
      <c r="AU270" s="171" t="s">
        <v>78</v>
      </c>
      <c r="AV270" s="14" t="s">
        <v>78</v>
      </c>
      <c r="AW270" s="14" t="s">
        <v>31</v>
      </c>
      <c r="AX270" s="14" t="s">
        <v>76</v>
      </c>
      <c r="AY270" s="171" t="s">
        <v>141</v>
      </c>
    </row>
    <row r="271" spans="1:65" s="2" customFormat="1" ht="24.15" customHeight="1" x14ac:dyDescent="0.2">
      <c r="A271" s="33"/>
      <c r="B271" s="143"/>
      <c r="C271" s="186" t="s">
        <v>425</v>
      </c>
      <c r="D271" s="186" t="s">
        <v>272</v>
      </c>
      <c r="E271" s="187" t="s">
        <v>426</v>
      </c>
      <c r="F271" s="188" t="s">
        <v>427</v>
      </c>
      <c r="G271" s="189" t="s">
        <v>298</v>
      </c>
      <c r="H271" s="190">
        <v>9.0310000000000006</v>
      </c>
      <c r="I271" s="191"/>
      <c r="J271" s="192">
        <f>ROUND(I271*H271,2)</f>
        <v>0</v>
      </c>
      <c r="K271" s="188" t="s">
        <v>147</v>
      </c>
      <c r="L271" s="193"/>
      <c r="M271" s="194" t="s">
        <v>3</v>
      </c>
      <c r="N271" s="195" t="s">
        <v>40</v>
      </c>
      <c r="O271" s="54"/>
      <c r="P271" s="153">
        <f>O271*H271</f>
        <v>0</v>
      </c>
      <c r="Q271" s="153">
        <v>2.0000000000000001E-4</v>
      </c>
      <c r="R271" s="153">
        <f>Q271*H271</f>
        <v>1.8062000000000002E-3</v>
      </c>
      <c r="S271" s="153">
        <v>0</v>
      </c>
      <c r="T271" s="154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55" t="s">
        <v>194</v>
      </c>
      <c r="AT271" s="155" t="s">
        <v>272</v>
      </c>
      <c r="AU271" s="155" t="s">
        <v>78</v>
      </c>
      <c r="AY271" s="18" t="s">
        <v>141</v>
      </c>
      <c r="BE271" s="156">
        <f>IF(N271="základní",J271,0)</f>
        <v>0</v>
      </c>
      <c r="BF271" s="156">
        <f>IF(N271="snížená",J271,0)</f>
        <v>0</v>
      </c>
      <c r="BG271" s="156">
        <f>IF(N271="zákl. přenesená",J271,0)</f>
        <v>0</v>
      </c>
      <c r="BH271" s="156">
        <f>IF(N271="sníž. přenesená",J271,0)</f>
        <v>0</v>
      </c>
      <c r="BI271" s="156">
        <f>IF(N271="nulová",J271,0)</f>
        <v>0</v>
      </c>
      <c r="BJ271" s="18" t="s">
        <v>76</v>
      </c>
      <c r="BK271" s="156">
        <f>ROUND(I271*H271,2)</f>
        <v>0</v>
      </c>
      <c r="BL271" s="18" t="s">
        <v>148</v>
      </c>
      <c r="BM271" s="155" t="s">
        <v>428</v>
      </c>
    </row>
    <row r="272" spans="1:65" s="13" customFormat="1" x14ac:dyDescent="0.2">
      <c r="B272" s="162"/>
      <c r="D272" s="163" t="s">
        <v>152</v>
      </c>
      <c r="E272" s="164" t="s">
        <v>3</v>
      </c>
      <c r="F272" s="165" t="s">
        <v>413</v>
      </c>
      <c r="H272" s="164" t="s">
        <v>3</v>
      </c>
      <c r="I272" s="166"/>
      <c r="L272" s="162"/>
      <c r="M272" s="167"/>
      <c r="N272" s="168"/>
      <c r="O272" s="168"/>
      <c r="P272" s="168"/>
      <c r="Q272" s="168"/>
      <c r="R272" s="168"/>
      <c r="S272" s="168"/>
      <c r="T272" s="169"/>
      <c r="AT272" s="164" t="s">
        <v>152</v>
      </c>
      <c r="AU272" s="164" t="s">
        <v>78</v>
      </c>
      <c r="AV272" s="13" t="s">
        <v>76</v>
      </c>
      <c r="AW272" s="13" t="s">
        <v>31</v>
      </c>
      <c r="AX272" s="13" t="s">
        <v>69</v>
      </c>
      <c r="AY272" s="164" t="s">
        <v>141</v>
      </c>
    </row>
    <row r="273" spans="1:65" s="14" customFormat="1" x14ac:dyDescent="0.2">
      <c r="B273" s="170"/>
      <c r="D273" s="163" t="s">
        <v>152</v>
      </c>
      <c r="E273" s="171" t="s">
        <v>3</v>
      </c>
      <c r="F273" s="172" t="s">
        <v>429</v>
      </c>
      <c r="H273" s="173">
        <v>9.0310000000000006</v>
      </c>
      <c r="I273" s="174"/>
      <c r="L273" s="170"/>
      <c r="M273" s="175"/>
      <c r="N273" s="176"/>
      <c r="O273" s="176"/>
      <c r="P273" s="176"/>
      <c r="Q273" s="176"/>
      <c r="R273" s="176"/>
      <c r="S273" s="176"/>
      <c r="T273" s="177"/>
      <c r="AT273" s="171" t="s">
        <v>152</v>
      </c>
      <c r="AU273" s="171" t="s">
        <v>78</v>
      </c>
      <c r="AV273" s="14" t="s">
        <v>78</v>
      </c>
      <c r="AW273" s="14" t="s">
        <v>31</v>
      </c>
      <c r="AX273" s="14" t="s">
        <v>76</v>
      </c>
      <c r="AY273" s="171" t="s">
        <v>141</v>
      </c>
    </row>
    <row r="274" spans="1:65" s="2" customFormat="1" ht="33" customHeight="1" x14ac:dyDescent="0.2">
      <c r="A274" s="33"/>
      <c r="B274" s="143"/>
      <c r="C274" s="144" t="s">
        <v>430</v>
      </c>
      <c r="D274" s="144" t="s">
        <v>143</v>
      </c>
      <c r="E274" s="145" t="s">
        <v>431</v>
      </c>
      <c r="F274" s="146" t="s">
        <v>432</v>
      </c>
      <c r="G274" s="147" t="s">
        <v>146</v>
      </c>
      <c r="H274" s="148">
        <v>400.49</v>
      </c>
      <c r="I274" s="149"/>
      <c r="J274" s="150">
        <f>ROUND(I274*H274,2)</f>
        <v>0</v>
      </c>
      <c r="K274" s="146" t="s">
        <v>147</v>
      </c>
      <c r="L274" s="34"/>
      <c r="M274" s="151" t="s">
        <v>3</v>
      </c>
      <c r="N274" s="152" t="s">
        <v>40</v>
      </c>
      <c r="O274" s="54"/>
      <c r="P274" s="153">
        <f>O274*H274</f>
        <v>0</v>
      </c>
      <c r="Q274" s="153">
        <v>6.2500000000000003E-3</v>
      </c>
      <c r="R274" s="153">
        <f>Q274*H274</f>
        <v>2.5030625000000004</v>
      </c>
      <c r="S274" s="153">
        <v>0</v>
      </c>
      <c r="T274" s="154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5" t="s">
        <v>148</v>
      </c>
      <c r="AT274" s="155" t="s">
        <v>143</v>
      </c>
      <c r="AU274" s="155" t="s">
        <v>78</v>
      </c>
      <c r="AY274" s="18" t="s">
        <v>141</v>
      </c>
      <c r="BE274" s="156">
        <f>IF(N274="základní",J274,0)</f>
        <v>0</v>
      </c>
      <c r="BF274" s="156">
        <f>IF(N274="snížená",J274,0)</f>
        <v>0</v>
      </c>
      <c r="BG274" s="156">
        <f>IF(N274="zákl. přenesená",J274,0)</f>
        <v>0</v>
      </c>
      <c r="BH274" s="156">
        <f>IF(N274="sníž. přenesená",J274,0)</f>
        <v>0</v>
      </c>
      <c r="BI274" s="156">
        <f>IF(N274="nulová",J274,0)</f>
        <v>0</v>
      </c>
      <c r="BJ274" s="18" t="s">
        <v>76</v>
      </c>
      <c r="BK274" s="156">
        <f>ROUND(I274*H274,2)</f>
        <v>0</v>
      </c>
      <c r="BL274" s="18" t="s">
        <v>148</v>
      </c>
      <c r="BM274" s="155" t="s">
        <v>433</v>
      </c>
    </row>
    <row r="275" spans="1:65" s="2" customFormat="1" x14ac:dyDescent="0.2">
      <c r="A275" s="33"/>
      <c r="B275" s="34"/>
      <c r="C275" s="33"/>
      <c r="D275" s="157" t="s">
        <v>150</v>
      </c>
      <c r="E275" s="33"/>
      <c r="F275" s="158" t="s">
        <v>434</v>
      </c>
      <c r="G275" s="33"/>
      <c r="H275" s="33"/>
      <c r="I275" s="159"/>
      <c r="J275" s="33"/>
      <c r="K275" s="33"/>
      <c r="L275" s="34"/>
      <c r="M275" s="160"/>
      <c r="N275" s="161"/>
      <c r="O275" s="54"/>
      <c r="P275" s="54"/>
      <c r="Q275" s="54"/>
      <c r="R275" s="54"/>
      <c r="S275" s="54"/>
      <c r="T275" s="55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150</v>
      </c>
      <c r="AU275" s="18" t="s">
        <v>78</v>
      </c>
    </row>
    <row r="276" spans="1:65" s="13" customFormat="1" x14ac:dyDescent="0.2">
      <c r="B276" s="162"/>
      <c r="D276" s="163" t="s">
        <v>152</v>
      </c>
      <c r="E276" s="164" t="s">
        <v>3</v>
      </c>
      <c r="F276" s="165" t="s">
        <v>435</v>
      </c>
      <c r="H276" s="164" t="s">
        <v>3</v>
      </c>
      <c r="I276" s="166"/>
      <c r="L276" s="162"/>
      <c r="M276" s="167"/>
      <c r="N276" s="168"/>
      <c r="O276" s="168"/>
      <c r="P276" s="168"/>
      <c r="Q276" s="168"/>
      <c r="R276" s="168"/>
      <c r="S276" s="168"/>
      <c r="T276" s="169"/>
      <c r="AT276" s="164" t="s">
        <v>152</v>
      </c>
      <c r="AU276" s="164" t="s">
        <v>78</v>
      </c>
      <c r="AV276" s="13" t="s">
        <v>76</v>
      </c>
      <c r="AW276" s="13" t="s">
        <v>31</v>
      </c>
      <c r="AX276" s="13" t="s">
        <v>69</v>
      </c>
      <c r="AY276" s="164" t="s">
        <v>141</v>
      </c>
    </row>
    <row r="277" spans="1:65" s="14" customFormat="1" x14ac:dyDescent="0.2">
      <c r="B277" s="170"/>
      <c r="D277" s="163" t="s">
        <v>152</v>
      </c>
      <c r="E277" s="171" t="s">
        <v>3</v>
      </c>
      <c r="F277" s="172" t="s">
        <v>292</v>
      </c>
      <c r="H277" s="173">
        <v>394.26</v>
      </c>
      <c r="I277" s="174"/>
      <c r="L277" s="170"/>
      <c r="M277" s="175"/>
      <c r="N277" s="176"/>
      <c r="O277" s="176"/>
      <c r="P277" s="176"/>
      <c r="Q277" s="176"/>
      <c r="R277" s="176"/>
      <c r="S277" s="176"/>
      <c r="T277" s="177"/>
      <c r="AT277" s="171" t="s">
        <v>152</v>
      </c>
      <c r="AU277" s="171" t="s">
        <v>78</v>
      </c>
      <c r="AV277" s="14" t="s">
        <v>78</v>
      </c>
      <c r="AW277" s="14" t="s">
        <v>31</v>
      </c>
      <c r="AX277" s="14" t="s">
        <v>69</v>
      </c>
      <c r="AY277" s="171" t="s">
        <v>141</v>
      </c>
    </row>
    <row r="278" spans="1:65" s="13" customFormat="1" x14ac:dyDescent="0.2">
      <c r="B278" s="162"/>
      <c r="D278" s="163" t="s">
        <v>152</v>
      </c>
      <c r="E278" s="164" t="s">
        <v>3</v>
      </c>
      <c r="F278" s="165" t="s">
        <v>436</v>
      </c>
      <c r="H278" s="164" t="s">
        <v>3</v>
      </c>
      <c r="I278" s="166"/>
      <c r="L278" s="162"/>
      <c r="M278" s="167"/>
      <c r="N278" s="168"/>
      <c r="O278" s="168"/>
      <c r="P278" s="168"/>
      <c r="Q278" s="168"/>
      <c r="R278" s="168"/>
      <c r="S278" s="168"/>
      <c r="T278" s="169"/>
      <c r="AT278" s="164" t="s">
        <v>152</v>
      </c>
      <c r="AU278" s="164" t="s">
        <v>78</v>
      </c>
      <c r="AV278" s="13" t="s">
        <v>76</v>
      </c>
      <c r="AW278" s="13" t="s">
        <v>31</v>
      </c>
      <c r="AX278" s="13" t="s">
        <v>69</v>
      </c>
      <c r="AY278" s="164" t="s">
        <v>141</v>
      </c>
    </row>
    <row r="279" spans="1:65" s="14" customFormat="1" x14ac:dyDescent="0.2">
      <c r="B279" s="170"/>
      <c r="D279" s="163" t="s">
        <v>152</v>
      </c>
      <c r="E279" s="171" t="s">
        <v>3</v>
      </c>
      <c r="F279" s="172" t="s">
        <v>260</v>
      </c>
      <c r="H279" s="173">
        <v>6.23</v>
      </c>
      <c r="I279" s="174"/>
      <c r="L279" s="170"/>
      <c r="M279" s="175"/>
      <c r="N279" s="176"/>
      <c r="O279" s="176"/>
      <c r="P279" s="176"/>
      <c r="Q279" s="176"/>
      <c r="R279" s="176"/>
      <c r="S279" s="176"/>
      <c r="T279" s="177"/>
      <c r="AT279" s="171" t="s">
        <v>152</v>
      </c>
      <c r="AU279" s="171" t="s">
        <v>78</v>
      </c>
      <c r="AV279" s="14" t="s">
        <v>78</v>
      </c>
      <c r="AW279" s="14" t="s">
        <v>31</v>
      </c>
      <c r="AX279" s="14" t="s">
        <v>69</v>
      </c>
      <c r="AY279" s="171" t="s">
        <v>141</v>
      </c>
    </row>
    <row r="280" spans="1:65" s="15" customFormat="1" x14ac:dyDescent="0.2">
      <c r="B280" s="178"/>
      <c r="D280" s="163" t="s">
        <v>152</v>
      </c>
      <c r="E280" s="179" t="s">
        <v>3</v>
      </c>
      <c r="F280" s="180" t="s">
        <v>186</v>
      </c>
      <c r="H280" s="181">
        <v>400.49</v>
      </c>
      <c r="I280" s="182"/>
      <c r="L280" s="178"/>
      <c r="M280" s="183"/>
      <c r="N280" s="184"/>
      <c r="O280" s="184"/>
      <c r="P280" s="184"/>
      <c r="Q280" s="184"/>
      <c r="R280" s="184"/>
      <c r="S280" s="184"/>
      <c r="T280" s="185"/>
      <c r="AT280" s="179" t="s">
        <v>152</v>
      </c>
      <c r="AU280" s="179" t="s">
        <v>78</v>
      </c>
      <c r="AV280" s="15" t="s">
        <v>148</v>
      </c>
      <c r="AW280" s="15" t="s">
        <v>31</v>
      </c>
      <c r="AX280" s="15" t="s">
        <v>76</v>
      </c>
      <c r="AY280" s="179" t="s">
        <v>141</v>
      </c>
    </row>
    <row r="281" spans="1:65" s="2" customFormat="1" ht="37.799999999999997" customHeight="1" x14ac:dyDescent="0.2">
      <c r="A281" s="33"/>
      <c r="B281" s="143"/>
      <c r="C281" s="144" t="s">
        <v>437</v>
      </c>
      <c r="D281" s="144" t="s">
        <v>143</v>
      </c>
      <c r="E281" s="145" t="s">
        <v>438</v>
      </c>
      <c r="F281" s="146" t="s">
        <v>439</v>
      </c>
      <c r="G281" s="147" t="s">
        <v>146</v>
      </c>
      <c r="H281" s="148">
        <v>426.83300000000003</v>
      </c>
      <c r="I281" s="149"/>
      <c r="J281" s="150">
        <f>ROUND(I281*H281,2)</f>
        <v>0</v>
      </c>
      <c r="K281" s="146" t="s">
        <v>147</v>
      </c>
      <c r="L281" s="34"/>
      <c r="M281" s="151" t="s">
        <v>3</v>
      </c>
      <c r="N281" s="152" t="s">
        <v>40</v>
      </c>
      <c r="O281" s="54"/>
      <c r="P281" s="153">
        <f>O281*H281</f>
        <v>0</v>
      </c>
      <c r="Q281" s="153">
        <v>2.8500000000000001E-3</v>
      </c>
      <c r="R281" s="153">
        <f>Q281*H281</f>
        <v>1.2164740500000002</v>
      </c>
      <c r="S281" s="153">
        <v>0</v>
      </c>
      <c r="T281" s="154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55" t="s">
        <v>148</v>
      </c>
      <c r="AT281" s="155" t="s">
        <v>143</v>
      </c>
      <c r="AU281" s="155" t="s">
        <v>78</v>
      </c>
      <c r="AY281" s="18" t="s">
        <v>141</v>
      </c>
      <c r="BE281" s="156">
        <f>IF(N281="základní",J281,0)</f>
        <v>0</v>
      </c>
      <c r="BF281" s="156">
        <f>IF(N281="snížená",J281,0)</f>
        <v>0</v>
      </c>
      <c r="BG281" s="156">
        <f>IF(N281="zákl. přenesená",J281,0)</f>
        <v>0</v>
      </c>
      <c r="BH281" s="156">
        <f>IF(N281="sníž. přenesená",J281,0)</f>
        <v>0</v>
      </c>
      <c r="BI281" s="156">
        <f>IF(N281="nulová",J281,0)</f>
        <v>0</v>
      </c>
      <c r="BJ281" s="18" t="s">
        <v>76</v>
      </c>
      <c r="BK281" s="156">
        <f>ROUND(I281*H281,2)</f>
        <v>0</v>
      </c>
      <c r="BL281" s="18" t="s">
        <v>148</v>
      </c>
      <c r="BM281" s="155" t="s">
        <v>440</v>
      </c>
    </row>
    <row r="282" spans="1:65" s="2" customFormat="1" x14ac:dyDescent="0.2">
      <c r="A282" s="33"/>
      <c r="B282" s="34"/>
      <c r="C282" s="33"/>
      <c r="D282" s="157" t="s">
        <v>150</v>
      </c>
      <c r="E282" s="33"/>
      <c r="F282" s="158" t="s">
        <v>441</v>
      </c>
      <c r="G282" s="33"/>
      <c r="H282" s="33"/>
      <c r="I282" s="159"/>
      <c r="J282" s="33"/>
      <c r="K282" s="33"/>
      <c r="L282" s="34"/>
      <c r="M282" s="160"/>
      <c r="N282" s="161"/>
      <c r="O282" s="54"/>
      <c r="P282" s="54"/>
      <c r="Q282" s="54"/>
      <c r="R282" s="54"/>
      <c r="S282" s="54"/>
      <c r="T282" s="55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150</v>
      </c>
      <c r="AU282" s="18" t="s">
        <v>78</v>
      </c>
    </row>
    <row r="283" spans="1:65" s="14" customFormat="1" x14ac:dyDescent="0.2">
      <c r="B283" s="170"/>
      <c r="D283" s="163" t="s">
        <v>152</v>
      </c>
      <c r="E283" s="171" t="s">
        <v>3</v>
      </c>
      <c r="F283" s="172" t="s">
        <v>292</v>
      </c>
      <c r="H283" s="173">
        <v>394.26</v>
      </c>
      <c r="I283" s="174"/>
      <c r="L283" s="170"/>
      <c r="M283" s="175"/>
      <c r="N283" s="176"/>
      <c r="O283" s="176"/>
      <c r="P283" s="176"/>
      <c r="Q283" s="176"/>
      <c r="R283" s="176"/>
      <c r="S283" s="176"/>
      <c r="T283" s="177"/>
      <c r="AT283" s="171" t="s">
        <v>152</v>
      </c>
      <c r="AU283" s="171" t="s">
        <v>78</v>
      </c>
      <c r="AV283" s="14" t="s">
        <v>78</v>
      </c>
      <c r="AW283" s="14" t="s">
        <v>31</v>
      </c>
      <c r="AX283" s="14" t="s">
        <v>69</v>
      </c>
      <c r="AY283" s="171" t="s">
        <v>141</v>
      </c>
    </row>
    <row r="284" spans="1:65" s="13" customFormat="1" x14ac:dyDescent="0.2">
      <c r="B284" s="162"/>
      <c r="D284" s="163" t="s">
        <v>152</v>
      </c>
      <c r="E284" s="164" t="s">
        <v>3</v>
      </c>
      <c r="F284" s="165" t="s">
        <v>293</v>
      </c>
      <c r="H284" s="164" t="s">
        <v>3</v>
      </c>
      <c r="I284" s="166"/>
      <c r="L284" s="162"/>
      <c r="M284" s="167"/>
      <c r="N284" s="168"/>
      <c r="O284" s="168"/>
      <c r="P284" s="168"/>
      <c r="Q284" s="168"/>
      <c r="R284" s="168"/>
      <c r="S284" s="168"/>
      <c r="T284" s="169"/>
      <c r="AT284" s="164" t="s">
        <v>152</v>
      </c>
      <c r="AU284" s="164" t="s">
        <v>78</v>
      </c>
      <c r="AV284" s="13" t="s">
        <v>76</v>
      </c>
      <c r="AW284" s="13" t="s">
        <v>31</v>
      </c>
      <c r="AX284" s="13" t="s">
        <v>69</v>
      </c>
      <c r="AY284" s="164" t="s">
        <v>141</v>
      </c>
    </row>
    <row r="285" spans="1:65" s="14" customFormat="1" x14ac:dyDescent="0.2">
      <c r="B285" s="170"/>
      <c r="D285" s="163" t="s">
        <v>152</v>
      </c>
      <c r="E285" s="171" t="s">
        <v>3</v>
      </c>
      <c r="F285" s="172" t="s">
        <v>327</v>
      </c>
      <c r="H285" s="173">
        <v>32.573</v>
      </c>
      <c r="I285" s="174"/>
      <c r="L285" s="170"/>
      <c r="M285" s="175"/>
      <c r="N285" s="176"/>
      <c r="O285" s="176"/>
      <c r="P285" s="176"/>
      <c r="Q285" s="176"/>
      <c r="R285" s="176"/>
      <c r="S285" s="176"/>
      <c r="T285" s="177"/>
      <c r="AT285" s="171" t="s">
        <v>152</v>
      </c>
      <c r="AU285" s="171" t="s">
        <v>78</v>
      </c>
      <c r="AV285" s="14" t="s">
        <v>78</v>
      </c>
      <c r="AW285" s="14" t="s">
        <v>31</v>
      </c>
      <c r="AX285" s="14" t="s">
        <v>69</v>
      </c>
      <c r="AY285" s="171" t="s">
        <v>141</v>
      </c>
    </row>
    <row r="286" spans="1:65" s="15" customFormat="1" x14ac:dyDescent="0.2">
      <c r="B286" s="178"/>
      <c r="D286" s="163" t="s">
        <v>152</v>
      </c>
      <c r="E286" s="179" t="s">
        <v>3</v>
      </c>
      <c r="F286" s="180" t="s">
        <v>186</v>
      </c>
      <c r="H286" s="181">
        <v>426.83299999999997</v>
      </c>
      <c r="I286" s="182"/>
      <c r="L286" s="178"/>
      <c r="M286" s="183"/>
      <c r="N286" s="184"/>
      <c r="O286" s="184"/>
      <c r="P286" s="184"/>
      <c r="Q286" s="184"/>
      <c r="R286" s="184"/>
      <c r="S286" s="184"/>
      <c r="T286" s="185"/>
      <c r="AT286" s="179" t="s">
        <v>152</v>
      </c>
      <c r="AU286" s="179" t="s">
        <v>78</v>
      </c>
      <c r="AV286" s="15" t="s">
        <v>148</v>
      </c>
      <c r="AW286" s="15" t="s">
        <v>31</v>
      </c>
      <c r="AX286" s="15" t="s">
        <v>76</v>
      </c>
      <c r="AY286" s="179" t="s">
        <v>141</v>
      </c>
    </row>
    <row r="287" spans="1:65" s="2" customFormat="1" ht="37.799999999999997" customHeight="1" x14ac:dyDescent="0.2">
      <c r="A287" s="33"/>
      <c r="B287" s="143"/>
      <c r="C287" s="144" t="s">
        <v>442</v>
      </c>
      <c r="D287" s="144" t="s">
        <v>143</v>
      </c>
      <c r="E287" s="145" t="s">
        <v>443</v>
      </c>
      <c r="F287" s="146" t="s">
        <v>444</v>
      </c>
      <c r="G287" s="147" t="s">
        <v>146</v>
      </c>
      <c r="H287" s="148">
        <v>47.685000000000002</v>
      </c>
      <c r="I287" s="149"/>
      <c r="J287" s="150">
        <f>ROUND(I287*H287,2)</f>
        <v>0</v>
      </c>
      <c r="K287" s="146" t="s">
        <v>147</v>
      </c>
      <c r="L287" s="34"/>
      <c r="M287" s="151" t="s">
        <v>3</v>
      </c>
      <c r="N287" s="152" t="s">
        <v>40</v>
      </c>
      <c r="O287" s="54"/>
      <c r="P287" s="153">
        <f>O287*H287</f>
        <v>0</v>
      </c>
      <c r="Q287" s="153">
        <v>0</v>
      </c>
      <c r="R287" s="153">
        <f>Q287*H287</f>
        <v>0</v>
      </c>
      <c r="S287" s="153">
        <v>0</v>
      </c>
      <c r="T287" s="154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55" t="s">
        <v>148</v>
      </c>
      <c r="AT287" s="155" t="s">
        <v>143</v>
      </c>
      <c r="AU287" s="155" t="s">
        <v>78</v>
      </c>
      <c r="AY287" s="18" t="s">
        <v>141</v>
      </c>
      <c r="BE287" s="156">
        <f>IF(N287="základní",J287,0)</f>
        <v>0</v>
      </c>
      <c r="BF287" s="156">
        <f>IF(N287="snížená",J287,0)</f>
        <v>0</v>
      </c>
      <c r="BG287" s="156">
        <f>IF(N287="zákl. přenesená",J287,0)</f>
        <v>0</v>
      </c>
      <c r="BH287" s="156">
        <f>IF(N287="sníž. přenesená",J287,0)</f>
        <v>0</v>
      </c>
      <c r="BI287" s="156">
        <f>IF(N287="nulová",J287,0)</f>
        <v>0</v>
      </c>
      <c r="BJ287" s="18" t="s">
        <v>76</v>
      </c>
      <c r="BK287" s="156">
        <f>ROUND(I287*H287,2)</f>
        <v>0</v>
      </c>
      <c r="BL287" s="18" t="s">
        <v>148</v>
      </c>
      <c r="BM287" s="155" t="s">
        <v>445</v>
      </c>
    </row>
    <row r="288" spans="1:65" s="2" customFormat="1" x14ac:dyDescent="0.2">
      <c r="A288" s="33"/>
      <c r="B288" s="34"/>
      <c r="C288" s="33"/>
      <c r="D288" s="157" t="s">
        <v>150</v>
      </c>
      <c r="E288" s="33"/>
      <c r="F288" s="158" t="s">
        <v>446</v>
      </c>
      <c r="G288" s="33"/>
      <c r="H288" s="33"/>
      <c r="I288" s="159"/>
      <c r="J288" s="33"/>
      <c r="K288" s="33"/>
      <c r="L288" s="34"/>
      <c r="M288" s="160"/>
      <c r="N288" s="161"/>
      <c r="O288" s="54"/>
      <c r="P288" s="54"/>
      <c r="Q288" s="54"/>
      <c r="R288" s="54"/>
      <c r="S288" s="54"/>
      <c r="T288" s="55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8" t="s">
        <v>150</v>
      </c>
      <c r="AU288" s="18" t="s">
        <v>78</v>
      </c>
    </row>
    <row r="289" spans="1:65" s="14" customFormat="1" x14ac:dyDescent="0.2">
      <c r="B289" s="170"/>
      <c r="D289" s="163" t="s">
        <v>152</v>
      </c>
      <c r="E289" s="171" t="s">
        <v>3</v>
      </c>
      <c r="F289" s="172" t="s">
        <v>447</v>
      </c>
      <c r="H289" s="173">
        <v>22.811</v>
      </c>
      <c r="I289" s="174"/>
      <c r="L289" s="170"/>
      <c r="M289" s="175"/>
      <c r="N289" s="176"/>
      <c r="O289" s="176"/>
      <c r="P289" s="176"/>
      <c r="Q289" s="176"/>
      <c r="R289" s="176"/>
      <c r="S289" s="176"/>
      <c r="T289" s="177"/>
      <c r="AT289" s="171" t="s">
        <v>152</v>
      </c>
      <c r="AU289" s="171" t="s">
        <v>78</v>
      </c>
      <c r="AV289" s="14" t="s">
        <v>78</v>
      </c>
      <c r="AW289" s="14" t="s">
        <v>31</v>
      </c>
      <c r="AX289" s="14" t="s">
        <v>69</v>
      </c>
      <c r="AY289" s="171" t="s">
        <v>141</v>
      </c>
    </row>
    <row r="290" spans="1:65" s="14" customFormat="1" x14ac:dyDescent="0.2">
      <c r="B290" s="170"/>
      <c r="D290" s="163" t="s">
        <v>152</v>
      </c>
      <c r="E290" s="171" t="s">
        <v>3</v>
      </c>
      <c r="F290" s="172" t="s">
        <v>448</v>
      </c>
      <c r="H290" s="173">
        <v>13.214</v>
      </c>
      <c r="I290" s="174"/>
      <c r="L290" s="170"/>
      <c r="M290" s="175"/>
      <c r="N290" s="176"/>
      <c r="O290" s="176"/>
      <c r="P290" s="176"/>
      <c r="Q290" s="176"/>
      <c r="R290" s="176"/>
      <c r="S290" s="176"/>
      <c r="T290" s="177"/>
      <c r="AT290" s="171" t="s">
        <v>152</v>
      </c>
      <c r="AU290" s="171" t="s">
        <v>78</v>
      </c>
      <c r="AV290" s="14" t="s">
        <v>78</v>
      </c>
      <c r="AW290" s="14" t="s">
        <v>31</v>
      </c>
      <c r="AX290" s="14" t="s">
        <v>69</v>
      </c>
      <c r="AY290" s="171" t="s">
        <v>141</v>
      </c>
    </row>
    <row r="291" spans="1:65" s="14" customFormat="1" x14ac:dyDescent="0.2">
      <c r="B291" s="170"/>
      <c r="D291" s="163" t="s">
        <v>152</v>
      </c>
      <c r="E291" s="171" t="s">
        <v>3</v>
      </c>
      <c r="F291" s="172" t="s">
        <v>449</v>
      </c>
      <c r="H291" s="173">
        <v>11.66</v>
      </c>
      <c r="I291" s="174"/>
      <c r="L291" s="170"/>
      <c r="M291" s="175"/>
      <c r="N291" s="176"/>
      <c r="O291" s="176"/>
      <c r="P291" s="176"/>
      <c r="Q291" s="176"/>
      <c r="R291" s="176"/>
      <c r="S291" s="176"/>
      <c r="T291" s="177"/>
      <c r="AT291" s="171" t="s">
        <v>152</v>
      </c>
      <c r="AU291" s="171" t="s">
        <v>78</v>
      </c>
      <c r="AV291" s="14" t="s">
        <v>78</v>
      </c>
      <c r="AW291" s="14" t="s">
        <v>31</v>
      </c>
      <c r="AX291" s="14" t="s">
        <v>69</v>
      </c>
      <c r="AY291" s="171" t="s">
        <v>141</v>
      </c>
    </row>
    <row r="292" spans="1:65" s="15" customFormat="1" x14ac:dyDescent="0.2">
      <c r="B292" s="178"/>
      <c r="D292" s="163" t="s">
        <v>152</v>
      </c>
      <c r="E292" s="179" t="s">
        <v>3</v>
      </c>
      <c r="F292" s="180" t="s">
        <v>186</v>
      </c>
      <c r="H292" s="181">
        <v>47.685000000000002</v>
      </c>
      <c r="I292" s="182"/>
      <c r="L292" s="178"/>
      <c r="M292" s="183"/>
      <c r="N292" s="184"/>
      <c r="O292" s="184"/>
      <c r="P292" s="184"/>
      <c r="Q292" s="184"/>
      <c r="R292" s="184"/>
      <c r="S292" s="184"/>
      <c r="T292" s="185"/>
      <c r="AT292" s="179" t="s">
        <v>152</v>
      </c>
      <c r="AU292" s="179" t="s">
        <v>78</v>
      </c>
      <c r="AV292" s="15" t="s">
        <v>148</v>
      </c>
      <c r="AW292" s="15" t="s">
        <v>31</v>
      </c>
      <c r="AX292" s="15" t="s">
        <v>76</v>
      </c>
      <c r="AY292" s="179" t="s">
        <v>141</v>
      </c>
    </row>
    <row r="293" spans="1:65" s="2" customFormat="1" ht="16.5" customHeight="1" x14ac:dyDescent="0.2">
      <c r="A293" s="33"/>
      <c r="B293" s="143"/>
      <c r="C293" s="144" t="s">
        <v>450</v>
      </c>
      <c r="D293" s="144" t="s">
        <v>143</v>
      </c>
      <c r="E293" s="145" t="s">
        <v>451</v>
      </c>
      <c r="F293" s="146" t="s">
        <v>452</v>
      </c>
      <c r="G293" s="147" t="s">
        <v>146</v>
      </c>
      <c r="H293" s="148">
        <v>415.29599999999999</v>
      </c>
      <c r="I293" s="149"/>
      <c r="J293" s="150">
        <f>ROUND(I293*H293,2)</f>
        <v>0</v>
      </c>
      <c r="K293" s="146" t="s">
        <v>147</v>
      </c>
      <c r="L293" s="34"/>
      <c r="M293" s="151" t="s">
        <v>3</v>
      </c>
      <c r="N293" s="152" t="s">
        <v>40</v>
      </c>
      <c r="O293" s="54"/>
      <c r="P293" s="153">
        <f>O293*H293</f>
        <v>0</v>
      </c>
      <c r="Q293" s="153">
        <v>0</v>
      </c>
      <c r="R293" s="153">
        <f>Q293*H293</f>
        <v>0</v>
      </c>
      <c r="S293" s="153">
        <v>0</v>
      </c>
      <c r="T293" s="154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55" t="s">
        <v>148</v>
      </c>
      <c r="AT293" s="155" t="s">
        <v>143</v>
      </c>
      <c r="AU293" s="155" t="s">
        <v>78</v>
      </c>
      <c r="AY293" s="18" t="s">
        <v>141</v>
      </c>
      <c r="BE293" s="156">
        <f>IF(N293="základní",J293,0)</f>
        <v>0</v>
      </c>
      <c r="BF293" s="156">
        <f>IF(N293="snížená",J293,0)</f>
        <v>0</v>
      </c>
      <c r="BG293" s="156">
        <f>IF(N293="zákl. přenesená",J293,0)</f>
        <v>0</v>
      </c>
      <c r="BH293" s="156">
        <f>IF(N293="sníž. přenesená",J293,0)</f>
        <v>0</v>
      </c>
      <c r="BI293" s="156">
        <f>IF(N293="nulová",J293,0)</f>
        <v>0</v>
      </c>
      <c r="BJ293" s="18" t="s">
        <v>76</v>
      </c>
      <c r="BK293" s="156">
        <f>ROUND(I293*H293,2)</f>
        <v>0</v>
      </c>
      <c r="BL293" s="18" t="s">
        <v>148</v>
      </c>
      <c r="BM293" s="155" t="s">
        <v>453</v>
      </c>
    </row>
    <row r="294" spans="1:65" s="2" customFormat="1" x14ac:dyDescent="0.2">
      <c r="A294" s="33"/>
      <c r="B294" s="34"/>
      <c r="C294" s="33"/>
      <c r="D294" s="157" t="s">
        <v>150</v>
      </c>
      <c r="E294" s="33"/>
      <c r="F294" s="158" t="s">
        <v>454</v>
      </c>
      <c r="G294" s="33"/>
      <c r="H294" s="33"/>
      <c r="I294" s="159"/>
      <c r="J294" s="33"/>
      <c r="K294" s="33"/>
      <c r="L294" s="34"/>
      <c r="M294" s="160"/>
      <c r="N294" s="161"/>
      <c r="O294" s="54"/>
      <c r="P294" s="54"/>
      <c r="Q294" s="54"/>
      <c r="R294" s="54"/>
      <c r="S294" s="54"/>
      <c r="T294" s="55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8" t="s">
        <v>150</v>
      </c>
      <c r="AU294" s="18" t="s">
        <v>78</v>
      </c>
    </row>
    <row r="295" spans="1:65" s="14" customFormat="1" x14ac:dyDescent="0.2">
      <c r="B295" s="170"/>
      <c r="D295" s="163" t="s">
        <v>152</v>
      </c>
      <c r="E295" s="171" t="s">
        <v>3</v>
      </c>
      <c r="F295" s="172" t="s">
        <v>455</v>
      </c>
      <c r="H295" s="173">
        <v>415.29599999999999</v>
      </c>
      <c r="I295" s="174"/>
      <c r="L295" s="170"/>
      <c r="M295" s="175"/>
      <c r="N295" s="176"/>
      <c r="O295" s="176"/>
      <c r="P295" s="176"/>
      <c r="Q295" s="176"/>
      <c r="R295" s="176"/>
      <c r="S295" s="176"/>
      <c r="T295" s="177"/>
      <c r="AT295" s="171" t="s">
        <v>152</v>
      </c>
      <c r="AU295" s="171" t="s">
        <v>78</v>
      </c>
      <c r="AV295" s="14" t="s">
        <v>78</v>
      </c>
      <c r="AW295" s="14" t="s">
        <v>31</v>
      </c>
      <c r="AX295" s="14" t="s">
        <v>76</v>
      </c>
      <c r="AY295" s="171" t="s">
        <v>141</v>
      </c>
    </row>
    <row r="296" spans="1:65" s="2" customFormat="1" ht="16.5" customHeight="1" x14ac:dyDescent="0.2">
      <c r="A296" s="33"/>
      <c r="B296" s="143"/>
      <c r="C296" s="144" t="s">
        <v>456</v>
      </c>
      <c r="D296" s="144" t="s">
        <v>143</v>
      </c>
      <c r="E296" s="145" t="s">
        <v>457</v>
      </c>
      <c r="F296" s="146" t="s">
        <v>458</v>
      </c>
      <c r="G296" s="147" t="s">
        <v>146</v>
      </c>
      <c r="H296" s="148">
        <v>52.54</v>
      </c>
      <c r="I296" s="149"/>
      <c r="J296" s="150">
        <f>ROUND(I296*H296,2)</f>
        <v>0</v>
      </c>
      <c r="K296" s="146" t="s">
        <v>3</v>
      </c>
      <c r="L296" s="34"/>
      <c r="M296" s="151" t="s">
        <v>3</v>
      </c>
      <c r="N296" s="152" t="s">
        <v>40</v>
      </c>
      <c r="O296" s="54"/>
      <c r="P296" s="153">
        <f>O296*H296</f>
        <v>0</v>
      </c>
      <c r="Q296" s="153">
        <v>3.2000000000000003E-4</v>
      </c>
      <c r="R296" s="153">
        <f>Q296*H296</f>
        <v>1.6812800000000003E-2</v>
      </c>
      <c r="S296" s="153">
        <v>0</v>
      </c>
      <c r="T296" s="154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55" t="s">
        <v>148</v>
      </c>
      <c r="AT296" s="155" t="s">
        <v>143</v>
      </c>
      <c r="AU296" s="155" t="s">
        <v>78</v>
      </c>
      <c r="AY296" s="18" t="s">
        <v>141</v>
      </c>
      <c r="BE296" s="156">
        <f>IF(N296="základní",J296,0)</f>
        <v>0</v>
      </c>
      <c r="BF296" s="156">
        <f>IF(N296="snížená",J296,0)</f>
        <v>0</v>
      </c>
      <c r="BG296" s="156">
        <f>IF(N296="zákl. přenesená",J296,0)</f>
        <v>0</v>
      </c>
      <c r="BH296" s="156">
        <f>IF(N296="sníž. přenesená",J296,0)</f>
        <v>0</v>
      </c>
      <c r="BI296" s="156">
        <f>IF(N296="nulová",J296,0)</f>
        <v>0</v>
      </c>
      <c r="BJ296" s="18" t="s">
        <v>76</v>
      </c>
      <c r="BK296" s="156">
        <f>ROUND(I296*H296,2)</f>
        <v>0</v>
      </c>
      <c r="BL296" s="18" t="s">
        <v>148</v>
      </c>
      <c r="BM296" s="155" t="s">
        <v>459</v>
      </c>
    </row>
    <row r="297" spans="1:65" s="13" customFormat="1" x14ac:dyDescent="0.2">
      <c r="B297" s="162"/>
      <c r="D297" s="163" t="s">
        <v>152</v>
      </c>
      <c r="E297" s="164" t="s">
        <v>3</v>
      </c>
      <c r="F297" s="165" t="s">
        <v>333</v>
      </c>
      <c r="H297" s="164" t="s">
        <v>3</v>
      </c>
      <c r="I297" s="166"/>
      <c r="L297" s="162"/>
      <c r="M297" s="167"/>
      <c r="N297" s="168"/>
      <c r="O297" s="168"/>
      <c r="P297" s="168"/>
      <c r="Q297" s="168"/>
      <c r="R297" s="168"/>
      <c r="S297" s="168"/>
      <c r="T297" s="169"/>
      <c r="AT297" s="164" t="s">
        <v>152</v>
      </c>
      <c r="AU297" s="164" t="s">
        <v>78</v>
      </c>
      <c r="AV297" s="13" t="s">
        <v>76</v>
      </c>
      <c r="AW297" s="13" t="s">
        <v>31</v>
      </c>
      <c r="AX297" s="13" t="s">
        <v>69</v>
      </c>
      <c r="AY297" s="164" t="s">
        <v>141</v>
      </c>
    </row>
    <row r="298" spans="1:65" s="14" customFormat="1" x14ac:dyDescent="0.2">
      <c r="B298" s="170"/>
      <c r="D298" s="163" t="s">
        <v>152</v>
      </c>
      <c r="E298" s="171" t="s">
        <v>3</v>
      </c>
      <c r="F298" s="172" t="s">
        <v>334</v>
      </c>
      <c r="H298" s="173">
        <v>52.54</v>
      </c>
      <c r="I298" s="174"/>
      <c r="L298" s="170"/>
      <c r="M298" s="175"/>
      <c r="N298" s="176"/>
      <c r="O298" s="176"/>
      <c r="P298" s="176"/>
      <c r="Q298" s="176"/>
      <c r="R298" s="176"/>
      <c r="S298" s="176"/>
      <c r="T298" s="177"/>
      <c r="AT298" s="171" t="s">
        <v>152</v>
      </c>
      <c r="AU298" s="171" t="s">
        <v>78</v>
      </c>
      <c r="AV298" s="14" t="s">
        <v>78</v>
      </c>
      <c r="AW298" s="14" t="s">
        <v>31</v>
      </c>
      <c r="AX298" s="14" t="s">
        <v>76</v>
      </c>
      <c r="AY298" s="171" t="s">
        <v>141</v>
      </c>
    </row>
    <row r="299" spans="1:65" s="12" customFormat="1" ht="22.8" customHeight="1" x14ac:dyDescent="0.25">
      <c r="B299" s="130"/>
      <c r="D299" s="131" t="s">
        <v>68</v>
      </c>
      <c r="E299" s="141" t="s">
        <v>201</v>
      </c>
      <c r="F299" s="141" t="s">
        <v>460</v>
      </c>
      <c r="I299" s="133"/>
      <c r="J299" s="142">
        <f>BK299</f>
        <v>0</v>
      </c>
      <c r="L299" s="130"/>
      <c r="M299" s="135"/>
      <c r="N299" s="136"/>
      <c r="O299" s="136"/>
      <c r="P299" s="137">
        <f>SUM(P300:P364)</f>
        <v>0</v>
      </c>
      <c r="Q299" s="136"/>
      <c r="R299" s="137">
        <f>SUM(R300:R364)</f>
        <v>0.23449999999999999</v>
      </c>
      <c r="S299" s="136"/>
      <c r="T299" s="138">
        <f>SUM(T300:T364)</f>
        <v>5.3498900000000003</v>
      </c>
      <c r="AR299" s="131" t="s">
        <v>76</v>
      </c>
      <c r="AT299" s="139" t="s">
        <v>68</v>
      </c>
      <c r="AU299" s="139" t="s">
        <v>76</v>
      </c>
      <c r="AY299" s="131" t="s">
        <v>141</v>
      </c>
      <c r="BK299" s="140">
        <f>SUM(BK300:BK364)</f>
        <v>0</v>
      </c>
    </row>
    <row r="300" spans="1:65" s="2" customFormat="1" ht="49.05" customHeight="1" x14ac:dyDescent="0.2">
      <c r="A300" s="33"/>
      <c r="B300" s="143"/>
      <c r="C300" s="144" t="s">
        <v>461</v>
      </c>
      <c r="D300" s="144" t="s">
        <v>143</v>
      </c>
      <c r="E300" s="145" t="s">
        <v>462</v>
      </c>
      <c r="F300" s="146" t="s">
        <v>463</v>
      </c>
      <c r="G300" s="147" t="s">
        <v>146</v>
      </c>
      <c r="H300" s="148">
        <v>452.10199999999998</v>
      </c>
      <c r="I300" s="149"/>
      <c r="J300" s="150">
        <f>ROUND(I300*H300,2)</f>
        <v>0</v>
      </c>
      <c r="K300" s="146" t="s">
        <v>147</v>
      </c>
      <c r="L300" s="34"/>
      <c r="M300" s="151" t="s">
        <v>3</v>
      </c>
      <c r="N300" s="152" t="s">
        <v>40</v>
      </c>
      <c r="O300" s="54"/>
      <c r="P300" s="153">
        <f>O300*H300</f>
        <v>0</v>
      </c>
      <c r="Q300" s="153">
        <v>0</v>
      </c>
      <c r="R300" s="153">
        <f>Q300*H300</f>
        <v>0</v>
      </c>
      <c r="S300" s="153">
        <v>0</v>
      </c>
      <c r="T300" s="154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55" t="s">
        <v>148</v>
      </c>
      <c r="AT300" s="155" t="s">
        <v>143</v>
      </c>
      <c r="AU300" s="155" t="s">
        <v>78</v>
      </c>
      <c r="AY300" s="18" t="s">
        <v>141</v>
      </c>
      <c r="BE300" s="156">
        <f>IF(N300="základní",J300,0)</f>
        <v>0</v>
      </c>
      <c r="BF300" s="156">
        <f>IF(N300="snížená",J300,0)</f>
        <v>0</v>
      </c>
      <c r="BG300" s="156">
        <f>IF(N300="zákl. přenesená",J300,0)</f>
        <v>0</v>
      </c>
      <c r="BH300" s="156">
        <f>IF(N300="sníž. přenesená",J300,0)</f>
        <v>0</v>
      </c>
      <c r="BI300" s="156">
        <f>IF(N300="nulová",J300,0)</f>
        <v>0</v>
      </c>
      <c r="BJ300" s="18" t="s">
        <v>76</v>
      </c>
      <c r="BK300" s="156">
        <f>ROUND(I300*H300,2)</f>
        <v>0</v>
      </c>
      <c r="BL300" s="18" t="s">
        <v>148</v>
      </c>
      <c r="BM300" s="155" t="s">
        <v>464</v>
      </c>
    </row>
    <row r="301" spans="1:65" s="2" customFormat="1" x14ac:dyDescent="0.2">
      <c r="A301" s="33"/>
      <c r="B301" s="34"/>
      <c r="C301" s="33"/>
      <c r="D301" s="157" t="s">
        <v>150</v>
      </c>
      <c r="E301" s="33"/>
      <c r="F301" s="158" t="s">
        <v>465</v>
      </c>
      <c r="G301" s="33"/>
      <c r="H301" s="33"/>
      <c r="I301" s="159"/>
      <c r="J301" s="33"/>
      <c r="K301" s="33"/>
      <c r="L301" s="34"/>
      <c r="M301" s="160"/>
      <c r="N301" s="161"/>
      <c r="O301" s="54"/>
      <c r="P301" s="54"/>
      <c r="Q301" s="54"/>
      <c r="R301" s="54"/>
      <c r="S301" s="54"/>
      <c r="T301" s="55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150</v>
      </c>
      <c r="AU301" s="18" t="s">
        <v>78</v>
      </c>
    </row>
    <row r="302" spans="1:65" s="14" customFormat="1" x14ac:dyDescent="0.2">
      <c r="B302" s="170"/>
      <c r="D302" s="163" t="s">
        <v>152</v>
      </c>
      <c r="E302" s="171" t="s">
        <v>3</v>
      </c>
      <c r="F302" s="172" t="s">
        <v>466</v>
      </c>
      <c r="H302" s="173">
        <v>205.05799999999999</v>
      </c>
      <c r="I302" s="174"/>
      <c r="L302" s="170"/>
      <c r="M302" s="175"/>
      <c r="N302" s="176"/>
      <c r="O302" s="176"/>
      <c r="P302" s="176"/>
      <c r="Q302" s="176"/>
      <c r="R302" s="176"/>
      <c r="S302" s="176"/>
      <c r="T302" s="177"/>
      <c r="AT302" s="171" t="s">
        <v>152</v>
      </c>
      <c r="AU302" s="171" t="s">
        <v>78</v>
      </c>
      <c r="AV302" s="14" t="s">
        <v>78</v>
      </c>
      <c r="AW302" s="14" t="s">
        <v>31</v>
      </c>
      <c r="AX302" s="14" t="s">
        <v>69</v>
      </c>
      <c r="AY302" s="171" t="s">
        <v>141</v>
      </c>
    </row>
    <row r="303" spans="1:65" s="14" customFormat="1" x14ac:dyDescent="0.2">
      <c r="B303" s="170"/>
      <c r="D303" s="163" t="s">
        <v>152</v>
      </c>
      <c r="E303" s="171" t="s">
        <v>3</v>
      </c>
      <c r="F303" s="172" t="s">
        <v>467</v>
      </c>
      <c r="H303" s="173">
        <v>247.04400000000001</v>
      </c>
      <c r="I303" s="174"/>
      <c r="L303" s="170"/>
      <c r="M303" s="175"/>
      <c r="N303" s="176"/>
      <c r="O303" s="176"/>
      <c r="P303" s="176"/>
      <c r="Q303" s="176"/>
      <c r="R303" s="176"/>
      <c r="S303" s="176"/>
      <c r="T303" s="177"/>
      <c r="AT303" s="171" t="s">
        <v>152</v>
      </c>
      <c r="AU303" s="171" t="s">
        <v>78</v>
      </c>
      <c r="AV303" s="14" t="s">
        <v>78</v>
      </c>
      <c r="AW303" s="14" t="s">
        <v>31</v>
      </c>
      <c r="AX303" s="14" t="s">
        <v>69</v>
      </c>
      <c r="AY303" s="171" t="s">
        <v>141</v>
      </c>
    </row>
    <row r="304" spans="1:65" s="15" customFormat="1" x14ac:dyDescent="0.2">
      <c r="B304" s="178"/>
      <c r="D304" s="163" t="s">
        <v>152</v>
      </c>
      <c r="E304" s="179" t="s">
        <v>3</v>
      </c>
      <c r="F304" s="180" t="s">
        <v>186</v>
      </c>
      <c r="H304" s="181">
        <v>452.10199999999998</v>
      </c>
      <c r="I304" s="182"/>
      <c r="L304" s="178"/>
      <c r="M304" s="183"/>
      <c r="N304" s="184"/>
      <c r="O304" s="184"/>
      <c r="P304" s="184"/>
      <c r="Q304" s="184"/>
      <c r="R304" s="184"/>
      <c r="S304" s="184"/>
      <c r="T304" s="185"/>
      <c r="AT304" s="179" t="s">
        <v>152</v>
      </c>
      <c r="AU304" s="179" t="s">
        <v>78</v>
      </c>
      <c r="AV304" s="15" t="s">
        <v>148</v>
      </c>
      <c r="AW304" s="15" t="s">
        <v>31</v>
      </c>
      <c r="AX304" s="15" t="s">
        <v>76</v>
      </c>
      <c r="AY304" s="179" t="s">
        <v>141</v>
      </c>
    </row>
    <row r="305" spans="1:65" s="2" customFormat="1" ht="55.5" customHeight="1" x14ac:dyDescent="0.2">
      <c r="A305" s="33"/>
      <c r="B305" s="143"/>
      <c r="C305" s="144" t="s">
        <v>468</v>
      </c>
      <c r="D305" s="144" t="s">
        <v>143</v>
      </c>
      <c r="E305" s="145" t="s">
        <v>469</v>
      </c>
      <c r="F305" s="146" t="s">
        <v>470</v>
      </c>
      <c r="G305" s="147" t="s">
        <v>146</v>
      </c>
      <c r="H305" s="148">
        <v>13563.06</v>
      </c>
      <c r="I305" s="149"/>
      <c r="J305" s="150">
        <f>ROUND(I305*H305,2)</f>
        <v>0</v>
      </c>
      <c r="K305" s="146" t="s">
        <v>147</v>
      </c>
      <c r="L305" s="34"/>
      <c r="M305" s="151" t="s">
        <v>3</v>
      </c>
      <c r="N305" s="152" t="s">
        <v>40</v>
      </c>
      <c r="O305" s="54"/>
      <c r="P305" s="153">
        <f>O305*H305</f>
        <v>0</v>
      </c>
      <c r="Q305" s="153">
        <v>0</v>
      </c>
      <c r="R305" s="153">
        <f>Q305*H305</f>
        <v>0</v>
      </c>
      <c r="S305" s="153">
        <v>0</v>
      </c>
      <c r="T305" s="154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55" t="s">
        <v>148</v>
      </c>
      <c r="AT305" s="155" t="s">
        <v>143</v>
      </c>
      <c r="AU305" s="155" t="s">
        <v>78</v>
      </c>
      <c r="AY305" s="18" t="s">
        <v>141</v>
      </c>
      <c r="BE305" s="156">
        <f>IF(N305="základní",J305,0)</f>
        <v>0</v>
      </c>
      <c r="BF305" s="156">
        <f>IF(N305="snížená",J305,0)</f>
        <v>0</v>
      </c>
      <c r="BG305" s="156">
        <f>IF(N305="zákl. přenesená",J305,0)</f>
        <v>0</v>
      </c>
      <c r="BH305" s="156">
        <f>IF(N305="sníž. přenesená",J305,0)</f>
        <v>0</v>
      </c>
      <c r="BI305" s="156">
        <f>IF(N305="nulová",J305,0)</f>
        <v>0</v>
      </c>
      <c r="BJ305" s="18" t="s">
        <v>76</v>
      </c>
      <c r="BK305" s="156">
        <f>ROUND(I305*H305,2)</f>
        <v>0</v>
      </c>
      <c r="BL305" s="18" t="s">
        <v>148</v>
      </c>
      <c r="BM305" s="155" t="s">
        <v>471</v>
      </c>
    </row>
    <row r="306" spans="1:65" s="2" customFormat="1" x14ac:dyDescent="0.2">
      <c r="A306" s="33"/>
      <c r="B306" s="34"/>
      <c r="C306" s="33"/>
      <c r="D306" s="157" t="s">
        <v>150</v>
      </c>
      <c r="E306" s="33"/>
      <c r="F306" s="158" t="s">
        <v>472</v>
      </c>
      <c r="G306" s="33"/>
      <c r="H306" s="33"/>
      <c r="I306" s="159"/>
      <c r="J306" s="33"/>
      <c r="K306" s="33"/>
      <c r="L306" s="34"/>
      <c r="M306" s="160"/>
      <c r="N306" s="161"/>
      <c r="O306" s="54"/>
      <c r="P306" s="54"/>
      <c r="Q306" s="54"/>
      <c r="R306" s="54"/>
      <c r="S306" s="54"/>
      <c r="T306" s="55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8" t="s">
        <v>150</v>
      </c>
      <c r="AU306" s="18" t="s">
        <v>78</v>
      </c>
    </row>
    <row r="307" spans="1:65" s="14" customFormat="1" x14ac:dyDescent="0.2">
      <c r="B307" s="170"/>
      <c r="D307" s="163" t="s">
        <v>152</v>
      </c>
      <c r="E307" s="171" t="s">
        <v>3</v>
      </c>
      <c r="F307" s="172" t="s">
        <v>473</v>
      </c>
      <c r="H307" s="173">
        <v>13563.06</v>
      </c>
      <c r="I307" s="174"/>
      <c r="L307" s="170"/>
      <c r="M307" s="175"/>
      <c r="N307" s="176"/>
      <c r="O307" s="176"/>
      <c r="P307" s="176"/>
      <c r="Q307" s="176"/>
      <c r="R307" s="176"/>
      <c r="S307" s="176"/>
      <c r="T307" s="177"/>
      <c r="AT307" s="171" t="s">
        <v>152</v>
      </c>
      <c r="AU307" s="171" t="s">
        <v>78</v>
      </c>
      <c r="AV307" s="14" t="s">
        <v>78</v>
      </c>
      <c r="AW307" s="14" t="s">
        <v>31</v>
      </c>
      <c r="AX307" s="14" t="s">
        <v>76</v>
      </c>
      <c r="AY307" s="171" t="s">
        <v>141</v>
      </c>
    </row>
    <row r="308" spans="1:65" s="2" customFormat="1" ht="44.25" customHeight="1" x14ac:dyDescent="0.2">
      <c r="A308" s="33"/>
      <c r="B308" s="143"/>
      <c r="C308" s="144" t="s">
        <v>474</v>
      </c>
      <c r="D308" s="144" t="s">
        <v>143</v>
      </c>
      <c r="E308" s="145" t="s">
        <v>475</v>
      </c>
      <c r="F308" s="146" t="s">
        <v>476</v>
      </c>
      <c r="G308" s="147" t="s">
        <v>146</v>
      </c>
      <c r="H308" s="148">
        <v>452.10199999999998</v>
      </c>
      <c r="I308" s="149"/>
      <c r="J308" s="150">
        <f>ROUND(I308*H308,2)</f>
        <v>0</v>
      </c>
      <c r="K308" s="146" t="s">
        <v>147</v>
      </c>
      <c r="L308" s="34"/>
      <c r="M308" s="151" t="s">
        <v>3</v>
      </c>
      <c r="N308" s="152" t="s">
        <v>40</v>
      </c>
      <c r="O308" s="54"/>
      <c r="P308" s="153">
        <f>O308*H308</f>
        <v>0</v>
      </c>
      <c r="Q308" s="153">
        <v>0</v>
      </c>
      <c r="R308" s="153">
        <f>Q308*H308</f>
        <v>0</v>
      </c>
      <c r="S308" s="153">
        <v>0</v>
      </c>
      <c r="T308" s="154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55" t="s">
        <v>148</v>
      </c>
      <c r="AT308" s="155" t="s">
        <v>143</v>
      </c>
      <c r="AU308" s="155" t="s">
        <v>78</v>
      </c>
      <c r="AY308" s="18" t="s">
        <v>141</v>
      </c>
      <c r="BE308" s="156">
        <f>IF(N308="základní",J308,0)</f>
        <v>0</v>
      </c>
      <c r="BF308" s="156">
        <f>IF(N308="snížená",J308,0)</f>
        <v>0</v>
      </c>
      <c r="BG308" s="156">
        <f>IF(N308="zákl. přenesená",J308,0)</f>
        <v>0</v>
      </c>
      <c r="BH308" s="156">
        <f>IF(N308="sníž. přenesená",J308,0)</f>
        <v>0</v>
      </c>
      <c r="BI308" s="156">
        <f>IF(N308="nulová",J308,0)</f>
        <v>0</v>
      </c>
      <c r="BJ308" s="18" t="s">
        <v>76</v>
      </c>
      <c r="BK308" s="156">
        <f>ROUND(I308*H308,2)</f>
        <v>0</v>
      </c>
      <c r="BL308" s="18" t="s">
        <v>148</v>
      </c>
      <c r="BM308" s="155" t="s">
        <v>477</v>
      </c>
    </row>
    <row r="309" spans="1:65" s="2" customFormat="1" x14ac:dyDescent="0.2">
      <c r="A309" s="33"/>
      <c r="B309" s="34"/>
      <c r="C309" s="33"/>
      <c r="D309" s="157" t="s">
        <v>150</v>
      </c>
      <c r="E309" s="33"/>
      <c r="F309" s="158" t="s">
        <v>478</v>
      </c>
      <c r="G309" s="33"/>
      <c r="H309" s="33"/>
      <c r="I309" s="159"/>
      <c r="J309" s="33"/>
      <c r="K309" s="33"/>
      <c r="L309" s="34"/>
      <c r="M309" s="160"/>
      <c r="N309" s="161"/>
      <c r="O309" s="54"/>
      <c r="P309" s="54"/>
      <c r="Q309" s="54"/>
      <c r="R309" s="54"/>
      <c r="S309" s="54"/>
      <c r="T309" s="55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8" t="s">
        <v>150</v>
      </c>
      <c r="AU309" s="18" t="s">
        <v>78</v>
      </c>
    </row>
    <row r="310" spans="1:65" s="2" customFormat="1" ht="24.15" customHeight="1" x14ac:dyDescent="0.2">
      <c r="A310" s="33"/>
      <c r="B310" s="143"/>
      <c r="C310" s="144" t="s">
        <v>479</v>
      </c>
      <c r="D310" s="144" t="s">
        <v>143</v>
      </c>
      <c r="E310" s="145" t="s">
        <v>480</v>
      </c>
      <c r="F310" s="146" t="s">
        <v>481</v>
      </c>
      <c r="G310" s="147" t="s">
        <v>146</v>
      </c>
      <c r="H310" s="148">
        <v>452.10199999999998</v>
      </c>
      <c r="I310" s="149"/>
      <c r="J310" s="150">
        <f>ROUND(I310*H310,2)</f>
        <v>0</v>
      </c>
      <c r="K310" s="146" t="s">
        <v>147</v>
      </c>
      <c r="L310" s="34"/>
      <c r="M310" s="151" t="s">
        <v>3</v>
      </c>
      <c r="N310" s="152" t="s">
        <v>40</v>
      </c>
      <c r="O310" s="54"/>
      <c r="P310" s="153">
        <f>O310*H310</f>
        <v>0</v>
      </c>
      <c r="Q310" s="153">
        <v>0</v>
      </c>
      <c r="R310" s="153">
        <f>Q310*H310</f>
        <v>0</v>
      </c>
      <c r="S310" s="153">
        <v>0</v>
      </c>
      <c r="T310" s="154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55" t="s">
        <v>148</v>
      </c>
      <c r="AT310" s="155" t="s">
        <v>143</v>
      </c>
      <c r="AU310" s="155" t="s">
        <v>78</v>
      </c>
      <c r="AY310" s="18" t="s">
        <v>141</v>
      </c>
      <c r="BE310" s="156">
        <f>IF(N310="základní",J310,0)</f>
        <v>0</v>
      </c>
      <c r="BF310" s="156">
        <f>IF(N310="snížená",J310,0)</f>
        <v>0</v>
      </c>
      <c r="BG310" s="156">
        <f>IF(N310="zákl. přenesená",J310,0)</f>
        <v>0</v>
      </c>
      <c r="BH310" s="156">
        <f>IF(N310="sníž. přenesená",J310,0)</f>
        <v>0</v>
      </c>
      <c r="BI310" s="156">
        <f>IF(N310="nulová",J310,0)</f>
        <v>0</v>
      </c>
      <c r="BJ310" s="18" t="s">
        <v>76</v>
      </c>
      <c r="BK310" s="156">
        <f>ROUND(I310*H310,2)</f>
        <v>0</v>
      </c>
      <c r="BL310" s="18" t="s">
        <v>148</v>
      </c>
      <c r="BM310" s="155" t="s">
        <v>482</v>
      </c>
    </row>
    <row r="311" spans="1:65" s="2" customFormat="1" x14ac:dyDescent="0.2">
      <c r="A311" s="33"/>
      <c r="B311" s="34"/>
      <c r="C311" s="33"/>
      <c r="D311" s="157" t="s">
        <v>150</v>
      </c>
      <c r="E311" s="33"/>
      <c r="F311" s="158" t="s">
        <v>483</v>
      </c>
      <c r="G311" s="33"/>
      <c r="H311" s="33"/>
      <c r="I311" s="159"/>
      <c r="J311" s="33"/>
      <c r="K311" s="33"/>
      <c r="L311" s="34"/>
      <c r="M311" s="160"/>
      <c r="N311" s="161"/>
      <c r="O311" s="54"/>
      <c r="P311" s="54"/>
      <c r="Q311" s="54"/>
      <c r="R311" s="54"/>
      <c r="S311" s="54"/>
      <c r="T311" s="55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8" t="s">
        <v>150</v>
      </c>
      <c r="AU311" s="18" t="s">
        <v>78</v>
      </c>
    </row>
    <row r="312" spans="1:65" s="2" customFormat="1" ht="24.15" customHeight="1" x14ac:dyDescent="0.2">
      <c r="A312" s="33"/>
      <c r="B312" s="143"/>
      <c r="C312" s="144" t="s">
        <v>484</v>
      </c>
      <c r="D312" s="144" t="s">
        <v>143</v>
      </c>
      <c r="E312" s="145" t="s">
        <v>485</v>
      </c>
      <c r="F312" s="146" t="s">
        <v>486</v>
      </c>
      <c r="G312" s="147" t="s">
        <v>146</v>
      </c>
      <c r="H312" s="148">
        <v>13563.06</v>
      </c>
      <c r="I312" s="149"/>
      <c r="J312" s="150">
        <f>ROUND(I312*H312,2)</f>
        <v>0</v>
      </c>
      <c r="K312" s="146" t="s">
        <v>147</v>
      </c>
      <c r="L312" s="34"/>
      <c r="M312" s="151" t="s">
        <v>3</v>
      </c>
      <c r="N312" s="152" t="s">
        <v>40</v>
      </c>
      <c r="O312" s="54"/>
      <c r="P312" s="153">
        <f>O312*H312</f>
        <v>0</v>
      </c>
      <c r="Q312" s="153">
        <v>0</v>
      </c>
      <c r="R312" s="153">
        <f>Q312*H312</f>
        <v>0</v>
      </c>
      <c r="S312" s="153">
        <v>0</v>
      </c>
      <c r="T312" s="154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55" t="s">
        <v>148</v>
      </c>
      <c r="AT312" s="155" t="s">
        <v>143</v>
      </c>
      <c r="AU312" s="155" t="s">
        <v>78</v>
      </c>
      <c r="AY312" s="18" t="s">
        <v>141</v>
      </c>
      <c r="BE312" s="156">
        <f>IF(N312="základní",J312,0)</f>
        <v>0</v>
      </c>
      <c r="BF312" s="156">
        <f>IF(N312="snížená",J312,0)</f>
        <v>0</v>
      </c>
      <c r="BG312" s="156">
        <f>IF(N312="zákl. přenesená",J312,0)</f>
        <v>0</v>
      </c>
      <c r="BH312" s="156">
        <f>IF(N312="sníž. přenesená",J312,0)</f>
        <v>0</v>
      </c>
      <c r="BI312" s="156">
        <f>IF(N312="nulová",J312,0)</f>
        <v>0</v>
      </c>
      <c r="BJ312" s="18" t="s">
        <v>76</v>
      </c>
      <c r="BK312" s="156">
        <f>ROUND(I312*H312,2)</f>
        <v>0</v>
      </c>
      <c r="BL312" s="18" t="s">
        <v>148</v>
      </c>
      <c r="BM312" s="155" t="s">
        <v>487</v>
      </c>
    </row>
    <row r="313" spans="1:65" s="2" customFormat="1" x14ac:dyDescent="0.2">
      <c r="A313" s="33"/>
      <c r="B313" s="34"/>
      <c r="C313" s="33"/>
      <c r="D313" s="157" t="s">
        <v>150</v>
      </c>
      <c r="E313" s="33"/>
      <c r="F313" s="158" t="s">
        <v>488</v>
      </c>
      <c r="G313" s="33"/>
      <c r="H313" s="33"/>
      <c r="I313" s="159"/>
      <c r="J313" s="33"/>
      <c r="K313" s="33"/>
      <c r="L313" s="34"/>
      <c r="M313" s="160"/>
      <c r="N313" s="161"/>
      <c r="O313" s="54"/>
      <c r="P313" s="54"/>
      <c r="Q313" s="54"/>
      <c r="R313" s="54"/>
      <c r="S313" s="54"/>
      <c r="T313" s="55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8" t="s">
        <v>150</v>
      </c>
      <c r="AU313" s="18" t="s">
        <v>78</v>
      </c>
    </row>
    <row r="314" spans="1:65" s="14" customFormat="1" x14ac:dyDescent="0.2">
      <c r="B314" s="170"/>
      <c r="D314" s="163" t="s">
        <v>152</v>
      </c>
      <c r="E314" s="171" t="s">
        <v>3</v>
      </c>
      <c r="F314" s="172" t="s">
        <v>473</v>
      </c>
      <c r="H314" s="173">
        <v>13563.06</v>
      </c>
      <c r="I314" s="174"/>
      <c r="L314" s="170"/>
      <c r="M314" s="175"/>
      <c r="N314" s="176"/>
      <c r="O314" s="176"/>
      <c r="P314" s="176"/>
      <c r="Q314" s="176"/>
      <c r="R314" s="176"/>
      <c r="S314" s="176"/>
      <c r="T314" s="177"/>
      <c r="AT314" s="171" t="s">
        <v>152</v>
      </c>
      <c r="AU314" s="171" t="s">
        <v>78</v>
      </c>
      <c r="AV314" s="14" t="s">
        <v>78</v>
      </c>
      <c r="AW314" s="14" t="s">
        <v>31</v>
      </c>
      <c r="AX314" s="14" t="s">
        <v>76</v>
      </c>
      <c r="AY314" s="171" t="s">
        <v>141</v>
      </c>
    </row>
    <row r="315" spans="1:65" s="2" customFormat="1" ht="24.15" customHeight="1" x14ac:dyDescent="0.2">
      <c r="A315" s="33"/>
      <c r="B315" s="143"/>
      <c r="C315" s="144" t="s">
        <v>489</v>
      </c>
      <c r="D315" s="144" t="s">
        <v>143</v>
      </c>
      <c r="E315" s="145" t="s">
        <v>490</v>
      </c>
      <c r="F315" s="146" t="s">
        <v>491</v>
      </c>
      <c r="G315" s="147" t="s">
        <v>146</v>
      </c>
      <c r="H315" s="148">
        <v>452.10199999999998</v>
      </c>
      <c r="I315" s="149"/>
      <c r="J315" s="150">
        <f>ROUND(I315*H315,2)</f>
        <v>0</v>
      </c>
      <c r="K315" s="146" t="s">
        <v>147</v>
      </c>
      <c r="L315" s="34"/>
      <c r="M315" s="151" t="s">
        <v>3</v>
      </c>
      <c r="N315" s="152" t="s">
        <v>40</v>
      </c>
      <c r="O315" s="54"/>
      <c r="P315" s="153">
        <f>O315*H315</f>
        <v>0</v>
      </c>
      <c r="Q315" s="153">
        <v>0</v>
      </c>
      <c r="R315" s="153">
        <f>Q315*H315</f>
        <v>0</v>
      </c>
      <c r="S315" s="153">
        <v>0</v>
      </c>
      <c r="T315" s="154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55" t="s">
        <v>148</v>
      </c>
      <c r="AT315" s="155" t="s">
        <v>143</v>
      </c>
      <c r="AU315" s="155" t="s">
        <v>78</v>
      </c>
      <c r="AY315" s="18" t="s">
        <v>141</v>
      </c>
      <c r="BE315" s="156">
        <f>IF(N315="základní",J315,0)</f>
        <v>0</v>
      </c>
      <c r="BF315" s="156">
        <f>IF(N315="snížená",J315,0)</f>
        <v>0</v>
      </c>
      <c r="BG315" s="156">
        <f>IF(N315="zákl. přenesená",J315,0)</f>
        <v>0</v>
      </c>
      <c r="BH315" s="156">
        <f>IF(N315="sníž. přenesená",J315,0)</f>
        <v>0</v>
      </c>
      <c r="BI315" s="156">
        <f>IF(N315="nulová",J315,0)</f>
        <v>0</v>
      </c>
      <c r="BJ315" s="18" t="s">
        <v>76</v>
      </c>
      <c r="BK315" s="156">
        <f>ROUND(I315*H315,2)</f>
        <v>0</v>
      </c>
      <c r="BL315" s="18" t="s">
        <v>148</v>
      </c>
      <c r="BM315" s="155" t="s">
        <v>492</v>
      </c>
    </row>
    <row r="316" spans="1:65" s="2" customFormat="1" x14ac:dyDescent="0.2">
      <c r="A316" s="33"/>
      <c r="B316" s="34"/>
      <c r="C316" s="33"/>
      <c r="D316" s="157" t="s">
        <v>150</v>
      </c>
      <c r="E316" s="33"/>
      <c r="F316" s="158" t="s">
        <v>493</v>
      </c>
      <c r="G316" s="33"/>
      <c r="H316" s="33"/>
      <c r="I316" s="159"/>
      <c r="J316" s="33"/>
      <c r="K316" s="33"/>
      <c r="L316" s="34"/>
      <c r="M316" s="160"/>
      <c r="N316" s="161"/>
      <c r="O316" s="54"/>
      <c r="P316" s="54"/>
      <c r="Q316" s="54"/>
      <c r="R316" s="54"/>
      <c r="S316" s="54"/>
      <c r="T316" s="55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8" t="s">
        <v>150</v>
      </c>
      <c r="AU316" s="18" t="s">
        <v>78</v>
      </c>
    </row>
    <row r="317" spans="1:65" s="2" customFormat="1" ht="33" customHeight="1" x14ac:dyDescent="0.2">
      <c r="A317" s="33"/>
      <c r="B317" s="143"/>
      <c r="C317" s="144" t="s">
        <v>494</v>
      </c>
      <c r="D317" s="144" t="s">
        <v>143</v>
      </c>
      <c r="E317" s="145" t="s">
        <v>495</v>
      </c>
      <c r="F317" s="146" t="s">
        <v>496</v>
      </c>
      <c r="G317" s="147" t="s">
        <v>162</v>
      </c>
      <c r="H317" s="148">
        <v>0.81499999999999995</v>
      </c>
      <c r="I317" s="149"/>
      <c r="J317" s="150">
        <f>ROUND(I317*H317,2)</f>
        <v>0</v>
      </c>
      <c r="K317" s="146" t="s">
        <v>147</v>
      </c>
      <c r="L317" s="34"/>
      <c r="M317" s="151" t="s">
        <v>3</v>
      </c>
      <c r="N317" s="152" t="s">
        <v>40</v>
      </c>
      <c r="O317" s="54"/>
      <c r="P317" s="153">
        <f>O317*H317</f>
        <v>0</v>
      </c>
      <c r="Q317" s="153">
        <v>0</v>
      </c>
      <c r="R317" s="153">
        <f>Q317*H317</f>
        <v>0</v>
      </c>
      <c r="S317" s="153">
        <v>1.4</v>
      </c>
      <c r="T317" s="154">
        <f>S317*H317</f>
        <v>1.1409999999999998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55" t="s">
        <v>148</v>
      </c>
      <c r="AT317" s="155" t="s">
        <v>143</v>
      </c>
      <c r="AU317" s="155" t="s">
        <v>78</v>
      </c>
      <c r="AY317" s="18" t="s">
        <v>141</v>
      </c>
      <c r="BE317" s="156">
        <f>IF(N317="základní",J317,0)</f>
        <v>0</v>
      </c>
      <c r="BF317" s="156">
        <f>IF(N317="snížená",J317,0)</f>
        <v>0</v>
      </c>
      <c r="BG317" s="156">
        <f>IF(N317="zákl. přenesená",J317,0)</f>
        <v>0</v>
      </c>
      <c r="BH317" s="156">
        <f>IF(N317="sníž. přenesená",J317,0)</f>
        <v>0</v>
      </c>
      <c r="BI317" s="156">
        <f>IF(N317="nulová",J317,0)</f>
        <v>0</v>
      </c>
      <c r="BJ317" s="18" t="s">
        <v>76</v>
      </c>
      <c r="BK317" s="156">
        <f>ROUND(I317*H317,2)</f>
        <v>0</v>
      </c>
      <c r="BL317" s="18" t="s">
        <v>148</v>
      </c>
      <c r="BM317" s="155" t="s">
        <v>497</v>
      </c>
    </row>
    <row r="318" spans="1:65" s="2" customFormat="1" x14ac:dyDescent="0.2">
      <c r="A318" s="33"/>
      <c r="B318" s="34"/>
      <c r="C318" s="33"/>
      <c r="D318" s="157" t="s">
        <v>150</v>
      </c>
      <c r="E318" s="33"/>
      <c r="F318" s="158" t="s">
        <v>498</v>
      </c>
      <c r="G318" s="33"/>
      <c r="H318" s="33"/>
      <c r="I318" s="159"/>
      <c r="J318" s="33"/>
      <c r="K318" s="33"/>
      <c r="L318" s="34"/>
      <c r="M318" s="160"/>
      <c r="N318" s="161"/>
      <c r="O318" s="54"/>
      <c r="P318" s="54"/>
      <c r="Q318" s="54"/>
      <c r="R318" s="54"/>
      <c r="S318" s="54"/>
      <c r="T318" s="55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8" t="s">
        <v>150</v>
      </c>
      <c r="AU318" s="18" t="s">
        <v>78</v>
      </c>
    </row>
    <row r="319" spans="1:65" s="13" customFormat="1" x14ac:dyDescent="0.2">
      <c r="B319" s="162"/>
      <c r="D319" s="163" t="s">
        <v>152</v>
      </c>
      <c r="E319" s="164" t="s">
        <v>3</v>
      </c>
      <c r="F319" s="165" t="s">
        <v>499</v>
      </c>
      <c r="H319" s="164" t="s">
        <v>3</v>
      </c>
      <c r="I319" s="166"/>
      <c r="L319" s="162"/>
      <c r="M319" s="167"/>
      <c r="N319" s="168"/>
      <c r="O319" s="168"/>
      <c r="P319" s="168"/>
      <c r="Q319" s="168"/>
      <c r="R319" s="168"/>
      <c r="S319" s="168"/>
      <c r="T319" s="169"/>
      <c r="AT319" s="164" t="s">
        <v>152</v>
      </c>
      <c r="AU319" s="164" t="s">
        <v>78</v>
      </c>
      <c r="AV319" s="13" t="s">
        <v>76</v>
      </c>
      <c r="AW319" s="13" t="s">
        <v>31</v>
      </c>
      <c r="AX319" s="13" t="s">
        <v>69</v>
      </c>
      <c r="AY319" s="164" t="s">
        <v>141</v>
      </c>
    </row>
    <row r="320" spans="1:65" s="14" customFormat="1" x14ac:dyDescent="0.2">
      <c r="B320" s="170"/>
      <c r="D320" s="163" t="s">
        <v>152</v>
      </c>
      <c r="E320" s="171" t="s">
        <v>3</v>
      </c>
      <c r="F320" s="172" t="s">
        <v>500</v>
      </c>
      <c r="H320" s="173">
        <v>0.81499999999999995</v>
      </c>
      <c r="I320" s="174"/>
      <c r="L320" s="170"/>
      <c r="M320" s="175"/>
      <c r="N320" s="176"/>
      <c r="O320" s="176"/>
      <c r="P320" s="176"/>
      <c r="Q320" s="176"/>
      <c r="R320" s="176"/>
      <c r="S320" s="176"/>
      <c r="T320" s="177"/>
      <c r="AT320" s="171" t="s">
        <v>152</v>
      </c>
      <c r="AU320" s="171" t="s">
        <v>78</v>
      </c>
      <c r="AV320" s="14" t="s">
        <v>78</v>
      </c>
      <c r="AW320" s="14" t="s">
        <v>31</v>
      </c>
      <c r="AX320" s="14" t="s">
        <v>76</v>
      </c>
      <c r="AY320" s="171" t="s">
        <v>141</v>
      </c>
    </row>
    <row r="321" spans="1:65" s="2" customFormat="1" ht="44.25" customHeight="1" x14ac:dyDescent="0.2">
      <c r="A321" s="33"/>
      <c r="B321" s="143"/>
      <c r="C321" s="144" t="s">
        <v>501</v>
      </c>
      <c r="D321" s="144" t="s">
        <v>143</v>
      </c>
      <c r="E321" s="145" t="s">
        <v>502</v>
      </c>
      <c r="F321" s="146" t="s">
        <v>503</v>
      </c>
      <c r="G321" s="147" t="s">
        <v>146</v>
      </c>
      <c r="H321" s="148">
        <v>1.083</v>
      </c>
      <c r="I321" s="149"/>
      <c r="J321" s="150">
        <f>ROUND(I321*H321,2)</f>
        <v>0</v>
      </c>
      <c r="K321" s="146" t="s">
        <v>147</v>
      </c>
      <c r="L321" s="34"/>
      <c r="M321" s="151" t="s">
        <v>3</v>
      </c>
      <c r="N321" s="152" t="s">
        <v>40</v>
      </c>
      <c r="O321" s="54"/>
      <c r="P321" s="153">
        <f>O321*H321</f>
        <v>0</v>
      </c>
      <c r="Q321" s="153">
        <v>0</v>
      </c>
      <c r="R321" s="153">
        <f>Q321*H321</f>
        <v>0</v>
      </c>
      <c r="S321" s="153">
        <v>4.8000000000000001E-2</v>
      </c>
      <c r="T321" s="154">
        <f>S321*H321</f>
        <v>5.1984000000000002E-2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55" t="s">
        <v>148</v>
      </c>
      <c r="AT321" s="155" t="s">
        <v>143</v>
      </c>
      <c r="AU321" s="155" t="s">
        <v>78</v>
      </c>
      <c r="AY321" s="18" t="s">
        <v>141</v>
      </c>
      <c r="BE321" s="156">
        <f>IF(N321="základní",J321,0)</f>
        <v>0</v>
      </c>
      <c r="BF321" s="156">
        <f>IF(N321="snížená",J321,0)</f>
        <v>0</v>
      </c>
      <c r="BG321" s="156">
        <f>IF(N321="zákl. přenesená",J321,0)</f>
        <v>0</v>
      </c>
      <c r="BH321" s="156">
        <f>IF(N321="sníž. přenesená",J321,0)</f>
        <v>0</v>
      </c>
      <c r="BI321" s="156">
        <f>IF(N321="nulová",J321,0)</f>
        <v>0</v>
      </c>
      <c r="BJ321" s="18" t="s">
        <v>76</v>
      </c>
      <c r="BK321" s="156">
        <f>ROUND(I321*H321,2)</f>
        <v>0</v>
      </c>
      <c r="BL321" s="18" t="s">
        <v>148</v>
      </c>
      <c r="BM321" s="155" t="s">
        <v>504</v>
      </c>
    </row>
    <row r="322" spans="1:65" s="2" customFormat="1" x14ac:dyDescent="0.2">
      <c r="A322" s="33"/>
      <c r="B322" s="34"/>
      <c r="C322" s="33"/>
      <c r="D322" s="157" t="s">
        <v>150</v>
      </c>
      <c r="E322" s="33"/>
      <c r="F322" s="158" t="s">
        <v>505</v>
      </c>
      <c r="G322" s="33"/>
      <c r="H322" s="33"/>
      <c r="I322" s="159"/>
      <c r="J322" s="33"/>
      <c r="K322" s="33"/>
      <c r="L322" s="34"/>
      <c r="M322" s="160"/>
      <c r="N322" s="161"/>
      <c r="O322" s="54"/>
      <c r="P322" s="54"/>
      <c r="Q322" s="54"/>
      <c r="R322" s="54"/>
      <c r="S322" s="54"/>
      <c r="T322" s="55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150</v>
      </c>
      <c r="AU322" s="18" t="s">
        <v>78</v>
      </c>
    </row>
    <row r="323" spans="1:65" s="14" customFormat="1" x14ac:dyDescent="0.2">
      <c r="B323" s="170"/>
      <c r="D323" s="163" t="s">
        <v>152</v>
      </c>
      <c r="E323" s="171" t="s">
        <v>3</v>
      </c>
      <c r="F323" s="172" t="s">
        <v>506</v>
      </c>
      <c r="H323" s="173">
        <v>1.083</v>
      </c>
      <c r="I323" s="174"/>
      <c r="L323" s="170"/>
      <c r="M323" s="175"/>
      <c r="N323" s="176"/>
      <c r="O323" s="176"/>
      <c r="P323" s="176"/>
      <c r="Q323" s="176"/>
      <c r="R323" s="176"/>
      <c r="S323" s="176"/>
      <c r="T323" s="177"/>
      <c r="AT323" s="171" t="s">
        <v>152</v>
      </c>
      <c r="AU323" s="171" t="s">
        <v>78</v>
      </c>
      <c r="AV323" s="14" t="s">
        <v>78</v>
      </c>
      <c r="AW323" s="14" t="s">
        <v>31</v>
      </c>
      <c r="AX323" s="14" t="s">
        <v>76</v>
      </c>
      <c r="AY323" s="171" t="s">
        <v>141</v>
      </c>
    </row>
    <row r="324" spans="1:65" s="2" customFormat="1" ht="44.25" customHeight="1" x14ac:dyDescent="0.2">
      <c r="A324" s="33"/>
      <c r="B324" s="143"/>
      <c r="C324" s="144" t="s">
        <v>507</v>
      </c>
      <c r="D324" s="144" t="s">
        <v>143</v>
      </c>
      <c r="E324" s="145" t="s">
        <v>508</v>
      </c>
      <c r="F324" s="146" t="s">
        <v>509</v>
      </c>
      <c r="G324" s="147" t="s">
        <v>146</v>
      </c>
      <c r="H324" s="148">
        <v>13.92</v>
      </c>
      <c r="I324" s="149"/>
      <c r="J324" s="150">
        <f>ROUND(I324*H324,2)</f>
        <v>0</v>
      </c>
      <c r="K324" s="146" t="s">
        <v>147</v>
      </c>
      <c r="L324" s="34"/>
      <c r="M324" s="151" t="s">
        <v>3</v>
      </c>
      <c r="N324" s="152" t="s">
        <v>40</v>
      </c>
      <c r="O324" s="54"/>
      <c r="P324" s="153">
        <f>O324*H324</f>
        <v>0</v>
      </c>
      <c r="Q324" s="153">
        <v>0</v>
      </c>
      <c r="R324" s="153">
        <f>Q324*H324</f>
        <v>0</v>
      </c>
      <c r="S324" s="153">
        <v>3.7999999999999999E-2</v>
      </c>
      <c r="T324" s="154">
        <f>S324*H324</f>
        <v>0.52895999999999999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55" t="s">
        <v>148</v>
      </c>
      <c r="AT324" s="155" t="s">
        <v>143</v>
      </c>
      <c r="AU324" s="155" t="s">
        <v>78</v>
      </c>
      <c r="AY324" s="18" t="s">
        <v>141</v>
      </c>
      <c r="BE324" s="156">
        <f>IF(N324="základní",J324,0)</f>
        <v>0</v>
      </c>
      <c r="BF324" s="156">
        <f>IF(N324="snížená",J324,0)</f>
        <v>0</v>
      </c>
      <c r="BG324" s="156">
        <f>IF(N324="zákl. přenesená",J324,0)</f>
        <v>0</v>
      </c>
      <c r="BH324" s="156">
        <f>IF(N324="sníž. přenesená",J324,0)</f>
        <v>0</v>
      </c>
      <c r="BI324" s="156">
        <f>IF(N324="nulová",J324,0)</f>
        <v>0</v>
      </c>
      <c r="BJ324" s="18" t="s">
        <v>76</v>
      </c>
      <c r="BK324" s="156">
        <f>ROUND(I324*H324,2)</f>
        <v>0</v>
      </c>
      <c r="BL324" s="18" t="s">
        <v>148</v>
      </c>
      <c r="BM324" s="155" t="s">
        <v>510</v>
      </c>
    </row>
    <row r="325" spans="1:65" s="2" customFormat="1" x14ac:dyDescent="0.2">
      <c r="A325" s="33"/>
      <c r="B325" s="34"/>
      <c r="C325" s="33"/>
      <c r="D325" s="157" t="s">
        <v>150</v>
      </c>
      <c r="E325" s="33"/>
      <c r="F325" s="158" t="s">
        <v>511</v>
      </c>
      <c r="G325" s="33"/>
      <c r="H325" s="33"/>
      <c r="I325" s="159"/>
      <c r="J325" s="33"/>
      <c r="K325" s="33"/>
      <c r="L325" s="34"/>
      <c r="M325" s="160"/>
      <c r="N325" s="161"/>
      <c r="O325" s="54"/>
      <c r="P325" s="54"/>
      <c r="Q325" s="54"/>
      <c r="R325" s="54"/>
      <c r="S325" s="54"/>
      <c r="T325" s="55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150</v>
      </c>
      <c r="AU325" s="18" t="s">
        <v>78</v>
      </c>
    </row>
    <row r="326" spans="1:65" s="14" customFormat="1" x14ac:dyDescent="0.2">
      <c r="B326" s="170"/>
      <c r="D326" s="163" t="s">
        <v>152</v>
      </c>
      <c r="E326" s="171" t="s">
        <v>3</v>
      </c>
      <c r="F326" s="172" t="s">
        <v>512</v>
      </c>
      <c r="H326" s="173">
        <v>13.92</v>
      </c>
      <c r="I326" s="174"/>
      <c r="L326" s="170"/>
      <c r="M326" s="175"/>
      <c r="N326" s="176"/>
      <c r="O326" s="176"/>
      <c r="P326" s="176"/>
      <c r="Q326" s="176"/>
      <c r="R326" s="176"/>
      <c r="S326" s="176"/>
      <c r="T326" s="177"/>
      <c r="AT326" s="171" t="s">
        <v>152</v>
      </c>
      <c r="AU326" s="171" t="s">
        <v>78</v>
      </c>
      <c r="AV326" s="14" t="s">
        <v>78</v>
      </c>
      <c r="AW326" s="14" t="s">
        <v>31</v>
      </c>
      <c r="AX326" s="14" t="s">
        <v>76</v>
      </c>
      <c r="AY326" s="171" t="s">
        <v>141</v>
      </c>
    </row>
    <row r="327" spans="1:65" s="2" customFormat="1" ht="44.25" customHeight="1" x14ac:dyDescent="0.2">
      <c r="A327" s="33"/>
      <c r="B327" s="143"/>
      <c r="C327" s="144" t="s">
        <v>513</v>
      </c>
      <c r="D327" s="144" t="s">
        <v>143</v>
      </c>
      <c r="E327" s="145" t="s">
        <v>514</v>
      </c>
      <c r="F327" s="146" t="s">
        <v>515</v>
      </c>
      <c r="G327" s="147" t="s">
        <v>146</v>
      </c>
      <c r="H327" s="148">
        <v>13.214</v>
      </c>
      <c r="I327" s="149"/>
      <c r="J327" s="150">
        <f>ROUND(I327*H327,2)</f>
        <v>0</v>
      </c>
      <c r="K327" s="146" t="s">
        <v>147</v>
      </c>
      <c r="L327" s="34"/>
      <c r="M327" s="151" t="s">
        <v>3</v>
      </c>
      <c r="N327" s="152" t="s">
        <v>40</v>
      </c>
      <c r="O327" s="54"/>
      <c r="P327" s="153">
        <f>O327*H327</f>
        <v>0</v>
      </c>
      <c r="Q327" s="153">
        <v>0</v>
      </c>
      <c r="R327" s="153">
        <f>Q327*H327</f>
        <v>0</v>
      </c>
      <c r="S327" s="153">
        <v>3.4000000000000002E-2</v>
      </c>
      <c r="T327" s="154">
        <f>S327*H327</f>
        <v>0.44927600000000006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55" t="s">
        <v>148</v>
      </c>
      <c r="AT327" s="155" t="s">
        <v>143</v>
      </c>
      <c r="AU327" s="155" t="s">
        <v>78</v>
      </c>
      <c r="AY327" s="18" t="s">
        <v>141</v>
      </c>
      <c r="BE327" s="156">
        <f>IF(N327="základní",J327,0)</f>
        <v>0</v>
      </c>
      <c r="BF327" s="156">
        <f>IF(N327="snížená",J327,0)</f>
        <v>0</v>
      </c>
      <c r="BG327" s="156">
        <f>IF(N327="zákl. přenesená",J327,0)</f>
        <v>0</v>
      </c>
      <c r="BH327" s="156">
        <f>IF(N327="sníž. přenesená",J327,0)</f>
        <v>0</v>
      </c>
      <c r="BI327" s="156">
        <f>IF(N327="nulová",J327,0)</f>
        <v>0</v>
      </c>
      <c r="BJ327" s="18" t="s">
        <v>76</v>
      </c>
      <c r="BK327" s="156">
        <f>ROUND(I327*H327,2)</f>
        <v>0</v>
      </c>
      <c r="BL327" s="18" t="s">
        <v>148</v>
      </c>
      <c r="BM327" s="155" t="s">
        <v>516</v>
      </c>
    </row>
    <row r="328" spans="1:65" s="2" customFormat="1" x14ac:dyDescent="0.2">
      <c r="A328" s="33"/>
      <c r="B328" s="34"/>
      <c r="C328" s="33"/>
      <c r="D328" s="157" t="s">
        <v>150</v>
      </c>
      <c r="E328" s="33"/>
      <c r="F328" s="158" t="s">
        <v>517</v>
      </c>
      <c r="G328" s="33"/>
      <c r="H328" s="33"/>
      <c r="I328" s="159"/>
      <c r="J328" s="33"/>
      <c r="K328" s="33"/>
      <c r="L328" s="34"/>
      <c r="M328" s="160"/>
      <c r="N328" s="161"/>
      <c r="O328" s="54"/>
      <c r="P328" s="54"/>
      <c r="Q328" s="54"/>
      <c r="R328" s="54"/>
      <c r="S328" s="54"/>
      <c r="T328" s="55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8" t="s">
        <v>150</v>
      </c>
      <c r="AU328" s="18" t="s">
        <v>78</v>
      </c>
    </row>
    <row r="329" spans="1:65" s="14" customFormat="1" x14ac:dyDescent="0.2">
      <c r="B329" s="170"/>
      <c r="D329" s="163" t="s">
        <v>152</v>
      </c>
      <c r="E329" s="171" t="s">
        <v>3</v>
      </c>
      <c r="F329" s="172" t="s">
        <v>448</v>
      </c>
      <c r="H329" s="173">
        <v>13.214</v>
      </c>
      <c r="I329" s="174"/>
      <c r="L329" s="170"/>
      <c r="M329" s="175"/>
      <c r="N329" s="176"/>
      <c r="O329" s="176"/>
      <c r="P329" s="176"/>
      <c r="Q329" s="176"/>
      <c r="R329" s="176"/>
      <c r="S329" s="176"/>
      <c r="T329" s="177"/>
      <c r="AT329" s="171" t="s">
        <v>152</v>
      </c>
      <c r="AU329" s="171" t="s">
        <v>78</v>
      </c>
      <c r="AV329" s="14" t="s">
        <v>78</v>
      </c>
      <c r="AW329" s="14" t="s">
        <v>31</v>
      </c>
      <c r="AX329" s="14" t="s">
        <v>76</v>
      </c>
      <c r="AY329" s="171" t="s">
        <v>141</v>
      </c>
    </row>
    <row r="330" spans="1:65" s="2" customFormat="1" ht="37.799999999999997" customHeight="1" x14ac:dyDescent="0.2">
      <c r="A330" s="33"/>
      <c r="B330" s="143"/>
      <c r="C330" s="144" t="s">
        <v>239</v>
      </c>
      <c r="D330" s="144" t="s">
        <v>143</v>
      </c>
      <c r="E330" s="145" t="s">
        <v>518</v>
      </c>
      <c r="F330" s="146" t="s">
        <v>519</v>
      </c>
      <c r="G330" s="147" t="s">
        <v>146</v>
      </c>
      <c r="H330" s="148">
        <v>2.94</v>
      </c>
      <c r="I330" s="149"/>
      <c r="J330" s="150">
        <f>ROUND(I330*H330,2)</f>
        <v>0</v>
      </c>
      <c r="K330" s="146" t="s">
        <v>147</v>
      </c>
      <c r="L330" s="34"/>
      <c r="M330" s="151" t="s">
        <v>3</v>
      </c>
      <c r="N330" s="152" t="s">
        <v>40</v>
      </c>
      <c r="O330" s="54"/>
      <c r="P330" s="153">
        <f>O330*H330</f>
        <v>0</v>
      </c>
      <c r="Q330" s="153">
        <v>0</v>
      </c>
      <c r="R330" s="153">
        <f>Q330*H330</f>
        <v>0</v>
      </c>
      <c r="S330" s="153">
        <v>6.7000000000000004E-2</v>
      </c>
      <c r="T330" s="154">
        <f>S330*H330</f>
        <v>0.19698000000000002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55" t="s">
        <v>148</v>
      </c>
      <c r="AT330" s="155" t="s">
        <v>143</v>
      </c>
      <c r="AU330" s="155" t="s">
        <v>78</v>
      </c>
      <c r="AY330" s="18" t="s">
        <v>141</v>
      </c>
      <c r="BE330" s="156">
        <f>IF(N330="základní",J330,0)</f>
        <v>0</v>
      </c>
      <c r="BF330" s="156">
        <f>IF(N330="snížená",J330,0)</f>
        <v>0</v>
      </c>
      <c r="BG330" s="156">
        <f>IF(N330="zákl. přenesená",J330,0)</f>
        <v>0</v>
      </c>
      <c r="BH330" s="156">
        <f>IF(N330="sníž. přenesená",J330,0)</f>
        <v>0</v>
      </c>
      <c r="BI330" s="156">
        <f>IF(N330="nulová",J330,0)</f>
        <v>0</v>
      </c>
      <c r="BJ330" s="18" t="s">
        <v>76</v>
      </c>
      <c r="BK330" s="156">
        <f>ROUND(I330*H330,2)</f>
        <v>0</v>
      </c>
      <c r="BL330" s="18" t="s">
        <v>148</v>
      </c>
      <c r="BM330" s="155" t="s">
        <v>520</v>
      </c>
    </row>
    <row r="331" spans="1:65" s="2" customFormat="1" x14ac:dyDescent="0.2">
      <c r="A331" s="33"/>
      <c r="B331" s="34"/>
      <c r="C331" s="33"/>
      <c r="D331" s="157" t="s">
        <v>150</v>
      </c>
      <c r="E331" s="33"/>
      <c r="F331" s="158" t="s">
        <v>521</v>
      </c>
      <c r="G331" s="33"/>
      <c r="H331" s="33"/>
      <c r="I331" s="159"/>
      <c r="J331" s="33"/>
      <c r="K331" s="33"/>
      <c r="L331" s="34"/>
      <c r="M331" s="160"/>
      <c r="N331" s="161"/>
      <c r="O331" s="54"/>
      <c r="P331" s="54"/>
      <c r="Q331" s="54"/>
      <c r="R331" s="54"/>
      <c r="S331" s="54"/>
      <c r="T331" s="55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150</v>
      </c>
      <c r="AU331" s="18" t="s">
        <v>78</v>
      </c>
    </row>
    <row r="332" spans="1:65" s="14" customFormat="1" x14ac:dyDescent="0.2">
      <c r="B332" s="170"/>
      <c r="D332" s="163" t="s">
        <v>152</v>
      </c>
      <c r="E332" s="171" t="s">
        <v>3</v>
      </c>
      <c r="F332" s="172" t="s">
        <v>522</v>
      </c>
      <c r="H332" s="173">
        <v>2.94</v>
      </c>
      <c r="I332" s="174"/>
      <c r="L332" s="170"/>
      <c r="M332" s="175"/>
      <c r="N332" s="176"/>
      <c r="O332" s="176"/>
      <c r="P332" s="176"/>
      <c r="Q332" s="176"/>
      <c r="R332" s="176"/>
      <c r="S332" s="176"/>
      <c r="T332" s="177"/>
      <c r="AT332" s="171" t="s">
        <v>152</v>
      </c>
      <c r="AU332" s="171" t="s">
        <v>78</v>
      </c>
      <c r="AV332" s="14" t="s">
        <v>78</v>
      </c>
      <c r="AW332" s="14" t="s">
        <v>31</v>
      </c>
      <c r="AX332" s="14" t="s">
        <v>76</v>
      </c>
      <c r="AY332" s="171" t="s">
        <v>141</v>
      </c>
    </row>
    <row r="333" spans="1:65" s="2" customFormat="1" ht="37.799999999999997" customHeight="1" x14ac:dyDescent="0.2">
      <c r="A333" s="33"/>
      <c r="B333" s="143"/>
      <c r="C333" s="144" t="s">
        <v>253</v>
      </c>
      <c r="D333" s="144" t="s">
        <v>143</v>
      </c>
      <c r="E333" s="145" t="s">
        <v>523</v>
      </c>
      <c r="F333" s="146" t="s">
        <v>524</v>
      </c>
      <c r="G333" s="147" t="s">
        <v>146</v>
      </c>
      <c r="H333" s="148">
        <v>5.52</v>
      </c>
      <c r="I333" s="149"/>
      <c r="J333" s="150">
        <f>ROUND(I333*H333,2)</f>
        <v>0</v>
      </c>
      <c r="K333" s="146" t="s">
        <v>147</v>
      </c>
      <c r="L333" s="34"/>
      <c r="M333" s="151" t="s">
        <v>3</v>
      </c>
      <c r="N333" s="152" t="s">
        <v>40</v>
      </c>
      <c r="O333" s="54"/>
      <c r="P333" s="153">
        <f>O333*H333</f>
        <v>0</v>
      </c>
      <c r="Q333" s="153">
        <v>0</v>
      </c>
      <c r="R333" s="153">
        <f>Q333*H333</f>
        <v>0</v>
      </c>
      <c r="S333" s="153">
        <v>5.1999999999999998E-2</v>
      </c>
      <c r="T333" s="154">
        <f>S333*H333</f>
        <v>0.28703999999999996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55" t="s">
        <v>148</v>
      </c>
      <c r="AT333" s="155" t="s">
        <v>143</v>
      </c>
      <c r="AU333" s="155" t="s">
        <v>78</v>
      </c>
      <c r="AY333" s="18" t="s">
        <v>141</v>
      </c>
      <c r="BE333" s="156">
        <f>IF(N333="základní",J333,0)</f>
        <v>0</v>
      </c>
      <c r="BF333" s="156">
        <f>IF(N333="snížená",J333,0)</f>
        <v>0</v>
      </c>
      <c r="BG333" s="156">
        <f>IF(N333="zákl. přenesená",J333,0)</f>
        <v>0</v>
      </c>
      <c r="BH333" s="156">
        <f>IF(N333="sníž. přenesená",J333,0)</f>
        <v>0</v>
      </c>
      <c r="BI333" s="156">
        <f>IF(N333="nulová",J333,0)</f>
        <v>0</v>
      </c>
      <c r="BJ333" s="18" t="s">
        <v>76</v>
      </c>
      <c r="BK333" s="156">
        <f>ROUND(I333*H333,2)</f>
        <v>0</v>
      </c>
      <c r="BL333" s="18" t="s">
        <v>148</v>
      </c>
      <c r="BM333" s="155" t="s">
        <v>525</v>
      </c>
    </row>
    <row r="334" spans="1:65" s="2" customFormat="1" x14ac:dyDescent="0.2">
      <c r="A334" s="33"/>
      <c r="B334" s="34"/>
      <c r="C334" s="33"/>
      <c r="D334" s="157" t="s">
        <v>150</v>
      </c>
      <c r="E334" s="33"/>
      <c r="F334" s="158" t="s">
        <v>526</v>
      </c>
      <c r="G334" s="33"/>
      <c r="H334" s="33"/>
      <c r="I334" s="159"/>
      <c r="J334" s="33"/>
      <c r="K334" s="33"/>
      <c r="L334" s="34"/>
      <c r="M334" s="160"/>
      <c r="N334" s="161"/>
      <c r="O334" s="54"/>
      <c r="P334" s="54"/>
      <c r="Q334" s="54"/>
      <c r="R334" s="54"/>
      <c r="S334" s="54"/>
      <c r="T334" s="55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8" t="s">
        <v>150</v>
      </c>
      <c r="AU334" s="18" t="s">
        <v>78</v>
      </c>
    </row>
    <row r="335" spans="1:65" s="14" customFormat="1" x14ac:dyDescent="0.2">
      <c r="B335" s="170"/>
      <c r="D335" s="163" t="s">
        <v>152</v>
      </c>
      <c r="E335" s="171" t="s">
        <v>3</v>
      </c>
      <c r="F335" s="172" t="s">
        <v>527</v>
      </c>
      <c r="H335" s="173">
        <v>5.52</v>
      </c>
      <c r="I335" s="174"/>
      <c r="L335" s="170"/>
      <c r="M335" s="175"/>
      <c r="N335" s="176"/>
      <c r="O335" s="176"/>
      <c r="P335" s="176"/>
      <c r="Q335" s="176"/>
      <c r="R335" s="176"/>
      <c r="S335" s="176"/>
      <c r="T335" s="177"/>
      <c r="AT335" s="171" t="s">
        <v>152</v>
      </c>
      <c r="AU335" s="171" t="s">
        <v>78</v>
      </c>
      <c r="AV335" s="14" t="s">
        <v>78</v>
      </c>
      <c r="AW335" s="14" t="s">
        <v>31</v>
      </c>
      <c r="AX335" s="14" t="s">
        <v>76</v>
      </c>
      <c r="AY335" s="171" t="s">
        <v>141</v>
      </c>
    </row>
    <row r="336" spans="1:65" s="2" customFormat="1" ht="33" customHeight="1" x14ac:dyDescent="0.2">
      <c r="A336" s="33"/>
      <c r="B336" s="143"/>
      <c r="C336" s="144" t="s">
        <v>528</v>
      </c>
      <c r="D336" s="144" t="s">
        <v>143</v>
      </c>
      <c r="E336" s="145" t="s">
        <v>529</v>
      </c>
      <c r="F336" s="146" t="s">
        <v>530</v>
      </c>
      <c r="G336" s="147" t="s">
        <v>146</v>
      </c>
      <c r="H336" s="148">
        <v>3.6</v>
      </c>
      <c r="I336" s="149"/>
      <c r="J336" s="150">
        <f>ROUND(I336*H336,2)</f>
        <v>0</v>
      </c>
      <c r="K336" s="146" t="s">
        <v>147</v>
      </c>
      <c r="L336" s="34"/>
      <c r="M336" s="151" t="s">
        <v>3</v>
      </c>
      <c r="N336" s="152" t="s">
        <v>40</v>
      </c>
      <c r="O336" s="54"/>
      <c r="P336" s="153">
        <f>O336*H336</f>
        <v>0</v>
      </c>
      <c r="Q336" s="153">
        <v>0</v>
      </c>
      <c r="R336" s="153">
        <f>Q336*H336</f>
        <v>0</v>
      </c>
      <c r="S336" s="153">
        <v>5.8999999999999997E-2</v>
      </c>
      <c r="T336" s="154">
        <f>S336*H336</f>
        <v>0.21240000000000001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55" t="s">
        <v>148</v>
      </c>
      <c r="AT336" s="155" t="s">
        <v>143</v>
      </c>
      <c r="AU336" s="155" t="s">
        <v>78</v>
      </c>
      <c r="AY336" s="18" t="s">
        <v>141</v>
      </c>
      <c r="BE336" s="156">
        <f>IF(N336="základní",J336,0)</f>
        <v>0</v>
      </c>
      <c r="BF336" s="156">
        <f>IF(N336="snížená",J336,0)</f>
        <v>0</v>
      </c>
      <c r="BG336" s="156">
        <f>IF(N336="zákl. přenesená",J336,0)</f>
        <v>0</v>
      </c>
      <c r="BH336" s="156">
        <f>IF(N336="sníž. přenesená",J336,0)</f>
        <v>0</v>
      </c>
      <c r="BI336" s="156">
        <f>IF(N336="nulová",J336,0)</f>
        <v>0</v>
      </c>
      <c r="BJ336" s="18" t="s">
        <v>76</v>
      </c>
      <c r="BK336" s="156">
        <f>ROUND(I336*H336,2)</f>
        <v>0</v>
      </c>
      <c r="BL336" s="18" t="s">
        <v>148</v>
      </c>
      <c r="BM336" s="155" t="s">
        <v>531</v>
      </c>
    </row>
    <row r="337" spans="1:65" s="2" customFormat="1" x14ac:dyDescent="0.2">
      <c r="A337" s="33"/>
      <c r="B337" s="34"/>
      <c r="C337" s="33"/>
      <c r="D337" s="157" t="s">
        <v>150</v>
      </c>
      <c r="E337" s="33"/>
      <c r="F337" s="158" t="s">
        <v>532</v>
      </c>
      <c r="G337" s="33"/>
      <c r="H337" s="33"/>
      <c r="I337" s="159"/>
      <c r="J337" s="33"/>
      <c r="K337" s="33"/>
      <c r="L337" s="34"/>
      <c r="M337" s="160"/>
      <c r="N337" s="161"/>
      <c r="O337" s="54"/>
      <c r="P337" s="54"/>
      <c r="Q337" s="54"/>
      <c r="R337" s="54"/>
      <c r="S337" s="54"/>
      <c r="T337" s="55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8" t="s">
        <v>150</v>
      </c>
      <c r="AU337" s="18" t="s">
        <v>78</v>
      </c>
    </row>
    <row r="338" spans="1:65" s="14" customFormat="1" x14ac:dyDescent="0.2">
      <c r="B338" s="170"/>
      <c r="D338" s="163" t="s">
        <v>152</v>
      </c>
      <c r="E338" s="171" t="s">
        <v>3</v>
      </c>
      <c r="F338" s="172" t="s">
        <v>533</v>
      </c>
      <c r="H338" s="173">
        <v>3.6</v>
      </c>
      <c r="I338" s="174"/>
      <c r="L338" s="170"/>
      <c r="M338" s="175"/>
      <c r="N338" s="176"/>
      <c r="O338" s="176"/>
      <c r="P338" s="176"/>
      <c r="Q338" s="176"/>
      <c r="R338" s="176"/>
      <c r="S338" s="176"/>
      <c r="T338" s="177"/>
      <c r="AT338" s="171" t="s">
        <v>152</v>
      </c>
      <c r="AU338" s="171" t="s">
        <v>78</v>
      </c>
      <c r="AV338" s="14" t="s">
        <v>78</v>
      </c>
      <c r="AW338" s="14" t="s">
        <v>31</v>
      </c>
      <c r="AX338" s="14" t="s">
        <v>76</v>
      </c>
      <c r="AY338" s="171" t="s">
        <v>141</v>
      </c>
    </row>
    <row r="339" spans="1:65" s="2" customFormat="1" ht="33" customHeight="1" x14ac:dyDescent="0.2">
      <c r="A339" s="33"/>
      <c r="B339" s="143"/>
      <c r="C339" s="144" t="s">
        <v>534</v>
      </c>
      <c r="D339" s="144" t="s">
        <v>143</v>
      </c>
      <c r="E339" s="145" t="s">
        <v>535</v>
      </c>
      <c r="F339" s="146" t="s">
        <v>536</v>
      </c>
      <c r="G339" s="147" t="s">
        <v>146</v>
      </c>
      <c r="H339" s="148">
        <v>4.2</v>
      </c>
      <c r="I339" s="149"/>
      <c r="J339" s="150">
        <f>ROUND(I339*H339,2)</f>
        <v>0</v>
      </c>
      <c r="K339" s="146" t="s">
        <v>147</v>
      </c>
      <c r="L339" s="34"/>
      <c r="M339" s="151" t="s">
        <v>3</v>
      </c>
      <c r="N339" s="152" t="s">
        <v>40</v>
      </c>
      <c r="O339" s="54"/>
      <c r="P339" s="153">
        <f>O339*H339</f>
        <v>0</v>
      </c>
      <c r="Q339" s="153">
        <v>0</v>
      </c>
      <c r="R339" s="153">
        <f>Q339*H339</f>
        <v>0</v>
      </c>
      <c r="S339" s="153">
        <v>5.0999999999999997E-2</v>
      </c>
      <c r="T339" s="154">
        <f>S339*H339</f>
        <v>0.2142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55" t="s">
        <v>148</v>
      </c>
      <c r="AT339" s="155" t="s">
        <v>143</v>
      </c>
      <c r="AU339" s="155" t="s">
        <v>78</v>
      </c>
      <c r="AY339" s="18" t="s">
        <v>141</v>
      </c>
      <c r="BE339" s="156">
        <f>IF(N339="základní",J339,0)</f>
        <v>0</v>
      </c>
      <c r="BF339" s="156">
        <f>IF(N339="snížená",J339,0)</f>
        <v>0</v>
      </c>
      <c r="BG339" s="156">
        <f>IF(N339="zákl. přenesená",J339,0)</f>
        <v>0</v>
      </c>
      <c r="BH339" s="156">
        <f>IF(N339="sníž. přenesená",J339,0)</f>
        <v>0</v>
      </c>
      <c r="BI339" s="156">
        <f>IF(N339="nulová",J339,0)</f>
        <v>0</v>
      </c>
      <c r="BJ339" s="18" t="s">
        <v>76</v>
      </c>
      <c r="BK339" s="156">
        <f>ROUND(I339*H339,2)</f>
        <v>0</v>
      </c>
      <c r="BL339" s="18" t="s">
        <v>148</v>
      </c>
      <c r="BM339" s="155" t="s">
        <v>537</v>
      </c>
    </row>
    <row r="340" spans="1:65" s="2" customFormat="1" x14ac:dyDescent="0.2">
      <c r="A340" s="33"/>
      <c r="B340" s="34"/>
      <c r="C340" s="33"/>
      <c r="D340" s="157" t="s">
        <v>150</v>
      </c>
      <c r="E340" s="33"/>
      <c r="F340" s="158" t="s">
        <v>538</v>
      </c>
      <c r="G340" s="33"/>
      <c r="H340" s="33"/>
      <c r="I340" s="159"/>
      <c r="J340" s="33"/>
      <c r="K340" s="33"/>
      <c r="L340" s="34"/>
      <c r="M340" s="160"/>
      <c r="N340" s="161"/>
      <c r="O340" s="54"/>
      <c r="P340" s="54"/>
      <c r="Q340" s="54"/>
      <c r="R340" s="54"/>
      <c r="S340" s="54"/>
      <c r="T340" s="55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8" t="s">
        <v>150</v>
      </c>
      <c r="AU340" s="18" t="s">
        <v>78</v>
      </c>
    </row>
    <row r="341" spans="1:65" s="14" customFormat="1" x14ac:dyDescent="0.2">
      <c r="B341" s="170"/>
      <c r="D341" s="163" t="s">
        <v>152</v>
      </c>
      <c r="E341" s="171" t="s">
        <v>3</v>
      </c>
      <c r="F341" s="172" t="s">
        <v>539</v>
      </c>
      <c r="H341" s="173">
        <v>4.2</v>
      </c>
      <c r="I341" s="174"/>
      <c r="L341" s="170"/>
      <c r="M341" s="175"/>
      <c r="N341" s="176"/>
      <c r="O341" s="176"/>
      <c r="P341" s="176"/>
      <c r="Q341" s="176"/>
      <c r="R341" s="176"/>
      <c r="S341" s="176"/>
      <c r="T341" s="177"/>
      <c r="AT341" s="171" t="s">
        <v>152</v>
      </c>
      <c r="AU341" s="171" t="s">
        <v>78</v>
      </c>
      <c r="AV341" s="14" t="s">
        <v>78</v>
      </c>
      <c r="AW341" s="14" t="s">
        <v>31</v>
      </c>
      <c r="AX341" s="14" t="s">
        <v>76</v>
      </c>
      <c r="AY341" s="171" t="s">
        <v>141</v>
      </c>
    </row>
    <row r="342" spans="1:65" s="2" customFormat="1" ht="33" customHeight="1" x14ac:dyDescent="0.2">
      <c r="A342" s="33"/>
      <c r="B342" s="143"/>
      <c r="C342" s="144" t="s">
        <v>540</v>
      </c>
      <c r="D342" s="144" t="s">
        <v>143</v>
      </c>
      <c r="E342" s="145" t="s">
        <v>541</v>
      </c>
      <c r="F342" s="146" t="s">
        <v>542</v>
      </c>
      <c r="G342" s="147" t="s">
        <v>146</v>
      </c>
      <c r="H342" s="148">
        <v>3.2</v>
      </c>
      <c r="I342" s="149"/>
      <c r="J342" s="150">
        <f>ROUND(I342*H342,2)</f>
        <v>0</v>
      </c>
      <c r="K342" s="146" t="s">
        <v>147</v>
      </c>
      <c r="L342" s="34"/>
      <c r="M342" s="151" t="s">
        <v>3</v>
      </c>
      <c r="N342" s="152" t="s">
        <v>40</v>
      </c>
      <c r="O342" s="54"/>
      <c r="P342" s="153">
        <f>O342*H342</f>
        <v>0</v>
      </c>
      <c r="Q342" s="153">
        <v>0</v>
      </c>
      <c r="R342" s="153">
        <f>Q342*H342</f>
        <v>0</v>
      </c>
      <c r="S342" s="153">
        <v>8.3000000000000004E-2</v>
      </c>
      <c r="T342" s="154">
        <f>S342*H342</f>
        <v>0.2656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55" t="s">
        <v>148</v>
      </c>
      <c r="AT342" s="155" t="s">
        <v>143</v>
      </c>
      <c r="AU342" s="155" t="s">
        <v>78</v>
      </c>
      <c r="AY342" s="18" t="s">
        <v>141</v>
      </c>
      <c r="BE342" s="156">
        <f>IF(N342="základní",J342,0)</f>
        <v>0</v>
      </c>
      <c r="BF342" s="156">
        <f>IF(N342="snížená",J342,0)</f>
        <v>0</v>
      </c>
      <c r="BG342" s="156">
        <f>IF(N342="zákl. přenesená",J342,0)</f>
        <v>0</v>
      </c>
      <c r="BH342" s="156">
        <f>IF(N342="sníž. přenesená",J342,0)</f>
        <v>0</v>
      </c>
      <c r="BI342" s="156">
        <f>IF(N342="nulová",J342,0)</f>
        <v>0</v>
      </c>
      <c r="BJ342" s="18" t="s">
        <v>76</v>
      </c>
      <c r="BK342" s="156">
        <f>ROUND(I342*H342,2)</f>
        <v>0</v>
      </c>
      <c r="BL342" s="18" t="s">
        <v>148</v>
      </c>
      <c r="BM342" s="155" t="s">
        <v>543</v>
      </c>
    </row>
    <row r="343" spans="1:65" s="2" customFormat="1" x14ac:dyDescent="0.2">
      <c r="A343" s="33"/>
      <c r="B343" s="34"/>
      <c r="C343" s="33"/>
      <c r="D343" s="157" t="s">
        <v>150</v>
      </c>
      <c r="E343" s="33"/>
      <c r="F343" s="158" t="s">
        <v>544</v>
      </c>
      <c r="G343" s="33"/>
      <c r="H343" s="33"/>
      <c r="I343" s="159"/>
      <c r="J343" s="33"/>
      <c r="K343" s="33"/>
      <c r="L343" s="34"/>
      <c r="M343" s="160"/>
      <c r="N343" s="161"/>
      <c r="O343" s="54"/>
      <c r="P343" s="54"/>
      <c r="Q343" s="54"/>
      <c r="R343" s="54"/>
      <c r="S343" s="54"/>
      <c r="T343" s="55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8" t="s">
        <v>150</v>
      </c>
      <c r="AU343" s="18" t="s">
        <v>78</v>
      </c>
    </row>
    <row r="344" spans="1:65" s="14" customFormat="1" x14ac:dyDescent="0.2">
      <c r="B344" s="170"/>
      <c r="D344" s="163" t="s">
        <v>152</v>
      </c>
      <c r="E344" s="171" t="s">
        <v>3</v>
      </c>
      <c r="F344" s="172" t="s">
        <v>545</v>
      </c>
      <c r="H344" s="173">
        <v>3.2</v>
      </c>
      <c r="I344" s="174"/>
      <c r="L344" s="170"/>
      <c r="M344" s="175"/>
      <c r="N344" s="176"/>
      <c r="O344" s="176"/>
      <c r="P344" s="176"/>
      <c r="Q344" s="176"/>
      <c r="R344" s="176"/>
      <c r="S344" s="176"/>
      <c r="T344" s="177"/>
      <c r="AT344" s="171" t="s">
        <v>152</v>
      </c>
      <c r="AU344" s="171" t="s">
        <v>78</v>
      </c>
      <c r="AV344" s="14" t="s">
        <v>78</v>
      </c>
      <c r="AW344" s="14" t="s">
        <v>31</v>
      </c>
      <c r="AX344" s="14" t="s">
        <v>76</v>
      </c>
      <c r="AY344" s="171" t="s">
        <v>141</v>
      </c>
    </row>
    <row r="345" spans="1:65" s="2" customFormat="1" ht="44.25" customHeight="1" x14ac:dyDescent="0.2">
      <c r="A345" s="33"/>
      <c r="B345" s="143"/>
      <c r="C345" s="144" t="s">
        <v>546</v>
      </c>
      <c r="D345" s="144" t="s">
        <v>143</v>
      </c>
      <c r="E345" s="145" t="s">
        <v>547</v>
      </c>
      <c r="F345" s="146" t="s">
        <v>548</v>
      </c>
      <c r="G345" s="147" t="s">
        <v>146</v>
      </c>
      <c r="H345" s="148">
        <v>400.49</v>
      </c>
      <c r="I345" s="149"/>
      <c r="J345" s="150">
        <f>ROUND(I345*H345,2)</f>
        <v>0</v>
      </c>
      <c r="K345" s="146" t="s">
        <v>147</v>
      </c>
      <c r="L345" s="34"/>
      <c r="M345" s="151" t="s">
        <v>3</v>
      </c>
      <c r="N345" s="152" t="s">
        <v>40</v>
      </c>
      <c r="O345" s="54"/>
      <c r="P345" s="153">
        <f>O345*H345</f>
        <v>0</v>
      </c>
      <c r="Q345" s="153">
        <v>0</v>
      </c>
      <c r="R345" s="153">
        <f>Q345*H345</f>
        <v>0</v>
      </c>
      <c r="S345" s="153">
        <v>5.0000000000000001E-3</v>
      </c>
      <c r="T345" s="154">
        <f>S345*H345</f>
        <v>2.0024500000000001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55" t="s">
        <v>148</v>
      </c>
      <c r="AT345" s="155" t="s">
        <v>143</v>
      </c>
      <c r="AU345" s="155" t="s">
        <v>78</v>
      </c>
      <c r="AY345" s="18" t="s">
        <v>141</v>
      </c>
      <c r="BE345" s="156">
        <f>IF(N345="základní",J345,0)</f>
        <v>0</v>
      </c>
      <c r="BF345" s="156">
        <f>IF(N345="snížená",J345,0)</f>
        <v>0</v>
      </c>
      <c r="BG345" s="156">
        <f>IF(N345="zákl. přenesená",J345,0)</f>
        <v>0</v>
      </c>
      <c r="BH345" s="156">
        <f>IF(N345="sníž. přenesená",J345,0)</f>
        <v>0</v>
      </c>
      <c r="BI345" s="156">
        <f>IF(N345="nulová",J345,0)</f>
        <v>0</v>
      </c>
      <c r="BJ345" s="18" t="s">
        <v>76</v>
      </c>
      <c r="BK345" s="156">
        <f>ROUND(I345*H345,2)</f>
        <v>0</v>
      </c>
      <c r="BL345" s="18" t="s">
        <v>148</v>
      </c>
      <c r="BM345" s="155" t="s">
        <v>549</v>
      </c>
    </row>
    <row r="346" spans="1:65" s="2" customFormat="1" x14ac:dyDescent="0.2">
      <c r="A346" s="33"/>
      <c r="B346" s="34"/>
      <c r="C346" s="33"/>
      <c r="D346" s="157" t="s">
        <v>150</v>
      </c>
      <c r="E346" s="33"/>
      <c r="F346" s="158" t="s">
        <v>550</v>
      </c>
      <c r="G346" s="33"/>
      <c r="H346" s="33"/>
      <c r="I346" s="159"/>
      <c r="J346" s="33"/>
      <c r="K346" s="33"/>
      <c r="L346" s="34"/>
      <c r="M346" s="160"/>
      <c r="N346" s="161"/>
      <c r="O346" s="54"/>
      <c r="P346" s="54"/>
      <c r="Q346" s="54"/>
      <c r="R346" s="54"/>
      <c r="S346" s="54"/>
      <c r="T346" s="55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8" t="s">
        <v>150</v>
      </c>
      <c r="AU346" s="18" t="s">
        <v>78</v>
      </c>
    </row>
    <row r="347" spans="1:65" s="14" customFormat="1" x14ac:dyDescent="0.2">
      <c r="B347" s="170"/>
      <c r="D347" s="163" t="s">
        <v>152</v>
      </c>
      <c r="E347" s="171" t="s">
        <v>3</v>
      </c>
      <c r="F347" s="172" t="s">
        <v>292</v>
      </c>
      <c r="H347" s="173">
        <v>394.26</v>
      </c>
      <c r="I347" s="174"/>
      <c r="L347" s="170"/>
      <c r="M347" s="175"/>
      <c r="N347" s="176"/>
      <c r="O347" s="176"/>
      <c r="P347" s="176"/>
      <c r="Q347" s="176"/>
      <c r="R347" s="176"/>
      <c r="S347" s="176"/>
      <c r="T347" s="177"/>
      <c r="AT347" s="171" t="s">
        <v>152</v>
      </c>
      <c r="AU347" s="171" t="s">
        <v>78</v>
      </c>
      <c r="AV347" s="14" t="s">
        <v>78</v>
      </c>
      <c r="AW347" s="14" t="s">
        <v>31</v>
      </c>
      <c r="AX347" s="14" t="s">
        <v>69</v>
      </c>
      <c r="AY347" s="171" t="s">
        <v>141</v>
      </c>
    </row>
    <row r="348" spans="1:65" s="13" customFormat="1" x14ac:dyDescent="0.2">
      <c r="B348" s="162"/>
      <c r="D348" s="163" t="s">
        <v>152</v>
      </c>
      <c r="E348" s="164" t="s">
        <v>3</v>
      </c>
      <c r="F348" s="165" t="s">
        <v>551</v>
      </c>
      <c r="H348" s="164" t="s">
        <v>3</v>
      </c>
      <c r="I348" s="166"/>
      <c r="L348" s="162"/>
      <c r="M348" s="167"/>
      <c r="N348" s="168"/>
      <c r="O348" s="168"/>
      <c r="P348" s="168"/>
      <c r="Q348" s="168"/>
      <c r="R348" s="168"/>
      <c r="S348" s="168"/>
      <c r="T348" s="169"/>
      <c r="AT348" s="164" t="s">
        <v>152</v>
      </c>
      <c r="AU348" s="164" t="s">
        <v>78</v>
      </c>
      <c r="AV348" s="13" t="s">
        <v>76</v>
      </c>
      <c r="AW348" s="13" t="s">
        <v>31</v>
      </c>
      <c r="AX348" s="13" t="s">
        <v>69</v>
      </c>
      <c r="AY348" s="164" t="s">
        <v>141</v>
      </c>
    </row>
    <row r="349" spans="1:65" s="14" customFormat="1" x14ac:dyDescent="0.2">
      <c r="B349" s="170"/>
      <c r="D349" s="163" t="s">
        <v>152</v>
      </c>
      <c r="E349" s="171" t="s">
        <v>3</v>
      </c>
      <c r="F349" s="172" t="s">
        <v>260</v>
      </c>
      <c r="H349" s="173">
        <v>6.23</v>
      </c>
      <c r="I349" s="174"/>
      <c r="L349" s="170"/>
      <c r="M349" s="175"/>
      <c r="N349" s="176"/>
      <c r="O349" s="176"/>
      <c r="P349" s="176"/>
      <c r="Q349" s="176"/>
      <c r="R349" s="176"/>
      <c r="S349" s="176"/>
      <c r="T349" s="177"/>
      <c r="AT349" s="171" t="s">
        <v>152</v>
      </c>
      <c r="AU349" s="171" t="s">
        <v>78</v>
      </c>
      <c r="AV349" s="14" t="s">
        <v>78</v>
      </c>
      <c r="AW349" s="14" t="s">
        <v>31</v>
      </c>
      <c r="AX349" s="14" t="s">
        <v>69</v>
      </c>
      <c r="AY349" s="171" t="s">
        <v>141</v>
      </c>
    </row>
    <row r="350" spans="1:65" s="15" customFormat="1" x14ac:dyDescent="0.2">
      <c r="B350" s="178"/>
      <c r="D350" s="163" t="s">
        <v>152</v>
      </c>
      <c r="E350" s="179" t="s">
        <v>3</v>
      </c>
      <c r="F350" s="180" t="s">
        <v>186</v>
      </c>
      <c r="H350" s="181">
        <v>400.49</v>
      </c>
      <c r="I350" s="182"/>
      <c r="L350" s="178"/>
      <c r="M350" s="183"/>
      <c r="N350" s="184"/>
      <c r="O350" s="184"/>
      <c r="P350" s="184"/>
      <c r="Q350" s="184"/>
      <c r="R350" s="184"/>
      <c r="S350" s="184"/>
      <c r="T350" s="185"/>
      <c r="AT350" s="179" t="s">
        <v>152</v>
      </c>
      <c r="AU350" s="179" t="s">
        <v>78</v>
      </c>
      <c r="AV350" s="15" t="s">
        <v>148</v>
      </c>
      <c r="AW350" s="15" t="s">
        <v>31</v>
      </c>
      <c r="AX350" s="15" t="s">
        <v>76</v>
      </c>
      <c r="AY350" s="179" t="s">
        <v>141</v>
      </c>
    </row>
    <row r="351" spans="1:65" s="2" customFormat="1" ht="24.15" customHeight="1" x14ac:dyDescent="0.2">
      <c r="A351" s="33"/>
      <c r="B351" s="143"/>
      <c r="C351" s="144" t="s">
        <v>552</v>
      </c>
      <c r="D351" s="144" t="s">
        <v>143</v>
      </c>
      <c r="E351" s="145" t="s">
        <v>553</v>
      </c>
      <c r="F351" s="146" t="s">
        <v>554</v>
      </c>
      <c r="G351" s="147" t="s">
        <v>146</v>
      </c>
      <c r="H351" s="148">
        <v>18.5</v>
      </c>
      <c r="I351" s="149"/>
      <c r="J351" s="150">
        <f>ROUND(I351*H351,2)</f>
        <v>0</v>
      </c>
      <c r="K351" s="146" t="s">
        <v>147</v>
      </c>
      <c r="L351" s="34"/>
      <c r="M351" s="151" t="s">
        <v>3</v>
      </c>
      <c r="N351" s="152" t="s">
        <v>40</v>
      </c>
      <c r="O351" s="54"/>
      <c r="P351" s="153">
        <f>O351*H351</f>
        <v>0</v>
      </c>
      <c r="Q351" s="153">
        <v>0</v>
      </c>
      <c r="R351" s="153">
        <f>Q351*H351</f>
        <v>0</v>
      </c>
      <c r="S351" s="153">
        <v>0</v>
      </c>
      <c r="T351" s="154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55" t="s">
        <v>148</v>
      </c>
      <c r="AT351" s="155" t="s">
        <v>143</v>
      </c>
      <c r="AU351" s="155" t="s">
        <v>78</v>
      </c>
      <c r="AY351" s="18" t="s">
        <v>141</v>
      </c>
      <c r="BE351" s="156">
        <f>IF(N351="základní",J351,0)</f>
        <v>0</v>
      </c>
      <c r="BF351" s="156">
        <f>IF(N351="snížená",J351,0)</f>
        <v>0</v>
      </c>
      <c r="BG351" s="156">
        <f>IF(N351="zákl. přenesená",J351,0)</f>
        <v>0</v>
      </c>
      <c r="BH351" s="156">
        <f>IF(N351="sníž. přenesená",J351,0)</f>
        <v>0</v>
      </c>
      <c r="BI351" s="156">
        <f>IF(N351="nulová",J351,0)</f>
        <v>0</v>
      </c>
      <c r="BJ351" s="18" t="s">
        <v>76</v>
      </c>
      <c r="BK351" s="156">
        <f>ROUND(I351*H351,2)</f>
        <v>0</v>
      </c>
      <c r="BL351" s="18" t="s">
        <v>148</v>
      </c>
      <c r="BM351" s="155" t="s">
        <v>555</v>
      </c>
    </row>
    <row r="352" spans="1:65" s="2" customFormat="1" x14ac:dyDescent="0.2">
      <c r="A352" s="33"/>
      <c r="B352" s="34"/>
      <c r="C352" s="33"/>
      <c r="D352" s="157" t="s">
        <v>150</v>
      </c>
      <c r="E352" s="33"/>
      <c r="F352" s="158" t="s">
        <v>556</v>
      </c>
      <c r="G352" s="33"/>
      <c r="H352" s="33"/>
      <c r="I352" s="159"/>
      <c r="J352" s="33"/>
      <c r="K352" s="33"/>
      <c r="L352" s="34"/>
      <c r="M352" s="160"/>
      <c r="N352" s="161"/>
      <c r="O352" s="54"/>
      <c r="P352" s="54"/>
      <c r="Q352" s="54"/>
      <c r="R352" s="54"/>
      <c r="S352" s="54"/>
      <c r="T352" s="55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8" t="s">
        <v>150</v>
      </c>
      <c r="AU352" s="18" t="s">
        <v>78</v>
      </c>
    </row>
    <row r="353" spans="1:65" s="13" customFormat="1" x14ac:dyDescent="0.2">
      <c r="B353" s="162"/>
      <c r="D353" s="163" t="s">
        <v>152</v>
      </c>
      <c r="E353" s="164" t="s">
        <v>3</v>
      </c>
      <c r="F353" s="165" t="s">
        <v>557</v>
      </c>
      <c r="H353" s="164" t="s">
        <v>3</v>
      </c>
      <c r="I353" s="166"/>
      <c r="L353" s="162"/>
      <c r="M353" s="167"/>
      <c r="N353" s="168"/>
      <c r="O353" s="168"/>
      <c r="P353" s="168"/>
      <c r="Q353" s="168"/>
      <c r="R353" s="168"/>
      <c r="S353" s="168"/>
      <c r="T353" s="169"/>
      <c r="AT353" s="164" t="s">
        <v>152</v>
      </c>
      <c r="AU353" s="164" t="s">
        <v>78</v>
      </c>
      <c r="AV353" s="13" t="s">
        <v>76</v>
      </c>
      <c r="AW353" s="13" t="s">
        <v>31</v>
      </c>
      <c r="AX353" s="13" t="s">
        <v>69</v>
      </c>
      <c r="AY353" s="164" t="s">
        <v>141</v>
      </c>
    </row>
    <row r="354" spans="1:65" s="14" customFormat="1" x14ac:dyDescent="0.2">
      <c r="B354" s="170"/>
      <c r="D354" s="163" t="s">
        <v>152</v>
      </c>
      <c r="E354" s="171" t="s">
        <v>3</v>
      </c>
      <c r="F354" s="172" t="s">
        <v>558</v>
      </c>
      <c r="H354" s="173">
        <v>18.5</v>
      </c>
      <c r="I354" s="174"/>
      <c r="L354" s="170"/>
      <c r="M354" s="175"/>
      <c r="N354" s="176"/>
      <c r="O354" s="176"/>
      <c r="P354" s="176"/>
      <c r="Q354" s="176"/>
      <c r="R354" s="176"/>
      <c r="S354" s="176"/>
      <c r="T354" s="177"/>
      <c r="AT354" s="171" t="s">
        <v>152</v>
      </c>
      <c r="AU354" s="171" t="s">
        <v>78</v>
      </c>
      <c r="AV354" s="14" t="s">
        <v>78</v>
      </c>
      <c r="AW354" s="14" t="s">
        <v>31</v>
      </c>
      <c r="AX354" s="14" t="s">
        <v>69</v>
      </c>
      <c r="AY354" s="171" t="s">
        <v>141</v>
      </c>
    </row>
    <row r="355" spans="1:65" s="15" customFormat="1" x14ac:dyDescent="0.2">
      <c r="B355" s="178"/>
      <c r="D355" s="163" t="s">
        <v>152</v>
      </c>
      <c r="E355" s="179" t="s">
        <v>3</v>
      </c>
      <c r="F355" s="180" t="s">
        <v>186</v>
      </c>
      <c r="H355" s="181">
        <v>18.5</v>
      </c>
      <c r="I355" s="182"/>
      <c r="L355" s="178"/>
      <c r="M355" s="183"/>
      <c r="N355" s="184"/>
      <c r="O355" s="184"/>
      <c r="P355" s="184"/>
      <c r="Q355" s="184"/>
      <c r="R355" s="184"/>
      <c r="S355" s="184"/>
      <c r="T355" s="185"/>
      <c r="AT355" s="179" t="s">
        <v>152</v>
      </c>
      <c r="AU355" s="179" t="s">
        <v>78</v>
      </c>
      <c r="AV355" s="15" t="s">
        <v>148</v>
      </c>
      <c r="AW355" s="15" t="s">
        <v>31</v>
      </c>
      <c r="AX355" s="15" t="s">
        <v>76</v>
      </c>
      <c r="AY355" s="179" t="s">
        <v>141</v>
      </c>
    </row>
    <row r="356" spans="1:65" s="2" customFormat="1" ht="24.15" customHeight="1" x14ac:dyDescent="0.2">
      <c r="A356" s="33"/>
      <c r="B356" s="143"/>
      <c r="C356" s="144" t="s">
        <v>559</v>
      </c>
      <c r="D356" s="144" t="s">
        <v>143</v>
      </c>
      <c r="E356" s="145" t="s">
        <v>560</v>
      </c>
      <c r="F356" s="146" t="s">
        <v>561</v>
      </c>
      <c r="G356" s="147" t="s">
        <v>298</v>
      </c>
      <c r="H356" s="148">
        <v>25</v>
      </c>
      <c r="I356" s="149"/>
      <c r="J356" s="150">
        <f>ROUND(I356*H356,2)</f>
        <v>0</v>
      </c>
      <c r="K356" s="146" t="s">
        <v>147</v>
      </c>
      <c r="L356" s="34"/>
      <c r="M356" s="151" t="s">
        <v>3</v>
      </c>
      <c r="N356" s="152" t="s">
        <v>40</v>
      </c>
      <c r="O356" s="54"/>
      <c r="P356" s="153">
        <f>O356*H356</f>
        <v>0</v>
      </c>
      <c r="Q356" s="153">
        <v>0</v>
      </c>
      <c r="R356" s="153">
        <f>Q356*H356</f>
        <v>0</v>
      </c>
      <c r="S356" s="153">
        <v>0</v>
      </c>
      <c r="T356" s="154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55" t="s">
        <v>148</v>
      </c>
      <c r="AT356" s="155" t="s">
        <v>143</v>
      </c>
      <c r="AU356" s="155" t="s">
        <v>78</v>
      </c>
      <c r="AY356" s="18" t="s">
        <v>141</v>
      </c>
      <c r="BE356" s="156">
        <f>IF(N356="základní",J356,0)</f>
        <v>0</v>
      </c>
      <c r="BF356" s="156">
        <f>IF(N356="snížená",J356,0)</f>
        <v>0</v>
      </c>
      <c r="BG356" s="156">
        <f>IF(N356="zákl. přenesená",J356,0)</f>
        <v>0</v>
      </c>
      <c r="BH356" s="156">
        <f>IF(N356="sníž. přenesená",J356,0)</f>
        <v>0</v>
      </c>
      <c r="BI356" s="156">
        <f>IF(N356="nulová",J356,0)</f>
        <v>0</v>
      </c>
      <c r="BJ356" s="18" t="s">
        <v>76</v>
      </c>
      <c r="BK356" s="156">
        <f>ROUND(I356*H356,2)</f>
        <v>0</v>
      </c>
      <c r="BL356" s="18" t="s">
        <v>148</v>
      </c>
      <c r="BM356" s="155" t="s">
        <v>562</v>
      </c>
    </row>
    <row r="357" spans="1:65" s="2" customFormat="1" x14ac:dyDescent="0.2">
      <c r="A357" s="33"/>
      <c r="B357" s="34"/>
      <c r="C357" s="33"/>
      <c r="D357" s="157" t="s">
        <v>150</v>
      </c>
      <c r="E357" s="33"/>
      <c r="F357" s="158" t="s">
        <v>563</v>
      </c>
      <c r="G357" s="33"/>
      <c r="H357" s="33"/>
      <c r="I357" s="159"/>
      <c r="J357" s="33"/>
      <c r="K357" s="33"/>
      <c r="L357" s="34"/>
      <c r="M357" s="160"/>
      <c r="N357" s="161"/>
      <c r="O357" s="54"/>
      <c r="P357" s="54"/>
      <c r="Q357" s="54"/>
      <c r="R357" s="54"/>
      <c r="S357" s="54"/>
      <c r="T357" s="55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8" t="s">
        <v>150</v>
      </c>
      <c r="AU357" s="18" t="s">
        <v>78</v>
      </c>
    </row>
    <row r="358" spans="1:65" s="13" customFormat="1" x14ac:dyDescent="0.2">
      <c r="B358" s="162"/>
      <c r="D358" s="163" t="s">
        <v>152</v>
      </c>
      <c r="E358" s="164" t="s">
        <v>3</v>
      </c>
      <c r="F358" s="165" t="s">
        <v>564</v>
      </c>
      <c r="H358" s="164" t="s">
        <v>3</v>
      </c>
      <c r="I358" s="166"/>
      <c r="L358" s="162"/>
      <c r="M358" s="167"/>
      <c r="N358" s="168"/>
      <c r="O358" s="168"/>
      <c r="P358" s="168"/>
      <c r="Q358" s="168"/>
      <c r="R358" s="168"/>
      <c r="S358" s="168"/>
      <c r="T358" s="169"/>
      <c r="AT358" s="164" t="s">
        <v>152</v>
      </c>
      <c r="AU358" s="164" t="s">
        <v>78</v>
      </c>
      <c r="AV358" s="13" t="s">
        <v>76</v>
      </c>
      <c r="AW358" s="13" t="s">
        <v>31</v>
      </c>
      <c r="AX358" s="13" t="s">
        <v>69</v>
      </c>
      <c r="AY358" s="164" t="s">
        <v>141</v>
      </c>
    </row>
    <row r="359" spans="1:65" s="14" customFormat="1" x14ac:dyDescent="0.2">
      <c r="B359" s="170"/>
      <c r="D359" s="163" t="s">
        <v>152</v>
      </c>
      <c r="E359" s="171" t="s">
        <v>3</v>
      </c>
      <c r="F359" s="172" t="s">
        <v>304</v>
      </c>
      <c r="H359" s="173">
        <v>25</v>
      </c>
      <c r="I359" s="174"/>
      <c r="L359" s="170"/>
      <c r="M359" s="175"/>
      <c r="N359" s="176"/>
      <c r="O359" s="176"/>
      <c r="P359" s="176"/>
      <c r="Q359" s="176"/>
      <c r="R359" s="176"/>
      <c r="S359" s="176"/>
      <c r="T359" s="177"/>
      <c r="AT359" s="171" t="s">
        <v>152</v>
      </c>
      <c r="AU359" s="171" t="s">
        <v>78</v>
      </c>
      <c r="AV359" s="14" t="s">
        <v>78</v>
      </c>
      <c r="AW359" s="14" t="s">
        <v>31</v>
      </c>
      <c r="AX359" s="14" t="s">
        <v>69</v>
      </c>
      <c r="AY359" s="171" t="s">
        <v>141</v>
      </c>
    </row>
    <row r="360" spans="1:65" s="15" customFormat="1" x14ac:dyDescent="0.2">
      <c r="B360" s="178"/>
      <c r="D360" s="163" t="s">
        <v>152</v>
      </c>
      <c r="E360" s="179" t="s">
        <v>3</v>
      </c>
      <c r="F360" s="180" t="s">
        <v>186</v>
      </c>
      <c r="H360" s="181">
        <v>25</v>
      </c>
      <c r="I360" s="182"/>
      <c r="L360" s="178"/>
      <c r="M360" s="183"/>
      <c r="N360" s="184"/>
      <c r="O360" s="184"/>
      <c r="P360" s="184"/>
      <c r="Q360" s="184"/>
      <c r="R360" s="184"/>
      <c r="S360" s="184"/>
      <c r="T360" s="185"/>
      <c r="AT360" s="179" t="s">
        <v>152</v>
      </c>
      <c r="AU360" s="179" t="s">
        <v>78</v>
      </c>
      <c r="AV360" s="15" t="s">
        <v>148</v>
      </c>
      <c r="AW360" s="15" t="s">
        <v>31</v>
      </c>
      <c r="AX360" s="15" t="s">
        <v>76</v>
      </c>
      <c r="AY360" s="179" t="s">
        <v>141</v>
      </c>
    </row>
    <row r="361" spans="1:65" s="2" customFormat="1" ht="55.5" customHeight="1" x14ac:dyDescent="0.2">
      <c r="A361" s="33"/>
      <c r="B361" s="143"/>
      <c r="C361" s="144" t="s">
        <v>565</v>
      </c>
      <c r="D361" s="144" t="s">
        <v>143</v>
      </c>
      <c r="E361" s="145" t="s">
        <v>566</v>
      </c>
      <c r="F361" s="146" t="s">
        <v>567</v>
      </c>
      <c r="G361" s="147" t="s">
        <v>298</v>
      </c>
      <c r="H361" s="148">
        <v>25</v>
      </c>
      <c r="I361" s="149"/>
      <c r="J361" s="150">
        <f>ROUND(I361*H361,2)</f>
        <v>0</v>
      </c>
      <c r="K361" s="146" t="s">
        <v>147</v>
      </c>
      <c r="L361" s="34"/>
      <c r="M361" s="151" t="s">
        <v>3</v>
      </c>
      <c r="N361" s="152" t="s">
        <v>40</v>
      </c>
      <c r="O361" s="54"/>
      <c r="P361" s="153">
        <f>O361*H361</f>
        <v>0</v>
      </c>
      <c r="Q361" s="153">
        <v>9.3799999999999994E-3</v>
      </c>
      <c r="R361" s="153">
        <f>Q361*H361</f>
        <v>0.23449999999999999</v>
      </c>
      <c r="S361" s="153">
        <v>0</v>
      </c>
      <c r="T361" s="154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55" t="s">
        <v>148</v>
      </c>
      <c r="AT361" s="155" t="s">
        <v>143</v>
      </c>
      <c r="AU361" s="155" t="s">
        <v>78</v>
      </c>
      <c r="AY361" s="18" t="s">
        <v>141</v>
      </c>
      <c r="BE361" s="156">
        <f>IF(N361="základní",J361,0)</f>
        <v>0</v>
      </c>
      <c r="BF361" s="156">
        <f>IF(N361="snížená",J361,0)</f>
        <v>0</v>
      </c>
      <c r="BG361" s="156">
        <f>IF(N361="zákl. přenesená",J361,0)</f>
        <v>0</v>
      </c>
      <c r="BH361" s="156">
        <f>IF(N361="sníž. přenesená",J361,0)</f>
        <v>0</v>
      </c>
      <c r="BI361" s="156">
        <f>IF(N361="nulová",J361,0)</f>
        <v>0</v>
      </c>
      <c r="BJ361" s="18" t="s">
        <v>76</v>
      </c>
      <c r="BK361" s="156">
        <f>ROUND(I361*H361,2)</f>
        <v>0</v>
      </c>
      <c r="BL361" s="18" t="s">
        <v>148</v>
      </c>
      <c r="BM361" s="155" t="s">
        <v>568</v>
      </c>
    </row>
    <row r="362" spans="1:65" s="2" customFormat="1" x14ac:dyDescent="0.2">
      <c r="A362" s="33"/>
      <c r="B362" s="34"/>
      <c r="C362" s="33"/>
      <c r="D362" s="157" t="s">
        <v>150</v>
      </c>
      <c r="E362" s="33"/>
      <c r="F362" s="158" t="s">
        <v>569</v>
      </c>
      <c r="G362" s="33"/>
      <c r="H362" s="33"/>
      <c r="I362" s="159"/>
      <c r="J362" s="33"/>
      <c r="K362" s="33"/>
      <c r="L362" s="34"/>
      <c r="M362" s="160"/>
      <c r="N362" s="161"/>
      <c r="O362" s="54"/>
      <c r="P362" s="54"/>
      <c r="Q362" s="54"/>
      <c r="R362" s="54"/>
      <c r="S362" s="54"/>
      <c r="T362" s="55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8" t="s">
        <v>150</v>
      </c>
      <c r="AU362" s="18" t="s">
        <v>78</v>
      </c>
    </row>
    <row r="363" spans="1:65" s="13" customFormat="1" x14ac:dyDescent="0.2">
      <c r="B363" s="162"/>
      <c r="D363" s="163" t="s">
        <v>152</v>
      </c>
      <c r="E363" s="164" t="s">
        <v>3</v>
      </c>
      <c r="F363" s="165" t="s">
        <v>564</v>
      </c>
      <c r="H363" s="164" t="s">
        <v>3</v>
      </c>
      <c r="I363" s="166"/>
      <c r="L363" s="162"/>
      <c r="M363" s="167"/>
      <c r="N363" s="168"/>
      <c r="O363" s="168"/>
      <c r="P363" s="168"/>
      <c r="Q363" s="168"/>
      <c r="R363" s="168"/>
      <c r="S363" s="168"/>
      <c r="T363" s="169"/>
      <c r="AT363" s="164" t="s">
        <v>152</v>
      </c>
      <c r="AU363" s="164" t="s">
        <v>78</v>
      </c>
      <c r="AV363" s="13" t="s">
        <v>76</v>
      </c>
      <c r="AW363" s="13" t="s">
        <v>31</v>
      </c>
      <c r="AX363" s="13" t="s">
        <v>69</v>
      </c>
      <c r="AY363" s="164" t="s">
        <v>141</v>
      </c>
    </row>
    <row r="364" spans="1:65" s="14" customFormat="1" x14ac:dyDescent="0.2">
      <c r="B364" s="170"/>
      <c r="D364" s="163" t="s">
        <v>152</v>
      </c>
      <c r="E364" s="171" t="s">
        <v>3</v>
      </c>
      <c r="F364" s="172" t="s">
        <v>304</v>
      </c>
      <c r="H364" s="173">
        <v>25</v>
      </c>
      <c r="I364" s="174"/>
      <c r="L364" s="170"/>
      <c r="M364" s="175"/>
      <c r="N364" s="176"/>
      <c r="O364" s="176"/>
      <c r="P364" s="176"/>
      <c r="Q364" s="176"/>
      <c r="R364" s="176"/>
      <c r="S364" s="176"/>
      <c r="T364" s="177"/>
      <c r="AT364" s="171" t="s">
        <v>152</v>
      </c>
      <c r="AU364" s="171" t="s">
        <v>78</v>
      </c>
      <c r="AV364" s="14" t="s">
        <v>78</v>
      </c>
      <c r="AW364" s="14" t="s">
        <v>31</v>
      </c>
      <c r="AX364" s="14" t="s">
        <v>76</v>
      </c>
      <c r="AY364" s="171" t="s">
        <v>141</v>
      </c>
    </row>
    <row r="365" spans="1:65" s="12" customFormat="1" ht="22.8" customHeight="1" x14ac:dyDescent="0.25">
      <c r="B365" s="130"/>
      <c r="D365" s="131" t="s">
        <v>68</v>
      </c>
      <c r="E365" s="141" t="s">
        <v>570</v>
      </c>
      <c r="F365" s="141" t="s">
        <v>571</v>
      </c>
      <c r="I365" s="133"/>
      <c r="J365" s="142">
        <f>BK365</f>
        <v>0</v>
      </c>
      <c r="L365" s="130"/>
      <c r="M365" s="135"/>
      <c r="N365" s="136"/>
      <c r="O365" s="136"/>
      <c r="P365" s="137">
        <f>SUM(P366:P374)</f>
        <v>0</v>
      </c>
      <c r="Q365" s="136"/>
      <c r="R365" s="137">
        <f>SUM(R366:R374)</f>
        <v>0</v>
      </c>
      <c r="S365" s="136"/>
      <c r="T365" s="138">
        <f>SUM(T366:T374)</f>
        <v>0</v>
      </c>
      <c r="AR365" s="131" t="s">
        <v>76</v>
      </c>
      <c r="AT365" s="139" t="s">
        <v>68</v>
      </c>
      <c r="AU365" s="139" t="s">
        <v>76</v>
      </c>
      <c r="AY365" s="131" t="s">
        <v>141</v>
      </c>
      <c r="BK365" s="140">
        <f>SUM(BK366:BK374)</f>
        <v>0</v>
      </c>
    </row>
    <row r="366" spans="1:65" s="2" customFormat="1" ht="44.25" customHeight="1" x14ac:dyDescent="0.2">
      <c r="A366" s="33"/>
      <c r="B366" s="143"/>
      <c r="C366" s="144" t="s">
        <v>572</v>
      </c>
      <c r="D366" s="144" t="s">
        <v>143</v>
      </c>
      <c r="E366" s="145" t="s">
        <v>573</v>
      </c>
      <c r="F366" s="146" t="s">
        <v>574</v>
      </c>
      <c r="G366" s="147" t="s">
        <v>190</v>
      </c>
      <c r="H366" s="148">
        <v>10.555999999999999</v>
      </c>
      <c r="I366" s="149"/>
      <c r="J366" s="150">
        <f>ROUND(I366*H366,2)</f>
        <v>0</v>
      </c>
      <c r="K366" s="146" t="s">
        <v>147</v>
      </c>
      <c r="L366" s="34"/>
      <c r="M366" s="151" t="s">
        <v>3</v>
      </c>
      <c r="N366" s="152" t="s">
        <v>40</v>
      </c>
      <c r="O366" s="54"/>
      <c r="P366" s="153">
        <f>O366*H366</f>
        <v>0</v>
      </c>
      <c r="Q366" s="153">
        <v>0</v>
      </c>
      <c r="R366" s="153">
        <f>Q366*H366</f>
        <v>0</v>
      </c>
      <c r="S366" s="153">
        <v>0</v>
      </c>
      <c r="T366" s="154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55" t="s">
        <v>148</v>
      </c>
      <c r="AT366" s="155" t="s">
        <v>143</v>
      </c>
      <c r="AU366" s="155" t="s">
        <v>78</v>
      </c>
      <c r="AY366" s="18" t="s">
        <v>141</v>
      </c>
      <c r="BE366" s="156">
        <f>IF(N366="základní",J366,0)</f>
        <v>0</v>
      </c>
      <c r="BF366" s="156">
        <f>IF(N366="snížená",J366,0)</f>
        <v>0</v>
      </c>
      <c r="BG366" s="156">
        <f>IF(N366="zákl. přenesená",J366,0)</f>
        <v>0</v>
      </c>
      <c r="BH366" s="156">
        <f>IF(N366="sníž. přenesená",J366,0)</f>
        <v>0</v>
      </c>
      <c r="BI366" s="156">
        <f>IF(N366="nulová",J366,0)</f>
        <v>0</v>
      </c>
      <c r="BJ366" s="18" t="s">
        <v>76</v>
      </c>
      <c r="BK366" s="156">
        <f>ROUND(I366*H366,2)</f>
        <v>0</v>
      </c>
      <c r="BL366" s="18" t="s">
        <v>148</v>
      </c>
      <c r="BM366" s="155" t="s">
        <v>575</v>
      </c>
    </row>
    <row r="367" spans="1:65" s="2" customFormat="1" x14ac:dyDescent="0.2">
      <c r="A367" s="33"/>
      <c r="B367" s="34"/>
      <c r="C367" s="33"/>
      <c r="D367" s="157" t="s">
        <v>150</v>
      </c>
      <c r="E367" s="33"/>
      <c r="F367" s="158" t="s">
        <v>576</v>
      </c>
      <c r="G367" s="33"/>
      <c r="H367" s="33"/>
      <c r="I367" s="159"/>
      <c r="J367" s="33"/>
      <c r="K367" s="33"/>
      <c r="L367" s="34"/>
      <c r="M367" s="160"/>
      <c r="N367" s="161"/>
      <c r="O367" s="54"/>
      <c r="P367" s="54"/>
      <c r="Q367" s="54"/>
      <c r="R367" s="54"/>
      <c r="S367" s="54"/>
      <c r="T367" s="55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8" t="s">
        <v>150</v>
      </c>
      <c r="AU367" s="18" t="s">
        <v>78</v>
      </c>
    </row>
    <row r="368" spans="1:65" s="2" customFormat="1" ht="33" customHeight="1" x14ac:dyDescent="0.2">
      <c r="A368" s="33"/>
      <c r="B368" s="143"/>
      <c r="C368" s="144" t="s">
        <v>577</v>
      </c>
      <c r="D368" s="144" t="s">
        <v>143</v>
      </c>
      <c r="E368" s="145" t="s">
        <v>578</v>
      </c>
      <c r="F368" s="146" t="s">
        <v>579</v>
      </c>
      <c r="G368" s="147" t="s">
        <v>190</v>
      </c>
      <c r="H368" s="148">
        <v>10.555999999999999</v>
      </c>
      <c r="I368" s="149"/>
      <c r="J368" s="150">
        <f>ROUND(I368*H368,2)</f>
        <v>0</v>
      </c>
      <c r="K368" s="146" t="s">
        <v>147</v>
      </c>
      <c r="L368" s="34"/>
      <c r="M368" s="151" t="s">
        <v>3</v>
      </c>
      <c r="N368" s="152" t="s">
        <v>40</v>
      </c>
      <c r="O368" s="54"/>
      <c r="P368" s="153">
        <f>O368*H368</f>
        <v>0</v>
      </c>
      <c r="Q368" s="153">
        <v>0</v>
      </c>
      <c r="R368" s="153">
        <f>Q368*H368</f>
        <v>0</v>
      </c>
      <c r="S368" s="153">
        <v>0</v>
      </c>
      <c r="T368" s="154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55" t="s">
        <v>148</v>
      </c>
      <c r="AT368" s="155" t="s">
        <v>143</v>
      </c>
      <c r="AU368" s="155" t="s">
        <v>78</v>
      </c>
      <c r="AY368" s="18" t="s">
        <v>141</v>
      </c>
      <c r="BE368" s="156">
        <f>IF(N368="základní",J368,0)</f>
        <v>0</v>
      </c>
      <c r="BF368" s="156">
        <f>IF(N368="snížená",J368,0)</f>
        <v>0</v>
      </c>
      <c r="BG368" s="156">
        <f>IF(N368="zákl. přenesená",J368,0)</f>
        <v>0</v>
      </c>
      <c r="BH368" s="156">
        <f>IF(N368="sníž. přenesená",J368,0)</f>
        <v>0</v>
      </c>
      <c r="BI368" s="156">
        <f>IF(N368="nulová",J368,0)</f>
        <v>0</v>
      </c>
      <c r="BJ368" s="18" t="s">
        <v>76</v>
      </c>
      <c r="BK368" s="156">
        <f>ROUND(I368*H368,2)</f>
        <v>0</v>
      </c>
      <c r="BL368" s="18" t="s">
        <v>148</v>
      </c>
      <c r="BM368" s="155" t="s">
        <v>580</v>
      </c>
    </row>
    <row r="369" spans="1:65" s="2" customFormat="1" x14ac:dyDescent="0.2">
      <c r="A369" s="33"/>
      <c r="B369" s="34"/>
      <c r="C369" s="33"/>
      <c r="D369" s="157" t="s">
        <v>150</v>
      </c>
      <c r="E369" s="33"/>
      <c r="F369" s="158" t="s">
        <v>581</v>
      </c>
      <c r="G369" s="33"/>
      <c r="H369" s="33"/>
      <c r="I369" s="159"/>
      <c r="J369" s="33"/>
      <c r="K369" s="33"/>
      <c r="L369" s="34"/>
      <c r="M369" s="160"/>
      <c r="N369" s="161"/>
      <c r="O369" s="54"/>
      <c r="P369" s="54"/>
      <c r="Q369" s="54"/>
      <c r="R369" s="54"/>
      <c r="S369" s="54"/>
      <c r="T369" s="55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8" t="s">
        <v>150</v>
      </c>
      <c r="AU369" s="18" t="s">
        <v>78</v>
      </c>
    </row>
    <row r="370" spans="1:65" s="2" customFormat="1" ht="44.25" customHeight="1" x14ac:dyDescent="0.2">
      <c r="A370" s="33"/>
      <c r="B370" s="143"/>
      <c r="C370" s="144" t="s">
        <v>582</v>
      </c>
      <c r="D370" s="144" t="s">
        <v>143</v>
      </c>
      <c r="E370" s="145" t="s">
        <v>583</v>
      </c>
      <c r="F370" s="146" t="s">
        <v>584</v>
      </c>
      <c r="G370" s="147" t="s">
        <v>190</v>
      </c>
      <c r="H370" s="148">
        <v>95.004000000000005</v>
      </c>
      <c r="I370" s="149"/>
      <c r="J370" s="150">
        <f>ROUND(I370*H370,2)</f>
        <v>0</v>
      </c>
      <c r="K370" s="146" t="s">
        <v>147</v>
      </c>
      <c r="L370" s="34"/>
      <c r="M370" s="151" t="s">
        <v>3</v>
      </c>
      <c r="N370" s="152" t="s">
        <v>40</v>
      </c>
      <c r="O370" s="54"/>
      <c r="P370" s="153">
        <f>O370*H370</f>
        <v>0</v>
      </c>
      <c r="Q370" s="153">
        <v>0</v>
      </c>
      <c r="R370" s="153">
        <f>Q370*H370</f>
        <v>0</v>
      </c>
      <c r="S370" s="153">
        <v>0</v>
      </c>
      <c r="T370" s="154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55" t="s">
        <v>148</v>
      </c>
      <c r="AT370" s="155" t="s">
        <v>143</v>
      </c>
      <c r="AU370" s="155" t="s">
        <v>78</v>
      </c>
      <c r="AY370" s="18" t="s">
        <v>141</v>
      </c>
      <c r="BE370" s="156">
        <f>IF(N370="základní",J370,0)</f>
        <v>0</v>
      </c>
      <c r="BF370" s="156">
        <f>IF(N370="snížená",J370,0)</f>
        <v>0</v>
      </c>
      <c r="BG370" s="156">
        <f>IF(N370="zákl. přenesená",J370,0)</f>
        <v>0</v>
      </c>
      <c r="BH370" s="156">
        <f>IF(N370="sníž. přenesená",J370,0)</f>
        <v>0</v>
      </c>
      <c r="BI370" s="156">
        <f>IF(N370="nulová",J370,0)</f>
        <v>0</v>
      </c>
      <c r="BJ370" s="18" t="s">
        <v>76</v>
      </c>
      <c r="BK370" s="156">
        <f>ROUND(I370*H370,2)</f>
        <v>0</v>
      </c>
      <c r="BL370" s="18" t="s">
        <v>148</v>
      </c>
      <c r="BM370" s="155" t="s">
        <v>585</v>
      </c>
    </row>
    <row r="371" spans="1:65" s="2" customFormat="1" x14ac:dyDescent="0.2">
      <c r="A371" s="33"/>
      <c r="B371" s="34"/>
      <c r="C371" s="33"/>
      <c r="D371" s="157" t="s">
        <v>150</v>
      </c>
      <c r="E371" s="33"/>
      <c r="F371" s="158" t="s">
        <v>586</v>
      </c>
      <c r="G371" s="33"/>
      <c r="H371" s="33"/>
      <c r="I371" s="159"/>
      <c r="J371" s="33"/>
      <c r="K371" s="33"/>
      <c r="L371" s="34"/>
      <c r="M371" s="160"/>
      <c r="N371" s="161"/>
      <c r="O371" s="54"/>
      <c r="P371" s="54"/>
      <c r="Q371" s="54"/>
      <c r="R371" s="54"/>
      <c r="S371" s="54"/>
      <c r="T371" s="55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8" t="s">
        <v>150</v>
      </c>
      <c r="AU371" s="18" t="s">
        <v>78</v>
      </c>
    </row>
    <row r="372" spans="1:65" s="14" customFormat="1" x14ac:dyDescent="0.2">
      <c r="B372" s="170"/>
      <c r="D372" s="163" t="s">
        <v>152</v>
      </c>
      <c r="F372" s="172" t="s">
        <v>587</v>
      </c>
      <c r="H372" s="173">
        <v>95.004000000000005</v>
      </c>
      <c r="I372" s="174"/>
      <c r="L372" s="170"/>
      <c r="M372" s="175"/>
      <c r="N372" s="176"/>
      <c r="O372" s="176"/>
      <c r="P372" s="176"/>
      <c r="Q372" s="176"/>
      <c r="R372" s="176"/>
      <c r="S372" s="176"/>
      <c r="T372" s="177"/>
      <c r="AT372" s="171" t="s">
        <v>152</v>
      </c>
      <c r="AU372" s="171" t="s">
        <v>78</v>
      </c>
      <c r="AV372" s="14" t="s">
        <v>78</v>
      </c>
      <c r="AW372" s="14" t="s">
        <v>4</v>
      </c>
      <c r="AX372" s="14" t="s">
        <v>76</v>
      </c>
      <c r="AY372" s="171" t="s">
        <v>141</v>
      </c>
    </row>
    <row r="373" spans="1:65" s="2" customFormat="1" ht="49.05" customHeight="1" x14ac:dyDescent="0.2">
      <c r="A373" s="33"/>
      <c r="B373" s="143"/>
      <c r="C373" s="144" t="s">
        <v>588</v>
      </c>
      <c r="D373" s="144" t="s">
        <v>143</v>
      </c>
      <c r="E373" s="145" t="s">
        <v>589</v>
      </c>
      <c r="F373" s="146" t="s">
        <v>590</v>
      </c>
      <c r="G373" s="147" t="s">
        <v>190</v>
      </c>
      <c r="H373" s="148">
        <v>10.555999999999999</v>
      </c>
      <c r="I373" s="149"/>
      <c r="J373" s="150">
        <f>ROUND(I373*H373,2)</f>
        <v>0</v>
      </c>
      <c r="K373" s="146" t="s">
        <v>147</v>
      </c>
      <c r="L373" s="34"/>
      <c r="M373" s="151" t="s">
        <v>3</v>
      </c>
      <c r="N373" s="152" t="s">
        <v>40</v>
      </c>
      <c r="O373" s="54"/>
      <c r="P373" s="153">
        <f>O373*H373</f>
        <v>0</v>
      </c>
      <c r="Q373" s="153">
        <v>0</v>
      </c>
      <c r="R373" s="153">
        <f>Q373*H373</f>
        <v>0</v>
      </c>
      <c r="S373" s="153">
        <v>0</v>
      </c>
      <c r="T373" s="154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55" t="s">
        <v>148</v>
      </c>
      <c r="AT373" s="155" t="s">
        <v>143</v>
      </c>
      <c r="AU373" s="155" t="s">
        <v>78</v>
      </c>
      <c r="AY373" s="18" t="s">
        <v>141</v>
      </c>
      <c r="BE373" s="156">
        <f>IF(N373="základní",J373,0)</f>
        <v>0</v>
      </c>
      <c r="BF373" s="156">
        <f>IF(N373="snížená",J373,0)</f>
        <v>0</v>
      </c>
      <c r="BG373" s="156">
        <f>IF(N373="zákl. přenesená",J373,0)</f>
        <v>0</v>
      </c>
      <c r="BH373" s="156">
        <f>IF(N373="sníž. přenesená",J373,0)</f>
        <v>0</v>
      </c>
      <c r="BI373" s="156">
        <f>IF(N373="nulová",J373,0)</f>
        <v>0</v>
      </c>
      <c r="BJ373" s="18" t="s">
        <v>76</v>
      </c>
      <c r="BK373" s="156">
        <f>ROUND(I373*H373,2)</f>
        <v>0</v>
      </c>
      <c r="BL373" s="18" t="s">
        <v>148</v>
      </c>
      <c r="BM373" s="155" t="s">
        <v>591</v>
      </c>
    </row>
    <row r="374" spans="1:65" s="2" customFormat="1" x14ac:dyDescent="0.2">
      <c r="A374" s="33"/>
      <c r="B374" s="34"/>
      <c r="C374" s="33"/>
      <c r="D374" s="157" t="s">
        <v>150</v>
      </c>
      <c r="E374" s="33"/>
      <c r="F374" s="158" t="s">
        <v>592</v>
      </c>
      <c r="G374" s="33"/>
      <c r="H374" s="33"/>
      <c r="I374" s="159"/>
      <c r="J374" s="33"/>
      <c r="K374" s="33"/>
      <c r="L374" s="34"/>
      <c r="M374" s="160"/>
      <c r="N374" s="161"/>
      <c r="O374" s="54"/>
      <c r="P374" s="54"/>
      <c r="Q374" s="54"/>
      <c r="R374" s="54"/>
      <c r="S374" s="54"/>
      <c r="T374" s="55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8" t="s">
        <v>150</v>
      </c>
      <c r="AU374" s="18" t="s">
        <v>78</v>
      </c>
    </row>
    <row r="375" spans="1:65" s="12" customFormat="1" ht="22.8" customHeight="1" x14ac:dyDescent="0.25">
      <c r="B375" s="130"/>
      <c r="D375" s="131" t="s">
        <v>68</v>
      </c>
      <c r="E375" s="141" t="s">
        <v>593</v>
      </c>
      <c r="F375" s="141" t="s">
        <v>594</v>
      </c>
      <c r="I375" s="133"/>
      <c r="J375" s="142">
        <f>BK375</f>
        <v>0</v>
      </c>
      <c r="L375" s="130"/>
      <c r="M375" s="135"/>
      <c r="N375" s="136"/>
      <c r="O375" s="136"/>
      <c r="P375" s="137">
        <f>SUM(P376:P377)</f>
        <v>0</v>
      </c>
      <c r="Q375" s="136"/>
      <c r="R375" s="137">
        <f>SUM(R376:R377)</f>
        <v>0</v>
      </c>
      <c r="S375" s="136"/>
      <c r="T375" s="138">
        <f>SUM(T376:T377)</f>
        <v>0</v>
      </c>
      <c r="AR375" s="131" t="s">
        <v>76</v>
      </c>
      <c r="AT375" s="139" t="s">
        <v>68</v>
      </c>
      <c r="AU375" s="139" t="s">
        <v>76</v>
      </c>
      <c r="AY375" s="131" t="s">
        <v>141</v>
      </c>
      <c r="BK375" s="140">
        <f>SUM(BK376:BK377)</f>
        <v>0</v>
      </c>
    </row>
    <row r="376" spans="1:65" s="2" customFormat="1" ht="55.5" customHeight="1" x14ac:dyDescent="0.2">
      <c r="A376" s="33"/>
      <c r="B376" s="143"/>
      <c r="C376" s="144" t="s">
        <v>595</v>
      </c>
      <c r="D376" s="144" t="s">
        <v>143</v>
      </c>
      <c r="E376" s="145" t="s">
        <v>596</v>
      </c>
      <c r="F376" s="146" t="s">
        <v>597</v>
      </c>
      <c r="G376" s="147" t="s">
        <v>190</v>
      </c>
      <c r="H376" s="148">
        <v>55.408000000000001</v>
      </c>
      <c r="I376" s="149"/>
      <c r="J376" s="150">
        <f>ROUND(I376*H376,2)</f>
        <v>0</v>
      </c>
      <c r="K376" s="146" t="s">
        <v>147</v>
      </c>
      <c r="L376" s="34"/>
      <c r="M376" s="151" t="s">
        <v>3</v>
      </c>
      <c r="N376" s="152" t="s">
        <v>40</v>
      </c>
      <c r="O376" s="54"/>
      <c r="P376" s="153">
        <f>O376*H376</f>
        <v>0</v>
      </c>
      <c r="Q376" s="153">
        <v>0</v>
      </c>
      <c r="R376" s="153">
        <f>Q376*H376</f>
        <v>0</v>
      </c>
      <c r="S376" s="153">
        <v>0</v>
      </c>
      <c r="T376" s="154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55" t="s">
        <v>148</v>
      </c>
      <c r="AT376" s="155" t="s">
        <v>143</v>
      </c>
      <c r="AU376" s="155" t="s">
        <v>78</v>
      </c>
      <c r="AY376" s="18" t="s">
        <v>141</v>
      </c>
      <c r="BE376" s="156">
        <f>IF(N376="základní",J376,0)</f>
        <v>0</v>
      </c>
      <c r="BF376" s="156">
        <f>IF(N376="snížená",J376,0)</f>
        <v>0</v>
      </c>
      <c r="BG376" s="156">
        <f>IF(N376="zákl. přenesená",J376,0)</f>
        <v>0</v>
      </c>
      <c r="BH376" s="156">
        <f>IF(N376="sníž. přenesená",J376,0)</f>
        <v>0</v>
      </c>
      <c r="BI376" s="156">
        <f>IF(N376="nulová",J376,0)</f>
        <v>0</v>
      </c>
      <c r="BJ376" s="18" t="s">
        <v>76</v>
      </c>
      <c r="BK376" s="156">
        <f>ROUND(I376*H376,2)</f>
        <v>0</v>
      </c>
      <c r="BL376" s="18" t="s">
        <v>148</v>
      </c>
      <c r="BM376" s="155" t="s">
        <v>598</v>
      </c>
    </row>
    <row r="377" spans="1:65" s="2" customFormat="1" x14ac:dyDescent="0.2">
      <c r="A377" s="33"/>
      <c r="B377" s="34"/>
      <c r="C377" s="33"/>
      <c r="D377" s="157" t="s">
        <v>150</v>
      </c>
      <c r="E377" s="33"/>
      <c r="F377" s="158" t="s">
        <v>599</v>
      </c>
      <c r="G377" s="33"/>
      <c r="H377" s="33"/>
      <c r="I377" s="159"/>
      <c r="J377" s="33"/>
      <c r="K377" s="33"/>
      <c r="L377" s="34"/>
      <c r="M377" s="160"/>
      <c r="N377" s="161"/>
      <c r="O377" s="54"/>
      <c r="P377" s="54"/>
      <c r="Q377" s="54"/>
      <c r="R377" s="54"/>
      <c r="S377" s="54"/>
      <c r="T377" s="55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8" t="s">
        <v>150</v>
      </c>
      <c r="AU377" s="18" t="s">
        <v>78</v>
      </c>
    </row>
    <row r="378" spans="1:65" s="12" customFormat="1" ht="25.95" customHeight="1" x14ac:dyDescent="0.25">
      <c r="B378" s="130"/>
      <c r="D378" s="131" t="s">
        <v>68</v>
      </c>
      <c r="E378" s="132" t="s">
        <v>600</v>
      </c>
      <c r="F378" s="132" t="s">
        <v>601</v>
      </c>
      <c r="I378" s="133"/>
      <c r="J378" s="134">
        <f>BK378</f>
        <v>0</v>
      </c>
      <c r="L378" s="130"/>
      <c r="M378" s="135"/>
      <c r="N378" s="136"/>
      <c r="O378" s="136"/>
      <c r="P378" s="137">
        <f>P379+P406+P429+P431+P437+P451+P496+P519+P542</f>
        <v>0</v>
      </c>
      <c r="Q378" s="136"/>
      <c r="R378" s="137">
        <f>R379+R406+R429+R431+R437+R451+R496+R519+R542</f>
        <v>3.4868648899999997</v>
      </c>
      <c r="S378" s="136"/>
      <c r="T378" s="138">
        <f>T379+T406+T429+T431+T437+T451+T496+T519+T542</f>
        <v>0.75361828999999991</v>
      </c>
      <c r="AR378" s="131" t="s">
        <v>78</v>
      </c>
      <c r="AT378" s="139" t="s">
        <v>68</v>
      </c>
      <c r="AU378" s="139" t="s">
        <v>69</v>
      </c>
      <c r="AY378" s="131" t="s">
        <v>141</v>
      </c>
      <c r="BK378" s="140">
        <f>BK379+BK406+BK429+BK431+BK437+BK451+BK496+BK519+BK542</f>
        <v>0</v>
      </c>
    </row>
    <row r="379" spans="1:65" s="12" customFormat="1" ht="22.8" customHeight="1" x14ac:dyDescent="0.25">
      <c r="B379" s="130"/>
      <c r="D379" s="131" t="s">
        <v>68</v>
      </c>
      <c r="E379" s="141" t="s">
        <v>602</v>
      </c>
      <c r="F379" s="141" t="s">
        <v>603</v>
      </c>
      <c r="I379" s="133"/>
      <c r="J379" s="142">
        <f>BK379</f>
        <v>0</v>
      </c>
      <c r="L379" s="130"/>
      <c r="M379" s="135"/>
      <c r="N379" s="136"/>
      <c r="O379" s="136"/>
      <c r="P379" s="137">
        <f>SUM(P380:P405)</f>
        <v>0</v>
      </c>
      <c r="Q379" s="136"/>
      <c r="R379" s="137">
        <f>SUM(R380:R405)</f>
        <v>9.5634860000000002E-2</v>
      </c>
      <c r="S379" s="136"/>
      <c r="T379" s="138">
        <f>SUM(T380:T405)</f>
        <v>0</v>
      </c>
      <c r="AR379" s="131" t="s">
        <v>78</v>
      </c>
      <c r="AT379" s="139" t="s">
        <v>68</v>
      </c>
      <c r="AU379" s="139" t="s">
        <v>76</v>
      </c>
      <c r="AY379" s="131" t="s">
        <v>141</v>
      </c>
      <c r="BK379" s="140">
        <f>SUM(BK380:BK405)</f>
        <v>0</v>
      </c>
    </row>
    <row r="380" spans="1:65" s="2" customFormat="1" ht="24.15" customHeight="1" x14ac:dyDescent="0.2">
      <c r="A380" s="33"/>
      <c r="B380" s="143"/>
      <c r="C380" s="144" t="s">
        <v>604</v>
      </c>
      <c r="D380" s="144" t="s">
        <v>143</v>
      </c>
      <c r="E380" s="145" t="s">
        <v>605</v>
      </c>
      <c r="F380" s="146" t="s">
        <v>606</v>
      </c>
      <c r="G380" s="147" t="s">
        <v>146</v>
      </c>
      <c r="H380" s="148">
        <v>8.1639999999999997</v>
      </c>
      <c r="I380" s="149"/>
      <c r="J380" s="150">
        <f>ROUND(I380*H380,2)</f>
        <v>0</v>
      </c>
      <c r="K380" s="146" t="s">
        <v>3</v>
      </c>
      <c r="L380" s="34"/>
      <c r="M380" s="151" t="s">
        <v>3</v>
      </c>
      <c r="N380" s="152" t="s">
        <v>40</v>
      </c>
      <c r="O380" s="54"/>
      <c r="P380" s="153">
        <f>O380*H380</f>
        <v>0</v>
      </c>
      <c r="Q380" s="153">
        <v>5.0000000000000001E-3</v>
      </c>
      <c r="R380" s="153">
        <f>Q380*H380</f>
        <v>4.0820000000000002E-2</v>
      </c>
      <c r="S380" s="153">
        <v>0</v>
      </c>
      <c r="T380" s="154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55" t="s">
        <v>247</v>
      </c>
      <c r="AT380" s="155" t="s">
        <v>143</v>
      </c>
      <c r="AU380" s="155" t="s">
        <v>78</v>
      </c>
      <c r="AY380" s="18" t="s">
        <v>141</v>
      </c>
      <c r="BE380" s="156">
        <f>IF(N380="základní",J380,0)</f>
        <v>0</v>
      </c>
      <c r="BF380" s="156">
        <f>IF(N380="snížená",J380,0)</f>
        <v>0</v>
      </c>
      <c r="BG380" s="156">
        <f>IF(N380="zákl. přenesená",J380,0)</f>
        <v>0</v>
      </c>
      <c r="BH380" s="156">
        <f>IF(N380="sníž. přenesená",J380,0)</f>
        <v>0</v>
      </c>
      <c r="BI380" s="156">
        <f>IF(N380="nulová",J380,0)</f>
        <v>0</v>
      </c>
      <c r="BJ380" s="18" t="s">
        <v>76</v>
      </c>
      <c r="BK380" s="156">
        <f>ROUND(I380*H380,2)</f>
        <v>0</v>
      </c>
      <c r="BL380" s="18" t="s">
        <v>247</v>
      </c>
      <c r="BM380" s="155" t="s">
        <v>607</v>
      </c>
    </row>
    <row r="381" spans="1:65" s="13" customFormat="1" x14ac:dyDescent="0.2">
      <c r="B381" s="162"/>
      <c r="D381" s="163" t="s">
        <v>152</v>
      </c>
      <c r="E381" s="164" t="s">
        <v>3</v>
      </c>
      <c r="F381" s="165" t="s">
        <v>608</v>
      </c>
      <c r="H381" s="164" t="s">
        <v>3</v>
      </c>
      <c r="I381" s="166"/>
      <c r="L381" s="162"/>
      <c r="M381" s="167"/>
      <c r="N381" s="168"/>
      <c r="O381" s="168"/>
      <c r="P381" s="168"/>
      <c r="Q381" s="168"/>
      <c r="R381" s="168"/>
      <c r="S381" s="168"/>
      <c r="T381" s="169"/>
      <c r="AT381" s="164" t="s">
        <v>152</v>
      </c>
      <c r="AU381" s="164" t="s">
        <v>78</v>
      </c>
      <c r="AV381" s="13" t="s">
        <v>76</v>
      </c>
      <c r="AW381" s="13" t="s">
        <v>31</v>
      </c>
      <c r="AX381" s="13" t="s">
        <v>69</v>
      </c>
      <c r="AY381" s="164" t="s">
        <v>141</v>
      </c>
    </row>
    <row r="382" spans="1:65" s="14" customFormat="1" x14ac:dyDescent="0.2">
      <c r="B382" s="170"/>
      <c r="D382" s="163" t="s">
        <v>152</v>
      </c>
      <c r="E382" s="171" t="s">
        <v>3</v>
      </c>
      <c r="F382" s="172" t="s">
        <v>609</v>
      </c>
      <c r="H382" s="173">
        <v>6.52</v>
      </c>
      <c r="I382" s="174"/>
      <c r="L382" s="170"/>
      <c r="M382" s="175"/>
      <c r="N382" s="176"/>
      <c r="O382" s="176"/>
      <c r="P382" s="176"/>
      <c r="Q382" s="176"/>
      <c r="R382" s="176"/>
      <c r="S382" s="176"/>
      <c r="T382" s="177"/>
      <c r="AT382" s="171" t="s">
        <v>152</v>
      </c>
      <c r="AU382" s="171" t="s">
        <v>78</v>
      </c>
      <c r="AV382" s="14" t="s">
        <v>78</v>
      </c>
      <c r="AW382" s="14" t="s">
        <v>31</v>
      </c>
      <c r="AX382" s="14" t="s">
        <v>69</v>
      </c>
      <c r="AY382" s="171" t="s">
        <v>141</v>
      </c>
    </row>
    <row r="383" spans="1:65" s="13" customFormat="1" x14ac:dyDescent="0.2">
      <c r="B383" s="162"/>
      <c r="D383" s="163" t="s">
        <v>152</v>
      </c>
      <c r="E383" s="164" t="s">
        <v>3</v>
      </c>
      <c r="F383" s="165" t="s">
        <v>610</v>
      </c>
      <c r="H383" s="164" t="s">
        <v>3</v>
      </c>
      <c r="I383" s="166"/>
      <c r="L383" s="162"/>
      <c r="M383" s="167"/>
      <c r="N383" s="168"/>
      <c r="O383" s="168"/>
      <c r="P383" s="168"/>
      <c r="Q383" s="168"/>
      <c r="R383" s="168"/>
      <c r="S383" s="168"/>
      <c r="T383" s="169"/>
      <c r="AT383" s="164" t="s">
        <v>152</v>
      </c>
      <c r="AU383" s="164" t="s">
        <v>78</v>
      </c>
      <c r="AV383" s="13" t="s">
        <v>76</v>
      </c>
      <c r="AW383" s="13" t="s">
        <v>31</v>
      </c>
      <c r="AX383" s="13" t="s">
        <v>69</v>
      </c>
      <c r="AY383" s="164" t="s">
        <v>141</v>
      </c>
    </row>
    <row r="384" spans="1:65" s="14" customFormat="1" x14ac:dyDescent="0.2">
      <c r="B384" s="170"/>
      <c r="D384" s="163" t="s">
        <v>152</v>
      </c>
      <c r="E384" s="171" t="s">
        <v>3</v>
      </c>
      <c r="F384" s="172" t="s">
        <v>611</v>
      </c>
      <c r="H384" s="173">
        <v>1.6439999999999999</v>
      </c>
      <c r="I384" s="174"/>
      <c r="L384" s="170"/>
      <c r="M384" s="175"/>
      <c r="N384" s="176"/>
      <c r="O384" s="176"/>
      <c r="P384" s="176"/>
      <c r="Q384" s="176"/>
      <c r="R384" s="176"/>
      <c r="S384" s="176"/>
      <c r="T384" s="177"/>
      <c r="AT384" s="171" t="s">
        <v>152</v>
      </c>
      <c r="AU384" s="171" t="s">
        <v>78</v>
      </c>
      <c r="AV384" s="14" t="s">
        <v>78</v>
      </c>
      <c r="AW384" s="14" t="s">
        <v>31</v>
      </c>
      <c r="AX384" s="14" t="s">
        <v>69</v>
      </c>
      <c r="AY384" s="171" t="s">
        <v>141</v>
      </c>
    </row>
    <row r="385" spans="1:65" s="15" customFormat="1" x14ac:dyDescent="0.2">
      <c r="B385" s="178"/>
      <c r="D385" s="163" t="s">
        <v>152</v>
      </c>
      <c r="E385" s="179" t="s">
        <v>3</v>
      </c>
      <c r="F385" s="180" t="s">
        <v>186</v>
      </c>
      <c r="H385" s="181">
        <v>8.1639999999999997</v>
      </c>
      <c r="I385" s="182"/>
      <c r="L385" s="178"/>
      <c r="M385" s="183"/>
      <c r="N385" s="184"/>
      <c r="O385" s="184"/>
      <c r="P385" s="184"/>
      <c r="Q385" s="184"/>
      <c r="R385" s="184"/>
      <c r="S385" s="184"/>
      <c r="T385" s="185"/>
      <c r="AT385" s="179" t="s">
        <v>152</v>
      </c>
      <c r="AU385" s="179" t="s">
        <v>78</v>
      </c>
      <c r="AV385" s="15" t="s">
        <v>148</v>
      </c>
      <c r="AW385" s="15" t="s">
        <v>31</v>
      </c>
      <c r="AX385" s="15" t="s">
        <v>76</v>
      </c>
      <c r="AY385" s="179" t="s">
        <v>141</v>
      </c>
    </row>
    <row r="386" spans="1:65" s="2" customFormat="1" ht="37.799999999999997" customHeight="1" x14ac:dyDescent="0.2">
      <c r="A386" s="33"/>
      <c r="B386" s="143"/>
      <c r="C386" s="144" t="s">
        <v>612</v>
      </c>
      <c r="D386" s="144" t="s">
        <v>143</v>
      </c>
      <c r="E386" s="145" t="s">
        <v>613</v>
      </c>
      <c r="F386" s="146" t="s">
        <v>614</v>
      </c>
      <c r="G386" s="147" t="s">
        <v>146</v>
      </c>
      <c r="H386" s="148">
        <v>8.1639999999999997</v>
      </c>
      <c r="I386" s="149"/>
      <c r="J386" s="150">
        <f>ROUND(I386*H386,2)</f>
        <v>0</v>
      </c>
      <c r="K386" s="146" t="s">
        <v>147</v>
      </c>
      <c r="L386" s="34"/>
      <c r="M386" s="151" t="s">
        <v>3</v>
      </c>
      <c r="N386" s="152" t="s">
        <v>40</v>
      </c>
      <c r="O386" s="54"/>
      <c r="P386" s="153">
        <f>O386*H386</f>
        <v>0</v>
      </c>
      <c r="Q386" s="153">
        <v>0</v>
      </c>
      <c r="R386" s="153">
        <f>Q386*H386</f>
        <v>0</v>
      </c>
      <c r="S386" s="153">
        <v>0</v>
      </c>
      <c r="T386" s="154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55" t="s">
        <v>247</v>
      </c>
      <c r="AT386" s="155" t="s">
        <v>143</v>
      </c>
      <c r="AU386" s="155" t="s">
        <v>78</v>
      </c>
      <c r="AY386" s="18" t="s">
        <v>141</v>
      </c>
      <c r="BE386" s="156">
        <f>IF(N386="základní",J386,0)</f>
        <v>0</v>
      </c>
      <c r="BF386" s="156">
        <f>IF(N386="snížená",J386,0)</f>
        <v>0</v>
      </c>
      <c r="BG386" s="156">
        <f>IF(N386="zákl. přenesená",J386,0)</f>
        <v>0</v>
      </c>
      <c r="BH386" s="156">
        <f>IF(N386="sníž. přenesená",J386,0)</f>
        <v>0</v>
      </c>
      <c r="BI386" s="156">
        <f>IF(N386="nulová",J386,0)</f>
        <v>0</v>
      </c>
      <c r="BJ386" s="18" t="s">
        <v>76</v>
      </c>
      <c r="BK386" s="156">
        <f>ROUND(I386*H386,2)</f>
        <v>0</v>
      </c>
      <c r="BL386" s="18" t="s">
        <v>247</v>
      </c>
      <c r="BM386" s="155" t="s">
        <v>615</v>
      </c>
    </row>
    <row r="387" spans="1:65" s="2" customFormat="1" x14ac:dyDescent="0.2">
      <c r="A387" s="33"/>
      <c r="B387" s="34"/>
      <c r="C387" s="33"/>
      <c r="D387" s="157" t="s">
        <v>150</v>
      </c>
      <c r="E387" s="33"/>
      <c r="F387" s="158" t="s">
        <v>616</v>
      </c>
      <c r="G387" s="33"/>
      <c r="H387" s="33"/>
      <c r="I387" s="159"/>
      <c r="J387" s="33"/>
      <c r="K387" s="33"/>
      <c r="L387" s="34"/>
      <c r="M387" s="160"/>
      <c r="N387" s="161"/>
      <c r="O387" s="54"/>
      <c r="P387" s="54"/>
      <c r="Q387" s="54"/>
      <c r="R387" s="54"/>
      <c r="S387" s="54"/>
      <c r="T387" s="55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8" t="s">
        <v>150</v>
      </c>
      <c r="AU387" s="18" t="s">
        <v>78</v>
      </c>
    </row>
    <row r="388" spans="1:65" s="13" customFormat="1" x14ac:dyDescent="0.2">
      <c r="B388" s="162"/>
      <c r="D388" s="163" t="s">
        <v>152</v>
      </c>
      <c r="E388" s="164" t="s">
        <v>3</v>
      </c>
      <c r="F388" s="165" t="s">
        <v>608</v>
      </c>
      <c r="H388" s="164" t="s">
        <v>3</v>
      </c>
      <c r="I388" s="166"/>
      <c r="L388" s="162"/>
      <c r="M388" s="167"/>
      <c r="N388" s="168"/>
      <c r="O388" s="168"/>
      <c r="P388" s="168"/>
      <c r="Q388" s="168"/>
      <c r="R388" s="168"/>
      <c r="S388" s="168"/>
      <c r="T388" s="169"/>
      <c r="AT388" s="164" t="s">
        <v>152</v>
      </c>
      <c r="AU388" s="164" t="s">
        <v>78</v>
      </c>
      <c r="AV388" s="13" t="s">
        <v>76</v>
      </c>
      <c r="AW388" s="13" t="s">
        <v>31</v>
      </c>
      <c r="AX388" s="13" t="s">
        <v>69</v>
      </c>
      <c r="AY388" s="164" t="s">
        <v>141</v>
      </c>
    </row>
    <row r="389" spans="1:65" s="14" customFormat="1" x14ac:dyDescent="0.2">
      <c r="B389" s="170"/>
      <c r="D389" s="163" t="s">
        <v>152</v>
      </c>
      <c r="E389" s="171" t="s">
        <v>3</v>
      </c>
      <c r="F389" s="172" t="s">
        <v>609</v>
      </c>
      <c r="H389" s="173">
        <v>6.52</v>
      </c>
      <c r="I389" s="174"/>
      <c r="L389" s="170"/>
      <c r="M389" s="175"/>
      <c r="N389" s="176"/>
      <c r="O389" s="176"/>
      <c r="P389" s="176"/>
      <c r="Q389" s="176"/>
      <c r="R389" s="176"/>
      <c r="S389" s="176"/>
      <c r="T389" s="177"/>
      <c r="AT389" s="171" t="s">
        <v>152</v>
      </c>
      <c r="AU389" s="171" t="s">
        <v>78</v>
      </c>
      <c r="AV389" s="14" t="s">
        <v>78</v>
      </c>
      <c r="AW389" s="14" t="s">
        <v>31</v>
      </c>
      <c r="AX389" s="14" t="s">
        <v>69</v>
      </c>
      <c r="AY389" s="171" t="s">
        <v>141</v>
      </c>
    </row>
    <row r="390" spans="1:65" s="13" customFormat="1" x14ac:dyDescent="0.2">
      <c r="B390" s="162"/>
      <c r="D390" s="163" t="s">
        <v>152</v>
      </c>
      <c r="E390" s="164" t="s">
        <v>3</v>
      </c>
      <c r="F390" s="165" t="s">
        <v>610</v>
      </c>
      <c r="H390" s="164" t="s">
        <v>3</v>
      </c>
      <c r="I390" s="166"/>
      <c r="L390" s="162"/>
      <c r="M390" s="167"/>
      <c r="N390" s="168"/>
      <c r="O390" s="168"/>
      <c r="P390" s="168"/>
      <c r="Q390" s="168"/>
      <c r="R390" s="168"/>
      <c r="S390" s="168"/>
      <c r="T390" s="169"/>
      <c r="AT390" s="164" t="s">
        <v>152</v>
      </c>
      <c r="AU390" s="164" t="s">
        <v>78</v>
      </c>
      <c r="AV390" s="13" t="s">
        <v>76</v>
      </c>
      <c r="AW390" s="13" t="s">
        <v>31</v>
      </c>
      <c r="AX390" s="13" t="s">
        <v>69</v>
      </c>
      <c r="AY390" s="164" t="s">
        <v>141</v>
      </c>
    </row>
    <row r="391" spans="1:65" s="14" customFormat="1" x14ac:dyDescent="0.2">
      <c r="B391" s="170"/>
      <c r="D391" s="163" t="s">
        <v>152</v>
      </c>
      <c r="E391" s="171" t="s">
        <v>3</v>
      </c>
      <c r="F391" s="172" t="s">
        <v>611</v>
      </c>
      <c r="H391" s="173">
        <v>1.6439999999999999</v>
      </c>
      <c r="I391" s="174"/>
      <c r="L391" s="170"/>
      <c r="M391" s="175"/>
      <c r="N391" s="176"/>
      <c r="O391" s="176"/>
      <c r="P391" s="176"/>
      <c r="Q391" s="176"/>
      <c r="R391" s="176"/>
      <c r="S391" s="176"/>
      <c r="T391" s="177"/>
      <c r="AT391" s="171" t="s">
        <v>152</v>
      </c>
      <c r="AU391" s="171" t="s">
        <v>78</v>
      </c>
      <c r="AV391" s="14" t="s">
        <v>78</v>
      </c>
      <c r="AW391" s="14" t="s">
        <v>31</v>
      </c>
      <c r="AX391" s="14" t="s">
        <v>69</v>
      </c>
      <c r="AY391" s="171" t="s">
        <v>141</v>
      </c>
    </row>
    <row r="392" spans="1:65" s="15" customFormat="1" x14ac:dyDescent="0.2">
      <c r="B392" s="178"/>
      <c r="D392" s="163" t="s">
        <v>152</v>
      </c>
      <c r="E392" s="179" t="s">
        <v>3</v>
      </c>
      <c r="F392" s="180" t="s">
        <v>186</v>
      </c>
      <c r="H392" s="181">
        <v>8.1639999999999997</v>
      </c>
      <c r="I392" s="182"/>
      <c r="L392" s="178"/>
      <c r="M392" s="183"/>
      <c r="N392" s="184"/>
      <c r="O392" s="184"/>
      <c r="P392" s="184"/>
      <c r="Q392" s="184"/>
      <c r="R392" s="184"/>
      <c r="S392" s="184"/>
      <c r="T392" s="185"/>
      <c r="AT392" s="179" t="s">
        <v>152</v>
      </c>
      <c r="AU392" s="179" t="s">
        <v>78</v>
      </c>
      <c r="AV392" s="15" t="s">
        <v>148</v>
      </c>
      <c r="AW392" s="15" t="s">
        <v>31</v>
      </c>
      <c r="AX392" s="15" t="s">
        <v>76</v>
      </c>
      <c r="AY392" s="179" t="s">
        <v>141</v>
      </c>
    </row>
    <row r="393" spans="1:65" s="2" customFormat="1" ht="16.5" customHeight="1" x14ac:dyDescent="0.2">
      <c r="A393" s="33"/>
      <c r="B393" s="143"/>
      <c r="C393" s="186" t="s">
        <v>617</v>
      </c>
      <c r="D393" s="186" t="s">
        <v>272</v>
      </c>
      <c r="E393" s="187" t="s">
        <v>618</v>
      </c>
      <c r="F393" s="188" t="s">
        <v>619</v>
      </c>
      <c r="G393" s="189" t="s">
        <v>190</v>
      </c>
      <c r="H393" s="190">
        <v>2E-3</v>
      </c>
      <c r="I393" s="191"/>
      <c r="J393" s="192">
        <f>ROUND(I393*H393,2)</f>
        <v>0</v>
      </c>
      <c r="K393" s="188" t="s">
        <v>147</v>
      </c>
      <c r="L393" s="193"/>
      <c r="M393" s="194" t="s">
        <v>3</v>
      </c>
      <c r="N393" s="195" t="s">
        <v>40</v>
      </c>
      <c r="O393" s="54"/>
      <c r="P393" s="153">
        <f>O393*H393</f>
        <v>0</v>
      </c>
      <c r="Q393" s="153">
        <v>1</v>
      </c>
      <c r="R393" s="153">
        <f>Q393*H393</f>
        <v>2E-3</v>
      </c>
      <c r="S393" s="153">
        <v>0</v>
      </c>
      <c r="T393" s="154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55" t="s">
        <v>347</v>
      </c>
      <c r="AT393" s="155" t="s">
        <v>272</v>
      </c>
      <c r="AU393" s="155" t="s">
        <v>78</v>
      </c>
      <c r="AY393" s="18" t="s">
        <v>141</v>
      </c>
      <c r="BE393" s="156">
        <f>IF(N393="základní",J393,0)</f>
        <v>0</v>
      </c>
      <c r="BF393" s="156">
        <f>IF(N393="snížená",J393,0)</f>
        <v>0</v>
      </c>
      <c r="BG393" s="156">
        <f>IF(N393="zákl. přenesená",J393,0)</f>
        <v>0</v>
      </c>
      <c r="BH393" s="156">
        <f>IF(N393="sníž. přenesená",J393,0)</f>
        <v>0</v>
      </c>
      <c r="BI393" s="156">
        <f>IF(N393="nulová",J393,0)</f>
        <v>0</v>
      </c>
      <c r="BJ393" s="18" t="s">
        <v>76</v>
      </c>
      <c r="BK393" s="156">
        <f>ROUND(I393*H393,2)</f>
        <v>0</v>
      </c>
      <c r="BL393" s="18" t="s">
        <v>247</v>
      </c>
      <c r="BM393" s="155" t="s">
        <v>620</v>
      </c>
    </row>
    <row r="394" spans="1:65" s="14" customFormat="1" x14ac:dyDescent="0.2">
      <c r="B394" s="170"/>
      <c r="D394" s="163" t="s">
        <v>152</v>
      </c>
      <c r="E394" s="171" t="s">
        <v>3</v>
      </c>
      <c r="F394" s="172" t="s">
        <v>621</v>
      </c>
      <c r="H394" s="173">
        <v>2E-3</v>
      </c>
      <c r="I394" s="174"/>
      <c r="L394" s="170"/>
      <c r="M394" s="175"/>
      <c r="N394" s="176"/>
      <c r="O394" s="176"/>
      <c r="P394" s="176"/>
      <c r="Q394" s="176"/>
      <c r="R394" s="176"/>
      <c r="S394" s="176"/>
      <c r="T394" s="177"/>
      <c r="AT394" s="171" t="s">
        <v>152</v>
      </c>
      <c r="AU394" s="171" t="s">
        <v>78</v>
      </c>
      <c r="AV394" s="14" t="s">
        <v>78</v>
      </c>
      <c r="AW394" s="14" t="s">
        <v>31</v>
      </c>
      <c r="AX394" s="14" t="s">
        <v>76</v>
      </c>
      <c r="AY394" s="171" t="s">
        <v>141</v>
      </c>
    </row>
    <row r="395" spans="1:65" s="2" customFormat="1" ht="24.15" customHeight="1" x14ac:dyDescent="0.2">
      <c r="A395" s="33"/>
      <c r="B395" s="143"/>
      <c r="C395" s="144" t="s">
        <v>622</v>
      </c>
      <c r="D395" s="144" t="s">
        <v>143</v>
      </c>
      <c r="E395" s="145" t="s">
        <v>623</v>
      </c>
      <c r="F395" s="146" t="s">
        <v>624</v>
      </c>
      <c r="G395" s="147" t="s">
        <v>146</v>
      </c>
      <c r="H395" s="148">
        <v>8.1639999999999997</v>
      </c>
      <c r="I395" s="149"/>
      <c r="J395" s="150">
        <f>ROUND(I395*H395,2)</f>
        <v>0</v>
      </c>
      <c r="K395" s="146" t="s">
        <v>147</v>
      </c>
      <c r="L395" s="34"/>
      <c r="M395" s="151" t="s">
        <v>3</v>
      </c>
      <c r="N395" s="152" t="s">
        <v>40</v>
      </c>
      <c r="O395" s="54"/>
      <c r="P395" s="153">
        <f>O395*H395</f>
        <v>0</v>
      </c>
      <c r="Q395" s="153">
        <v>8.8000000000000003E-4</v>
      </c>
      <c r="R395" s="153">
        <f>Q395*H395</f>
        <v>7.1843200000000001E-3</v>
      </c>
      <c r="S395" s="153">
        <v>0</v>
      </c>
      <c r="T395" s="154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55" t="s">
        <v>247</v>
      </c>
      <c r="AT395" s="155" t="s">
        <v>143</v>
      </c>
      <c r="AU395" s="155" t="s">
        <v>78</v>
      </c>
      <c r="AY395" s="18" t="s">
        <v>141</v>
      </c>
      <c r="BE395" s="156">
        <f>IF(N395="základní",J395,0)</f>
        <v>0</v>
      </c>
      <c r="BF395" s="156">
        <f>IF(N395="snížená",J395,0)</f>
        <v>0</v>
      </c>
      <c r="BG395" s="156">
        <f>IF(N395="zákl. přenesená",J395,0)</f>
        <v>0</v>
      </c>
      <c r="BH395" s="156">
        <f>IF(N395="sníž. přenesená",J395,0)</f>
        <v>0</v>
      </c>
      <c r="BI395" s="156">
        <f>IF(N395="nulová",J395,0)</f>
        <v>0</v>
      </c>
      <c r="BJ395" s="18" t="s">
        <v>76</v>
      </c>
      <c r="BK395" s="156">
        <f>ROUND(I395*H395,2)</f>
        <v>0</v>
      </c>
      <c r="BL395" s="18" t="s">
        <v>247</v>
      </c>
      <c r="BM395" s="155" t="s">
        <v>625</v>
      </c>
    </row>
    <row r="396" spans="1:65" s="2" customFormat="1" x14ac:dyDescent="0.2">
      <c r="A396" s="33"/>
      <c r="B396" s="34"/>
      <c r="C396" s="33"/>
      <c r="D396" s="157" t="s">
        <v>150</v>
      </c>
      <c r="E396" s="33"/>
      <c r="F396" s="158" t="s">
        <v>626</v>
      </c>
      <c r="G396" s="33"/>
      <c r="H396" s="33"/>
      <c r="I396" s="159"/>
      <c r="J396" s="33"/>
      <c r="K396" s="33"/>
      <c r="L396" s="34"/>
      <c r="M396" s="160"/>
      <c r="N396" s="161"/>
      <c r="O396" s="54"/>
      <c r="P396" s="54"/>
      <c r="Q396" s="54"/>
      <c r="R396" s="54"/>
      <c r="S396" s="54"/>
      <c r="T396" s="55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8" t="s">
        <v>150</v>
      </c>
      <c r="AU396" s="18" t="s">
        <v>78</v>
      </c>
    </row>
    <row r="397" spans="1:65" s="13" customFormat="1" x14ac:dyDescent="0.2">
      <c r="B397" s="162"/>
      <c r="D397" s="163" t="s">
        <v>152</v>
      </c>
      <c r="E397" s="164" t="s">
        <v>3</v>
      </c>
      <c r="F397" s="165" t="s">
        <v>608</v>
      </c>
      <c r="H397" s="164" t="s">
        <v>3</v>
      </c>
      <c r="I397" s="166"/>
      <c r="L397" s="162"/>
      <c r="M397" s="167"/>
      <c r="N397" s="168"/>
      <c r="O397" s="168"/>
      <c r="P397" s="168"/>
      <c r="Q397" s="168"/>
      <c r="R397" s="168"/>
      <c r="S397" s="168"/>
      <c r="T397" s="169"/>
      <c r="AT397" s="164" t="s">
        <v>152</v>
      </c>
      <c r="AU397" s="164" t="s">
        <v>78</v>
      </c>
      <c r="AV397" s="13" t="s">
        <v>76</v>
      </c>
      <c r="AW397" s="13" t="s">
        <v>31</v>
      </c>
      <c r="AX397" s="13" t="s">
        <v>69</v>
      </c>
      <c r="AY397" s="164" t="s">
        <v>141</v>
      </c>
    </row>
    <row r="398" spans="1:65" s="14" customFormat="1" x14ac:dyDescent="0.2">
      <c r="B398" s="170"/>
      <c r="D398" s="163" t="s">
        <v>152</v>
      </c>
      <c r="E398" s="171" t="s">
        <v>3</v>
      </c>
      <c r="F398" s="172" t="s">
        <v>609</v>
      </c>
      <c r="H398" s="173">
        <v>6.52</v>
      </c>
      <c r="I398" s="174"/>
      <c r="L398" s="170"/>
      <c r="M398" s="175"/>
      <c r="N398" s="176"/>
      <c r="O398" s="176"/>
      <c r="P398" s="176"/>
      <c r="Q398" s="176"/>
      <c r="R398" s="176"/>
      <c r="S398" s="176"/>
      <c r="T398" s="177"/>
      <c r="AT398" s="171" t="s">
        <v>152</v>
      </c>
      <c r="AU398" s="171" t="s">
        <v>78</v>
      </c>
      <c r="AV398" s="14" t="s">
        <v>78</v>
      </c>
      <c r="AW398" s="14" t="s">
        <v>31</v>
      </c>
      <c r="AX398" s="14" t="s">
        <v>69</v>
      </c>
      <c r="AY398" s="171" t="s">
        <v>141</v>
      </c>
    </row>
    <row r="399" spans="1:65" s="13" customFormat="1" x14ac:dyDescent="0.2">
      <c r="B399" s="162"/>
      <c r="D399" s="163" t="s">
        <v>152</v>
      </c>
      <c r="E399" s="164" t="s">
        <v>3</v>
      </c>
      <c r="F399" s="165" t="s">
        <v>610</v>
      </c>
      <c r="H399" s="164" t="s">
        <v>3</v>
      </c>
      <c r="I399" s="166"/>
      <c r="L399" s="162"/>
      <c r="M399" s="167"/>
      <c r="N399" s="168"/>
      <c r="O399" s="168"/>
      <c r="P399" s="168"/>
      <c r="Q399" s="168"/>
      <c r="R399" s="168"/>
      <c r="S399" s="168"/>
      <c r="T399" s="169"/>
      <c r="AT399" s="164" t="s">
        <v>152</v>
      </c>
      <c r="AU399" s="164" t="s">
        <v>78</v>
      </c>
      <c r="AV399" s="13" t="s">
        <v>76</v>
      </c>
      <c r="AW399" s="13" t="s">
        <v>31</v>
      </c>
      <c r="AX399" s="13" t="s">
        <v>69</v>
      </c>
      <c r="AY399" s="164" t="s">
        <v>141</v>
      </c>
    </row>
    <row r="400" spans="1:65" s="14" customFormat="1" x14ac:dyDescent="0.2">
      <c r="B400" s="170"/>
      <c r="D400" s="163" t="s">
        <v>152</v>
      </c>
      <c r="E400" s="171" t="s">
        <v>3</v>
      </c>
      <c r="F400" s="172" t="s">
        <v>611</v>
      </c>
      <c r="H400" s="173">
        <v>1.6439999999999999</v>
      </c>
      <c r="I400" s="174"/>
      <c r="L400" s="170"/>
      <c r="M400" s="175"/>
      <c r="N400" s="176"/>
      <c r="O400" s="176"/>
      <c r="P400" s="176"/>
      <c r="Q400" s="176"/>
      <c r="R400" s="176"/>
      <c r="S400" s="176"/>
      <c r="T400" s="177"/>
      <c r="AT400" s="171" t="s">
        <v>152</v>
      </c>
      <c r="AU400" s="171" t="s">
        <v>78</v>
      </c>
      <c r="AV400" s="14" t="s">
        <v>78</v>
      </c>
      <c r="AW400" s="14" t="s">
        <v>31</v>
      </c>
      <c r="AX400" s="14" t="s">
        <v>69</v>
      </c>
      <c r="AY400" s="171" t="s">
        <v>141</v>
      </c>
    </row>
    <row r="401" spans="1:65" s="15" customFormat="1" x14ac:dyDescent="0.2">
      <c r="B401" s="178"/>
      <c r="D401" s="163" t="s">
        <v>152</v>
      </c>
      <c r="E401" s="179" t="s">
        <v>3</v>
      </c>
      <c r="F401" s="180" t="s">
        <v>186</v>
      </c>
      <c r="H401" s="181">
        <v>8.1639999999999997</v>
      </c>
      <c r="I401" s="182"/>
      <c r="L401" s="178"/>
      <c r="M401" s="183"/>
      <c r="N401" s="184"/>
      <c r="O401" s="184"/>
      <c r="P401" s="184"/>
      <c r="Q401" s="184"/>
      <c r="R401" s="184"/>
      <c r="S401" s="184"/>
      <c r="T401" s="185"/>
      <c r="AT401" s="179" t="s">
        <v>152</v>
      </c>
      <c r="AU401" s="179" t="s">
        <v>78</v>
      </c>
      <c r="AV401" s="15" t="s">
        <v>148</v>
      </c>
      <c r="AW401" s="15" t="s">
        <v>31</v>
      </c>
      <c r="AX401" s="15" t="s">
        <v>76</v>
      </c>
      <c r="AY401" s="179" t="s">
        <v>141</v>
      </c>
    </row>
    <row r="402" spans="1:65" s="2" customFormat="1" ht="44.25" customHeight="1" x14ac:dyDescent="0.2">
      <c r="A402" s="33"/>
      <c r="B402" s="143"/>
      <c r="C402" s="186" t="s">
        <v>627</v>
      </c>
      <c r="D402" s="186" t="s">
        <v>272</v>
      </c>
      <c r="E402" s="187" t="s">
        <v>628</v>
      </c>
      <c r="F402" s="188" t="s">
        <v>629</v>
      </c>
      <c r="G402" s="189" t="s">
        <v>146</v>
      </c>
      <c r="H402" s="190">
        <v>9.3889999999999993</v>
      </c>
      <c r="I402" s="191"/>
      <c r="J402" s="192">
        <f>ROUND(I402*H402,2)</f>
        <v>0</v>
      </c>
      <c r="K402" s="188" t="s">
        <v>147</v>
      </c>
      <c r="L402" s="193"/>
      <c r="M402" s="194" t="s">
        <v>3</v>
      </c>
      <c r="N402" s="195" t="s">
        <v>40</v>
      </c>
      <c r="O402" s="54"/>
      <c r="P402" s="153">
        <f>O402*H402</f>
        <v>0</v>
      </c>
      <c r="Q402" s="153">
        <v>4.8599999999999997E-3</v>
      </c>
      <c r="R402" s="153">
        <f>Q402*H402</f>
        <v>4.5630539999999997E-2</v>
      </c>
      <c r="S402" s="153">
        <v>0</v>
      </c>
      <c r="T402" s="154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55" t="s">
        <v>347</v>
      </c>
      <c r="AT402" s="155" t="s">
        <v>272</v>
      </c>
      <c r="AU402" s="155" t="s">
        <v>78</v>
      </c>
      <c r="AY402" s="18" t="s">
        <v>141</v>
      </c>
      <c r="BE402" s="156">
        <f>IF(N402="základní",J402,0)</f>
        <v>0</v>
      </c>
      <c r="BF402" s="156">
        <f>IF(N402="snížená",J402,0)</f>
        <v>0</v>
      </c>
      <c r="BG402" s="156">
        <f>IF(N402="zákl. přenesená",J402,0)</f>
        <v>0</v>
      </c>
      <c r="BH402" s="156">
        <f>IF(N402="sníž. přenesená",J402,0)</f>
        <v>0</v>
      </c>
      <c r="BI402" s="156">
        <f>IF(N402="nulová",J402,0)</f>
        <v>0</v>
      </c>
      <c r="BJ402" s="18" t="s">
        <v>76</v>
      </c>
      <c r="BK402" s="156">
        <f>ROUND(I402*H402,2)</f>
        <v>0</v>
      </c>
      <c r="BL402" s="18" t="s">
        <v>247</v>
      </c>
      <c r="BM402" s="155" t="s">
        <v>630</v>
      </c>
    </row>
    <row r="403" spans="1:65" s="14" customFormat="1" x14ac:dyDescent="0.2">
      <c r="B403" s="170"/>
      <c r="D403" s="163" t="s">
        <v>152</v>
      </c>
      <c r="E403" s="171" t="s">
        <v>3</v>
      </c>
      <c r="F403" s="172" t="s">
        <v>631</v>
      </c>
      <c r="H403" s="173">
        <v>9.3889999999999993</v>
      </c>
      <c r="I403" s="174"/>
      <c r="L403" s="170"/>
      <c r="M403" s="175"/>
      <c r="N403" s="176"/>
      <c r="O403" s="176"/>
      <c r="P403" s="176"/>
      <c r="Q403" s="176"/>
      <c r="R403" s="176"/>
      <c r="S403" s="176"/>
      <c r="T403" s="177"/>
      <c r="AT403" s="171" t="s">
        <v>152</v>
      </c>
      <c r="AU403" s="171" t="s">
        <v>78</v>
      </c>
      <c r="AV403" s="14" t="s">
        <v>78</v>
      </c>
      <c r="AW403" s="14" t="s">
        <v>31</v>
      </c>
      <c r="AX403" s="14" t="s">
        <v>76</v>
      </c>
      <c r="AY403" s="171" t="s">
        <v>141</v>
      </c>
    </row>
    <row r="404" spans="1:65" s="2" customFormat="1" ht="44.25" customHeight="1" x14ac:dyDescent="0.2">
      <c r="A404" s="33"/>
      <c r="B404" s="143"/>
      <c r="C404" s="144" t="s">
        <v>632</v>
      </c>
      <c r="D404" s="144" t="s">
        <v>143</v>
      </c>
      <c r="E404" s="145" t="s">
        <v>633</v>
      </c>
      <c r="F404" s="146" t="s">
        <v>634</v>
      </c>
      <c r="G404" s="147" t="s">
        <v>190</v>
      </c>
      <c r="H404" s="148">
        <v>9.6000000000000002E-2</v>
      </c>
      <c r="I404" s="149"/>
      <c r="J404" s="150">
        <f>ROUND(I404*H404,2)</f>
        <v>0</v>
      </c>
      <c r="K404" s="146" t="s">
        <v>147</v>
      </c>
      <c r="L404" s="34"/>
      <c r="M404" s="151" t="s">
        <v>3</v>
      </c>
      <c r="N404" s="152" t="s">
        <v>40</v>
      </c>
      <c r="O404" s="54"/>
      <c r="P404" s="153">
        <f>O404*H404</f>
        <v>0</v>
      </c>
      <c r="Q404" s="153">
        <v>0</v>
      </c>
      <c r="R404" s="153">
        <f>Q404*H404</f>
        <v>0</v>
      </c>
      <c r="S404" s="153">
        <v>0</v>
      </c>
      <c r="T404" s="154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55" t="s">
        <v>247</v>
      </c>
      <c r="AT404" s="155" t="s">
        <v>143</v>
      </c>
      <c r="AU404" s="155" t="s">
        <v>78</v>
      </c>
      <c r="AY404" s="18" t="s">
        <v>141</v>
      </c>
      <c r="BE404" s="156">
        <f>IF(N404="základní",J404,0)</f>
        <v>0</v>
      </c>
      <c r="BF404" s="156">
        <f>IF(N404="snížená",J404,0)</f>
        <v>0</v>
      </c>
      <c r="BG404" s="156">
        <f>IF(N404="zákl. přenesená",J404,0)</f>
        <v>0</v>
      </c>
      <c r="BH404" s="156">
        <f>IF(N404="sníž. přenesená",J404,0)</f>
        <v>0</v>
      </c>
      <c r="BI404" s="156">
        <f>IF(N404="nulová",J404,0)</f>
        <v>0</v>
      </c>
      <c r="BJ404" s="18" t="s">
        <v>76</v>
      </c>
      <c r="BK404" s="156">
        <f>ROUND(I404*H404,2)</f>
        <v>0</v>
      </c>
      <c r="BL404" s="18" t="s">
        <v>247</v>
      </c>
      <c r="BM404" s="155" t="s">
        <v>635</v>
      </c>
    </row>
    <row r="405" spans="1:65" s="2" customFormat="1" x14ac:dyDescent="0.2">
      <c r="A405" s="33"/>
      <c r="B405" s="34"/>
      <c r="C405" s="33"/>
      <c r="D405" s="157" t="s">
        <v>150</v>
      </c>
      <c r="E405" s="33"/>
      <c r="F405" s="158" t="s">
        <v>636</v>
      </c>
      <c r="G405" s="33"/>
      <c r="H405" s="33"/>
      <c r="I405" s="159"/>
      <c r="J405" s="33"/>
      <c r="K405" s="33"/>
      <c r="L405" s="34"/>
      <c r="M405" s="160"/>
      <c r="N405" s="161"/>
      <c r="O405" s="54"/>
      <c r="P405" s="54"/>
      <c r="Q405" s="54"/>
      <c r="R405" s="54"/>
      <c r="S405" s="54"/>
      <c r="T405" s="55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8" t="s">
        <v>150</v>
      </c>
      <c r="AU405" s="18" t="s">
        <v>78</v>
      </c>
    </row>
    <row r="406" spans="1:65" s="12" customFormat="1" ht="22.8" customHeight="1" x14ac:dyDescent="0.25">
      <c r="B406" s="130"/>
      <c r="D406" s="131" t="s">
        <v>68</v>
      </c>
      <c r="E406" s="141" t="s">
        <v>637</v>
      </c>
      <c r="F406" s="141" t="s">
        <v>638</v>
      </c>
      <c r="I406" s="133"/>
      <c r="J406" s="142">
        <f>BK406</f>
        <v>0</v>
      </c>
      <c r="L406" s="130"/>
      <c r="M406" s="135"/>
      <c r="N406" s="136"/>
      <c r="O406" s="136"/>
      <c r="P406" s="137">
        <f>SUM(P407:P428)</f>
        <v>0</v>
      </c>
      <c r="Q406" s="136"/>
      <c r="R406" s="137">
        <f>SUM(R407:R428)</f>
        <v>2.2106913399999999</v>
      </c>
      <c r="S406" s="136"/>
      <c r="T406" s="138">
        <f>SUM(T407:T428)</f>
        <v>0</v>
      </c>
      <c r="AR406" s="131" t="s">
        <v>78</v>
      </c>
      <c r="AT406" s="139" t="s">
        <v>68</v>
      </c>
      <c r="AU406" s="139" t="s">
        <v>76</v>
      </c>
      <c r="AY406" s="131" t="s">
        <v>141</v>
      </c>
      <c r="BK406" s="140">
        <f>SUM(BK407:BK428)</f>
        <v>0</v>
      </c>
    </row>
    <row r="407" spans="1:65" s="2" customFormat="1" ht="44.25" customHeight="1" x14ac:dyDescent="0.2">
      <c r="A407" s="33"/>
      <c r="B407" s="143"/>
      <c r="C407" s="144" t="s">
        <v>639</v>
      </c>
      <c r="D407" s="144" t="s">
        <v>143</v>
      </c>
      <c r="E407" s="145" t="s">
        <v>640</v>
      </c>
      <c r="F407" s="146" t="s">
        <v>641</v>
      </c>
      <c r="G407" s="147" t="s">
        <v>146</v>
      </c>
      <c r="H407" s="148">
        <v>426.64</v>
      </c>
      <c r="I407" s="149"/>
      <c r="J407" s="150">
        <f>ROUND(I407*H407,2)</f>
        <v>0</v>
      </c>
      <c r="K407" s="146" t="s">
        <v>147</v>
      </c>
      <c r="L407" s="34"/>
      <c r="M407" s="151" t="s">
        <v>3</v>
      </c>
      <c r="N407" s="152" t="s">
        <v>40</v>
      </c>
      <c r="O407" s="54"/>
      <c r="P407" s="153">
        <f>O407*H407</f>
        <v>0</v>
      </c>
      <c r="Q407" s="153">
        <v>0</v>
      </c>
      <c r="R407" s="153">
        <f>Q407*H407</f>
        <v>0</v>
      </c>
      <c r="S407" s="153">
        <v>0</v>
      </c>
      <c r="T407" s="154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55" t="s">
        <v>247</v>
      </c>
      <c r="AT407" s="155" t="s">
        <v>143</v>
      </c>
      <c r="AU407" s="155" t="s">
        <v>78</v>
      </c>
      <c r="AY407" s="18" t="s">
        <v>141</v>
      </c>
      <c r="BE407" s="156">
        <f>IF(N407="základní",J407,0)</f>
        <v>0</v>
      </c>
      <c r="BF407" s="156">
        <f>IF(N407="snížená",J407,0)</f>
        <v>0</v>
      </c>
      <c r="BG407" s="156">
        <f>IF(N407="zákl. přenesená",J407,0)</f>
        <v>0</v>
      </c>
      <c r="BH407" s="156">
        <f>IF(N407="sníž. přenesená",J407,0)</f>
        <v>0</v>
      </c>
      <c r="BI407" s="156">
        <f>IF(N407="nulová",J407,0)</f>
        <v>0</v>
      </c>
      <c r="BJ407" s="18" t="s">
        <v>76</v>
      </c>
      <c r="BK407" s="156">
        <f>ROUND(I407*H407,2)</f>
        <v>0</v>
      </c>
      <c r="BL407" s="18" t="s">
        <v>247</v>
      </c>
      <c r="BM407" s="155" t="s">
        <v>642</v>
      </c>
    </row>
    <row r="408" spans="1:65" s="2" customFormat="1" x14ac:dyDescent="0.2">
      <c r="A408" s="33"/>
      <c r="B408" s="34"/>
      <c r="C408" s="33"/>
      <c r="D408" s="157" t="s">
        <v>150</v>
      </c>
      <c r="E408" s="33"/>
      <c r="F408" s="158" t="s">
        <v>643</v>
      </c>
      <c r="G408" s="33"/>
      <c r="H408" s="33"/>
      <c r="I408" s="159"/>
      <c r="J408" s="33"/>
      <c r="K408" s="33"/>
      <c r="L408" s="34"/>
      <c r="M408" s="160"/>
      <c r="N408" s="161"/>
      <c r="O408" s="54"/>
      <c r="P408" s="54"/>
      <c r="Q408" s="54"/>
      <c r="R408" s="54"/>
      <c r="S408" s="54"/>
      <c r="T408" s="55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8" t="s">
        <v>150</v>
      </c>
      <c r="AU408" s="18" t="s">
        <v>78</v>
      </c>
    </row>
    <row r="409" spans="1:65" s="13" customFormat="1" x14ac:dyDescent="0.2">
      <c r="B409" s="162"/>
      <c r="D409" s="163" t="s">
        <v>152</v>
      </c>
      <c r="E409" s="164" t="s">
        <v>3</v>
      </c>
      <c r="F409" s="165" t="s">
        <v>644</v>
      </c>
      <c r="H409" s="164" t="s">
        <v>3</v>
      </c>
      <c r="I409" s="166"/>
      <c r="L409" s="162"/>
      <c r="M409" s="167"/>
      <c r="N409" s="168"/>
      <c r="O409" s="168"/>
      <c r="P409" s="168"/>
      <c r="Q409" s="168"/>
      <c r="R409" s="168"/>
      <c r="S409" s="168"/>
      <c r="T409" s="169"/>
      <c r="AT409" s="164" t="s">
        <v>152</v>
      </c>
      <c r="AU409" s="164" t="s">
        <v>78</v>
      </c>
      <c r="AV409" s="13" t="s">
        <v>76</v>
      </c>
      <c r="AW409" s="13" t="s">
        <v>31</v>
      </c>
      <c r="AX409" s="13" t="s">
        <v>69</v>
      </c>
      <c r="AY409" s="164" t="s">
        <v>141</v>
      </c>
    </row>
    <row r="410" spans="1:65" s="14" customFormat="1" x14ac:dyDescent="0.2">
      <c r="B410" s="170"/>
      <c r="D410" s="163" t="s">
        <v>152</v>
      </c>
      <c r="E410" s="171" t="s">
        <v>3</v>
      </c>
      <c r="F410" s="172" t="s">
        <v>645</v>
      </c>
      <c r="H410" s="173">
        <v>426.64</v>
      </c>
      <c r="I410" s="174"/>
      <c r="L410" s="170"/>
      <c r="M410" s="175"/>
      <c r="N410" s="176"/>
      <c r="O410" s="176"/>
      <c r="P410" s="176"/>
      <c r="Q410" s="176"/>
      <c r="R410" s="176"/>
      <c r="S410" s="176"/>
      <c r="T410" s="177"/>
      <c r="AT410" s="171" t="s">
        <v>152</v>
      </c>
      <c r="AU410" s="171" t="s">
        <v>78</v>
      </c>
      <c r="AV410" s="14" t="s">
        <v>78</v>
      </c>
      <c r="AW410" s="14" t="s">
        <v>31</v>
      </c>
      <c r="AX410" s="14" t="s">
        <v>76</v>
      </c>
      <c r="AY410" s="171" t="s">
        <v>141</v>
      </c>
    </row>
    <row r="411" spans="1:65" s="2" customFormat="1" ht="24.15" customHeight="1" x14ac:dyDescent="0.2">
      <c r="A411" s="33"/>
      <c r="B411" s="143"/>
      <c r="C411" s="186" t="s">
        <v>646</v>
      </c>
      <c r="D411" s="186" t="s">
        <v>272</v>
      </c>
      <c r="E411" s="187" t="s">
        <v>647</v>
      </c>
      <c r="F411" s="188" t="s">
        <v>648</v>
      </c>
      <c r="G411" s="189" t="s">
        <v>146</v>
      </c>
      <c r="H411" s="190">
        <v>223.98599999999999</v>
      </c>
      <c r="I411" s="191"/>
      <c r="J411" s="192">
        <f>ROUND(I411*H411,2)</f>
        <v>0</v>
      </c>
      <c r="K411" s="188" t="s">
        <v>147</v>
      </c>
      <c r="L411" s="193"/>
      <c r="M411" s="194" t="s">
        <v>3</v>
      </c>
      <c r="N411" s="195" t="s">
        <v>40</v>
      </c>
      <c r="O411" s="54"/>
      <c r="P411" s="153">
        <f>O411*H411</f>
        <v>0</v>
      </c>
      <c r="Q411" s="153">
        <v>2.8E-3</v>
      </c>
      <c r="R411" s="153">
        <f>Q411*H411</f>
        <v>0.62716079999999996</v>
      </c>
      <c r="S411" s="153">
        <v>0</v>
      </c>
      <c r="T411" s="154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55" t="s">
        <v>347</v>
      </c>
      <c r="AT411" s="155" t="s">
        <v>272</v>
      </c>
      <c r="AU411" s="155" t="s">
        <v>78</v>
      </c>
      <c r="AY411" s="18" t="s">
        <v>141</v>
      </c>
      <c r="BE411" s="156">
        <f>IF(N411="základní",J411,0)</f>
        <v>0</v>
      </c>
      <c r="BF411" s="156">
        <f>IF(N411="snížená",J411,0)</f>
        <v>0</v>
      </c>
      <c r="BG411" s="156">
        <f>IF(N411="zákl. přenesená",J411,0)</f>
        <v>0</v>
      </c>
      <c r="BH411" s="156">
        <f>IF(N411="sníž. přenesená",J411,0)</f>
        <v>0</v>
      </c>
      <c r="BI411" s="156">
        <f>IF(N411="nulová",J411,0)</f>
        <v>0</v>
      </c>
      <c r="BJ411" s="18" t="s">
        <v>76</v>
      </c>
      <c r="BK411" s="156">
        <f>ROUND(I411*H411,2)</f>
        <v>0</v>
      </c>
      <c r="BL411" s="18" t="s">
        <v>247</v>
      </c>
      <c r="BM411" s="155" t="s">
        <v>649</v>
      </c>
    </row>
    <row r="412" spans="1:65" s="13" customFormat="1" x14ac:dyDescent="0.2">
      <c r="B412" s="162"/>
      <c r="D412" s="163" t="s">
        <v>152</v>
      </c>
      <c r="E412" s="164" t="s">
        <v>3</v>
      </c>
      <c r="F412" s="165" t="s">
        <v>644</v>
      </c>
      <c r="H412" s="164" t="s">
        <v>3</v>
      </c>
      <c r="I412" s="166"/>
      <c r="L412" s="162"/>
      <c r="M412" s="167"/>
      <c r="N412" s="168"/>
      <c r="O412" s="168"/>
      <c r="P412" s="168"/>
      <c r="Q412" s="168"/>
      <c r="R412" s="168"/>
      <c r="S412" s="168"/>
      <c r="T412" s="169"/>
      <c r="AT412" s="164" t="s">
        <v>152</v>
      </c>
      <c r="AU412" s="164" t="s">
        <v>78</v>
      </c>
      <c r="AV412" s="13" t="s">
        <v>76</v>
      </c>
      <c r="AW412" s="13" t="s">
        <v>31</v>
      </c>
      <c r="AX412" s="13" t="s">
        <v>69</v>
      </c>
      <c r="AY412" s="164" t="s">
        <v>141</v>
      </c>
    </row>
    <row r="413" spans="1:65" s="14" customFormat="1" x14ac:dyDescent="0.2">
      <c r="B413" s="170"/>
      <c r="D413" s="163" t="s">
        <v>152</v>
      </c>
      <c r="E413" s="171" t="s">
        <v>3</v>
      </c>
      <c r="F413" s="172" t="s">
        <v>650</v>
      </c>
      <c r="H413" s="173">
        <v>223.98599999999999</v>
      </c>
      <c r="I413" s="174"/>
      <c r="L413" s="170"/>
      <c r="M413" s="175"/>
      <c r="N413" s="176"/>
      <c r="O413" s="176"/>
      <c r="P413" s="176"/>
      <c r="Q413" s="176"/>
      <c r="R413" s="176"/>
      <c r="S413" s="176"/>
      <c r="T413" s="177"/>
      <c r="AT413" s="171" t="s">
        <v>152</v>
      </c>
      <c r="AU413" s="171" t="s">
        <v>78</v>
      </c>
      <c r="AV413" s="14" t="s">
        <v>78</v>
      </c>
      <c r="AW413" s="14" t="s">
        <v>31</v>
      </c>
      <c r="AX413" s="14" t="s">
        <v>76</v>
      </c>
      <c r="AY413" s="171" t="s">
        <v>141</v>
      </c>
    </row>
    <row r="414" spans="1:65" s="2" customFormat="1" ht="24.15" customHeight="1" x14ac:dyDescent="0.2">
      <c r="A414" s="33"/>
      <c r="B414" s="143"/>
      <c r="C414" s="186" t="s">
        <v>651</v>
      </c>
      <c r="D414" s="186" t="s">
        <v>272</v>
      </c>
      <c r="E414" s="187" t="s">
        <v>652</v>
      </c>
      <c r="F414" s="188" t="s">
        <v>653</v>
      </c>
      <c r="G414" s="189" t="s">
        <v>146</v>
      </c>
      <c r="H414" s="190">
        <v>223.98599999999999</v>
      </c>
      <c r="I414" s="191"/>
      <c r="J414" s="192">
        <f>ROUND(I414*H414,2)</f>
        <v>0</v>
      </c>
      <c r="K414" s="188" t="s">
        <v>147</v>
      </c>
      <c r="L414" s="193"/>
      <c r="M414" s="194" t="s">
        <v>3</v>
      </c>
      <c r="N414" s="195" t="s">
        <v>40</v>
      </c>
      <c r="O414" s="54"/>
      <c r="P414" s="153">
        <f>O414*H414</f>
        <v>0</v>
      </c>
      <c r="Q414" s="153">
        <v>6.0000000000000001E-3</v>
      </c>
      <c r="R414" s="153">
        <f>Q414*H414</f>
        <v>1.3439159999999999</v>
      </c>
      <c r="S414" s="153">
        <v>0</v>
      </c>
      <c r="T414" s="154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55" t="s">
        <v>347</v>
      </c>
      <c r="AT414" s="155" t="s">
        <v>272</v>
      </c>
      <c r="AU414" s="155" t="s">
        <v>78</v>
      </c>
      <c r="AY414" s="18" t="s">
        <v>141</v>
      </c>
      <c r="BE414" s="156">
        <f>IF(N414="základní",J414,0)</f>
        <v>0</v>
      </c>
      <c r="BF414" s="156">
        <f>IF(N414="snížená",J414,0)</f>
        <v>0</v>
      </c>
      <c r="BG414" s="156">
        <f>IF(N414="zákl. přenesená",J414,0)</f>
        <v>0</v>
      </c>
      <c r="BH414" s="156">
        <f>IF(N414="sníž. přenesená",J414,0)</f>
        <v>0</v>
      </c>
      <c r="BI414" s="156">
        <f>IF(N414="nulová",J414,0)</f>
        <v>0</v>
      </c>
      <c r="BJ414" s="18" t="s">
        <v>76</v>
      </c>
      <c r="BK414" s="156">
        <f>ROUND(I414*H414,2)</f>
        <v>0</v>
      </c>
      <c r="BL414" s="18" t="s">
        <v>247</v>
      </c>
      <c r="BM414" s="155" t="s">
        <v>654</v>
      </c>
    </row>
    <row r="415" spans="1:65" s="13" customFormat="1" x14ac:dyDescent="0.2">
      <c r="B415" s="162"/>
      <c r="D415" s="163" t="s">
        <v>152</v>
      </c>
      <c r="E415" s="164" t="s">
        <v>3</v>
      </c>
      <c r="F415" s="165" t="s">
        <v>644</v>
      </c>
      <c r="H415" s="164" t="s">
        <v>3</v>
      </c>
      <c r="I415" s="166"/>
      <c r="L415" s="162"/>
      <c r="M415" s="167"/>
      <c r="N415" s="168"/>
      <c r="O415" s="168"/>
      <c r="P415" s="168"/>
      <c r="Q415" s="168"/>
      <c r="R415" s="168"/>
      <c r="S415" s="168"/>
      <c r="T415" s="169"/>
      <c r="AT415" s="164" t="s">
        <v>152</v>
      </c>
      <c r="AU415" s="164" t="s">
        <v>78</v>
      </c>
      <c r="AV415" s="13" t="s">
        <v>76</v>
      </c>
      <c r="AW415" s="13" t="s">
        <v>31</v>
      </c>
      <c r="AX415" s="13" t="s">
        <v>69</v>
      </c>
      <c r="AY415" s="164" t="s">
        <v>141</v>
      </c>
    </row>
    <row r="416" spans="1:65" s="14" customFormat="1" x14ac:dyDescent="0.2">
      <c r="B416" s="170"/>
      <c r="D416" s="163" t="s">
        <v>152</v>
      </c>
      <c r="E416" s="171" t="s">
        <v>3</v>
      </c>
      <c r="F416" s="172" t="s">
        <v>650</v>
      </c>
      <c r="H416" s="173">
        <v>223.98599999999999</v>
      </c>
      <c r="I416" s="174"/>
      <c r="L416" s="170"/>
      <c r="M416" s="175"/>
      <c r="N416" s="176"/>
      <c r="O416" s="176"/>
      <c r="P416" s="176"/>
      <c r="Q416" s="176"/>
      <c r="R416" s="176"/>
      <c r="S416" s="176"/>
      <c r="T416" s="177"/>
      <c r="AT416" s="171" t="s">
        <v>152</v>
      </c>
      <c r="AU416" s="171" t="s">
        <v>78</v>
      </c>
      <c r="AV416" s="14" t="s">
        <v>78</v>
      </c>
      <c r="AW416" s="14" t="s">
        <v>31</v>
      </c>
      <c r="AX416" s="14" t="s">
        <v>76</v>
      </c>
      <c r="AY416" s="171" t="s">
        <v>141</v>
      </c>
    </row>
    <row r="417" spans="1:65" s="2" customFormat="1" ht="44.25" customHeight="1" x14ac:dyDescent="0.2">
      <c r="A417" s="33"/>
      <c r="B417" s="143"/>
      <c r="C417" s="144" t="s">
        <v>655</v>
      </c>
      <c r="D417" s="144" t="s">
        <v>143</v>
      </c>
      <c r="E417" s="145" t="s">
        <v>656</v>
      </c>
      <c r="F417" s="146" t="s">
        <v>657</v>
      </c>
      <c r="G417" s="147" t="s">
        <v>146</v>
      </c>
      <c r="H417" s="148">
        <v>13.04</v>
      </c>
      <c r="I417" s="149"/>
      <c r="J417" s="150">
        <f>ROUND(I417*H417,2)</f>
        <v>0</v>
      </c>
      <c r="K417" s="146" t="s">
        <v>147</v>
      </c>
      <c r="L417" s="34"/>
      <c r="M417" s="151" t="s">
        <v>3</v>
      </c>
      <c r="N417" s="152" t="s">
        <v>40</v>
      </c>
      <c r="O417" s="54"/>
      <c r="P417" s="153">
        <f>O417*H417</f>
        <v>0</v>
      </c>
      <c r="Q417" s="153">
        <v>1.16E-3</v>
      </c>
      <c r="R417" s="153">
        <f>Q417*H417</f>
        <v>1.51264E-2</v>
      </c>
      <c r="S417" s="153">
        <v>0</v>
      </c>
      <c r="T417" s="154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55" t="s">
        <v>247</v>
      </c>
      <c r="AT417" s="155" t="s">
        <v>143</v>
      </c>
      <c r="AU417" s="155" t="s">
        <v>78</v>
      </c>
      <c r="AY417" s="18" t="s">
        <v>141</v>
      </c>
      <c r="BE417" s="156">
        <f>IF(N417="základní",J417,0)</f>
        <v>0</v>
      </c>
      <c r="BF417" s="156">
        <f>IF(N417="snížená",J417,0)</f>
        <v>0</v>
      </c>
      <c r="BG417" s="156">
        <f>IF(N417="zákl. přenesená",J417,0)</f>
        <v>0</v>
      </c>
      <c r="BH417" s="156">
        <f>IF(N417="sníž. přenesená",J417,0)</f>
        <v>0</v>
      </c>
      <c r="BI417" s="156">
        <f>IF(N417="nulová",J417,0)</f>
        <v>0</v>
      </c>
      <c r="BJ417" s="18" t="s">
        <v>76</v>
      </c>
      <c r="BK417" s="156">
        <f>ROUND(I417*H417,2)</f>
        <v>0</v>
      </c>
      <c r="BL417" s="18" t="s">
        <v>247</v>
      </c>
      <c r="BM417" s="155" t="s">
        <v>658</v>
      </c>
    </row>
    <row r="418" spans="1:65" s="2" customFormat="1" x14ac:dyDescent="0.2">
      <c r="A418" s="33"/>
      <c r="B418" s="34"/>
      <c r="C418" s="33"/>
      <c r="D418" s="157" t="s">
        <v>150</v>
      </c>
      <c r="E418" s="33"/>
      <c r="F418" s="158" t="s">
        <v>659</v>
      </c>
      <c r="G418" s="33"/>
      <c r="H418" s="33"/>
      <c r="I418" s="159"/>
      <c r="J418" s="33"/>
      <c r="K418" s="33"/>
      <c r="L418" s="34"/>
      <c r="M418" s="160"/>
      <c r="N418" s="161"/>
      <c r="O418" s="54"/>
      <c r="P418" s="54"/>
      <c r="Q418" s="54"/>
      <c r="R418" s="54"/>
      <c r="S418" s="54"/>
      <c r="T418" s="55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8" t="s">
        <v>150</v>
      </c>
      <c r="AU418" s="18" t="s">
        <v>78</v>
      </c>
    </row>
    <row r="419" spans="1:65" s="13" customFormat="1" x14ac:dyDescent="0.2">
      <c r="B419" s="162"/>
      <c r="D419" s="163" t="s">
        <v>152</v>
      </c>
      <c r="E419" s="164" t="s">
        <v>3</v>
      </c>
      <c r="F419" s="165" t="s">
        <v>499</v>
      </c>
      <c r="H419" s="164" t="s">
        <v>3</v>
      </c>
      <c r="I419" s="166"/>
      <c r="L419" s="162"/>
      <c r="M419" s="167"/>
      <c r="N419" s="168"/>
      <c r="O419" s="168"/>
      <c r="P419" s="168"/>
      <c r="Q419" s="168"/>
      <c r="R419" s="168"/>
      <c r="S419" s="168"/>
      <c r="T419" s="169"/>
      <c r="AT419" s="164" t="s">
        <v>152</v>
      </c>
      <c r="AU419" s="164" t="s">
        <v>78</v>
      </c>
      <c r="AV419" s="13" t="s">
        <v>76</v>
      </c>
      <c r="AW419" s="13" t="s">
        <v>31</v>
      </c>
      <c r="AX419" s="13" t="s">
        <v>69</v>
      </c>
      <c r="AY419" s="164" t="s">
        <v>141</v>
      </c>
    </row>
    <row r="420" spans="1:65" s="14" customFormat="1" x14ac:dyDescent="0.2">
      <c r="B420" s="170"/>
      <c r="D420" s="163" t="s">
        <v>152</v>
      </c>
      <c r="E420" s="171" t="s">
        <v>3</v>
      </c>
      <c r="F420" s="172" t="s">
        <v>660</v>
      </c>
      <c r="H420" s="173">
        <v>13.04</v>
      </c>
      <c r="I420" s="174"/>
      <c r="L420" s="170"/>
      <c r="M420" s="175"/>
      <c r="N420" s="176"/>
      <c r="O420" s="176"/>
      <c r="P420" s="176"/>
      <c r="Q420" s="176"/>
      <c r="R420" s="176"/>
      <c r="S420" s="176"/>
      <c r="T420" s="177"/>
      <c r="AT420" s="171" t="s">
        <v>152</v>
      </c>
      <c r="AU420" s="171" t="s">
        <v>78</v>
      </c>
      <c r="AV420" s="14" t="s">
        <v>78</v>
      </c>
      <c r="AW420" s="14" t="s">
        <v>31</v>
      </c>
      <c r="AX420" s="14" t="s">
        <v>76</v>
      </c>
      <c r="AY420" s="171" t="s">
        <v>141</v>
      </c>
    </row>
    <row r="421" spans="1:65" s="2" customFormat="1" ht="24.15" customHeight="1" x14ac:dyDescent="0.2">
      <c r="A421" s="33"/>
      <c r="B421" s="143"/>
      <c r="C421" s="186" t="s">
        <v>661</v>
      </c>
      <c r="D421" s="186" t="s">
        <v>272</v>
      </c>
      <c r="E421" s="187" t="s">
        <v>662</v>
      </c>
      <c r="F421" s="188" t="s">
        <v>663</v>
      </c>
      <c r="G421" s="189" t="s">
        <v>146</v>
      </c>
      <c r="H421" s="190">
        <v>6.8460000000000001</v>
      </c>
      <c r="I421" s="191"/>
      <c r="J421" s="192">
        <f>ROUND(I421*H421,2)</f>
        <v>0</v>
      </c>
      <c r="K421" s="188" t="s">
        <v>147</v>
      </c>
      <c r="L421" s="193"/>
      <c r="M421" s="194" t="s">
        <v>3</v>
      </c>
      <c r="N421" s="195" t="s">
        <v>40</v>
      </c>
      <c r="O421" s="54"/>
      <c r="P421" s="153">
        <f>O421*H421</f>
        <v>0</v>
      </c>
      <c r="Q421" s="153">
        <v>3.209E-2</v>
      </c>
      <c r="R421" s="153">
        <f>Q421*H421</f>
        <v>0.21968814</v>
      </c>
      <c r="S421" s="153">
        <v>0</v>
      </c>
      <c r="T421" s="154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55" t="s">
        <v>347</v>
      </c>
      <c r="AT421" s="155" t="s">
        <v>272</v>
      </c>
      <c r="AU421" s="155" t="s">
        <v>78</v>
      </c>
      <c r="AY421" s="18" t="s">
        <v>141</v>
      </c>
      <c r="BE421" s="156">
        <f>IF(N421="základní",J421,0)</f>
        <v>0</v>
      </c>
      <c r="BF421" s="156">
        <f>IF(N421="snížená",J421,0)</f>
        <v>0</v>
      </c>
      <c r="BG421" s="156">
        <f>IF(N421="zákl. přenesená",J421,0)</f>
        <v>0</v>
      </c>
      <c r="BH421" s="156">
        <f>IF(N421="sníž. přenesená",J421,0)</f>
        <v>0</v>
      </c>
      <c r="BI421" s="156">
        <f>IF(N421="nulová",J421,0)</f>
        <v>0</v>
      </c>
      <c r="BJ421" s="18" t="s">
        <v>76</v>
      </c>
      <c r="BK421" s="156">
        <f>ROUND(I421*H421,2)</f>
        <v>0</v>
      </c>
      <c r="BL421" s="18" t="s">
        <v>247</v>
      </c>
      <c r="BM421" s="155" t="s">
        <v>664</v>
      </c>
    </row>
    <row r="422" spans="1:65" s="13" customFormat="1" x14ac:dyDescent="0.2">
      <c r="B422" s="162"/>
      <c r="D422" s="163" t="s">
        <v>152</v>
      </c>
      <c r="E422" s="164" t="s">
        <v>3</v>
      </c>
      <c r="F422" s="165" t="s">
        <v>499</v>
      </c>
      <c r="H422" s="164" t="s">
        <v>3</v>
      </c>
      <c r="I422" s="166"/>
      <c r="L422" s="162"/>
      <c r="M422" s="167"/>
      <c r="N422" s="168"/>
      <c r="O422" s="168"/>
      <c r="P422" s="168"/>
      <c r="Q422" s="168"/>
      <c r="R422" s="168"/>
      <c r="S422" s="168"/>
      <c r="T422" s="169"/>
      <c r="AT422" s="164" t="s">
        <v>152</v>
      </c>
      <c r="AU422" s="164" t="s">
        <v>78</v>
      </c>
      <c r="AV422" s="13" t="s">
        <v>76</v>
      </c>
      <c r="AW422" s="13" t="s">
        <v>31</v>
      </c>
      <c r="AX422" s="13" t="s">
        <v>69</v>
      </c>
      <c r="AY422" s="164" t="s">
        <v>141</v>
      </c>
    </row>
    <row r="423" spans="1:65" s="14" customFormat="1" x14ac:dyDescent="0.2">
      <c r="B423" s="170"/>
      <c r="D423" s="163" t="s">
        <v>152</v>
      </c>
      <c r="E423" s="171" t="s">
        <v>3</v>
      </c>
      <c r="F423" s="172" t="s">
        <v>665</v>
      </c>
      <c r="H423" s="173">
        <v>6.8460000000000001</v>
      </c>
      <c r="I423" s="174"/>
      <c r="L423" s="170"/>
      <c r="M423" s="175"/>
      <c r="N423" s="176"/>
      <c r="O423" s="176"/>
      <c r="P423" s="176"/>
      <c r="Q423" s="176"/>
      <c r="R423" s="176"/>
      <c r="S423" s="176"/>
      <c r="T423" s="177"/>
      <c r="AT423" s="171" t="s">
        <v>152</v>
      </c>
      <c r="AU423" s="171" t="s">
        <v>78</v>
      </c>
      <c r="AV423" s="14" t="s">
        <v>78</v>
      </c>
      <c r="AW423" s="14" t="s">
        <v>31</v>
      </c>
      <c r="AX423" s="14" t="s">
        <v>76</v>
      </c>
      <c r="AY423" s="171" t="s">
        <v>141</v>
      </c>
    </row>
    <row r="424" spans="1:65" s="2" customFormat="1" ht="16.5" customHeight="1" x14ac:dyDescent="0.2">
      <c r="A424" s="33"/>
      <c r="B424" s="143"/>
      <c r="C424" s="186" t="s">
        <v>666</v>
      </c>
      <c r="D424" s="186" t="s">
        <v>272</v>
      </c>
      <c r="E424" s="187" t="s">
        <v>667</v>
      </c>
      <c r="F424" s="188" t="s">
        <v>668</v>
      </c>
      <c r="G424" s="189" t="s">
        <v>162</v>
      </c>
      <c r="H424" s="190">
        <v>0.24</v>
      </c>
      <c r="I424" s="191"/>
      <c r="J424" s="192">
        <f>ROUND(I424*H424,2)</f>
        <v>0</v>
      </c>
      <c r="K424" s="188" t="s">
        <v>147</v>
      </c>
      <c r="L424" s="193"/>
      <c r="M424" s="194" t="s">
        <v>3</v>
      </c>
      <c r="N424" s="195" t="s">
        <v>40</v>
      </c>
      <c r="O424" s="54"/>
      <c r="P424" s="153">
        <f>O424*H424</f>
        <v>0</v>
      </c>
      <c r="Q424" s="153">
        <v>0.02</v>
      </c>
      <c r="R424" s="153">
        <f>Q424*H424</f>
        <v>4.7999999999999996E-3</v>
      </c>
      <c r="S424" s="153">
        <v>0</v>
      </c>
      <c r="T424" s="154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55" t="s">
        <v>347</v>
      </c>
      <c r="AT424" s="155" t="s">
        <v>272</v>
      </c>
      <c r="AU424" s="155" t="s">
        <v>78</v>
      </c>
      <c r="AY424" s="18" t="s">
        <v>141</v>
      </c>
      <c r="BE424" s="156">
        <f>IF(N424="základní",J424,0)</f>
        <v>0</v>
      </c>
      <c r="BF424" s="156">
        <f>IF(N424="snížená",J424,0)</f>
        <v>0</v>
      </c>
      <c r="BG424" s="156">
        <f>IF(N424="zákl. přenesená",J424,0)</f>
        <v>0</v>
      </c>
      <c r="BH424" s="156">
        <f>IF(N424="sníž. přenesená",J424,0)</f>
        <v>0</v>
      </c>
      <c r="BI424" s="156">
        <f>IF(N424="nulová",J424,0)</f>
        <v>0</v>
      </c>
      <c r="BJ424" s="18" t="s">
        <v>76</v>
      </c>
      <c r="BK424" s="156">
        <f>ROUND(I424*H424,2)</f>
        <v>0</v>
      </c>
      <c r="BL424" s="18" t="s">
        <v>247</v>
      </c>
      <c r="BM424" s="155" t="s">
        <v>669</v>
      </c>
    </row>
    <row r="425" spans="1:65" s="13" customFormat="1" x14ac:dyDescent="0.2">
      <c r="B425" s="162"/>
      <c r="D425" s="163" t="s">
        <v>152</v>
      </c>
      <c r="E425" s="164" t="s">
        <v>3</v>
      </c>
      <c r="F425" s="165" t="s">
        <v>499</v>
      </c>
      <c r="H425" s="164" t="s">
        <v>3</v>
      </c>
      <c r="I425" s="166"/>
      <c r="L425" s="162"/>
      <c r="M425" s="167"/>
      <c r="N425" s="168"/>
      <c r="O425" s="168"/>
      <c r="P425" s="168"/>
      <c r="Q425" s="168"/>
      <c r="R425" s="168"/>
      <c r="S425" s="168"/>
      <c r="T425" s="169"/>
      <c r="AT425" s="164" t="s">
        <v>152</v>
      </c>
      <c r="AU425" s="164" t="s">
        <v>78</v>
      </c>
      <c r="AV425" s="13" t="s">
        <v>76</v>
      </c>
      <c r="AW425" s="13" t="s">
        <v>31</v>
      </c>
      <c r="AX425" s="13" t="s">
        <v>69</v>
      </c>
      <c r="AY425" s="164" t="s">
        <v>141</v>
      </c>
    </row>
    <row r="426" spans="1:65" s="14" customFormat="1" x14ac:dyDescent="0.2">
      <c r="B426" s="170"/>
      <c r="D426" s="163" t="s">
        <v>152</v>
      </c>
      <c r="E426" s="171" t="s">
        <v>3</v>
      </c>
      <c r="F426" s="172" t="s">
        <v>670</v>
      </c>
      <c r="H426" s="173">
        <v>0.24</v>
      </c>
      <c r="I426" s="174"/>
      <c r="L426" s="170"/>
      <c r="M426" s="175"/>
      <c r="N426" s="176"/>
      <c r="O426" s="176"/>
      <c r="P426" s="176"/>
      <c r="Q426" s="176"/>
      <c r="R426" s="176"/>
      <c r="S426" s="176"/>
      <c r="T426" s="177"/>
      <c r="AT426" s="171" t="s">
        <v>152</v>
      </c>
      <c r="AU426" s="171" t="s">
        <v>78</v>
      </c>
      <c r="AV426" s="14" t="s">
        <v>78</v>
      </c>
      <c r="AW426" s="14" t="s">
        <v>31</v>
      </c>
      <c r="AX426" s="14" t="s">
        <v>76</v>
      </c>
      <c r="AY426" s="171" t="s">
        <v>141</v>
      </c>
    </row>
    <row r="427" spans="1:65" s="2" customFormat="1" ht="44.25" customHeight="1" x14ac:dyDescent="0.2">
      <c r="A427" s="33"/>
      <c r="B427" s="143"/>
      <c r="C427" s="144" t="s">
        <v>671</v>
      </c>
      <c r="D427" s="144" t="s">
        <v>143</v>
      </c>
      <c r="E427" s="145" t="s">
        <v>672</v>
      </c>
      <c r="F427" s="146" t="s">
        <v>673</v>
      </c>
      <c r="G427" s="147" t="s">
        <v>190</v>
      </c>
      <c r="H427" s="148">
        <v>2.2109999999999999</v>
      </c>
      <c r="I427" s="149"/>
      <c r="J427" s="150">
        <f>ROUND(I427*H427,2)</f>
        <v>0</v>
      </c>
      <c r="K427" s="146" t="s">
        <v>147</v>
      </c>
      <c r="L427" s="34"/>
      <c r="M427" s="151" t="s">
        <v>3</v>
      </c>
      <c r="N427" s="152" t="s">
        <v>40</v>
      </c>
      <c r="O427" s="54"/>
      <c r="P427" s="153">
        <f>O427*H427</f>
        <v>0</v>
      </c>
      <c r="Q427" s="153">
        <v>0</v>
      </c>
      <c r="R427" s="153">
        <f>Q427*H427</f>
        <v>0</v>
      </c>
      <c r="S427" s="153">
        <v>0</v>
      </c>
      <c r="T427" s="154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55" t="s">
        <v>247</v>
      </c>
      <c r="AT427" s="155" t="s">
        <v>143</v>
      </c>
      <c r="AU427" s="155" t="s">
        <v>78</v>
      </c>
      <c r="AY427" s="18" t="s">
        <v>141</v>
      </c>
      <c r="BE427" s="156">
        <f>IF(N427="základní",J427,0)</f>
        <v>0</v>
      </c>
      <c r="BF427" s="156">
        <f>IF(N427="snížená",J427,0)</f>
        <v>0</v>
      </c>
      <c r="BG427" s="156">
        <f>IF(N427="zákl. přenesená",J427,0)</f>
        <v>0</v>
      </c>
      <c r="BH427" s="156">
        <f>IF(N427="sníž. přenesená",J427,0)</f>
        <v>0</v>
      </c>
      <c r="BI427" s="156">
        <f>IF(N427="nulová",J427,0)</f>
        <v>0</v>
      </c>
      <c r="BJ427" s="18" t="s">
        <v>76</v>
      </c>
      <c r="BK427" s="156">
        <f>ROUND(I427*H427,2)</f>
        <v>0</v>
      </c>
      <c r="BL427" s="18" t="s">
        <v>247</v>
      </c>
      <c r="BM427" s="155" t="s">
        <v>674</v>
      </c>
    </row>
    <row r="428" spans="1:65" s="2" customFormat="1" x14ac:dyDescent="0.2">
      <c r="A428" s="33"/>
      <c r="B428" s="34"/>
      <c r="C428" s="33"/>
      <c r="D428" s="157" t="s">
        <v>150</v>
      </c>
      <c r="E428" s="33"/>
      <c r="F428" s="158" t="s">
        <v>675</v>
      </c>
      <c r="G428" s="33"/>
      <c r="H428" s="33"/>
      <c r="I428" s="159"/>
      <c r="J428" s="33"/>
      <c r="K428" s="33"/>
      <c r="L428" s="34"/>
      <c r="M428" s="160"/>
      <c r="N428" s="161"/>
      <c r="O428" s="54"/>
      <c r="P428" s="54"/>
      <c r="Q428" s="54"/>
      <c r="R428" s="54"/>
      <c r="S428" s="54"/>
      <c r="T428" s="55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T428" s="18" t="s">
        <v>150</v>
      </c>
      <c r="AU428" s="18" t="s">
        <v>78</v>
      </c>
    </row>
    <row r="429" spans="1:65" s="12" customFormat="1" ht="22.8" customHeight="1" x14ac:dyDescent="0.25">
      <c r="B429" s="130"/>
      <c r="D429" s="131" t="s">
        <v>68</v>
      </c>
      <c r="E429" s="141" t="s">
        <v>676</v>
      </c>
      <c r="F429" s="141" t="s">
        <v>677</v>
      </c>
      <c r="I429" s="133"/>
      <c r="J429" s="142">
        <f>BK429</f>
        <v>0</v>
      </c>
      <c r="L429" s="130"/>
      <c r="M429" s="135"/>
      <c r="N429" s="136"/>
      <c r="O429" s="136"/>
      <c r="P429" s="137">
        <f>P430</f>
        <v>0</v>
      </c>
      <c r="Q429" s="136"/>
      <c r="R429" s="137">
        <f>R430</f>
        <v>0</v>
      </c>
      <c r="S429" s="136"/>
      <c r="T429" s="138">
        <f>T430</f>
        <v>0</v>
      </c>
      <c r="AR429" s="131" t="s">
        <v>78</v>
      </c>
      <c r="AT429" s="139" t="s">
        <v>68</v>
      </c>
      <c r="AU429" s="139" t="s">
        <v>76</v>
      </c>
      <c r="AY429" s="131" t="s">
        <v>141</v>
      </c>
      <c r="BK429" s="140">
        <f>BK430</f>
        <v>0</v>
      </c>
    </row>
    <row r="430" spans="1:65" s="2" customFormat="1" ht="55.5" customHeight="1" x14ac:dyDescent="0.2">
      <c r="A430" s="33"/>
      <c r="B430" s="143"/>
      <c r="C430" s="144" t="s">
        <v>678</v>
      </c>
      <c r="D430" s="144" t="s">
        <v>143</v>
      </c>
      <c r="E430" s="145" t="s">
        <v>679</v>
      </c>
      <c r="F430" s="146" t="s">
        <v>680</v>
      </c>
      <c r="G430" s="147" t="s">
        <v>157</v>
      </c>
      <c r="H430" s="148">
        <v>1</v>
      </c>
      <c r="I430" s="149"/>
      <c r="J430" s="150">
        <f>ROUND(I430*H430,2)</f>
        <v>0</v>
      </c>
      <c r="K430" s="146" t="s">
        <v>3</v>
      </c>
      <c r="L430" s="34"/>
      <c r="M430" s="151" t="s">
        <v>3</v>
      </c>
      <c r="N430" s="152" t="s">
        <v>40</v>
      </c>
      <c r="O430" s="54"/>
      <c r="P430" s="153">
        <f>O430*H430</f>
        <v>0</v>
      </c>
      <c r="Q430" s="153">
        <v>0</v>
      </c>
      <c r="R430" s="153">
        <f>Q430*H430</f>
        <v>0</v>
      </c>
      <c r="S430" s="153">
        <v>0</v>
      </c>
      <c r="T430" s="154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55" t="s">
        <v>247</v>
      </c>
      <c r="AT430" s="155" t="s">
        <v>143</v>
      </c>
      <c r="AU430" s="155" t="s">
        <v>78</v>
      </c>
      <c r="AY430" s="18" t="s">
        <v>141</v>
      </c>
      <c r="BE430" s="156">
        <f>IF(N430="základní",J430,0)</f>
        <v>0</v>
      </c>
      <c r="BF430" s="156">
        <f>IF(N430="snížená",J430,0)</f>
        <v>0</v>
      </c>
      <c r="BG430" s="156">
        <f>IF(N430="zákl. přenesená",J430,0)</f>
        <v>0</v>
      </c>
      <c r="BH430" s="156">
        <f>IF(N430="sníž. přenesená",J430,0)</f>
        <v>0</v>
      </c>
      <c r="BI430" s="156">
        <f>IF(N430="nulová",J430,0)</f>
        <v>0</v>
      </c>
      <c r="BJ430" s="18" t="s">
        <v>76</v>
      </c>
      <c r="BK430" s="156">
        <f>ROUND(I430*H430,2)</f>
        <v>0</v>
      </c>
      <c r="BL430" s="18" t="s">
        <v>247</v>
      </c>
      <c r="BM430" s="155" t="s">
        <v>681</v>
      </c>
    </row>
    <row r="431" spans="1:65" s="12" customFormat="1" ht="22.8" customHeight="1" x14ac:dyDescent="0.25">
      <c r="B431" s="130"/>
      <c r="D431" s="131" t="s">
        <v>68</v>
      </c>
      <c r="E431" s="141" t="s">
        <v>682</v>
      </c>
      <c r="F431" s="141" t="s">
        <v>683</v>
      </c>
      <c r="I431" s="133"/>
      <c r="J431" s="142">
        <f>BK431</f>
        <v>0</v>
      </c>
      <c r="L431" s="130"/>
      <c r="M431" s="135"/>
      <c r="N431" s="136"/>
      <c r="O431" s="136"/>
      <c r="P431" s="137">
        <f>SUM(P432:P436)</f>
        <v>0</v>
      </c>
      <c r="Q431" s="136"/>
      <c r="R431" s="137">
        <f>SUM(R432:R436)</f>
        <v>8.9999999999999998E-4</v>
      </c>
      <c r="S431" s="136"/>
      <c r="T431" s="138">
        <f>SUM(T432:T436)</f>
        <v>1.25E-4</v>
      </c>
      <c r="AR431" s="131" t="s">
        <v>78</v>
      </c>
      <c r="AT431" s="139" t="s">
        <v>68</v>
      </c>
      <c r="AU431" s="139" t="s">
        <v>76</v>
      </c>
      <c r="AY431" s="131" t="s">
        <v>141</v>
      </c>
      <c r="BK431" s="140">
        <f>SUM(BK432:BK436)</f>
        <v>0</v>
      </c>
    </row>
    <row r="432" spans="1:65" s="2" customFormat="1" ht="24.15" customHeight="1" x14ac:dyDescent="0.2">
      <c r="A432" s="33"/>
      <c r="B432" s="143"/>
      <c r="C432" s="144" t="s">
        <v>684</v>
      </c>
      <c r="D432" s="144" t="s">
        <v>143</v>
      </c>
      <c r="E432" s="145" t="s">
        <v>685</v>
      </c>
      <c r="F432" s="146" t="s">
        <v>686</v>
      </c>
      <c r="G432" s="147" t="s">
        <v>157</v>
      </c>
      <c r="H432" s="148">
        <v>1</v>
      </c>
      <c r="I432" s="149"/>
      <c r="J432" s="150">
        <f>ROUND(I432*H432,2)</f>
        <v>0</v>
      </c>
      <c r="K432" s="146" t="s">
        <v>147</v>
      </c>
      <c r="L432" s="34"/>
      <c r="M432" s="151" t="s">
        <v>3</v>
      </c>
      <c r="N432" s="152" t="s">
        <v>40</v>
      </c>
      <c r="O432" s="54"/>
      <c r="P432" s="153">
        <f>O432*H432</f>
        <v>0</v>
      </c>
      <c r="Q432" s="153">
        <v>0</v>
      </c>
      <c r="R432" s="153">
        <f>Q432*H432</f>
        <v>0</v>
      </c>
      <c r="S432" s="153">
        <v>0</v>
      </c>
      <c r="T432" s="154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55" t="s">
        <v>247</v>
      </c>
      <c r="AT432" s="155" t="s">
        <v>143</v>
      </c>
      <c r="AU432" s="155" t="s">
        <v>78</v>
      </c>
      <c r="AY432" s="18" t="s">
        <v>141</v>
      </c>
      <c r="BE432" s="156">
        <f>IF(N432="základní",J432,0)</f>
        <v>0</v>
      </c>
      <c r="BF432" s="156">
        <f>IF(N432="snížená",J432,0)</f>
        <v>0</v>
      </c>
      <c r="BG432" s="156">
        <f>IF(N432="zákl. přenesená",J432,0)</f>
        <v>0</v>
      </c>
      <c r="BH432" s="156">
        <f>IF(N432="sníž. přenesená",J432,0)</f>
        <v>0</v>
      </c>
      <c r="BI432" s="156">
        <f>IF(N432="nulová",J432,0)</f>
        <v>0</v>
      </c>
      <c r="BJ432" s="18" t="s">
        <v>76</v>
      </c>
      <c r="BK432" s="156">
        <f>ROUND(I432*H432,2)</f>
        <v>0</v>
      </c>
      <c r="BL432" s="18" t="s">
        <v>247</v>
      </c>
      <c r="BM432" s="155" t="s">
        <v>687</v>
      </c>
    </row>
    <row r="433" spans="1:65" s="2" customFormat="1" x14ac:dyDescent="0.2">
      <c r="A433" s="33"/>
      <c r="B433" s="34"/>
      <c r="C433" s="33"/>
      <c r="D433" s="157" t="s">
        <v>150</v>
      </c>
      <c r="E433" s="33"/>
      <c r="F433" s="158" t="s">
        <v>688</v>
      </c>
      <c r="G433" s="33"/>
      <c r="H433" s="33"/>
      <c r="I433" s="159"/>
      <c r="J433" s="33"/>
      <c r="K433" s="33"/>
      <c r="L433" s="34"/>
      <c r="M433" s="160"/>
      <c r="N433" s="161"/>
      <c r="O433" s="54"/>
      <c r="P433" s="54"/>
      <c r="Q433" s="54"/>
      <c r="R433" s="54"/>
      <c r="S433" s="54"/>
      <c r="T433" s="55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T433" s="18" t="s">
        <v>150</v>
      </c>
      <c r="AU433" s="18" t="s">
        <v>78</v>
      </c>
    </row>
    <row r="434" spans="1:65" s="2" customFormat="1" ht="16.5" customHeight="1" x14ac:dyDescent="0.2">
      <c r="A434" s="33"/>
      <c r="B434" s="143"/>
      <c r="C434" s="186" t="s">
        <v>689</v>
      </c>
      <c r="D434" s="186" t="s">
        <v>272</v>
      </c>
      <c r="E434" s="187" t="s">
        <v>690</v>
      </c>
      <c r="F434" s="188" t="s">
        <v>691</v>
      </c>
      <c r="G434" s="189" t="s">
        <v>157</v>
      </c>
      <c r="H434" s="190">
        <v>1</v>
      </c>
      <c r="I434" s="191"/>
      <c r="J434" s="192">
        <f>ROUND(I434*H434,2)</f>
        <v>0</v>
      </c>
      <c r="K434" s="188" t="s">
        <v>3</v>
      </c>
      <c r="L434" s="193"/>
      <c r="M434" s="194" t="s">
        <v>3</v>
      </c>
      <c r="N434" s="195" t="s">
        <v>40</v>
      </c>
      <c r="O434" s="54"/>
      <c r="P434" s="153">
        <f>O434*H434</f>
        <v>0</v>
      </c>
      <c r="Q434" s="153">
        <v>8.9999999999999998E-4</v>
      </c>
      <c r="R434" s="153">
        <f>Q434*H434</f>
        <v>8.9999999999999998E-4</v>
      </c>
      <c r="S434" s="153">
        <v>0</v>
      </c>
      <c r="T434" s="154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55" t="s">
        <v>347</v>
      </c>
      <c r="AT434" s="155" t="s">
        <v>272</v>
      </c>
      <c r="AU434" s="155" t="s">
        <v>78</v>
      </c>
      <c r="AY434" s="18" t="s">
        <v>141</v>
      </c>
      <c r="BE434" s="156">
        <f>IF(N434="základní",J434,0)</f>
        <v>0</v>
      </c>
      <c r="BF434" s="156">
        <f>IF(N434="snížená",J434,0)</f>
        <v>0</v>
      </c>
      <c r="BG434" s="156">
        <f>IF(N434="zákl. přenesená",J434,0)</f>
        <v>0</v>
      </c>
      <c r="BH434" s="156">
        <f>IF(N434="sníž. přenesená",J434,0)</f>
        <v>0</v>
      </c>
      <c r="BI434" s="156">
        <f>IF(N434="nulová",J434,0)</f>
        <v>0</v>
      </c>
      <c r="BJ434" s="18" t="s">
        <v>76</v>
      </c>
      <c r="BK434" s="156">
        <f>ROUND(I434*H434,2)</f>
        <v>0</v>
      </c>
      <c r="BL434" s="18" t="s">
        <v>247</v>
      </c>
      <c r="BM434" s="155" t="s">
        <v>692</v>
      </c>
    </row>
    <row r="435" spans="1:65" s="2" customFormat="1" ht="24.15" customHeight="1" x14ac:dyDescent="0.2">
      <c r="A435" s="33"/>
      <c r="B435" s="143"/>
      <c r="C435" s="144" t="s">
        <v>693</v>
      </c>
      <c r="D435" s="144" t="s">
        <v>143</v>
      </c>
      <c r="E435" s="145" t="s">
        <v>694</v>
      </c>
      <c r="F435" s="146" t="s">
        <v>695</v>
      </c>
      <c r="G435" s="147" t="s">
        <v>157</v>
      </c>
      <c r="H435" s="148">
        <v>1</v>
      </c>
      <c r="I435" s="149"/>
      <c r="J435" s="150">
        <f>ROUND(I435*H435,2)</f>
        <v>0</v>
      </c>
      <c r="K435" s="146" t="s">
        <v>147</v>
      </c>
      <c r="L435" s="34"/>
      <c r="M435" s="151" t="s">
        <v>3</v>
      </c>
      <c r="N435" s="152" t="s">
        <v>40</v>
      </c>
      <c r="O435" s="54"/>
      <c r="P435" s="153">
        <f>O435*H435</f>
        <v>0</v>
      </c>
      <c r="Q435" s="153">
        <v>0</v>
      </c>
      <c r="R435" s="153">
        <f>Q435*H435</f>
        <v>0</v>
      </c>
      <c r="S435" s="153">
        <v>1.25E-4</v>
      </c>
      <c r="T435" s="154">
        <f>S435*H435</f>
        <v>1.25E-4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55" t="s">
        <v>247</v>
      </c>
      <c r="AT435" s="155" t="s">
        <v>143</v>
      </c>
      <c r="AU435" s="155" t="s">
        <v>78</v>
      </c>
      <c r="AY435" s="18" t="s">
        <v>141</v>
      </c>
      <c r="BE435" s="156">
        <f>IF(N435="základní",J435,0)</f>
        <v>0</v>
      </c>
      <c r="BF435" s="156">
        <f>IF(N435="snížená",J435,0)</f>
        <v>0</v>
      </c>
      <c r="BG435" s="156">
        <f>IF(N435="zákl. přenesená",J435,0)</f>
        <v>0</v>
      </c>
      <c r="BH435" s="156">
        <f>IF(N435="sníž. přenesená",J435,0)</f>
        <v>0</v>
      </c>
      <c r="BI435" s="156">
        <f>IF(N435="nulová",J435,0)</f>
        <v>0</v>
      </c>
      <c r="BJ435" s="18" t="s">
        <v>76</v>
      </c>
      <c r="BK435" s="156">
        <f>ROUND(I435*H435,2)</f>
        <v>0</v>
      </c>
      <c r="BL435" s="18" t="s">
        <v>247</v>
      </c>
      <c r="BM435" s="155" t="s">
        <v>696</v>
      </c>
    </row>
    <row r="436" spans="1:65" s="2" customFormat="1" x14ac:dyDescent="0.2">
      <c r="A436" s="33"/>
      <c r="B436" s="34"/>
      <c r="C436" s="33"/>
      <c r="D436" s="157" t="s">
        <v>150</v>
      </c>
      <c r="E436" s="33"/>
      <c r="F436" s="158" t="s">
        <v>697</v>
      </c>
      <c r="G436" s="33"/>
      <c r="H436" s="33"/>
      <c r="I436" s="159"/>
      <c r="J436" s="33"/>
      <c r="K436" s="33"/>
      <c r="L436" s="34"/>
      <c r="M436" s="160"/>
      <c r="N436" s="161"/>
      <c r="O436" s="54"/>
      <c r="P436" s="54"/>
      <c r="Q436" s="54"/>
      <c r="R436" s="54"/>
      <c r="S436" s="54"/>
      <c r="T436" s="55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8" t="s">
        <v>150</v>
      </c>
      <c r="AU436" s="18" t="s">
        <v>78</v>
      </c>
    </row>
    <row r="437" spans="1:65" s="12" customFormat="1" ht="22.8" customHeight="1" x14ac:dyDescent="0.25">
      <c r="B437" s="130"/>
      <c r="D437" s="131" t="s">
        <v>68</v>
      </c>
      <c r="E437" s="141" t="s">
        <v>698</v>
      </c>
      <c r="F437" s="141" t="s">
        <v>699</v>
      </c>
      <c r="I437" s="133"/>
      <c r="J437" s="142">
        <f>BK437</f>
        <v>0</v>
      </c>
      <c r="L437" s="130"/>
      <c r="M437" s="135"/>
      <c r="N437" s="136"/>
      <c r="O437" s="136"/>
      <c r="P437" s="137">
        <f>SUM(P438:P450)</f>
        <v>0</v>
      </c>
      <c r="Q437" s="136"/>
      <c r="R437" s="137">
        <f>SUM(R438:R450)</f>
        <v>0.359352</v>
      </c>
      <c r="S437" s="136"/>
      <c r="T437" s="138">
        <f>SUM(T438:T450)</f>
        <v>0.19559999999999997</v>
      </c>
      <c r="AR437" s="131" t="s">
        <v>78</v>
      </c>
      <c r="AT437" s="139" t="s">
        <v>68</v>
      </c>
      <c r="AU437" s="139" t="s">
        <v>76</v>
      </c>
      <c r="AY437" s="131" t="s">
        <v>141</v>
      </c>
      <c r="BK437" s="140">
        <f>SUM(BK438:BK450)</f>
        <v>0</v>
      </c>
    </row>
    <row r="438" spans="1:65" s="2" customFormat="1" ht="44.25" customHeight="1" x14ac:dyDescent="0.2">
      <c r="A438" s="33"/>
      <c r="B438" s="143"/>
      <c r="C438" s="144" t="s">
        <v>700</v>
      </c>
      <c r="D438" s="144" t="s">
        <v>143</v>
      </c>
      <c r="E438" s="145" t="s">
        <v>701</v>
      </c>
      <c r="F438" s="146" t="s">
        <v>702</v>
      </c>
      <c r="G438" s="147" t="s">
        <v>146</v>
      </c>
      <c r="H438" s="148">
        <v>25.2</v>
      </c>
      <c r="I438" s="149"/>
      <c r="J438" s="150">
        <f>ROUND(I438*H438,2)</f>
        <v>0</v>
      </c>
      <c r="K438" s="146" t="s">
        <v>147</v>
      </c>
      <c r="L438" s="34"/>
      <c r="M438" s="151" t="s">
        <v>3</v>
      </c>
      <c r="N438" s="152" t="s">
        <v>40</v>
      </c>
      <c r="O438" s="54"/>
      <c r="P438" s="153">
        <f>O438*H438</f>
        <v>0</v>
      </c>
      <c r="Q438" s="153">
        <v>0</v>
      </c>
      <c r="R438" s="153">
        <f>Q438*H438</f>
        <v>0</v>
      </c>
      <c r="S438" s="153">
        <v>0</v>
      </c>
      <c r="T438" s="154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55" t="s">
        <v>247</v>
      </c>
      <c r="AT438" s="155" t="s">
        <v>143</v>
      </c>
      <c r="AU438" s="155" t="s">
        <v>78</v>
      </c>
      <c r="AY438" s="18" t="s">
        <v>141</v>
      </c>
      <c r="BE438" s="156">
        <f>IF(N438="základní",J438,0)</f>
        <v>0</v>
      </c>
      <c r="BF438" s="156">
        <f>IF(N438="snížená",J438,0)</f>
        <v>0</v>
      </c>
      <c r="BG438" s="156">
        <f>IF(N438="zákl. přenesená",J438,0)</f>
        <v>0</v>
      </c>
      <c r="BH438" s="156">
        <f>IF(N438="sníž. přenesená",J438,0)</f>
        <v>0</v>
      </c>
      <c r="BI438" s="156">
        <f>IF(N438="nulová",J438,0)</f>
        <v>0</v>
      </c>
      <c r="BJ438" s="18" t="s">
        <v>76</v>
      </c>
      <c r="BK438" s="156">
        <f>ROUND(I438*H438,2)</f>
        <v>0</v>
      </c>
      <c r="BL438" s="18" t="s">
        <v>247</v>
      </c>
      <c r="BM438" s="155" t="s">
        <v>703</v>
      </c>
    </row>
    <row r="439" spans="1:65" s="2" customFormat="1" x14ac:dyDescent="0.2">
      <c r="A439" s="33"/>
      <c r="B439" s="34"/>
      <c r="C439" s="33"/>
      <c r="D439" s="157" t="s">
        <v>150</v>
      </c>
      <c r="E439" s="33"/>
      <c r="F439" s="158" t="s">
        <v>704</v>
      </c>
      <c r="G439" s="33"/>
      <c r="H439" s="33"/>
      <c r="I439" s="159"/>
      <c r="J439" s="33"/>
      <c r="K439" s="33"/>
      <c r="L439" s="34"/>
      <c r="M439" s="160"/>
      <c r="N439" s="161"/>
      <c r="O439" s="54"/>
      <c r="P439" s="54"/>
      <c r="Q439" s="54"/>
      <c r="R439" s="54"/>
      <c r="S439" s="54"/>
      <c r="T439" s="55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8" t="s">
        <v>150</v>
      </c>
      <c r="AU439" s="18" t="s">
        <v>78</v>
      </c>
    </row>
    <row r="440" spans="1:65" s="14" customFormat="1" x14ac:dyDescent="0.2">
      <c r="B440" s="170"/>
      <c r="D440" s="163" t="s">
        <v>152</v>
      </c>
      <c r="E440" s="171" t="s">
        <v>3</v>
      </c>
      <c r="F440" s="172" t="s">
        <v>705</v>
      </c>
      <c r="H440" s="173">
        <v>25.2</v>
      </c>
      <c r="I440" s="174"/>
      <c r="L440" s="170"/>
      <c r="M440" s="175"/>
      <c r="N440" s="176"/>
      <c r="O440" s="176"/>
      <c r="P440" s="176"/>
      <c r="Q440" s="176"/>
      <c r="R440" s="176"/>
      <c r="S440" s="176"/>
      <c r="T440" s="177"/>
      <c r="AT440" s="171" t="s">
        <v>152</v>
      </c>
      <c r="AU440" s="171" t="s">
        <v>78</v>
      </c>
      <c r="AV440" s="14" t="s">
        <v>78</v>
      </c>
      <c r="AW440" s="14" t="s">
        <v>31</v>
      </c>
      <c r="AX440" s="14" t="s">
        <v>76</v>
      </c>
      <c r="AY440" s="171" t="s">
        <v>141</v>
      </c>
    </row>
    <row r="441" spans="1:65" s="2" customFormat="1" ht="21.75" customHeight="1" x14ac:dyDescent="0.2">
      <c r="A441" s="33"/>
      <c r="B441" s="143"/>
      <c r="C441" s="186" t="s">
        <v>706</v>
      </c>
      <c r="D441" s="186" t="s">
        <v>272</v>
      </c>
      <c r="E441" s="187" t="s">
        <v>707</v>
      </c>
      <c r="F441" s="188" t="s">
        <v>708</v>
      </c>
      <c r="G441" s="189" t="s">
        <v>146</v>
      </c>
      <c r="H441" s="190">
        <v>27.72</v>
      </c>
      <c r="I441" s="191"/>
      <c r="J441" s="192">
        <f>ROUND(I441*H441,2)</f>
        <v>0</v>
      </c>
      <c r="K441" s="188" t="s">
        <v>147</v>
      </c>
      <c r="L441" s="193"/>
      <c r="M441" s="194" t="s">
        <v>3</v>
      </c>
      <c r="N441" s="195" t="s">
        <v>40</v>
      </c>
      <c r="O441" s="54"/>
      <c r="P441" s="153">
        <f>O441*H441</f>
        <v>0</v>
      </c>
      <c r="Q441" s="153">
        <v>1.2800000000000001E-2</v>
      </c>
      <c r="R441" s="153">
        <f>Q441*H441</f>
        <v>0.35481600000000002</v>
      </c>
      <c r="S441" s="153">
        <v>0</v>
      </c>
      <c r="T441" s="154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55" t="s">
        <v>347</v>
      </c>
      <c r="AT441" s="155" t="s">
        <v>272</v>
      </c>
      <c r="AU441" s="155" t="s">
        <v>78</v>
      </c>
      <c r="AY441" s="18" t="s">
        <v>141</v>
      </c>
      <c r="BE441" s="156">
        <f>IF(N441="základní",J441,0)</f>
        <v>0</v>
      </c>
      <c r="BF441" s="156">
        <f>IF(N441="snížená",J441,0)</f>
        <v>0</v>
      </c>
      <c r="BG441" s="156">
        <f>IF(N441="zákl. přenesená",J441,0)</f>
        <v>0</v>
      </c>
      <c r="BH441" s="156">
        <f>IF(N441="sníž. přenesená",J441,0)</f>
        <v>0</v>
      </c>
      <c r="BI441" s="156">
        <f>IF(N441="nulová",J441,0)</f>
        <v>0</v>
      </c>
      <c r="BJ441" s="18" t="s">
        <v>76</v>
      </c>
      <c r="BK441" s="156">
        <f>ROUND(I441*H441,2)</f>
        <v>0</v>
      </c>
      <c r="BL441" s="18" t="s">
        <v>247</v>
      </c>
      <c r="BM441" s="155" t="s">
        <v>709</v>
      </c>
    </row>
    <row r="442" spans="1:65" s="14" customFormat="1" x14ac:dyDescent="0.2">
      <c r="B442" s="170"/>
      <c r="D442" s="163" t="s">
        <v>152</v>
      </c>
      <c r="E442" s="171" t="s">
        <v>3</v>
      </c>
      <c r="F442" s="172" t="s">
        <v>710</v>
      </c>
      <c r="H442" s="173">
        <v>27.72</v>
      </c>
      <c r="I442" s="174"/>
      <c r="L442" s="170"/>
      <c r="M442" s="175"/>
      <c r="N442" s="176"/>
      <c r="O442" s="176"/>
      <c r="P442" s="176"/>
      <c r="Q442" s="176"/>
      <c r="R442" s="176"/>
      <c r="S442" s="176"/>
      <c r="T442" s="177"/>
      <c r="AT442" s="171" t="s">
        <v>152</v>
      </c>
      <c r="AU442" s="171" t="s">
        <v>78</v>
      </c>
      <c r="AV442" s="14" t="s">
        <v>78</v>
      </c>
      <c r="AW442" s="14" t="s">
        <v>31</v>
      </c>
      <c r="AX442" s="14" t="s">
        <v>76</v>
      </c>
      <c r="AY442" s="171" t="s">
        <v>141</v>
      </c>
    </row>
    <row r="443" spans="1:65" s="2" customFormat="1" ht="24.15" customHeight="1" x14ac:dyDescent="0.2">
      <c r="A443" s="33"/>
      <c r="B443" s="143"/>
      <c r="C443" s="144" t="s">
        <v>711</v>
      </c>
      <c r="D443" s="144" t="s">
        <v>143</v>
      </c>
      <c r="E443" s="145" t="s">
        <v>712</v>
      </c>
      <c r="F443" s="146" t="s">
        <v>713</v>
      </c>
      <c r="G443" s="147" t="s">
        <v>146</v>
      </c>
      <c r="H443" s="148">
        <v>6.52</v>
      </c>
      <c r="I443" s="149"/>
      <c r="J443" s="150">
        <f>ROUND(I443*H443,2)</f>
        <v>0</v>
      </c>
      <c r="K443" s="146" t="s">
        <v>147</v>
      </c>
      <c r="L443" s="34"/>
      <c r="M443" s="151" t="s">
        <v>3</v>
      </c>
      <c r="N443" s="152" t="s">
        <v>40</v>
      </c>
      <c r="O443" s="54"/>
      <c r="P443" s="153">
        <f>O443*H443</f>
        <v>0</v>
      </c>
      <c r="Q443" s="153">
        <v>0</v>
      </c>
      <c r="R443" s="153">
        <f>Q443*H443</f>
        <v>0</v>
      </c>
      <c r="S443" s="153">
        <v>0.03</v>
      </c>
      <c r="T443" s="154">
        <f>S443*H443</f>
        <v>0.19559999999999997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55" t="s">
        <v>247</v>
      </c>
      <c r="AT443" s="155" t="s">
        <v>143</v>
      </c>
      <c r="AU443" s="155" t="s">
        <v>78</v>
      </c>
      <c r="AY443" s="18" t="s">
        <v>141</v>
      </c>
      <c r="BE443" s="156">
        <f>IF(N443="základní",J443,0)</f>
        <v>0</v>
      </c>
      <c r="BF443" s="156">
        <f>IF(N443="snížená",J443,0)</f>
        <v>0</v>
      </c>
      <c r="BG443" s="156">
        <f>IF(N443="zákl. přenesená",J443,0)</f>
        <v>0</v>
      </c>
      <c r="BH443" s="156">
        <f>IF(N443="sníž. přenesená",J443,0)</f>
        <v>0</v>
      </c>
      <c r="BI443" s="156">
        <f>IF(N443="nulová",J443,0)</f>
        <v>0</v>
      </c>
      <c r="BJ443" s="18" t="s">
        <v>76</v>
      </c>
      <c r="BK443" s="156">
        <f>ROUND(I443*H443,2)</f>
        <v>0</v>
      </c>
      <c r="BL443" s="18" t="s">
        <v>247</v>
      </c>
      <c r="BM443" s="155" t="s">
        <v>714</v>
      </c>
    </row>
    <row r="444" spans="1:65" s="2" customFormat="1" x14ac:dyDescent="0.2">
      <c r="A444" s="33"/>
      <c r="B444" s="34"/>
      <c r="C444" s="33"/>
      <c r="D444" s="157" t="s">
        <v>150</v>
      </c>
      <c r="E444" s="33"/>
      <c r="F444" s="158" t="s">
        <v>715</v>
      </c>
      <c r="G444" s="33"/>
      <c r="H444" s="33"/>
      <c r="I444" s="159"/>
      <c r="J444" s="33"/>
      <c r="K444" s="33"/>
      <c r="L444" s="34"/>
      <c r="M444" s="160"/>
      <c r="N444" s="161"/>
      <c r="O444" s="54"/>
      <c r="P444" s="54"/>
      <c r="Q444" s="54"/>
      <c r="R444" s="54"/>
      <c r="S444" s="54"/>
      <c r="T444" s="55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T444" s="18" t="s">
        <v>150</v>
      </c>
      <c r="AU444" s="18" t="s">
        <v>78</v>
      </c>
    </row>
    <row r="445" spans="1:65" s="13" customFormat="1" x14ac:dyDescent="0.2">
      <c r="B445" s="162"/>
      <c r="D445" s="163" t="s">
        <v>152</v>
      </c>
      <c r="E445" s="164" t="s">
        <v>3</v>
      </c>
      <c r="F445" s="165" t="s">
        <v>499</v>
      </c>
      <c r="H445" s="164" t="s">
        <v>3</v>
      </c>
      <c r="I445" s="166"/>
      <c r="L445" s="162"/>
      <c r="M445" s="167"/>
      <c r="N445" s="168"/>
      <c r="O445" s="168"/>
      <c r="P445" s="168"/>
      <c r="Q445" s="168"/>
      <c r="R445" s="168"/>
      <c r="S445" s="168"/>
      <c r="T445" s="169"/>
      <c r="AT445" s="164" t="s">
        <v>152</v>
      </c>
      <c r="AU445" s="164" t="s">
        <v>78</v>
      </c>
      <c r="AV445" s="13" t="s">
        <v>76</v>
      </c>
      <c r="AW445" s="13" t="s">
        <v>31</v>
      </c>
      <c r="AX445" s="13" t="s">
        <v>69</v>
      </c>
      <c r="AY445" s="164" t="s">
        <v>141</v>
      </c>
    </row>
    <row r="446" spans="1:65" s="14" customFormat="1" x14ac:dyDescent="0.2">
      <c r="B446" s="170"/>
      <c r="D446" s="163" t="s">
        <v>152</v>
      </c>
      <c r="E446" s="171" t="s">
        <v>3</v>
      </c>
      <c r="F446" s="172" t="s">
        <v>609</v>
      </c>
      <c r="H446" s="173">
        <v>6.52</v>
      </c>
      <c r="I446" s="174"/>
      <c r="L446" s="170"/>
      <c r="M446" s="175"/>
      <c r="N446" s="176"/>
      <c r="O446" s="176"/>
      <c r="P446" s="176"/>
      <c r="Q446" s="176"/>
      <c r="R446" s="176"/>
      <c r="S446" s="176"/>
      <c r="T446" s="177"/>
      <c r="AT446" s="171" t="s">
        <v>152</v>
      </c>
      <c r="AU446" s="171" t="s">
        <v>78</v>
      </c>
      <c r="AV446" s="14" t="s">
        <v>78</v>
      </c>
      <c r="AW446" s="14" t="s">
        <v>31</v>
      </c>
      <c r="AX446" s="14" t="s">
        <v>76</v>
      </c>
      <c r="AY446" s="171" t="s">
        <v>141</v>
      </c>
    </row>
    <row r="447" spans="1:65" s="2" customFormat="1" ht="24.15" customHeight="1" x14ac:dyDescent="0.2">
      <c r="A447" s="33"/>
      <c r="B447" s="143"/>
      <c r="C447" s="144" t="s">
        <v>716</v>
      </c>
      <c r="D447" s="144" t="s">
        <v>143</v>
      </c>
      <c r="E447" s="145" t="s">
        <v>717</v>
      </c>
      <c r="F447" s="146" t="s">
        <v>718</v>
      </c>
      <c r="G447" s="147" t="s">
        <v>146</v>
      </c>
      <c r="H447" s="148">
        <v>25.2</v>
      </c>
      <c r="I447" s="149"/>
      <c r="J447" s="150">
        <f>ROUND(I447*H447,2)</f>
        <v>0</v>
      </c>
      <c r="K447" s="146" t="s">
        <v>147</v>
      </c>
      <c r="L447" s="34"/>
      <c r="M447" s="151" t="s">
        <v>3</v>
      </c>
      <c r="N447" s="152" t="s">
        <v>40</v>
      </c>
      <c r="O447" s="54"/>
      <c r="P447" s="153">
        <f>O447*H447</f>
        <v>0</v>
      </c>
      <c r="Q447" s="153">
        <v>1.8000000000000001E-4</v>
      </c>
      <c r="R447" s="153">
        <f>Q447*H447</f>
        <v>4.5360000000000001E-3</v>
      </c>
      <c r="S447" s="153">
        <v>0</v>
      </c>
      <c r="T447" s="154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55" t="s">
        <v>247</v>
      </c>
      <c r="AT447" s="155" t="s">
        <v>143</v>
      </c>
      <c r="AU447" s="155" t="s">
        <v>78</v>
      </c>
      <c r="AY447" s="18" t="s">
        <v>141</v>
      </c>
      <c r="BE447" s="156">
        <f>IF(N447="základní",J447,0)</f>
        <v>0</v>
      </c>
      <c r="BF447" s="156">
        <f>IF(N447="snížená",J447,0)</f>
        <v>0</v>
      </c>
      <c r="BG447" s="156">
        <f>IF(N447="zákl. přenesená",J447,0)</f>
        <v>0</v>
      </c>
      <c r="BH447" s="156">
        <f>IF(N447="sníž. přenesená",J447,0)</f>
        <v>0</v>
      </c>
      <c r="BI447" s="156">
        <f>IF(N447="nulová",J447,0)</f>
        <v>0</v>
      </c>
      <c r="BJ447" s="18" t="s">
        <v>76</v>
      </c>
      <c r="BK447" s="156">
        <f>ROUND(I447*H447,2)</f>
        <v>0</v>
      </c>
      <c r="BL447" s="18" t="s">
        <v>247</v>
      </c>
      <c r="BM447" s="155" t="s">
        <v>719</v>
      </c>
    </row>
    <row r="448" spans="1:65" s="2" customFormat="1" x14ac:dyDescent="0.2">
      <c r="A448" s="33"/>
      <c r="B448" s="34"/>
      <c r="C448" s="33"/>
      <c r="D448" s="157" t="s">
        <v>150</v>
      </c>
      <c r="E448" s="33"/>
      <c r="F448" s="158" t="s">
        <v>720</v>
      </c>
      <c r="G448" s="33"/>
      <c r="H448" s="33"/>
      <c r="I448" s="159"/>
      <c r="J448" s="33"/>
      <c r="K448" s="33"/>
      <c r="L448" s="34"/>
      <c r="M448" s="160"/>
      <c r="N448" s="161"/>
      <c r="O448" s="54"/>
      <c r="P448" s="54"/>
      <c r="Q448" s="54"/>
      <c r="R448" s="54"/>
      <c r="S448" s="54"/>
      <c r="T448" s="55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T448" s="18" t="s">
        <v>150</v>
      </c>
      <c r="AU448" s="18" t="s">
        <v>78</v>
      </c>
    </row>
    <row r="449" spans="1:65" s="2" customFormat="1" ht="44.25" customHeight="1" x14ac:dyDescent="0.2">
      <c r="A449" s="33"/>
      <c r="B449" s="143"/>
      <c r="C449" s="144" t="s">
        <v>721</v>
      </c>
      <c r="D449" s="144" t="s">
        <v>143</v>
      </c>
      <c r="E449" s="145" t="s">
        <v>722</v>
      </c>
      <c r="F449" s="146" t="s">
        <v>723</v>
      </c>
      <c r="G449" s="147" t="s">
        <v>190</v>
      </c>
      <c r="H449" s="148">
        <v>0.35899999999999999</v>
      </c>
      <c r="I449" s="149"/>
      <c r="J449" s="150">
        <f>ROUND(I449*H449,2)</f>
        <v>0</v>
      </c>
      <c r="K449" s="146" t="s">
        <v>147</v>
      </c>
      <c r="L449" s="34"/>
      <c r="M449" s="151" t="s">
        <v>3</v>
      </c>
      <c r="N449" s="152" t="s">
        <v>40</v>
      </c>
      <c r="O449" s="54"/>
      <c r="P449" s="153">
        <f>O449*H449</f>
        <v>0</v>
      </c>
      <c r="Q449" s="153">
        <v>0</v>
      </c>
      <c r="R449" s="153">
        <f>Q449*H449</f>
        <v>0</v>
      </c>
      <c r="S449" s="153">
        <v>0</v>
      </c>
      <c r="T449" s="154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55" t="s">
        <v>247</v>
      </c>
      <c r="AT449" s="155" t="s">
        <v>143</v>
      </c>
      <c r="AU449" s="155" t="s">
        <v>78</v>
      </c>
      <c r="AY449" s="18" t="s">
        <v>141</v>
      </c>
      <c r="BE449" s="156">
        <f>IF(N449="základní",J449,0)</f>
        <v>0</v>
      </c>
      <c r="BF449" s="156">
        <f>IF(N449="snížená",J449,0)</f>
        <v>0</v>
      </c>
      <c r="BG449" s="156">
        <f>IF(N449="zákl. přenesená",J449,0)</f>
        <v>0</v>
      </c>
      <c r="BH449" s="156">
        <f>IF(N449="sníž. přenesená",J449,0)</f>
        <v>0</v>
      </c>
      <c r="BI449" s="156">
        <f>IF(N449="nulová",J449,0)</f>
        <v>0</v>
      </c>
      <c r="BJ449" s="18" t="s">
        <v>76</v>
      </c>
      <c r="BK449" s="156">
        <f>ROUND(I449*H449,2)</f>
        <v>0</v>
      </c>
      <c r="BL449" s="18" t="s">
        <v>247</v>
      </c>
      <c r="BM449" s="155" t="s">
        <v>724</v>
      </c>
    </row>
    <row r="450" spans="1:65" s="2" customFormat="1" x14ac:dyDescent="0.2">
      <c r="A450" s="33"/>
      <c r="B450" s="34"/>
      <c r="C450" s="33"/>
      <c r="D450" s="157" t="s">
        <v>150</v>
      </c>
      <c r="E450" s="33"/>
      <c r="F450" s="158" t="s">
        <v>725</v>
      </c>
      <c r="G450" s="33"/>
      <c r="H450" s="33"/>
      <c r="I450" s="159"/>
      <c r="J450" s="33"/>
      <c r="K450" s="33"/>
      <c r="L450" s="34"/>
      <c r="M450" s="160"/>
      <c r="N450" s="161"/>
      <c r="O450" s="54"/>
      <c r="P450" s="54"/>
      <c r="Q450" s="54"/>
      <c r="R450" s="54"/>
      <c r="S450" s="54"/>
      <c r="T450" s="55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8" t="s">
        <v>150</v>
      </c>
      <c r="AU450" s="18" t="s">
        <v>78</v>
      </c>
    </row>
    <row r="451" spans="1:65" s="12" customFormat="1" ht="22.8" customHeight="1" x14ac:dyDescent="0.25">
      <c r="B451" s="130"/>
      <c r="D451" s="131" t="s">
        <v>68</v>
      </c>
      <c r="E451" s="141" t="s">
        <v>726</v>
      </c>
      <c r="F451" s="141" t="s">
        <v>727</v>
      </c>
      <c r="I451" s="133"/>
      <c r="J451" s="142">
        <f>BK451</f>
        <v>0</v>
      </c>
      <c r="L451" s="130"/>
      <c r="M451" s="135"/>
      <c r="N451" s="136"/>
      <c r="O451" s="136"/>
      <c r="P451" s="137">
        <f>SUM(P452:P495)</f>
        <v>0</v>
      </c>
      <c r="Q451" s="136"/>
      <c r="R451" s="137">
        <f>SUM(R452:R495)</f>
        <v>0.64296069</v>
      </c>
      <c r="S451" s="136"/>
      <c r="T451" s="138">
        <f>SUM(T452:T495)</f>
        <v>0.45977358000000002</v>
      </c>
      <c r="AR451" s="131" t="s">
        <v>78</v>
      </c>
      <c r="AT451" s="139" t="s">
        <v>68</v>
      </c>
      <c r="AU451" s="139" t="s">
        <v>76</v>
      </c>
      <c r="AY451" s="131" t="s">
        <v>141</v>
      </c>
      <c r="BK451" s="140">
        <f>SUM(BK452:BK495)</f>
        <v>0</v>
      </c>
    </row>
    <row r="452" spans="1:65" s="2" customFormat="1" ht="24.15" customHeight="1" x14ac:dyDescent="0.2">
      <c r="A452" s="33"/>
      <c r="B452" s="143"/>
      <c r="C452" s="144" t="s">
        <v>728</v>
      </c>
      <c r="D452" s="144" t="s">
        <v>143</v>
      </c>
      <c r="E452" s="145" t="s">
        <v>729</v>
      </c>
      <c r="F452" s="146" t="s">
        <v>730</v>
      </c>
      <c r="G452" s="147" t="s">
        <v>146</v>
      </c>
      <c r="H452" s="148">
        <v>6.52</v>
      </c>
      <c r="I452" s="149"/>
      <c r="J452" s="150">
        <f>ROUND(I452*H452,2)</f>
        <v>0</v>
      </c>
      <c r="K452" s="146" t="s">
        <v>147</v>
      </c>
      <c r="L452" s="34"/>
      <c r="M452" s="151" t="s">
        <v>3</v>
      </c>
      <c r="N452" s="152" t="s">
        <v>40</v>
      </c>
      <c r="O452" s="54"/>
      <c r="P452" s="153">
        <f>O452*H452</f>
        <v>0</v>
      </c>
      <c r="Q452" s="153">
        <v>0</v>
      </c>
      <c r="R452" s="153">
        <f>Q452*H452</f>
        <v>0</v>
      </c>
      <c r="S452" s="153">
        <v>5.94E-3</v>
      </c>
      <c r="T452" s="154">
        <f>S452*H452</f>
        <v>3.8728799999999994E-2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55" t="s">
        <v>247</v>
      </c>
      <c r="AT452" s="155" t="s">
        <v>143</v>
      </c>
      <c r="AU452" s="155" t="s">
        <v>78</v>
      </c>
      <c r="AY452" s="18" t="s">
        <v>141</v>
      </c>
      <c r="BE452" s="156">
        <f>IF(N452="základní",J452,0)</f>
        <v>0</v>
      </c>
      <c r="BF452" s="156">
        <f>IF(N452="snížená",J452,0)</f>
        <v>0</v>
      </c>
      <c r="BG452" s="156">
        <f>IF(N452="zákl. přenesená",J452,0)</f>
        <v>0</v>
      </c>
      <c r="BH452" s="156">
        <f>IF(N452="sníž. přenesená",J452,0)</f>
        <v>0</v>
      </c>
      <c r="BI452" s="156">
        <f>IF(N452="nulová",J452,0)</f>
        <v>0</v>
      </c>
      <c r="BJ452" s="18" t="s">
        <v>76</v>
      </c>
      <c r="BK452" s="156">
        <f>ROUND(I452*H452,2)</f>
        <v>0</v>
      </c>
      <c r="BL452" s="18" t="s">
        <v>247</v>
      </c>
      <c r="BM452" s="155" t="s">
        <v>731</v>
      </c>
    </row>
    <row r="453" spans="1:65" s="2" customFormat="1" x14ac:dyDescent="0.2">
      <c r="A453" s="33"/>
      <c r="B453" s="34"/>
      <c r="C453" s="33"/>
      <c r="D453" s="157" t="s">
        <v>150</v>
      </c>
      <c r="E453" s="33"/>
      <c r="F453" s="158" t="s">
        <v>732</v>
      </c>
      <c r="G453" s="33"/>
      <c r="H453" s="33"/>
      <c r="I453" s="159"/>
      <c r="J453" s="33"/>
      <c r="K453" s="33"/>
      <c r="L453" s="34"/>
      <c r="M453" s="160"/>
      <c r="N453" s="161"/>
      <c r="O453" s="54"/>
      <c r="P453" s="54"/>
      <c r="Q453" s="54"/>
      <c r="R453" s="54"/>
      <c r="S453" s="54"/>
      <c r="T453" s="55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T453" s="18" t="s">
        <v>150</v>
      </c>
      <c r="AU453" s="18" t="s">
        <v>78</v>
      </c>
    </row>
    <row r="454" spans="1:65" s="13" customFormat="1" x14ac:dyDescent="0.2">
      <c r="B454" s="162"/>
      <c r="D454" s="163" t="s">
        <v>152</v>
      </c>
      <c r="E454" s="164" t="s">
        <v>3</v>
      </c>
      <c r="F454" s="165" t="s">
        <v>733</v>
      </c>
      <c r="H454" s="164" t="s">
        <v>3</v>
      </c>
      <c r="I454" s="166"/>
      <c r="L454" s="162"/>
      <c r="M454" s="167"/>
      <c r="N454" s="168"/>
      <c r="O454" s="168"/>
      <c r="P454" s="168"/>
      <c r="Q454" s="168"/>
      <c r="R454" s="168"/>
      <c r="S454" s="168"/>
      <c r="T454" s="169"/>
      <c r="AT454" s="164" t="s">
        <v>152</v>
      </c>
      <c r="AU454" s="164" t="s">
        <v>78</v>
      </c>
      <c r="AV454" s="13" t="s">
        <v>76</v>
      </c>
      <c r="AW454" s="13" t="s">
        <v>31</v>
      </c>
      <c r="AX454" s="13" t="s">
        <v>69</v>
      </c>
      <c r="AY454" s="164" t="s">
        <v>141</v>
      </c>
    </row>
    <row r="455" spans="1:65" s="14" customFormat="1" x14ac:dyDescent="0.2">
      <c r="B455" s="170"/>
      <c r="D455" s="163" t="s">
        <v>152</v>
      </c>
      <c r="E455" s="171" t="s">
        <v>3</v>
      </c>
      <c r="F455" s="172" t="s">
        <v>609</v>
      </c>
      <c r="H455" s="173">
        <v>6.52</v>
      </c>
      <c r="I455" s="174"/>
      <c r="L455" s="170"/>
      <c r="M455" s="175"/>
      <c r="N455" s="176"/>
      <c r="O455" s="176"/>
      <c r="P455" s="176"/>
      <c r="Q455" s="176"/>
      <c r="R455" s="176"/>
      <c r="S455" s="176"/>
      <c r="T455" s="177"/>
      <c r="AT455" s="171" t="s">
        <v>152</v>
      </c>
      <c r="AU455" s="171" t="s">
        <v>78</v>
      </c>
      <c r="AV455" s="14" t="s">
        <v>78</v>
      </c>
      <c r="AW455" s="14" t="s">
        <v>31</v>
      </c>
      <c r="AX455" s="14" t="s">
        <v>76</v>
      </c>
      <c r="AY455" s="171" t="s">
        <v>141</v>
      </c>
    </row>
    <row r="456" spans="1:65" s="2" customFormat="1" ht="21.75" customHeight="1" x14ac:dyDescent="0.2">
      <c r="A456" s="33"/>
      <c r="B456" s="143"/>
      <c r="C456" s="144" t="s">
        <v>734</v>
      </c>
      <c r="D456" s="144" t="s">
        <v>143</v>
      </c>
      <c r="E456" s="145" t="s">
        <v>735</v>
      </c>
      <c r="F456" s="146" t="s">
        <v>736</v>
      </c>
      <c r="G456" s="147" t="s">
        <v>298</v>
      </c>
      <c r="H456" s="148">
        <v>36.67</v>
      </c>
      <c r="I456" s="149"/>
      <c r="J456" s="150">
        <f>ROUND(I456*H456,2)</f>
        <v>0</v>
      </c>
      <c r="K456" s="146" t="s">
        <v>147</v>
      </c>
      <c r="L456" s="34"/>
      <c r="M456" s="151" t="s">
        <v>3</v>
      </c>
      <c r="N456" s="152" t="s">
        <v>40</v>
      </c>
      <c r="O456" s="54"/>
      <c r="P456" s="153">
        <f>O456*H456</f>
        <v>0</v>
      </c>
      <c r="Q456" s="153">
        <v>0</v>
      </c>
      <c r="R456" s="153">
        <f>Q456*H456</f>
        <v>0</v>
      </c>
      <c r="S456" s="153">
        <v>1.6999999999999999E-3</v>
      </c>
      <c r="T456" s="154">
        <f>S456*H456</f>
        <v>6.2338999999999999E-2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55" t="s">
        <v>247</v>
      </c>
      <c r="AT456" s="155" t="s">
        <v>143</v>
      </c>
      <c r="AU456" s="155" t="s">
        <v>78</v>
      </c>
      <c r="AY456" s="18" t="s">
        <v>141</v>
      </c>
      <c r="BE456" s="156">
        <f>IF(N456="základní",J456,0)</f>
        <v>0</v>
      </c>
      <c r="BF456" s="156">
        <f>IF(N456="snížená",J456,0)</f>
        <v>0</v>
      </c>
      <c r="BG456" s="156">
        <f>IF(N456="zákl. přenesená",J456,0)</f>
        <v>0</v>
      </c>
      <c r="BH456" s="156">
        <f>IF(N456="sníž. přenesená",J456,0)</f>
        <v>0</v>
      </c>
      <c r="BI456" s="156">
        <f>IF(N456="nulová",J456,0)</f>
        <v>0</v>
      </c>
      <c r="BJ456" s="18" t="s">
        <v>76</v>
      </c>
      <c r="BK456" s="156">
        <f>ROUND(I456*H456,2)</f>
        <v>0</v>
      </c>
      <c r="BL456" s="18" t="s">
        <v>247</v>
      </c>
      <c r="BM456" s="155" t="s">
        <v>737</v>
      </c>
    </row>
    <row r="457" spans="1:65" s="2" customFormat="1" x14ac:dyDescent="0.2">
      <c r="A457" s="33"/>
      <c r="B457" s="34"/>
      <c r="C457" s="33"/>
      <c r="D457" s="157" t="s">
        <v>150</v>
      </c>
      <c r="E457" s="33"/>
      <c r="F457" s="158" t="s">
        <v>738</v>
      </c>
      <c r="G457" s="33"/>
      <c r="H457" s="33"/>
      <c r="I457" s="159"/>
      <c r="J457" s="33"/>
      <c r="K457" s="33"/>
      <c r="L457" s="34"/>
      <c r="M457" s="160"/>
      <c r="N457" s="161"/>
      <c r="O457" s="54"/>
      <c r="P457" s="54"/>
      <c r="Q457" s="54"/>
      <c r="R457" s="54"/>
      <c r="S457" s="54"/>
      <c r="T457" s="55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T457" s="18" t="s">
        <v>150</v>
      </c>
      <c r="AU457" s="18" t="s">
        <v>78</v>
      </c>
    </row>
    <row r="458" spans="1:65" s="2" customFormat="1" ht="24.15" customHeight="1" x14ac:dyDescent="0.2">
      <c r="A458" s="33"/>
      <c r="B458" s="143"/>
      <c r="C458" s="144" t="s">
        <v>739</v>
      </c>
      <c r="D458" s="144" t="s">
        <v>143</v>
      </c>
      <c r="E458" s="145" t="s">
        <v>740</v>
      </c>
      <c r="F458" s="146" t="s">
        <v>741</v>
      </c>
      <c r="G458" s="147" t="s">
        <v>298</v>
      </c>
      <c r="H458" s="148">
        <v>24.184999999999999</v>
      </c>
      <c r="I458" s="149"/>
      <c r="J458" s="150">
        <f>ROUND(I458*H458,2)</f>
        <v>0</v>
      </c>
      <c r="K458" s="146" t="s">
        <v>147</v>
      </c>
      <c r="L458" s="34"/>
      <c r="M458" s="151" t="s">
        <v>3</v>
      </c>
      <c r="N458" s="152" t="s">
        <v>40</v>
      </c>
      <c r="O458" s="54"/>
      <c r="P458" s="153">
        <f>O458*H458</f>
        <v>0</v>
      </c>
      <c r="Q458" s="153">
        <v>0</v>
      </c>
      <c r="R458" s="153">
        <f>Q458*H458</f>
        <v>0</v>
      </c>
      <c r="S458" s="153">
        <v>1.67E-3</v>
      </c>
      <c r="T458" s="154">
        <f>S458*H458</f>
        <v>4.038895E-2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55" t="s">
        <v>247</v>
      </c>
      <c r="AT458" s="155" t="s">
        <v>143</v>
      </c>
      <c r="AU458" s="155" t="s">
        <v>78</v>
      </c>
      <c r="AY458" s="18" t="s">
        <v>141</v>
      </c>
      <c r="BE458" s="156">
        <f>IF(N458="základní",J458,0)</f>
        <v>0</v>
      </c>
      <c r="BF458" s="156">
        <f>IF(N458="snížená",J458,0)</f>
        <v>0</v>
      </c>
      <c r="BG458" s="156">
        <f>IF(N458="zákl. přenesená",J458,0)</f>
        <v>0</v>
      </c>
      <c r="BH458" s="156">
        <f>IF(N458="sníž. přenesená",J458,0)</f>
        <v>0</v>
      </c>
      <c r="BI458" s="156">
        <f>IF(N458="nulová",J458,0)</f>
        <v>0</v>
      </c>
      <c r="BJ458" s="18" t="s">
        <v>76</v>
      </c>
      <c r="BK458" s="156">
        <f>ROUND(I458*H458,2)</f>
        <v>0</v>
      </c>
      <c r="BL458" s="18" t="s">
        <v>247</v>
      </c>
      <c r="BM458" s="155" t="s">
        <v>742</v>
      </c>
    </row>
    <row r="459" spans="1:65" s="2" customFormat="1" x14ac:dyDescent="0.2">
      <c r="A459" s="33"/>
      <c r="B459" s="34"/>
      <c r="C459" s="33"/>
      <c r="D459" s="157" t="s">
        <v>150</v>
      </c>
      <c r="E459" s="33"/>
      <c r="F459" s="158" t="s">
        <v>743</v>
      </c>
      <c r="G459" s="33"/>
      <c r="H459" s="33"/>
      <c r="I459" s="159"/>
      <c r="J459" s="33"/>
      <c r="K459" s="33"/>
      <c r="L459" s="34"/>
      <c r="M459" s="160"/>
      <c r="N459" s="161"/>
      <c r="O459" s="54"/>
      <c r="P459" s="54"/>
      <c r="Q459" s="54"/>
      <c r="R459" s="54"/>
      <c r="S459" s="54"/>
      <c r="T459" s="55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T459" s="18" t="s">
        <v>150</v>
      </c>
      <c r="AU459" s="18" t="s">
        <v>78</v>
      </c>
    </row>
    <row r="460" spans="1:65" s="2" customFormat="1" ht="24.15" customHeight="1" x14ac:dyDescent="0.2">
      <c r="A460" s="33"/>
      <c r="B460" s="143"/>
      <c r="C460" s="144" t="s">
        <v>744</v>
      </c>
      <c r="D460" s="144" t="s">
        <v>143</v>
      </c>
      <c r="E460" s="145" t="s">
        <v>745</v>
      </c>
      <c r="F460" s="146" t="s">
        <v>746</v>
      </c>
      <c r="G460" s="147" t="s">
        <v>298</v>
      </c>
      <c r="H460" s="148">
        <v>52.057000000000002</v>
      </c>
      <c r="I460" s="149"/>
      <c r="J460" s="150">
        <f>ROUND(I460*H460,2)</f>
        <v>0</v>
      </c>
      <c r="K460" s="146" t="s">
        <v>147</v>
      </c>
      <c r="L460" s="34"/>
      <c r="M460" s="151" t="s">
        <v>3</v>
      </c>
      <c r="N460" s="152" t="s">
        <v>40</v>
      </c>
      <c r="O460" s="54"/>
      <c r="P460" s="153">
        <f>O460*H460</f>
        <v>0</v>
      </c>
      <c r="Q460" s="153">
        <v>0</v>
      </c>
      <c r="R460" s="153">
        <f>Q460*H460</f>
        <v>0</v>
      </c>
      <c r="S460" s="153">
        <v>2.2300000000000002E-3</v>
      </c>
      <c r="T460" s="154">
        <f>S460*H460</f>
        <v>0.11608711000000002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55" t="s">
        <v>247</v>
      </c>
      <c r="AT460" s="155" t="s">
        <v>143</v>
      </c>
      <c r="AU460" s="155" t="s">
        <v>78</v>
      </c>
      <c r="AY460" s="18" t="s">
        <v>141</v>
      </c>
      <c r="BE460" s="156">
        <f>IF(N460="základní",J460,0)</f>
        <v>0</v>
      </c>
      <c r="BF460" s="156">
        <f>IF(N460="snížená",J460,0)</f>
        <v>0</v>
      </c>
      <c r="BG460" s="156">
        <f>IF(N460="zákl. přenesená",J460,0)</f>
        <v>0</v>
      </c>
      <c r="BH460" s="156">
        <f>IF(N460="sníž. přenesená",J460,0)</f>
        <v>0</v>
      </c>
      <c r="BI460" s="156">
        <f>IF(N460="nulová",J460,0)</f>
        <v>0</v>
      </c>
      <c r="BJ460" s="18" t="s">
        <v>76</v>
      </c>
      <c r="BK460" s="156">
        <f>ROUND(I460*H460,2)</f>
        <v>0</v>
      </c>
      <c r="BL460" s="18" t="s">
        <v>247</v>
      </c>
      <c r="BM460" s="155" t="s">
        <v>747</v>
      </c>
    </row>
    <row r="461" spans="1:65" s="2" customFormat="1" x14ac:dyDescent="0.2">
      <c r="A461" s="33"/>
      <c r="B461" s="34"/>
      <c r="C461" s="33"/>
      <c r="D461" s="157" t="s">
        <v>150</v>
      </c>
      <c r="E461" s="33"/>
      <c r="F461" s="158" t="s">
        <v>748</v>
      </c>
      <c r="G461" s="33"/>
      <c r="H461" s="33"/>
      <c r="I461" s="159"/>
      <c r="J461" s="33"/>
      <c r="K461" s="33"/>
      <c r="L461" s="34"/>
      <c r="M461" s="160"/>
      <c r="N461" s="161"/>
      <c r="O461" s="54"/>
      <c r="P461" s="54"/>
      <c r="Q461" s="54"/>
      <c r="R461" s="54"/>
      <c r="S461" s="54"/>
      <c r="T461" s="55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8" t="s">
        <v>150</v>
      </c>
      <c r="AU461" s="18" t="s">
        <v>78</v>
      </c>
    </row>
    <row r="462" spans="1:65" s="2" customFormat="1" ht="24.15" customHeight="1" x14ac:dyDescent="0.2">
      <c r="A462" s="33"/>
      <c r="B462" s="143"/>
      <c r="C462" s="144" t="s">
        <v>749</v>
      </c>
      <c r="D462" s="144" t="s">
        <v>143</v>
      </c>
      <c r="E462" s="145" t="s">
        <v>750</v>
      </c>
      <c r="F462" s="146" t="s">
        <v>751</v>
      </c>
      <c r="G462" s="147" t="s">
        <v>298</v>
      </c>
      <c r="H462" s="148">
        <v>52.006999999999998</v>
      </c>
      <c r="I462" s="149"/>
      <c r="J462" s="150">
        <f>ROUND(I462*H462,2)</f>
        <v>0</v>
      </c>
      <c r="K462" s="146" t="s">
        <v>147</v>
      </c>
      <c r="L462" s="34"/>
      <c r="M462" s="151" t="s">
        <v>3</v>
      </c>
      <c r="N462" s="152" t="s">
        <v>40</v>
      </c>
      <c r="O462" s="54"/>
      <c r="P462" s="153">
        <f>O462*H462</f>
        <v>0</v>
      </c>
      <c r="Q462" s="153">
        <v>0</v>
      </c>
      <c r="R462" s="153">
        <f>Q462*H462</f>
        <v>0</v>
      </c>
      <c r="S462" s="153">
        <v>2.5999999999999999E-3</v>
      </c>
      <c r="T462" s="154">
        <f>S462*H462</f>
        <v>0.13521819999999998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55" t="s">
        <v>247</v>
      </c>
      <c r="AT462" s="155" t="s">
        <v>143</v>
      </c>
      <c r="AU462" s="155" t="s">
        <v>78</v>
      </c>
      <c r="AY462" s="18" t="s">
        <v>141</v>
      </c>
      <c r="BE462" s="156">
        <f>IF(N462="základní",J462,0)</f>
        <v>0</v>
      </c>
      <c r="BF462" s="156">
        <f>IF(N462="snížená",J462,0)</f>
        <v>0</v>
      </c>
      <c r="BG462" s="156">
        <f>IF(N462="zákl. přenesená",J462,0)</f>
        <v>0</v>
      </c>
      <c r="BH462" s="156">
        <f>IF(N462="sníž. přenesená",J462,0)</f>
        <v>0</v>
      </c>
      <c r="BI462" s="156">
        <f>IF(N462="nulová",J462,0)</f>
        <v>0</v>
      </c>
      <c r="BJ462" s="18" t="s">
        <v>76</v>
      </c>
      <c r="BK462" s="156">
        <f>ROUND(I462*H462,2)</f>
        <v>0</v>
      </c>
      <c r="BL462" s="18" t="s">
        <v>247</v>
      </c>
      <c r="BM462" s="155" t="s">
        <v>752</v>
      </c>
    </row>
    <row r="463" spans="1:65" s="2" customFormat="1" x14ac:dyDescent="0.2">
      <c r="A463" s="33"/>
      <c r="B463" s="34"/>
      <c r="C463" s="33"/>
      <c r="D463" s="157" t="s">
        <v>150</v>
      </c>
      <c r="E463" s="33"/>
      <c r="F463" s="158" t="s">
        <v>753</v>
      </c>
      <c r="G463" s="33"/>
      <c r="H463" s="33"/>
      <c r="I463" s="159"/>
      <c r="J463" s="33"/>
      <c r="K463" s="33"/>
      <c r="L463" s="34"/>
      <c r="M463" s="160"/>
      <c r="N463" s="161"/>
      <c r="O463" s="54"/>
      <c r="P463" s="54"/>
      <c r="Q463" s="54"/>
      <c r="R463" s="54"/>
      <c r="S463" s="54"/>
      <c r="T463" s="55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T463" s="18" t="s">
        <v>150</v>
      </c>
      <c r="AU463" s="18" t="s">
        <v>78</v>
      </c>
    </row>
    <row r="464" spans="1:65" s="2" customFormat="1" ht="16.5" customHeight="1" x14ac:dyDescent="0.2">
      <c r="A464" s="33"/>
      <c r="B464" s="143"/>
      <c r="C464" s="144" t="s">
        <v>754</v>
      </c>
      <c r="D464" s="144" t="s">
        <v>143</v>
      </c>
      <c r="E464" s="145" t="s">
        <v>755</v>
      </c>
      <c r="F464" s="146" t="s">
        <v>756</v>
      </c>
      <c r="G464" s="147" t="s">
        <v>298</v>
      </c>
      <c r="H464" s="148">
        <v>17.007999999999999</v>
      </c>
      <c r="I464" s="149"/>
      <c r="J464" s="150">
        <f>ROUND(I464*H464,2)</f>
        <v>0</v>
      </c>
      <c r="K464" s="146" t="s">
        <v>147</v>
      </c>
      <c r="L464" s="34"/>
      <c r="M464" s="151" t="s">
        <v>3</v>
      </c>
      <c r="N464" s="152" t="s">
        <v>40</v>
      </c>
      <c r="O464" s="54"/>
      <c r="P464" s="153">
        <f>O464*H464</f>
        <v>0</v>
      </c>
      <c r="Q464" s="153">
        <v>0</v>
      </c>
      <c r="R464" s="153">
        <f>Q464*H464</f>
        <v>0</v>
      </c>
      <c r="S464" s="153">
        <v>3.9399999999999999E-3</v>
      </c>
      <c r="T464" s="154">
        <f>S464*H464</f>
        <v>6.7011519999999991E-2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55" t="s">
        <v>247</v>
      </c>
      <c r="AT464" s="155" t="s">
        <v>143</v>
      </c>
      <c r="AU464" s="155" t="s">
        <v>78</v>
      </c>
      <c r="AY464" s="18" t="s">
        <v>141</v>
      </c>
      <c r="BE464" s="156">
        <f>IF(N464="základní",J464,0)</f>
        <v>0</v>
      </c>
      <c r="BF464" s="156">
        <f>IF(N464="snížená",J464,0)</f>
        <v>0</v>
      </c>
      <c r="BG464" s="156">
        <f>IF(N464="zákl. přenesená",J464,0)</f>
        <v>0</v>
      </c>
      <c r="BH464" s="156">
        <f>IF(N464="sníž. přenesená",J464,0)</f>
        <v>0</v>
      </c>
      <c r="BI464" s="156">
        <f>IF(N464="nulová",J464,0)</f>
        <v>0</v>
      </c>
      <c r="BJ464" s="18" t="s">
        <v>76</v>
      </c>
      <c r="BK464" s="156">
        <f>ROUND(I464*H464,2)</f>
        <v>0</v>
      </c>
      <c r="BL464" s="18" t="s">
        <v>247</v>
      </c>
      <c r="BM464" s="155" t="s">
        <v>757</v>
      </c>
    </row>
    <row r="465" spans="1:65" s="2" customFormat="1" x14ac:dyDescent="0.2">
      <c r="A465" s="33"/>
      <c r="B465" s="34"/>
      <c r="C465" s="33"/>
      <c r="D465" s="157" t="s">
        <v>150</v>
      </c>
      <c r="E465" s="33"/>
      <c r="F465" s="158" t="s">
        <v>758</v>
      </c>
      <c r="G465" s="33"/>
      <c r="H465" s="33"/>
      <c r="I465" s="159"/>
      <c r="J465" s="33"/>
      <c r="K465" s="33"/>
      <c r="L465" s="34"/>
      <c r="M465" s="160"/>
      <c r="N465" s="161"/>
      <c r="O465" s="54"/>
      <c r="P465" s="54"/>
      <c r="Q465" s="54"/>
      <c r="R465" s="54"/>
      <c r="S465" s="54"/>
      <c r="T465" s="55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T465" s="18" t="s">
        <v>150</v>
      </c>
      <c r="AU465" s="18" t="s">
        <v>78</v>
      </c>
    </row>
    <row r="466" spans="1:65" s="2" customFormat="1" ht="33" customHeight="1" x14ac:dyDescent="0.2">
      <c r="A466" s="33"/>
      <c r="B466" s="143"/>
      <c r="C466" s="144" t="s">
        <v>759</v>
      </c>
      <c r="D466" s="144" t="s">
        <v>143</v>
      </c>
      <c r="E466" s="145" t="s">
        <v>760</v>
      </c>
      <c r="F466" s="146" t="s">
        <v>761</v>
      </c>
      <c r="G466" s="147" t="s">
        <v>298</v>
      </c>
      <c r="H466" s="148">
        <v>36.67</v>
      </c>
      <c r="I466" s="149"/>
      <c r="J466" s="150">
        <f>ROUND(I466*H466,2)</f>
        <v>0</v>
      </c>
      <c r="K466" s="146" t="s">
        <v>147</v>
      </c>
      <c r="L466" s="34"/>
      <c r="M466" s="151" t="s">
        <v>3</v>
      </c>
      <c r="N466" s="152" t="s">
        <v>40</v>
      </c>
      <c r="O466" s="54"/>
      <c r="P466" s="153">
        <f>O466*H466</f>
        <v>0</v>
      </c>
      <c r="Q466" s="153">
        <v>3.47E-3</v>
      </c>
      <c r="R466" s="153">
        <f>Q466*H466</f>
        <v>0.12724489999999999</v>
      </c>
      <c r="S466" s="153">
        <v>0</v>
      </c>
      <c r="T466" s="154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55" t="s">
        <v>247</v>
      </c>
      <c r="AT466" s="155" t="s">
        <v>143</v>
      </c>
      <c r="AU466" s="155" t="s">
        <v>78</v>
      </c>
      <c r="AY466" s="18" t="s">
        <v>141</v>
      </c>
      <c r="BE466" s="156">
        <f>IF(N466="základní",J466,0)</f>
        <v>0</v>
      </c>
      <c r="BF466" s="156">
        <f>IF(N466="snížená",J466,0)</f>
        <v>0</v>
      </c>
      <c r="BG466" s="156">
        <f>IF(N466="zákl. přenesená",J466,0)</f>
        <v>0</v>
      </c>
      <c r="BH466" s="156">
        <f>IF(N466="sníž. přenesená",J466,0)</f>
        <v>0</v>
      </c>
      <c r="BI466" s="156">
        <f>IF(N466="nulová",J466,0)</f>
        <v>0</v>
      </c>
      <c r="BJ466" s="18" t="s">
        <v>76</v>
      </c>
      <c r="BK466" s="156">
        <f>ROUND(I466*H466,2)</f>
        <v>0</v>
      </c>
      <c r="BL466" s="18" t="s">
        <v>247</v>
      </c>
      <c r="BM466" s="155" t="s">
        <v>762</v>
      </c>
    </row>
    <row r="467" spans="1:65" s="2" customFormat="1" x14ac:dyDescent="0.2">
      <c r="A467" s="33"/>
      <c r="B467" s="34"/>
      <c r="C467" s="33"/>
      <c r="D467" s="157" t="s">
        <v>150</v>
      </c>
      <c r="E467" s="33"/>
      <c r="F467" s="158" t="s">
        <v>763</v>
      </c>
      <c r="G467" s="33"/>
      <c r="H467" s="33"/>
      <c r="I467" s="159"/>
      <c r="J467" s="33"/>
      <c r="K467" s="33"/>
      <c r="L467" s="34"/>
      <c r="M467" s="160"/>
      <c r="N467" s="161"/>
      <c r="O467" s="54"/>
      <c r="P467" s="54"/>
      <c r="Q467" s="54"/>
      <c r="R467" s="54"/>
      <c r="S467" s="54"/>
      <c r="T467" s="55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T467" s="18" t="s">
        <v>150</v>
      </c>
      <c r="AU467" s="18" t="s">
        <v>78</v>
      </c>
    </row>
    <row r="468" spans="1:65" s="13" customFormat="1" x14ac:dyDescent="0.2">
      <c r="B468" s="162"/>
      <c r="D468" s="163" t="s">
        <v>152</v>
      </c>
      <c r="E468" s="164" t="s">
        <v>3</v>
      </c>
      <c r="F468" s="165" t="s">
        <v>764</v>
      </c>
      <c r="H468" s="164" t="s">
        <v>3</v>
      </c>
      <c r="I468" s="166"/>
      <c r="L468" s="162"/>
      <c r="M468" s="167"/>
      <c r="N468" s="168"/>
      <c r="O468" s="168"/>
      <c r="P468" s="168"/>
      <c r="Q468" s="168"/>
      <c r="R468" s="168"/>
      <c r="S468" s="168"/>
      <c r="T468" s="169"/>
      <c r="AT468" s="164" t="s">
        <v>152</v>
      </c>
      <c r="AU468" s="164" t="s">
        <v>78</v>
      </c>
      <c r="AV468" s="13" t="s">
        <v>76</v>
      </c>
      <c r="AW468" s="13" t="s">
        <v>31</v>
      </c>
      <c r="AX468" s="13" t="s">
        <v>69</v>
      </c>
      <c r="AY468" s="164" t="s">
        <v>141</v>
      </c>
    </row>
    <row r="469" spans="1:65" s="13" customFormat="1" x14ac:dyDescent="0.2">
      <c r="B469" s="162"/>
      <c r="D469" s="163" t="s">
        <v>152</v>
      </c>
      <c r="E469" s="164" t="s">
        <v>3</v>
      </c>
      <c r="F469" s="165" t="s">
        <v>765</v>
      </c>
      <c r="H469" s="164" t="s">
        <v>3</v>
      </c>
      <c r="I469" s="166"/>
      <c r="L469" s="162"/>
      <c r="M469" s="167"/>
      <c r="N469" s="168"/>
      <c r="O469" s="168"/>
      <c r="P469" s="168"/>
      <c r="Q469" s="168"/>
      <c r="R469" s="168"/>
      <c r="S469" s="168"/>
      <c r="T469" s="169"/>
      <c r="AT469" s="164" t="s">
        <v>152</v>
      </c>
      <c r="AU469" s="164" t="s">
        <v>78</v>
      </c>
      <c r="AV469" s="13" t="s">
        <v>76</v>
      </c>
      <c r="AW469" s="13" t="s">
        <v>31</v>
      </c>
      <c r="AX469" s="13" t="s">
        <v>69</v>
      </c>
      <c r="AY469" s="164" t="s">
        <v>141</v>
      </c>
    </row>
    <row r="470" spans="1:65" s="14" customFormat="1" x14ac:dyDescent="0.2">
      <c r="B470" s="170"/>
      <c r="D470" s="163" t="s">
        <v>152</v>
      </c>
      <c r="E470" s="171" t="s">
        <v>3</v>
      </c>
      <c r="F470" s="172" t="s">
        <v>766</v>
      </c>
      <c r="H470" s="173">
        <v>36.67</v>
      </c>
      <c r="I470" s="174"/>
      <c r="L470" s="170"/>
      <c r="M470" s="175"/>
      <c r="N470" s="176"/>
      <c r="O470" s="176"/>
      <c r="P470" s="176"/>
      <c r="Q470" s="176"/>
      <c r="R470" s="176"/>
      <c r="S470" s="176"/>
      <c r="T470" s="177"/>
      <c r="AT470" s="171" t="s">
        <v>152</v>
      </c>
      <c r="AU470" s="171" t="s">
        <v>78</v>
      </c>
      <c r="AV470" s="14" t="s">
        <v>78</v>
      </c>
      <c r="AW470" s="14" t="s">
        <v>31</v>
      </c>
      <c r="AX470" s="14" t="s">
        <v>76</v>
      </c>
      <c r="AY470" s="171" t="s">
        <v>141</v>
      </c>
    </row>
    <row r="471" spans="1:65" s="2" customFormat="1" ht="37.799999999999997" customHeight="1" x14ac:dyDescent="0.2">
      <c r="A471" s="33"/>
      <c r="B471" s="143"/>
      <c r="C471" s="144" t="s">
        <v>767</v>
      </c>
      <c r="D471" s="144" t="s">
        <v>143</v>
      </c>
      <c r="E471" s="145" t="s">
        <v>768</v>
      </c>
      <c r="F471" s="146" t="s">
        <v>769</v>
      </c>
      <c r="G471" s="147" t="s">
        <v>298</v>
      </c>
      <c r="H471" s="148">
        <v>24.184999999999999</v>
      </c>
      <c r="I471" s="149"/>
      <c r="J471" s="150">
        <f>ROUND(I471*H471,2)</f>
        <v>0</v>
      </c>
      <c r="K471" s="146" t="s">
        <v>147</v>
      </c>
      <c r="L471" s="34"/>
      <c r="M471" s="151" t="s">
        <v>3</v>
      </c>
      <c r="N471" s="152" t="s">
        <v>40</v>
      </c>
      <c r="O471" s="54"/>
      <c r="P471" s="153">
        <f>O471*H471</f>
        <v>0</v>
      </c>
      <c r="Q471" s="153">
        <v>4.3800000000000002E-3</v>
      </c>
      <c r="R471" s="153">
        <f>Q471*H471</f>
        <v>0.10593030000000001</v>
      </c>
      <c r="S471" s="153">
        <v>0</v>
      </c>
      <c r="T471" s="154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55" t="s">
        <v>247</v>
      </c>
      <c r="AT471" s="155" t="s">
        <v>143</v>
      </c>
      <c r="AU471" s="155" t="s">
        <v>78</v>
      </c>
      <c r="AY471" s="18" t="s">
        <v>141</v>
      </c>
      <c r="BE471" s="156">
        <f>IF(N471="základní",J471,0)</f>
        <v>0</v>
      </c>
      <c r="BF471" s="156">
        <f>IF(N471="snížená",J471,0)</f>
        <v>0</v>
      </c>
      <c r="BG471" s="156">
        <f>IF(N471="zákl. přenesená",J471,0)</f>
        <v>0</v>
      </c>
      <c r="BH471" s="156">
        <f>IF(N471="sníž. přenesená",J471,0)</f>
        <v>0</v>
      </c>
      <c r="BI471" s="156">
        <f>IF(N471="nulová",J471,0)</f>
        <v>0</v>
      </c>
      <c r="BJ471" s="18" t="s">
        <v>76</v>
      </c>
      <c r="BK471" s="156">
        <f>ROUND(I471*H471,2)</f>
        <v>0</v>
      </c>
      <c r="BL471" s="18" t="s">
        <v>247</v>
      </c>
      <c r="BM471" s="155" t="s">
        <v>770</v>
      </c>
    </row>
    <row r="472" spans="1:65" s="2" customFormat="1" x14ac:dyDescent="0.2">
      <c r="A472" s="33"/>
      <c r="B472" s="34"/>
      <c r="C472" s="33"/>
      <c r="D472" s="157" t="s">
        <v>150</v>
      </c>
      <c r="E472" s="33"/>
      <c r="F472" s="158" t="s">
        <v>771</v>
      </c>
      <c r="G472" s="33"/>
      <c r="H472" s="33"/>
      <c r="I472" s="159"/>
      <c r="J472" s="33"/>
      <c r="K472" s="33"/>
      <c r="L472" s="34"/>
      <c r="M472" s="160"/>
      <c r="N472" s="161"/>
      <c r="O472" s="54"/>
      <c r="P472" s="54"/>
      <c r="Q472" s="54"/>
      <c r="R472" s="54"/>
      <c r="S472" s="54"/>
      <c r="T472" s="55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T472" s="18" t="s">
        <v>150</v>
      </c>
      <c r="AU472" s="18" t="s">
        <v>78</v>
      </c>
    </row>
    <row r="473" spans="1:65" s="13" customFormat="1" x14ac:dyDescent="0.2">
      <c r="B473" s="162"/>
      <c r="D473" s="163" t="s">
        <v>152</v>
      </c>
      <c r="E473" s="164" t="s">
        <v>3</v>
      </c>
      <c r="F473" s="165" t="s">
        <v>772</v>
      </c>
      <c r="H473" s="164" t="s">
        <v>3</v>
      </c>
      <c r="I473" s="166"/>
      <c r="L473" s="162"/>
      <c r="M473" s="167"/>
      <c r="N473" s="168"/>
      <c r="O473" s="168"/>
      <c r="P473" s="168"/>
      <c r="Q473" s="168"/>
      <c r="R473" s="168"/>
      <c r="S473" s="168"/>
      <c r="T473" s="169"/>
      <c r="AT473" s="164" t="s">
        <v>152</v>
      </c>
      <c r="AU473" s="164" t="s">
        <v>78</v>
      </c>
      <c r="AV473" s="13" t="s">
        <v>76</v>
      </c>
      <c r="AW473" s="13" t="s">
        <v>31</v>
      </c>
      <c r="AX473" s="13" t="s">
        <v>69</v>
      </c>
      <c r="AY473" s="164" t="s">
        <v>141</v>
      </c>
    </row>
    <row r="474" spans="1:65" s="13" customFormat="1" x14ac:dyDescent="0.2">
      <c r="B474" s="162"/>
      <c r="D474" s="163" t="s">
        <v>152</v>
      </c>
      <c r="E474" s="164" t="s">
        <v>3</v>
      </c>
      <c r="F474" s="165" t="s">
        <v>773</v>
      </c>
      <c r="H474" s="164" t="s">
        <v>3</v>
      </c>
      <c r="I474" s="166"/>
      <c r="L474" s="162"/>
      <c r="M474" s="167"/>
      <c r="N474" s="168"/>
      <c r="O474" s="168"/>
      <c r="P474" s="168"/>
      <c r="Q474" s="168"/>
      <c r="R474" s="168"/>
      <c r="S474" s="168"/>
      <c r="T474" s="169"/>
      <c r="AT474" s="164" t="s">
        <v>152</v>
      </c>
      <c r="AU474" s="164" t="s">
        <v>78</v>
      </c>
      <c r="AV474" s="13" t="s">
        <v>76</v>
      </c>
      <c r="AW474" s="13" t="s">
        <v>31</v>
      </c>
      <c r="AX474" s="13" t="s">
        <v>69</v>
      </c>
      <c r="AY474" s="164" t="s">
        <v>141</v>
      </c>
    </row>
    <row r="475" spans="1:65" s="14" customFormat="1" x14ac:dyDescent="0.2">
      <c r="B475" s="170"/>
      <c r="D475" s="163" t="s">
        <v>152</v>
      </c>
      <c r="E475" s="171" t="s">
        <v>3</v>
      </c>
      <c r="F475" s="172" t="s">
        <v>409</v>
      </c>
      <c r="H475" s="173">
        <v>24.184999999999999</v>
      </c>
      <c r="I475" s="174"/>
      <c r="L475" s="170"/>
      <c r="M475" s="175"/>
      <c r="N475" s="176"/>
      <c r="O475" s="176"/>
      <c r="P475" s="176"/>
      <c r="Q475" s="176"/>
      <c r="R475" s="176"/>
      <c r="S475" s="176"/>
      <c r="T475" s="177"/>
      <c r="AT475" s="171" t="s">
        <v>152</v>
      </c>
      <c r="AU475" s="171" t="s">
        <v>78</v>
      </c>
      <c r="AV475" s="14" t="s">
        <v>78</v>
      </c>
      <c r="AW475" s="14" t="s">
        <v>31</v>
      </c>
      <c r="AX475" s="14" t="s">
        <v>76</v>
      </c>
      <c r="AY475" s="171" t="s">
        <v>141</v>
      </c>
    </row>
    <row r="476" spans="1:65" s="2" customFormat="1" ht="44.25" customHeight="1" x14ac:dyDescent="0.2">
      <c r="A476" s="33"/>
      <c r="B476" s="143"/>
      <c r="C476" s="144" t="s">
        <v>774</v>
      </c>
      <c r="D476" s="144" t="s">
        <v>143</v>
      </c>
      <c r="E476" s="145" t="s">
        <v>775</v>
      </c>
      <c r="F476" s="146" t="s">
        <v>776</v>
      </c>
      <c r="G476" s="147" t="s">
        <v>298</v>
      </c>
      <c r="H476" s="148">
        <v>52.057000000000002</v>
      </c>
      <c r="I476" s="149"/>
      <c r="J476" s="150">
        <f>ROUND(I476*H476,2)</f>
        <v>0</v>
      </c>
      <c r="K476" s="146" t="s">
        <v>147</v>
      </c>
      <c r="L476" s="34"/>
      <c r="M476" s="151" t="s">
        <v>3</v>
      </c>
      <c r="N476" s="152" t="s">
        <v>40</v>
      </c>
      <c r="O476" s="54"/>
      <c r="P476" s="153">
        <f>O476*H476</f>
        <v>0</v>
      </c>
      <c r="Q476" s="153">
        <v>5.28E-3</v>
      </c>
      <c r="R476" s="153">
        <f>Q476*H476</f>
        <v>0.27486095999999999</v>
      </c>
      <c r="S476" s="153">
        <v>0</v>
      </c>
      <c r="T476" s="154">
        <f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55" t="s">
        <v>247</v>
      </c>
      <c r="AT476" s="155" t="s">
        <v>143</v>
      </c>
      <c r="AU476" s="155" t="s">
        <v>78</v>
      </c>
      <c r="AY476" s="18" t="s">
        <v>141</v>
      </c>
      <c r="BE476" s="156">
        <f>IF(N476="základní",J476,0)</f>
        <v>0</v>
      </c>
      <c r="BF476" s="156">
        <f>IF(N476="snížená",J476,0)</f>
        <v>0</v>
      </c>
      <c r="BG476" s="156">
        <f>IF(N476="zákl. přenesená",J476,0)</f>
        <v>0</v>
      </c>
      <c r="BH476" s="156">
        <f>IF(N476="sníž. přenesená",J476,0)</f>
        <v>0</v>
      </c>
      <c r="BI476" s="156">
        <f>IF(N476="nulová",J476,0)</f>
        <v>0</v>
      </c>
      <c r="BJ476" s="18" t="s">
        <v>76</v>
      </c>
      <c r="BK476" s="156">
        <f>ROUND(I476*H476,2)</f>
        <v>0</v>
      </c>
      <c r="BL476" s="18" t="s">
        <v>247</v>
      </c>
      <c r="BM476" s="155" t="s">
        <v>777</v>
      </c>
    </row>
    <row r="477" spans="1:65" s="2" customFormat="1" x14ac:dyDescent="0.2">
      <c r="A477" s="33"/>
      <c r="B477" s="34"/>
      <c r="C477" s="33"/>
      <c r="D477" s="157" t="s">
        <v>150</v>
      </c>
      <c r="E477" s="33"/>
      <c r="F477" s="158" t="s">
        <v>778</v>
      </c>
      <c r="G477" s="33"/>
      <c r="H477" s="33"/>
      <c r="I477" s="159"/>
      <c r="J477" s="33"/>
      <c r="K477" s="33"/>
      <c r="L477" s="34"/>
      <c r="M477" s="160"/>
      <c r="N477" s="161"/>
      <c r="O477" s="54"/>
      <c r="P477" s="54"/>
      <c r="Q477" s="54"/>
      <c r="R477" s="54"/>
      <c r="S477" s="54"/>
      <c r="T477" s="55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T477" s="18" t="s">
        <v>150</v>
      </c>
      <c r="AU477" s="18" t="s">
        <v>78</v>
      </c>
    </row>
    <row r="478" spans="1:65" s="13" customFormat="1" x14ac:dyDescent="0.2">
      <c r="B478" s="162"/>
      <c r="D478" s="163" t="s">
        <v>152</v>
      </c>
      <c r="E478" s="164" t="s">
        <v>3</v>
      </c>
      <c r="F478" s="165" t="s">
        <v>779</v>
      </c>
      <c r="H478" s="164" t="s">
        <v>3</v>
      </c>
      <c r="I478" s="166"/>
      <c r="L478" s="162"/>
      <c r="M478" s="167"/>
      <c r="N478" s="168"/>
      <c r="O478" s="168"/>
      <c r="P478" s="168"/>
      <c r="Q478" s="168"/>
      <c r="R478" s="168"/>
      <c r="S478" s="168"/>
      <c r="T478" s="169"/>
      <c r="AT478" s="164" t="s">
        <v>152</v>
      </c>
      <c r="AU478" s="164" t="s">
        <v>78</v>
      </c>
      <c r="AV478" s="13" t="s">
        <v>76</v>
      </c>
      <c r="AW478" s="13" t="s">
        <v>31</v>
      </c>
      <c r="AX478" s="13" t="s">
        <v>69</v>
      </c>
      <c r="AY478" s="164" t="s">
        <v>141</v>
      </c>
    </row>
    <row r="479" spans="1:65" s="13" customFormat="1" x14ac:dyDescent="0.2">
      <c r="B479" s="162"/>
      <c r="D479" s="163" t="s">
        <v>152</v>
      </c>
      <c r="E479" s="164" t="s">
        <v>3</v>
      </c>
      <c r="F479" s="165" t="s">
        <v>780</v>
      </c>
      <c r="H479" s="164" t="s">
        <v>3</v>
      </c>
      <c r="I479" s="166"/>
      <c r="L479" s="162"/>
      <c r="M479" s="167"/>
      <c r="N479" s="168"/>
      <c r="O479" s="168"/>
      <c r="P479" s="168"/>
      <c r="Q479" s="168"/>
      <c r="R479" s="168"/>
      <c r="S479" s="168"/>
      <c r="T479" s="169"/>
      <c r="AT479" s="164" t="s">
        <v>152</v>
      </c>
      <c r="AU479" s="164" t="s">
        <v>78</v>
      </c>
      <c r="AV479" s="13" t="s">
        <v>76</v>
      </c>
      <c r="AW479" s="13" t="s">
        <v>31</v>
      </c>
      <c r="AX479" s="13" t="s">
        <v>69</v>
      </c>
      <c r="AY479" s="164" t="s">
        <v>141</v>
      </c>
    </row>
    <row r="480" spans="1:65" s="14" customFormat="1" x14ac:dyDescent="0.2">
      <c r="B480" s="170"/>
      <c r="D480" s="163" t="s">
        <v>152</v>
      </c>
      <c r="E480" s="171" t="s">
        <v>3</v>
      </c>
      <c r="F480" s="172" t="s">
        <v>781</v>
      </c>
      <c r="H480" s="173">
        <v>52.057000000000002</v>
      </c>
      <c r="I480" s="174"/>
      <c r="L480" s="170"/>
      <c r="M480" s="175"/>
      <c r="N480" s="176"/>
      <c r="O480" s="176"/>
      <c r="P480" s="176"/>
      <c r="Q480" s="176"/>
      <c r="R480" s="176"/>
      <c r="S480" s="176"/>
      <c r="T480" s="177"/>
      <c r="AT480" s="171" t="s">
        <v>152</v>
      </c>
      <c r="AU480" s="171" t="s">
        <v>78</v>
      </c>
      <c r="AV480" s="14" t="s">
        <v>78</v>
      </c>
      <c r="AW480" s="14" t="s">
        <v>31</v>
      </c>
      <c r="AX480" s="14" t="s">
        <v>76</v>
      </c>
      <c r="AY480" s="171" t="s">
        <v>141</v>
      </c>
    </row>
    <row r="481" spans="1:65" s="2" customFormat="1" ht="33" customHeight="1" x14ac:dyDescent="0.2">
      <c r="A481" s="33"/>
      <c r="B481" s="143"/>
      <c r="C481" s="144" t="s">
        <v>782</v>
      </c>
      <c r="D481" s="144" t="s">
        <v>143</v>
      </c>
      <c r="E481" s="145" t="s">
        <v>783</v>
      </c>
      <c r="F481" s="146" t="s">
        <v>784</v>
      </c>
      <c r="G481" s="147" t="s">
        <v>298</v>
      </c>
      <c r="H481" s="148">
        <v>52.006999999999998</v>
      </c>
      <c r="I481" s="149"/>
      <c r="J481" s="150">
        <f>ROUND(I481*H481,2)</f>
        <v>0</v>
      </c>
      <c r="K481" s="146" t="s">
        <v>147</v>
      </c>
      <c r="L481" s="34"/>
      <c r="M481" s="151" t="s">
        <v>3</v>
      </c>
      <c r="N481" s="152" t="s">
        <v>40</v>
      </c>
      <c r="O481" s="54"/>
      <c r="P481" s="153">
        <f>O481*H481</f>
        <v>0</v>
      </c>
      <c r="Q481" s="153">
        <v>1.6299999999999999E-3</v>
      </c>
      <c r="R481" s="153">
        <f>Q481*H481</f>
        <v>8.4771409999999991E-2</v>
      </c>
      <c r="S481" s="153">
        <v>0</v>
      </c>
      <c r="T481" s="154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55" t="s">
        <v>247</v>
      </c>
      <c r="AT481" s="155" t="s">
        <v>143</v>
      </c>
      <c r="AU481" s="155" t="s">
        <v>78</v>
      </c>
      <c r="AY481" s="18" t="s">
        <v>141</v>
      </c>
      <c r="BE481" s="156">
        <f>IF(N481="základní",J481,0)</f>
        <v>0</v>
      </c>
      <c r="BF481" s="156">
        <f>IF(N481="snížená",J481,0)</f>
        <v>0</v>
      </c>
      <c r="BG481" s="156">
        <f>IF(N481="zákl. přenesená",J481,0)</f>
        <v>0</v>
      </c>
      <c r="BH481" s="156">
        <f>IF(N481="sníž. přenesená",J481,0)</f>
        <v>0</v>
      </c>
      <c r="BI481" s="156">
        <f>IF(N481="nulová",J481,0)</f>
        <v>0</v>
      </c>
      <c r="BJ481" s="18" t="s">
        <v>76</v>
      </c>
      <c r="BK481" s="156">
        <f>ROUND(I481*H481,2)</f>
        <v>0</v>
      </c>
      <c r="BL481" s="18" t="s">
        <v>247</v>
      </c>
      <c r="BM481" s="155" t="s">
        <v>785</v>
      </c>
    </row>
    <row r="482" spans="1:65" s="2" customFormat="1" x14ac:dyDescent="0.2">
      <c r="A482" s="33"/>
      <c r="B482" s="34"/>
      <c r="C482" s="33"/>
      <c r="D482" s="157" t="s">
        <v>150</v>
      </c>
      <c r="E482" s="33"/>
      <c r="F482" s="158" t="s">
        <v>786</v>
      </c>
      <c r="G482" s="33"/>
      <c r="H482" s="33"/>
      <c r="I482" s="159"/>
      <c r="J482" s="33"/>
      <c r="K482" s="33"/>
      <c r="L482" s="34"/>
      <c r="M482" s="160"/>
      <c r="N482" s="161"/>
      <c r="O482" s="54"/>
      <c r="P482" s="54"/>
      <c r="Q482" s="54"/>
      <c r="R482" s="54"/>
      <c r="S482" s="54"/>
      <c r="T482" s="55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18" t="s">
        <v>150</v>
      </c>
      <c r="AU482" s="18" t="s">
        <v>78</v>
      </c>
    </row>
    <row r="483" spans="1:65" s="13" customFormat="1" x14ac:dyDescent="0.2">
      <c r="B483" s="162"/>
      <c r="D483" s="163" t="s">
        <v>152</v>
      </c>
      <c r="E483" s="164" t="s">
        <v>3</v>
      </c>
      <c r="F483" s="165" t="s">
        <v>787</v>
      </c>
      <c r="H483" s="164" t="s">
        <v>3</v>
      </c>
      <c r="I483" s="166"/>
      <c r="L483" s="162"/>
      <c r="M483" s="167"/>
      <c r="N483" s="168"/>
      <c r="O483" s="168"/>
      <c r="P483" s="168"/>
      <c r="Q483" s="168"/>
      <c r="R483" s="168"/>
      <c r="S483" s="168"/>
      <c r="T483" s="169"/>
      <c r="AT483" s="164" t="s">
        <v>152</v>
      </c>
      <c r="AU483" s="164" t="s">
        <v>78</v>
      </c>
      <c r="AV483" s="13" t="s">
        <v>76</v>
      </c>
      <c r="AW483" s="13" t="s">
        <v>31</v>
      </c>
      <c r="AX483" s="13" t="s">
        <v>69</v>
      </c>
      <c r="AY483" s="164" t="s">
        <v>141</v>
      </c>
    </row>
    <row r="484" spans="1:65" s="14" customFormat="1" x14ac:dyDescent="0.2">
      <c r="B484" s="170"/>
      <c r="D484" s="163" t="s">
        <v>152</v>
      </c>
      <c r="E484" s="171" t="s">
        <v>3</v>
      </c>
      <c r="F484" s="172" t="s">
        <v>788</v>
      </c>
      <c r="H484" s="173">
        <v>52.006999999999998</v>
      </c>
      <c r="I484" s="174"/>
      <c r="L484" s="170"/>
      <c r="M484" s="175"/>
      <c r="N484" s="176"/>
      <c r="O484" s="176"/>
      <c r="P484" s="176"/>
      <c r="Q484" s="176"/>
      <c r="R484" s="176"/>
      <c r="S484" s="176"/>
      <c r="T484" s="177"/>
      <c r="AT484" s="171" t="s">
        <v>152</v>
      </c>
      <c r="AU484" s="171" t="s">
        <v>78</v>
      </c>
      <c r="AV484" s="14" t="s">
        <v>78</v>
      </c>
      <c r="AW484" s="14" t="s">
        <v>31</v>
      </c>
      <c r="AX484" s="14" t="s">
        <v>76</v>
      </c>
      <c r="AY484" s="171" t="s">
        <v>141</v>
      </c>
    </row>
    <row r="485" spans="1:65" s="2" customFormat="1" ht="37.799999999999997" customHeight="1" x14ac:dyDescent="0.2">
      <c r="A485" s="33"/>
      <c r="B485" s="143"/>
      <c r="C485" s="144" t="s">
        <v>789</v>
      </c>
      <c r="D485" s="144" t="s">
        <v>143</v>
      </c>
      <c r="E485" s="145" t="s">
        <v>790</v>
      </c>
      <c r="F485" s="146" t="s">
        <v>791</v>
      </c>
      <c r="G485" s="147" t="s">
        <v>157</v>
      </c>
      <c r="H485" s="148">
        <v>4</v>
      </c>
      <c r="I485" s="149"/>
      <c r="J485" s="150">
        <f>ROUND(I485*H485,2)</f>
        <v>0</v>
      </c>
      <c r="K485" s="146" t="s">
        <v>147</v>
      </c>
      <c r="L485" s="34"/>
      <c r="M485" s="151" t="s">
        <v>3</v>
      </c>
      <c r="N485" s="152" t="s">
        <v>40</v>
      </c>
      <c r="O485" s="54"/>
      <c r="P485" s="153">
        <f>O485*H485</f>
        <v>0</v>
      </c>
      <c r="Q485" s="153">
        <v>2.5000000000000001E-4</v>
      </c>
      <c r="R485" s="153">
        <f>Q485*H485</f>
        <v>1E-3</v>
      </c>
      <c r="S485" s="153">
        <v>0</v>
      </c>
      <c r="T485" s="154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55" t="s">
        <v>247</v>
      </c>
      <c r="AT485" s="155" t="s">
        <v>143</v>
      </c>
      <c r="AU485" s="155" t="s">
        <v>78</v>
      </c>
      <c r="AY485" s="18" t="s">
        <v>141</v>
      </c>
      <c r="BE485" s="156">
        <f>IF(N485="základní",J485,0)</f>
        <v>0</v>
      </c>
      <c r="BF485" s="156">
        <f>IF(N485="snížená",J485,0)</f>
        <v>0</v>
      </c>
      <c r="BG485" s="156">
        <f>IF(N485="zákl. přenesená",J485,0)</f>
        <v>0</v>
      </c>
      <c r="BH485" s="156">
        <f>IF(N485="sníž. přenesená",J485,0)</f>
        <v>0</v>
      </c>
      <c r="BI485" s="156">
        <f>IF(N485="nulová",J485,0)</f>
        <v>0</v>
      </c>
      <c r="BJ485" s="18" t="s">
        <v>76</v>
      </c>
      <c r="BK485" s="156">
        <f>ROUND(I485*H485,2)</f>
        <v>0</v>
      </c>
      <c r="BL485" s="18" t="s">
        <v>247</v>
      </c>
      <c r="BM485" s="155" t="s">
        <v>792</v>
      </c>
    </row>
    <row r="486" spans="1:65" s="2" customFormat="1" x14ac:dyDescent="0.2">
      <c r="A486" s="33"/>
      <c r="B486" s="34"/>
      <c r="C486" s="33"/>
      <c r="D486" s="157" t="s">
        <v>150</v>
      </c>
      <c r="E486" s="33"/>
      <c r="F486" s="158" t="s">
        <v>793</v>
      </c>
      <c r="G486" s="33"/>
      <c r="H486" s="33"/>
      <c r="I486" s="159"/>
      <c r="J486" s="33"/>
      <c r="K486" s="33"/>
      <c r="L486" s="34"/>
      <c r="M486" s="160"/>
      <c r="N486" s="161"/>
      <c r="O486" s="54"/>
      <c r="P486" s="54"/>
      <c r="Q486" s="54"/>
      <c r="R486" s="54"/>
      <c r="S486" s="54"/>
      <c r="T486" s="55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8" t="s">
        <v>150</v>
      </c>
      <c r="AU486" s="18" t="s">
        <v>78</v>
      </c>
    </row>
    <row r="487" spans="1:65" s="2" customFormat="1" ht="24.15" customHeight="1" x14ac:dyDescent="0.2">
      <c r="A487" s="33"/>
      <c r="B487" s="143"/>
      <c r="C487" s="144" t="s">
        <v>794</v>
      </c>
      <c r="D487" s="144" t="s">
        <v>143</v>
      </c>
      <c r="E487" s="145" t="s">
        <v>795</v>
      </c>
      <c r="F487" s="146" t="s">
        <v>796</v>
      </c>
      <c r="G487" s="147" t="s">
        <v>298</v>
      </c>
      <c r="H487" s="148">
        <v>17.007999999999999</v>
      </c>
      <c r="I487" s="149"/>
      <c r="J487" s="150">
        <f>ROUND(I487*H487,2)</f>
        <v>0</v>
      </c>
      <c r="K487" s="146" t="s">
        <v>147</v>
      </c>
      <c r="L487" s="34"/>
      <c r="M487" s="151" t="s">
        <v>3</v>
      </c>
      <c r="N487" s="152" t="s">
        <v>40</v>
      </c>
      <c r="O487" s="54"/>
      <c r="P487" s="153">
        <f>O487*H487</f>
        <v>0</v>
      </c>
      <c r="Q487" s="153">
        <v>2.8900000000000002E-3</v>
      </c>
      <c r="R487" s="153">
        <f>Q487*H487</f>
        <v>4.9153120000000002E-2</v>
      </c>
      <c r="S487" s="153">
        <v>0</v>
      </c>
      <c r="T487" s="154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55" t="s">
        <v>247</v>
      </c>
      <c r="AT487" s="155" t="s">
        <v>143</v>
      </c>
      <c r="AU487" s="155" t="s">
        <v>78</v>
      </c>
      <c r="AY487" s="18" t="s">
        <v>141</v>
      </c>
      <c r="BE487" s="156">
        <f>IF(N487="základní",J487,0)</f>
        <v>0</v>
      </c>
      <c r="BF487" s="156">
        <f>IF(N487="snížená",J487,0)</f>
        <v>0</v>
      </c>
      <c r="BG487" s="156">
        <f>IF(N487="zákl. přenesená",J487,0)</f>
        <v>0</v>
      </c>
      <c r="BH487" s="156">
        <f>IF(N487="sníž. přenesená",J487,0)</f>
        <v>0</v>
      </c>
      <c r="BI487" s="156">
        <f>IF(N487="nulová",J487,0)</f>
        <v>0</v>
      </c>
      <c r="BJ487" s="18" t="s">
        <v>76</v>
      </c>
      <c r="BK487" s="156">
        <f>ROUND(I487*H487,2)</f>
        <v>0</v>
      </c>
      <c r="BL487" s="18" t="s">
        <v>247</v>
      </c>
      <c r="BM487" s="155" t="s">
        <v>797</v>
      </c>
    </row>
    <row r="488" spans="1:65" s="2" customFormat="1" x14ac:dyDescent="0.2">
      <c r="A488" s="33"/>
      <c r="B488" s="34"/>
      <c r="C488" s="33"/>
      <c r="D488" s="157" t="s">
        <v>150</v>
      </c>
      <c r="E488" s="33"/>
      <c r="F488" s="158" t="s">
        <v>798</v>
      </c>
      <c r="G488" s="33"/>
      <c r="H488" s="33"/>
      <c r="I488" s="159"/>
      <c r="J488" s="33"/>
      <c r="K488" s="33"/>
      <c r="L488" s="34"/>
      <c r="M488" s="160"/>
      <c r="N488" s="161"/>
      <c r="O488" s="54"/>
      <c r="P488" s="54"/>
      <c r="Q488" s="54"/>
      <c r="R488" s="54"/>
      <c r="S488" s="54"/>
      <c r="T488" s="55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T488" s="18" t="s">
        <v>150</v>
      </c>
      <c r="AU488" s="18" t="s">
        <v>78</v>
      </c>
    </row>
    <row r="489" spans="1:65" s="13" customFormat="1" x14ac:dyDescent="0.2">
      <c r="B489" s="162"/>
      <c r="D489" s="163" t="s">
        <v>152</v>
      </c>
      <c r="E489" s="164" t="s">
        <v>3</v>
      </c>
      <c r="F489" s="165" t="s">
        <v>799</v>
      </c>
      <c r="H489" s="164" t="s">
        <v>3</v>
      </c>
      <c r="I489" s="166"/>
      <c r="L489" s="162"/>
      <c r="M489" s="167"/>
      <c r="N489" s="168"/>
      <c r="O489" s="168"/>
      <c r="P489" s="168"/>
      <c r="Q489" s="168"/>
      <c r="R489" s="168"/>
      <c r="S489" s="168"/>
      <c r="T489" s="169"/>
      <c r="AT489" s="164" t="s">
        <v>152</v>
      </c>
      <c r="AU489" s="164" t="s">
        <v>78</v>
      </c>
      <c r="AV489" s="13" t="s">
        <v>76</v>
      </c>
      <c r="AW489" s="13" t="s">
        <v>31</v>
      </c>
      <c r="AX489" s="13" t="s">
        <v>69</v>
      </c>
      <c r="AY489" s="164" t="s">
        <v>141</v>
      </c>
    </row>
    <row r="490" spans="1:65" s="14" customFormat="1" x14ac:dyDescent="0.2">
      <c r="B490" s="170"/>
      <c r="D490" s="163" t="s">
        <v>152</v>
      </c>
      <c r="E490" s="171" t="s">
        <v>3</v>
      </c>
      <c r="F490" s="172" t="s">
        <v>800</v>
      </c>
      <c r="H490" s="173">
        <v>17.007999999999999</v>
      </c>
      <c r="I490" s="174"/>
      <c r="L490" s="170"/>
      <c r="M490" s="175"/>
      <c r="N490" s="176"/>
      <c r="O490" s="176"/>
      <c r="P490" s="176"/>
      <c r="Q490" s="176"/>
      <c r="R490" s="176"/>
      <c r="S490" s="176"/>
      <c r="T490" s="177"/>
      <c r="AT490" s="171" t="s">
        <v>152</v>
      </c>
      <c r="AU490" s="171" t="s">
        <v>78</v>
      </c>
      <c r="AV490" s="14" t="s">
        <v>78</v>
      </c>
      <c r="AW490" s="14" t="s">
        <v>31</v>
      </c>
      <c r="AX490" s="14" t="s">
        <v>76</v>
      </c>
      <c r="AY490" s="171" t="s">
        <v>141</v>
      </c>
    </row>
    <row r="491" spans="1:65" s="2" customFormat="1" ht="16.5" customHeight="1" x14ac:dyDescent="0.2">
      <c r="A491" s="33"/>
      <c r="B491" s="143"/>
      <c r="C491" s="144" t="s">
        <v>801</v>
      </c>
      <c r="D491" s="144" t="s">
        <v>143</v>
      </c>
      <c r="E491" s="145" t="s">
        <v>802</v>
      </c>
      <c r="F491" s="146" t="s">
        <v>803</v>
      </c>
      <c r="G491" s="147" t="s">
        <v>298</v>
      </c>
      <c r="H491" s="148">
        <v>17.007999999999999</v>
      </c>
      <c r="I491" s="149"/>
      <c r="J491" s="150">
        <f>ROUND(I491*H491,2)</f>
        <v>0</v>
      </c>
      <c r="K491" s="146" t="s">
        <v>3</v>
      </c>
      <c r="L491" s="34"/>
      <c r="M491" s="151" t="s">
        <v>3</v>
      </c>
      <c r="N491" s="152" t="s">
        <v>40</v>
      </c>
      <c r="O491" s="54"/>
      <c r="P491" s="153">
        <f>O491*H491</f>
        <v>0</v>
      </c>
      <c r="Q491" s="153">
        <v>0</v>
      </c>
      <c r="R491" s="153">
        <f>Q491*H491</f>
        <v>0</v>
      </c>
      <c r="S491" s="153">
        <v>0</v>
      </c>
      <c r="T491" s="154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55" t="s">
        <v>247</v>
      </c>
      <c r="AT491" s="155" t="s">
        <v>143</v>
      </c>
      <c r="AU491" s="155" t="s">
        <v>78</v>
      </c>
      <c r="AY491" s="18" t="s">
        <v>141</v>
      </c>
      <c r="BE491" s="156">
        <f>IF(N491="základní",J491,0)</f>
        <v>0</v>
      </c>
      <c r="BF491" s="156">
        <f>IF(N491="snížená",J491,0)</f>
        <v>0</v>
      </c>
      <c r="BG491" s="156">
        <f>IF(N491="zákl. přenesená",J491,0)</f>
        <v>0</v>
      </c>
      <c r="BH491" s="156">
        <f>IF(N491="sníž. přenesená",J491,0)</f>
        <v>0</v>
      </c>
      <c r="BI491" s="156">
        <f>IF(N491="nulová",J491,0)</f>
        <v>0</v>
      </c>
      <c r="BJ491" s="18" t="s">
        <v>76</v>
      </c>
      <c r="BK491" s="156">
        <f>ROUND(I491*H491,2)</f>
        <v>0</v>
      </c>
      <c r="BL491" s="18" t="s">
        <v>247</v>
      </c>
      <c r="BM491" s="155" t="s">
        <v>804</v>
      </c>
    </row>
    <row r="492" spans="1:65" s="13" customFormat="1" x14ac:dyDescent="0.2">
      <c r="B492" s="162"/>
      <c r="D492" s="163" t="s">
        <v>152</v>
      </c>
      <c r="E492" s="164" t="s">
        <v>3</v>
      </c>
      <c r="F492" s="165" t="s">
        <v>799</v>
      </c>
      <c r="H492" s="164" t="s">
        <v>3</v>
      </c>
      <c r="I492" s="166"/>
      <c r="L492" s="162"/>
      <c r="M492" s="167"/>
      <c r="N492" s="168"/>
      <c r="O492" s="168"/>
      <c r="P492" s="168"/>
      <c r="Q492" s="168"/>
      <c r="R492" s="168"/>
      <c r="S492" s="168"/>
      <c r="T492" s="169"/>
      <c r="AT492" s="164" t="s">
        <v>152</v>
      </c>
      <c r="AU492" s="164" t="s">
        <v>78</v>
      </c>
      <c r="AV492" s="13" t="s">
        <v>76</v>
      </c>
      <c r="AW492" s="13" t="s">
        <v>31</v>
      </c>
      <c r="AX492" s="13" t="s">
        <v>69</v>
      </c>
      <c r="AY492" s="164" t="s">
        <v>141</v>
      </c>
    </row>
    <row r="493" spans="1:65" s="14" customFormat="1" x14ac:dyDescent="0.2">
      <c r="B493" s="170"/>
      <c r="D493" s="163" t="s">
        <v>152</v>
      </c>
      <c r="E493" s="171" t="s">
        <v>3</v>
      </c>
      <c r="F493" s="172" t="s">
        <v>800</v>
      </c>
      <c r="H493" s="173">
        <v>17.007999999999999</v>
      </c>
      <c r="I493" s="174"/>
      <c r="L493" s="170"/>
      <c r="M493" s="175"/>
      <c r="N493" s="176"/>
      <c r="O493" s="176"/>
      <c r="P493" s="176"/>
      <c r="Q493" s="176"/>
      <c r="R493" s="176"/>
      <c r="S493" s="176"/>
      <c r="T493" s="177"/>
      <c r="AT493" s="171" t="s">
        <v>152</v>
      </c>
      <c r="AU493" s="171" t="s">
        <v>78</v>
      </c>
      <c r="AV493" s="14" t="s">
        <v>78</v>
      </c>
      <c r="AW493" s="14" t="s">
        <v>31</v>
      </c>
      <c r="AX493" s="14" t="s">
        <v>76</v>
      </c>
      <c r="AY493" s="171" t="s">
        <v>141</v>
      </c>
    </row>
    <row r="494" spans="1:65" s="2" customFormat="1" ht="44.25" customHeight="1" x14ac:dyDescent="0.2">
      <c r="A494" s="33"/>
      <c r="B494" s="143"/>
      <c r="C494" s="144" t="s">
        <v>805</v>
      </c>
      <c r="D494" s="144" t="s">
        <v>143</v>
      </c>
      <c r="E494" s="145" t="s">
        <v>806</v>
      </c>
      <c r="F494" s="146" t="s">
        <v>807</v>
      </c>
      <c r="G494" s="147" t="s">
        <v>190</v>
      </c>
      <c r="H494" s="148">
        <v>0.64300000000000002</v>
      </c>
      <c r="I494" s="149"/>
      <c r="J494" s="150">
        <f>ROUND(I494*H494,2)</f>
        <v>0</v>
      </c>
      <c r="K494" s="146" t="s">
        <v>147</v>
      </c>
      <c r="L494" s="34"/>
      <c r="M494" s="151" t="s">
        <v>3</v>
      </c>
      <c r="N494" s="152" t="s">
        <v>40</v>
      </c>
      <c r="O494" s="54"/>
      <c r="P494" s="153">
        <f>O494*H494</f>
        <v>0</v>
      </c>
      <c r="Q494" s="153">
        <v>0</v>
      </c>
      <c r="R494" s="153">
        <f>Q494*H494</f>
        <v>0</v>
      </c>
      <c r="S494" s="153">
        <v>0</v>
      </c>
      <c r="T494" s="154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55" t="s">
        <v>247</v>
      </c>
      <c r="AT494" s="155" t="s">
        <v>143</v>
      </c>
      <c r="AU494" s="155" t="s">
        <v>78</v>
      </c>
      <c r="AY494" s="18" t="s">
        <v>141</v>
      </c>
      <c r="BE494" s="156">
        <f>IF(N494="základní",J494,0)</f>
        <v>0</v>
      </c>
      <c r="BF494" s="156">
        <f>IF(N494="snížená",J494,0)</f>
        <v>0</v>
      </c>
      <c r="BG494" s="156">
        <f>IF(N494="zákl. přenesená",J494,0)</f>
        <v>0</v>
      </c>
      <c r="BH494" s="156">
        <f>IF(N494="sníž. přenesená",J494,0)</f>
        <v>0</v>
      </c>
      <c r="BI494" s="156">
        <f>IF(N494="nulová",J494,0)</f>
        <v>0</v>
      </c>
      <c r="BJ494" s="18" t="s">
        <v>76</v>
      </c>
      <c r="BK494" s="156">
        <f>ROUND(I494*H494,2)</f>
        <v>0</v>
      </c>
      <c r="BL494" s="18" t="s">
        <v>247</v>
      </c>
      <c r="BM494" s="155" t="s">
        <v>808</v>
      </c>
    </row>
    <row r="495" spans="1:65" s="2" customFormat="1" x14ac:dyDescent="0.2">
      <c r="A495" s="33"/>
      <c r="B495" s="34"/>
      <c r="C495" s="33"/>
      <c r="D495" s="157" t="s">
        <v>150</v>
      </c>
      <c r="E495" s="33"/>
      <c r="F495" s="158" t="s">
        <v>809</v>
      </c>
      <c r="G495" s="33"/>
      <c r="H495" s="33"/>
      <c r="I495" s="159"/>
      <c r="J495" s="33"/>
      <c r="K495" s="33"/>
      <c r="L495" s="34"/>
      <c r="M495" s="160"/>
      <c r="N495" s="161"/>
      <c r="O495" s="54"/>
      <c r="P495" s="54"/>
      <c r="Q495" s="54"/>
      <c r="R495" s="54"/>
      <c r="S495" s="54"/>
      <c r="T495" s="55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T495" s="18" t="s">
        <v>150</v>
      </c>
      <c r="AU495" s="18" t="s">
        <v>78</v>
      </c>
    </row>
    <row r="496" spans="1:65" s="12" customFormat="1" ht="22.8" customHeight="1" x14ac:dyDescent="0.25">
      <c r="B496" s="130"/>
      <c r="D496" s="131" t="s">
        <v>68</v>
      </c>
      <c r="E496" s="141" t="s">
        <v>810</v>
      </c>
      <c r="F496" s="141" t="s">
        <v>811</v>
      </c>
      <c r="I496" s="133"/>
      <c r="J496" s="142">
        <f>BK496</f>
        <v>0</v>
      </c>
      <c r="L496" s="130"/>
      <c r="M496" s="135"/>
      <c r="N496" s="136"/>
      <c r="O496" s="136"/>
      <c r="P496" s="137">
        <f>SUM(P497:P518)</f>
        <v>0</v>
      </c>
      <c r="Q496" s="136"/>
      <c r="R496" s="137">
        <f>SUM(R497:R518)</f>
        <v>0.13302</v>
      </c>
      <c r="S496" s="136"/>
      <c r="T496" s="138">
        <f>SUM(T497:T518)</f>
        <v>9.2000000000000012E-2</v>
      </c>
      <c r="AR496" s="131" t="s">
        <v>78</v>
      </c>
      <c r="AT496" s="139" t="s">
        <v>68</v>
      </c>
      <c r="AU496" s="139" t="s">
        <v>76</v>
      </c>
      <c r="AY496" s="131" t="s">
        <v>141</v>
      </c>
      <c r="BK496" s="140">
        <f>SUM(BK497:BK518)</f>
        <v>0</v>
      </c>
    </row>
    <row r="497" spans="1:65" s="2" customFormat="1" ht="33" customHeight="1" x14ac:dyDescent="0.2">
      <c r="A497" s="33"/>
      <c r="B497" s="143"/>
      <c r="C497" s="144" t="s">
        <v>812</v>
      </c>
      <c r="D497" s="144" t="s">
        <v>143</v>
      </c>
      <c r="E497" s="145" t="s">
        <v>813</v>
      </c>
      <c r="F497" s="146" t="s">
        <v>814</v>
      </c>
      <c r="G497" s="147" t="s">
        <v>157</v>
      </c>
      <c r="H497" s="148">
        <v>2</v>
      </c>
      <c r="I497" s="149"/>
      <c r="J497" s="150">
        <f>ROUND(I497*H497,2)</f>
        <v>0</v>
      </c>
      <c r="K497" s="146" t="s">
        <v>147</v>
      </c>
      <c r="L497" s="34"/>
      <c r="M497" s="151" t="s">
        <v>3</v>
      </c>
      <c r="N497" s="152" t="s">
        <v>40</v>
      </c>
      <c r="O497" s="54"/>
      <c r="P497" s="153">
        <f>O497*H497</f>
        <v>0</v>
      </c>
      <c r="Q497" s="153">
        <v>0</v>
      </c>
      <c r="R497" s="153">
        <f>Q497*H497</f>
        <v>0</v>
      </c>
      <c r="S497" s="153">
        <v>3.0000000000000001E-3</v>
      </c>
      <c r="T497" s="154">
        <f>S497*H497</f>
        <v>6.0000000000000001E-3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55" t="s">
        <v>247</v>
      </c>
      <c r="AT497" s="155" t="s">
        <v>143</v>
      </c>
      <c r="AU497" s="155" t="s">
        <v>78</v>
      </c>
      <c r="AY497" s="18" t="s">
        <v>141</v>
      </c>
      <c r="BE497" s="156">
        <f>IF(N497="základní",J497,0)</f>
        <v>0</v>
      </c>
      <c r="BF497" s="156">
        <f>IF(N497="snížená",J497,0)</f>
        <v>0</v>
      </c>
      <c r="BG497" s="156">
        <f>IF(N497="zákl. přenesená",J497,0)</f>
        <v>0</v>
      </c>
      <c r="BH497" s="156">
        <f>IF(N497="sníž. přenesená",J497,0)</f>
        <v>0</v>
      </c>
      <c r="BI497" s="156">
        <f>IF(N497="nulová",J497,0)</f>
        <v>0</v>
      </c>
      <c r="BJ497" s="18" t="s">
        <v>76</v>
      </c>
      <c r="BK497" s="156">
        <f>ROUND(I497*H497,2)</f>
        <v>0</v>
      </c>
      <c r="BL497" s="18" t="s">
        <v>247</v>
      </c>
      <c r="BM497" s="155" t="s">
        <v>815</v>
      </c>
    </row>
    <row r="498" spans="1:65" s="2" customFormat="1" x14ac:dyDescent="0.2">
      <c r="A498" s="33"/>
      <c r="B498" s="34"/>
      <c r="C498" s="33"/>
      <c r="D498" s="157" t="s">
        <v>150</v>
      </c>
      <c r="E498" s="33"/>
      <c r="F498" s="158" t="s">
        <v>816</v>
      </c>
      <c r="G498" s="33"/>
      <c r="H498" s="33"/>
      <c r="I498" s="159"/>
      <c r="J498" s="33"/>
      <c r="K498" s="33"/>
      <c r="L498" s="34"/>
      <c r="M498" s="160"/>
      <c r="N498" s="161"/>
      <c r="O498" s="54"/>
      <c r="P498" s="54"/>
      <c r="Q498" s="54"/>
      <c r="R498" s="54"/>
      <c r="S498" s="54"/>
      <c r="T498" s="55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T498" s="18" t="s">
        <v>150</v>
      </c>
      <c r="AU498" s="18" t="s">
        <v>78</v>
      </c>
    </row>
    <row r="499" spans="1:65" s="14" customFormat="1" x14ac:dyDescent="0.2">
      <c r="B499" s="170"/>
      <c r="D499" s="163" t="s">
        <v>152</v>
      </c>
      <c r="E499" s="171" t="s">
        <v>3</v>
      </c>
      <c r="F499" s="172" t="s">
        <v>817</v>
      </c>
      <c r="H499" s="173">
        <v>2</v>
      </c>
      <c r="I499" s="174"/>
      <c r="L499" s="170"/>
      <c r="M499" s="175"/>
      <c r="N499" s="176"/>
      <c r="O499" s="176"/>
      <c r="P499" s="176"/>
      <c r="Q499" s="176"/>
      <c r="R499" s="176"/>
      <c r="S499" s="176"/>
      <c r="T499" s="177"/>
      <c r="AT499" s="171" t="s">
        <v>152</v>
      </c>
      <c r="AU499" s="171" t="s">
        <v>78</v>
      </c>
      <c r="AV499" s="14" t="s">
        <v>78</v>
      </c>
      <c r="AW499" s="14" t="s">
        <v>31</v>
      </c>
      <c r="AX499" s="14" t="s">
        <v>76</v>
      </c>
      <c r="AY499" s="171" t="s">
        <v>141</v>
      </c>
    </row>
    <row r="500" spans="1:65" s="2" customFormat="1" ht="37.799999999999997" customHeight="1" x14ac:dyDescent="0.2">
      <c r="A500" s="33"/>
      <c r="B500" s="143"/>
      <c r="C500" s="144" t="s">
        <v>818</v>
      </c>
      <c r="D500" s="144" t="s">
        <v>143</v>
      </c>
      <c r="E500" s="145" t="s">
        <v>819</v>
      </c>
      <c r="F500" s="146" t="s">
        <v>820</v>
      </c>
      <c r="G500" s="147" t="s">
        <v>157</v>
      </c>
      <c r="H500" s="148">
        <v>13</v>
      </c>
      <c r="I500" s="149"/>
      <c r="J500" s="150">
        <f>ROUND(I500*H500,2)</f>
        <v>0</v>
      </c>
      <c r="K500" s="146" t="s">
        <v>147</v>
      </c>
      <c r="L500" s="34"/>
      <c r="M500" s="151" t="s">
        <v>3</v>
      </c>
      <c r="N500" s="152" t="s">
        <v>40</v>
      </c>
      <c r="O500" s="54"/>
      <c r="P500" s="153">
        <f>O500*H500</f>
        <v>0</v>
      </c>
      <c r="Q500" s="153">
        <v>0</v>
      </c>
      <c r="R500" s="153">
        <f>Q500*H500</f>
        <v>0</v>
      </c>
      <c r="S500" s="153">
        <v>5.0000000000000001E-3</v>
      </c>
      <c r="T500" s="154">
        <f>S500*H500</f>
        <v>6.5000000000000002E-2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55" t="s">
        <v>247</v>
      </c>
      <c r="AT500" s="155" t="s">
        <v>143</v>
      </c>
      <c r="AU500" s="155" t="s">
        <v>78</v>
      </c>
      <c r="AY500" s="18" t="s">
        <v>141</v>
      </c>
      <c r="BE500" s="156">
        <f>IF(N500="základní",J500,0)</f>
        <v>0</v>
      </c>
      <c r="BF500" s="156">
        <f>IF(N500="snížená",J500,0)</f>
        <v>0</v>
      </c>
      <c r="BG500" s="156">
        <f>IF(N500="zákl. přenesená",J500,0)</f>
        <v>0</v>
      </c>
      <c r="BH500" s="156">
        <f>IF(N500="sníž. přenesená",J500,0)</f>
        <v>0</v>
      </c>
      <c r="BI500" s="156">
        <f>IF(N500="nulová",J500,0)</f>
        <v>0</v>
      </c>
      <c r="BJ500" s="18" t="s">
        <v>76</v>
      </c>
      <c r="BK500" s="156">
        <f>ROUND(I500*H500,2)</f>
        <v>0</v>
      </c>
      <c r="BL500" s="18" t="s">
        <v>247</v>
      </c>
      <c r="BM500" s="155" t="s">
        <v>821</v>
      </c>
    </row>
    <row r="501" spans="1:65" s="2" customFormat="1" x14ac:dyDescent="0.2">
      <c r="A501" s="33"/>
      <c r="B501" s="34"/>
      <c r="C501" s="33"/>
      <c r="D501" s="157" t="s">
        <v>150</v>
      </c>
      <c r="E501" s="33"/>
      <c r="F501" s="158" t="s">
        <v>822</v>
      </c>
      <c r="G501" s="33"/>
      <c r="H501" s="33"/>
      <c r="I501" s="159"/>
      <c r="J501" s="33"/>
      <c r="K501" s="33"/>
      <c r="L501" s="34"/>
      <c r="M501" s="160"/>
      <c r="N501" s="161"/>
      <c r="O501" s="54"/>
      <c r="P501" s="54"/>
      <c r="Q501" s="54"/>
      <c r="R501" s="54"/>
      <c r="S501" s="54"/>
      <c r="T501" s="55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T501" s="18" t="s">
        <v>150</v>
      </c>
      <c r="AU501" s="18" t="s">
        <v>78</v>
      </c>
    </row>
    <row r="502" spans="1:65" s="14" customFormat="1" x14ac:dyDescent="0.2">
      <c r="B502" s="170"/>
      <c r="D502" s="163" t="s">
        <v>152</v>
      </c>
      <c r="E502" s="171" t="s">
        <v>3</v>
      </c>
      <c r="F502" s="172" t="s">
        <v>823</v>
      </c>
      <c r="H502" s="173">
        <v>13</v>
      </c>
      <c r="I502" s="174"/>
      <c r="L502" s="170"/>
      <c r="M502" s="175"/>
      <c r="N502" s="176"/>
      <c r="O502" s="176"/>
      <c r="P502" s="176"/>
      <c r="Q502" s="176"/>
      <c r="R502" s="176"/>
      <c r="S502" s="176"/>
      <c r="T502" s="177"/>
      <c r="AT502" s="171" t="s">
        <v>152</v>
      </c>
      <c r="AU502" s="171" t="s">
        <v>78</v>
      </c>
      <c r="AV502" s="14" t="s">
        <v>78</v>
      </c>
      <c r="AW502" s="14" t="s">
        <v>31</v>
      </c>
      <c r="AX502" s="14" t="s">
        <v>76</v>
      </c>
      <c r="AY502" s="171" t="s">
        <v>141</v>
      </c>
    </row>
    <row r="503" spans="1:65" s="2" customFormat="1" ht="33" customHeight="1" x14ac:dyDescent="0.2">
      <c r="A503" s="33"/>
      <c r="B503" s="143"/>
      <c r="C503" s="144" t="s">
        <v>824</v>
      </c>
      <c r="D503" s="144" t="s">
        <v>143</v>
      </c>
      <c r="E503" s="145" t="s">
        <v>825</v>
      </c>
      <c r="F503" s="146" t="s">
        <v>826</v>
      </c>
      <c r="G503" s="147" t="s">
        <v>157</v>
      </c>
      <c r="H503" s="148">
        <v>3</v>
      </c>
      <c r="I503" s="149"/>
      <c r="J503" s="150">
        <f>ROUND(I503*H503,2)</f>
        <v>0</v>
      </c>
      <c r="K503" s="146" t="s">
        <v>147</v>
      </c>
      <c r="L503" s="34"/>
      <c r="M503" s="151" t="s">
        <v>3</v>
      </c>
      <c r="N503" s="152" t="s">
        <v>40</v>
      </c>
      <c r="O503" s="54"/>
      <c r="P503" s="153">
        <f>O503*H503</f>
        <v>0</v>
      </c>
      <c r="Q503" s="153">
        <v>0</v>
      </c>
      <c r="R503" s="153">
        <f>Q503*H503</f>
        <v>0</v>
      </c>
      <c r="S503" s="153">
        <v>7.0000000000000001E-3</v>
      </c>
      <c r="T503" s="154">
        <f>S503*H503</f>
        <v>2.1000000000000001E-2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55" t="s">
        <v>247</v>
      </c>
      <c r="AT503" s="155" t="s">
        <v>143</v>
      </c>
      <c r="AU503" s="155" t="s">
        <v>78</v>
      </c>
      <c r="AY503" s="18" t="s">
        <v>141</v>
      </c>
      <c r="BE503" s="156">
        <f>IF(N503="základní",J503,0)</f>
        <v>0</v>
      </c>
      <c r="BF503" s="156">
        <f>IF(N503="snížená",J503,0)</f>
        <v>0</v>
      </c>
      <c r="BG503" s="156">
        <f>IF(N503="zákl. přenesená",J503,0)</f>
        <v>0</v>
      </c>
      <c r="BH503" s="156">
        <f>IF(N503="sníž. přenesená",J503,0)</f>
        <v>0</v>
      </c>
      <c r="BI503" s="156">
        <f>IF(N503="nulová",J503,0)</f>
        <v>0</v>
      </c>
      <c r="BJ503" s="18" t="s">
        <v>76</v>
      </c>
      <c r="BK503" s="156">
        <f>ROUND(I503*H503,2)</f>
        <v>0</v>
      </c>
      <c r="BL503" s="18" t="s">
        <v>247</v>
      </c>
      <c r="BM503" s="155" t="s">
        <v>827</v>
      </c>
    </row>
    <row r="504" spans="1:65" s="2" customFormat="1" x14ac:dyDescent="0.2">
      <c r="A504" s="33"/>
      <c r="B504" s="34"/>
      <c r="C504" s="33"/>
      <c r="D504" s="157" t="s">
        <v>150</v>
      </c>
      <c r="E504" s="33"/>
      <c r="F504" s="158" t="s">
        <v>828</v>
      </c>
      <c r="G504" s="33"/>
      <c r="H504" s="33"/>
      <c r="I504" s="159"/>
      <c r="J504" s="33"/>
      <c r="K504" s="33"/>
      <c r="L504" s="34"/>
      <c r="M504" s="160"/>
      <c r="N504" s="161"/>
      <c r="O504" s="54"/>
      <c r="P504" s="54"/>
      <c r="Q504" s="54"/>
      <c r="R504" s="54"/>
      <c r="S504" s="54"/>
      <c r="T504" s="55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T504" s="18" t="s">
        <v>150</v>
      </c>
      <c r="AU504" s="18" t="s">
        <v>78</v>
      </c>
    </row>
    <row r="505" spans="1:65" s="14" customFormat="1" x14ac:dyDescent="0.2">
      <c r="B505" s="170"/>
      <c r="D505" s="163" t="s">
        <v>152</v>
      </c>
      <c r="E505" s="171" t="s">
        <v>3</v>
      </c>
      <c r="F505" s="172" t="s">
        <v>829</v>
      </c>
      <c r="H505" s="173">
        <v>3</v>
      </c>
      <c r="I505" s="174"/>
      <c r="L505" s="170"/>
      <c r="M505" s="175"/>
      <c r="N505" s="176"/>
      <c r="O505" s="176"/>
      <c r="P505" s="176"/>
      <c r="Q505" s="176"/>
      <c r="R505" s="176"/>
      <c r="S505" s="176"/>
      <c r="T505" s="177"/>
      <c r="AT505" s="171" t="s">
        <v>152</v>
      </c>
      <c r="AU505" s="171" t="s">
        <v>78</v>
      </c>
      <c r="AV505" s="14" t="s">
        <v>78</v>
      </c>
      <c r="AW505" s="14" t="s">
        <v>31</v>
      </c>
      <c r="AX505" s="14" t="s">
        <v>76</v>
      </c>
      <c r="AY505" s="171" t="s">
        <v>141</v>
      </c>
    </row>
    <row r="506" spans="1:65" s="2" customFormat="1" ht="37.799999999999997" customHeight="1" x14ac:dyDescent="0.2">
      <c r="A506" s="33"/>
      <c r="B506" s="143"/>
      <c r="C506" s="144" t="s">
        <v>830</v>
      </c>
      <c r="D506" s="144" t="s">
        <v>143</v>
      </c>
      <c r="E506" s="145" t="s">
        <v>831</v>
      </c>
      <c r="F506" s="146" t="s">
        <v>832</v>
      </c>
      <c r="G506" s="147" t="s">
        <v>157</v>
      </c>
      <c r="H506" s="148">
        <v>2</v>
      </c>
      <c r="I506" s="149"/>
      <c r="J506" s="150">
        <f>ROUND(I506*H506,2)</f>
        <v>0</v>
      </c>
      <c r="K506" s="146" t="s">
        <v>147</v>
      </c>
      <c r="L506" s="34"/>
      <c r="M506" s="151" t="s">
        <v>3</v>
      </c>
      <c r="N506" s="152" t="s">
        <v>40</v>
      </c>
      <c r="O506" s="54"/>
      <c r="P506" s="153">
        <f>O506*H506</f>
        <v>0</v>
      </c>
      <c r="Q506" s="153">
        <v>0</v>
      </c>
      <c r="R506" s="153">
        <f>Q506*H506</f>
        <v>0</v>
      </c>
      <c r="S506" s="153">
        <v>0</v>
      </c>
      <c r="T506" s="154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55" t="s">
        <v>247</v>
      </c>
      <c r="AT506" s="155" t="s">
        <v>143</v>
      </c>
      <c r="AU506" s="155" t="s">
        <v>78</v>
      </c>
      <c r="AY506" s="18" t="s">
        <v>141</v>
      </c>
      <c r="BE506" s="156">
        <f>IF(N506="základní",J506,0)</f>
        <v>0</v>
      </c>
      <c r="BF506" s="156">
        <f>IF(N506="snížená",J506,0)</f>
        <v>0</v>
      </c>
      <c r="BG506" s="156">
        <f>IF(N506="zákl. přenesená",J506,0)</f>
        <v>0</v>
      </c>
      <c r="BH506" s="156">
        <f>IF(N506="sníž. přenesená",J506,0)</f>
        <v>0</v>
      </c>
      <c r="BI506" s="156">
        <f>IF(N506="nulová",J506,0)</f>
        <v>0</v>
      </c>
      <c r="BJ506" s="18" t="s">
        <v>76</v>
      </c>
      <c r="BK506" s="156">
        <f>ROUND(I506*H506,2)</f>
        <v>0</v>
      </c>
      <c r="BL506" s="18" t="s">
        <v>247</v>
      </c>
      <c r="BM506" s="155" t="s">
        <v>833</v>
      </c>
    </row>
    <row r="507" spans="1:65" s="2" customFormat="1" x14ac:dyDescent="0.2">
      <c r="A507" s="33"/>
      <c r="B507" s="34"/>
      <c r="C507" s="33"/>
      <c r="D507" s="157" t="s">
        <v>150</v>
      </c>
      <c r="E507" s="33"/>
      <c r="F507" s="158" t="s">
        <v>834</v>
      </c>
      <c r="G507" s="33"/>
      <c r="H507" s="33"/>
      <c r="I507" s="159"/>
      <c r="J507" s="33"/>
      <c r="K507" s="33"/>
      <c r="L507" s="34"/>
      <c r="M507" s="160"/>
      <c r="N507" s="161"/>
      <c r="O507" s="54"/>
      <c r="P507" s="54"/>
      <c r="Q507" s="54"/>
      <c r="R507" s="54"/>
      <c r="S507" s="54"/>
      <c r="T507" s="55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T507" s="18" t="s">
        <v>150</v>
      </c>
      <c r="AU507" s="18" t="s">
        <v>78</v>
      </c>
    </row>
    <row r="508" spans="1:65" s="14" customFormat="1" x14ac:dyDescent="0.2">
      <c r="B508" s="170"/>
      <c r="D508" s="163" t="s">
        <v>152</v>
      </c>
      <c r="E508" s="171" t="s">
        <v>3</v>
      </c>
      <c r="F508" s="172" t="s">
        <v>817</v>
      </c>
      <c r="H508" s="173">
        <v>2</v>
      </c>
      <c r="I508" s="174"/>
      <c r="L508" s="170"/>
      <c r="M508" s="175"/>
      <c r="N508" s="176"/>
      <c r="O508" s="176"/>
      <c r="P508" s="176"/>
      <c r="Q508" s="176"/>
      <c r="R508" s="176"/>
      <c r="S508" s="176"/>
      <c r="T508" s="177"/>
      <c r="AT508" s="171" t="s">
        <v>152</v>
      </c>
      <c r="AU508" s="171" t="s">
        <v>78</v>
      </c>
      <c r="AV508" s="14" t="s">
        <v>78</v>
      </c>
      <c r="AW508" s="14" t="s">
        <v>31</v>
      </c>
      <c r="AX508" s="14" t="s">
        <v>76</v>
      </c>
      <c r="AY508" s="171" t="s">
        <v>141</v>
      </c>
    </row>
    <row r="509" spans="1:65" s="2" customFormat="1" ht="44.25" customHeight="1" x14ac:dyDescent="0.2">
      <c r="A509" s="33"/>
      <c r="B509" s="143"/>
      <c r="C509" s="144" t="s">
        <v>835</v>
      </c>
      <c r="D509" s="144" t="s">
        <v>143</v>
      </c>
      <c r="E509" s="145" t="s">
        <v>836</v>
      </c>
      <c r="F509" s="146" t="s">
        <v>837</v>
      </c>
      <c r="G509" s="147" t="s">
        <v>157</v>
      </c>
      <c r="H509" s="148">
        <v>12</v>
      </c>
      <c r="I509" s="149"/>
      <c r="J509" s="150">
        <f>ROUND(I509*H509,2)</f>
        <v>0</v>
      </c>
      <c r="K509" s="146" t="s">
        <v>147</v>
      </c>
      <c r="L509" s="34"/>
      <c r="M509" s="151" t="s">
        <v>3</v>
      </c>
      <c r="N509" s="152" t="s">
        <v>40</v>
      </c>
      <c r="O509" s="54"/>
      <c r="P509" s="153">
        <f>O509*H509</f>
        <v>0</v>
      </c>
      <c r="Q509" s="153">
        <v>0</v>
      </c>
      <c r="R509" s="153">
        <f>Q509*H509</f>
        <v>0</v>
      </c>
      <c r="S509" s="153">
        <v>0</v>
      </c>
      <c r="T509" s="154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55" t="s">
        <v>247</v>
      </c>
      <c r="AT509" s="155" t="s">
        <v>143</v>
      </c>
      <c r="AU509" s="155" t="s">
        <v>78</v>
      </c>
      <c r="AY509" s="18" t="s">
        <v>141</v>
      </c>
      <c r="BE509" s="156">
        <f>IF(N509="základní",J509,0)</f>
        <v>0</v>
      </c>
      <c r="BF509" s="156">
        <f>IF(N509="snížená",J509,0)</f>
        <v>0</v>
      </c>
      <c r="BG509" s="156">
        <f>IF(N509="zákl. přenesená",J509,0)</f>
        <v>0</v>
      </c>
      <c r="BH509" s="156">
        <f>IF(N509="sníž. přenesená",J509,0)</f>
        <v>0</v>
      </c>
      <c r="BI509" s="156">
        <f>IF(N509="nulová",J509,0)</f>
        <v>0</v>
      </c>
      <c r="BJ509" s="18" t="s">
        <v>76</v>
      </c>
      <c r="BK509" s="156">
        <f>ROUND(I509*H509,2)</f>
        <v>0</v>
      </c>
      <c r="BL509" s="18" t="s">
        <v>247</v>
      </c>
      <c r="BM509" s="155" t="s">
        <v>838</v>
      </c>
    </row>
    <row r="510" spans="1:65" s="2" customFormat="1" x14ac:dyDescent="0.2">
      <c r="A510" s="33"/>
      <c r="B510" s="34"/>
      <c r="C510" s="33"/>
      <c r="D510" s="157" t="s">
        <v>150</v>
      </c>
      <c r="E510" s="33"/>
      <c r="F510" s="158" t="s">
        <v>839</v>
      </c>
      <c r="G510" s="33"/>
      <c r="H510" s="33"/>
      <c r="I510" s="159"/>
      <c r="J510" s="33"/>
      <c r="K510" s="33"/>
      <c r="L510" s="34"/>
      <c r="M510" s="160"/>
      <c r="N510" s="161"/>
      <c r="O510" s="54"/>
      <c r="P510" s="54"/>
      <c r="Q510" s="54"/>
      <c r="R510" s="54"/>
      <c r="S510" s="54"/>
      <c r="T510" s="55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T510" s="18" t="s">
        <v>150</v>
      </c>
      <c r="AU510" s="18" t="s">
        <v>78</v>
      </c>
    </row>
    <row r="511" spans="1:65" s="14" customFormat="1" x14ac:dyDescent="0.2">
      <c r="B511" s="170"/>
      <c r="D511" s="163" t="s">
        <v>152</v>
      </c>
      <c r="E511" s="171" t="s">
        <v>3</v>
      </c>
      <c r="F511" s="172" t="s">
        <v>840</v>
      </c>
      <c r="H511" s="173">
        <v>12</v>
      </c>
      <c r="I511" s="174"/>
      <c r="L511" s="170"/>
      <c r="M511" s="175"/>
      <c r="N511" s="176"/>
      <c r="O511" s="176"/>
      <c r="P511" s="176"/>
      <c r="Q511" s="176"/>
      <c r="R511" s="176"/>
      <c r="S511" s="176"/>
      <c r="T511" s="177"/>
      <c r="AT511" s="171" t="s">
        <v>152</v>
      </c>
      <c r="AU511" s="171" t="s">
        <v>78</v>
      </c>
      <c r="AV511" s="14" t="s">
        <v>78</v>
      </c>
      <c r="AW511" s="14" t="s">
        <v>31</v>
      </c>
      <c r="AX511" s="14" t="s">
        <v>76</v>
      </c>
      <c r="AY511" s="171" t="s">
        <v>141</v>
      </c>
    </row>
    <row r="512" spans="1:65" s="2" customFormat="1" ht="44.25" customHeight="1" x14ac:dyDescent="0.2">
      <c r="A512" s="33"/>
      <c r="B512" s="143"/>
      <c r="C512" s="144" t="s">
        <v>841</v>
      </c>
      <c r="D512" s="144" t="s">
        <v>143</v>
      </c>
      <c r="E512" s="145" t="s">
        <v>842</v>
      </c>
      <c r="F512" s="146" t="s">
        <v>843</v>
      </c>
      <c r="G512" s="147" t="s">
        <v>157</v>
      </c>
      <c r="H512" s="148">
        <v>4</v>
      </c>
      <c r="I512" s="149"/>
      <c r="J512" s="150">
        <f>ROUND(I512*H512,2)</f>
        <v>0</v>
      </c>
      <c r="K512" s="146" t="s">
        <v>147</v>
      </c>
      <c r="L512" s="34"/>
      <c r="M512" s="151" t="s">
        <v>3</v>
      </c>
      <c r="N512" s="152" t="s">
        <v>40</v>
      </c>
      <c r="O512" s="54"/>
      <c r="P512" s="153">
        <f>O512*H512</f>
        <v>0</v>
      </c>
      <c r="Q512" s="153">
        <v>0</v>
      </c>
      <c r="R512" s="153">
        <f>Q512*H512</f>
        <v>0</v>
      </c>
      <c r="S512" s="153">
        <v>0</v>
      </c>
      <c r="T512" s="154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55" t="s">
        <v>247</v>
      </c>
      <c r="AT512" s="155" t="s">
        <v>143</v>
      </c>
      <c r="AU512" s="155" t="s">
        <v>78</v>
      </c>
      <c r="AY512" s="18" t="s">
        <v>141</v>
      </c>
      <c r="BE512" s="156">
        <f>IF(N512="základní",J512,0)</f>
        <v>0</v>
      </c>
      <c r="BF512" s="156">
        <f>IF(N512="snížená",J512,0)</f>
        <v>0</v>
      </c>
      <c r="BG512" s="156">
        <f>IF(N512="zákl. přenesená",J512,0)</f>
        <v>0</v>
      </c>
      <c r="BH512" s="156">
        <f>IF(N512="sníž. přenesená",J512,0)</f>
        <v>0</v>
      </c>
      <c r="BI512" s="156">
        <f>IF(N512="nulová",J512,0)</f>
        <v>0</v>
      </c>
      <c r="BJ512" s="18" t="s">
        <v>76</v>
      </c>
      <c r="BK512" s="156">
        <f>ROUND(I512*H512,2)</f>
        <v>0</v>
      </c>
      <c r="BL512" s="18" t="s">
        <v>247</v>
      </c>
      <c r="BM512" s="155" t="s">
        <v>844</v>
      </c>
    </row>
    <row r="513" spans="1:65" s="2" customFormat="1" x14ac:dyDescent="0.2">
      <c r="A513" s="33"/>
      <c r="B513" s="34"/>
      <c r="C513" s="33"/>
      <c r="D513" s="157" t="s">
        <v>150</v>
      </c>
      <c r="E513" s="33"/>
      <c r="F513" s="158" t="s">
        <v>845</v>
      </c>
      <c r="G513" s="33"/>
      <c r="H513" s="33"/>
      <c r="I513" s="159"/>
      <c r="J513" s="33"/>
      <c r="K513" s="33"/>
      <c r="L513" s="34"/>
      <c r="M513" s="160"/>
      <c r="N513" s="161"/>
      <c r="O513" s="54"/>
      <c r="P513" s="54"/>
      <c r="Q513" s="54"/>
      <c r="R513" s="54"/>
      <c r="S513" s="54"/>
      <c r="T513" s="55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T513" s="18" t="s">
        <v>150</v>
      </c>
      <c r="AU513" s="18" t="s">
        <v>78</v>
      </c>
    </row>
    <row r="514" spans="1:65" s="14" customFormat="1" x14ac:dyDescent="0.2">
      <c r="B514" s="170"/>
      <c r="D514" s="163" t="s">
        <v>152</v>
      </c>
      <c r="E514" s="171" t="s">
        <v>3</v>
      </c>
      <c r="F514" s="172" t="s">
        <v>846</v>
      </c>
      <c r="H514" s="173">
        <v>4</v>
      </c>
      <c r="I514" s="174"/>
      <c r="L514" s="170"/>
      <c r="M514" s="175"/>
      <c r="N514" s="176"/>
      <c r="O514" s="176"/>
      <c r="P514" s="176"/>
      <c r="Q514" s="176"/>
      <c r="R514" s="176"/>
      <c r="S514" s="176"/>
      <c r="T514" s="177"/>
      <c r="AT514" s="171" t="s">
        <v>152</v>
      </c>
      <c r="AU514" s="171" t="s">
        <v>78</v>
      </c>
      <c r="AV514" s="14" t="s">
        <v>78</v>
      </c>
      <c r="AW514" s="14" t="s">
        <v>31</v>
      </c>
      <c r="AX514" s="14" t="s">
        <v>76</v>
      </c>
      <c r="AY514" s="171" t="s">
        <v>141</v>
      </c>
    </row>
    <row r="515" spans="1:65" s="2" customFormat="1" ht="24.15" customHeight="1" x14ac:dyDescent="0.2">
      <c r="A515" s="33"/>
      <c r="B515" s="143"/>
      <c r="C515" s="186" t="s">
        <v>847</v>
      </c>
      <c r="D515" s="186" t="s">
        <v>272</v>
      </c>
      <c r="E515" s="187" t="s">
        <v>848</v>
      </c>
      <c r="F515" s="188" t="s">
        <v>849</v>
      </c>
      <c r="G515" s="189" t="s">
        <v>298</v>
      </c>
      <c r="H515" s="190">
        <v>26.603999999999999</v>
      </c>
      <c r="I515" s="191"/>
      <c r="J515" s="192">
        <f>ROUND(I515*H515,2)</f>
        <v>0</v>
      </c>
      <c r="K515" s="188" t="s">
        <v>147</v>
      </c>
      <c r="L515" s="193"/>
      <c r="M515" s="194" t="s">
        <v>3</v>
      </c>
      <c r="N515" s="195" t="s">
        <v>40</v>
      </c>
      <c r="O515" s="54"/>
      <c r="P515" s="153">
        <f>O515*H515</f>
        <v>0</v>
      </c>
      <c r="Q515" s="153">
        <v>5.0000000000000001E-3</v>
      </c>
      <c r="R515" s="153">
        <f>Q515*H515</f>
        <v>0.13302</v>
      </c>
      <c r="S515" s="153">
        <v>0</v>
      </c>
      <c r="T515" s="154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55" t="s">
        <v>347</v>
      </c>
      <c r="AT515" s="155" t="s">
        <v>272</v>
      </c>
      <c r="AU515" s="155" t="s">
        <v>78</v>
      </c>
      <c r="AY515" s="18" t="s">
        <v>141</v>
      </c>
      <c r="BE515" s="156">
        <f>IF(N515="základní",J515,0)</f>
        <v>0</v>
      </c>
      <c r="BF515" s="156">
        <f>IF(N515="snížená",J515,0)</f>
        <v>0</v>
      </c>
      <c r="BG515" s="156">
        <f>IF(N515="zákl. přenesená",J515,0)</f>
        <v>0</v>
      </c>
      <c r="BH515" s="156">
        <f>IF(N515="sníž. přenesená",J515,0)</f>
        <v>0</v>
      </c>
      <c r="BI515" s="156">
        <f>IF(N515="nulová",J515,0)</f>
        <v>0</v>
      </c>
      <c r="BJ515" s="18" t="s">
        <v>76</v>
      </c>
      <c r="BK515" s="156">
        <f>ROUND(I515*H515,2)</f>
        <v>0</v>
      </c>
      <c r="BL515" s="18" t="s">
        <v>247</v>
      </c>
      <c r="BM515" s="155" t="s">
        <v>850</v>
      </c>
    </row>
    <row r="516" spans="1:65" s="14" customFormat="1" x14ac:dyDescent="0.2">
      <c r="B516" s="170"/>
      <c r="D516" s="163" t="s">
        <v>152</v>
      </c>
      <c r="E516" s="171" t="s">
        <v>3</v>
      </c>
      <c r="F516" s="172" t="s">
        <v>424</v>
      </c>
      <c r="H516" s="173">
        <v>26.603999999999999</v>
      </c>
      <c r="I516" s="174"/>
      <c r="L516" s="170"/>
      <c r="M516" s="175"/>
      <c r="N516" s="176"/>
      <c r="O516" s="176"/>
      <c r="P516" s="176"/>
      <c r="Q516" s="176"/>
      <c r="R516" s="176"/>
      <c r="S516" s="176"/>
      <c r="T516" s="177"/>
      <c r="AT516" s="171" t="s">
        <v>152</v>
      </c>
      <c r="AU516" s="171" t="s">
        <v>78</v>
      </c>
      <c r="AV516" s="14" t="s">
        <v>78</v>
      </c>
      <c r="AW516" s="14" t="s">
        <v>31</v>
      </c>
      <c r="AX516" s="14" t="s">
        <v>76</v>
      </c>
      <c r="AY516" s="171" t="s">
        <v>141</v>
      </c>
    </row>
    <row r="517" spans="1:65" s="2" customFormat="1" ht="44.25" customHeight="1" x14ac:dyDescent="0.2">
      <c r="A517" s="33"/>
      <c r="B517" s="143"/>
      <c r="C517" s="144" t="s">
        <v>851</v>
      </c>
      <c r="D517" s="144" t="s">
        <v>143</v>
      </c>
      <c r="E517" s="145" t="s">
        <v>852</v>
      </c>
      <c r="F517" s="146" t="s">
        <v>853</v>
      </c>
      <c r="G517" s="147" t="s">
        <v>190</v>
      </c>
      <c r="H517" s="148">
        <v>0.13300000000000001</v>
      </c>
      <c r="I517" s="149"/>
      <c r="J517" s="150">
        <f>ROUND(I517*H517,2)</f>
        <v>0</v>
      </c>
      <c r="K517" s="146" t="s">
        <v>147</v>
      </c>
      <c r="L517" s="34"/>
      <c r="M517" s="151" t="s">
        <v>3</v>
      </c>
      <c r="N517" s="152" t="s">
        <v>40</v>
      </c>
      <c r="O517" s="54"/>
      <c r="P517" s="153">
        <f>O517*H517</f>
        <v>0</v>
      </c>
      <c r="Q517" s="153">
        <v>0</v>
      </c>
      <c r="R517" s="153">
        <f>Q517*H517</f>
        <v>0</v>
      </c>
      <c r="S517" s="153">
        <v>0</v>
      </c>
      <c r="T517" s="154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55" t="s">
        <v>247</v>
      </c>
      <c r="AT517" s="155" t="s">
        <v>143</v>
      </c>
      <c r="AU517" s="155" t="s">
        <v>78</v>
      </c>
      <c r="AY517" s="18" t="s">
        <v>141</v>
      </c>
      <c r="BE517" s="156">
        <f>IF(N517="základní",J517,0)</f>
        <v>0</v>
      </c>
      <c r="BF517" s="156">
        <f>IF(N517="snížená",J517,0)</f>
        <v>0</v>
      </c>
      <c r="BG517" s="156">
        <f>IF(N517="zákl. přenesená",J517,0)</f>
        <v>0</v>
      </c>
      <c r="BH517" s="156">
        <f>IF(N517="sníž. přenesená",J517,0)</f>
        <v>0</v>
      </c>
      <c r="BI517" s="156">
        <f>IF(N517="nulová",J517,0)</f>
        <v>0</v>
      </c>
      <c r="BJ517" s="18" t="s">
        <v>76</v>
      </c>
      <c r="BK517" s="156">
        <f>ROUND(I517*H517,2)</f>
        <v>0</v>
      </c>
      <c r="BL517" s="18" t="s">
        <v>247</v>
      </c>
      <c r="BM517" s="155" t="s">
        <v>854</v>
      </c>
    </row>
    <row r="518" spans="1:65" s="2" customFormat="1" x14ac:dyDescent="0.2">
      <c r="A518" s="33"/>
      <c r="B518" s="34"/>
      <c r="C518" s="33"/>
      <c r="D518" s="157" t="s">
        <v>150</v>
      </c>
      <c r="E518" s="33"/>
      <c r="F518" s="158" t="s">
        <v>855</v>
      </c>
      <c r="G518" s="33"/>
      <c r="H518" s="33"/>
      <c r="I518" s="159"/>
      <c r="J518" s="33"/>
      <c r="K518" s="33"/>
      <c r="L518" s="34"/>
      <c r="M518" s="160"/>
      <c r="N518" s="161"/>
      <c r="O518" s="54"/>
      <c r="P518" s="54"/>
      <c r="Q518" s="54"/>
      <c r="R518" s="54"/>
      <c r="S518" s="54"/>
      <c r="T518" s="55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T518" s="18" t="s">
        <v>150</v>
      </c>
      <c r="AU518" s="18" t="s">
        <v>78</v>
      </c>
    </row>
    <row r="519" spans="1:65" s="12" customFormat="1" ht="22.8" customHeight="1" x14ac:dyDescent="0.25">
      <c r="B519" s="130"/>
      <c r="D519" s="131" t="s">
        <v>68</v>
      </c>
      <c r="E519" s="141" t="s">
        <v>856</v>
      </c>
      <c r="F519" s="141" t="s">
        <v>857</v>
      </c>
      <c r="I519" s="133"/>
      <c r="J519" s="142">
        <f>BK519</f>
        <v>0</v>
      </c>
      <c r="L519" s="130"/>
      <c r="M519" s="135"/>
      <c r="N519" s="136"/>
      <c r="O519" s="136"/>
      <c r="P519" s="137">
        <f>SUM(P520:P541)</f>
        <v>0</v>
      </c>
      <c r="Q519" s="136"/>
      <c r="R519" s="137">
        <f>SUM(R520:R541)</f>
        <v>1.548414E-2</v>
      </c>
      <c r="S519" s="136"/>
      <c r="T519" s="138">
        <f>SUM(T520:T541)</f>
        <v>0</v>
      </c>
      <c r="AR519" s="131" t="s">
        <v>78</v>
      </c>
      <c r="AT519" s="139" t="s">
        <v>68</v>
      </c>
      <c r="AU519" s="139" t="s">
        <v>76</v>
      </c>
      <c r="AY519" s="131" t="s">
        <v>141</v>
      </c>
      <c r="BK519" s="140">
        <f>SUM(BK520:BK541)</f>
        <v>0</v>
      </c>
    </row>
    <row r="520" spans="1:65" s="2" customFormat="1" ht="33" customHeight="1" x14ac:dyDescent="0.2">
      <c r="A520" s="33"/>
      <c r="B520" s="143"/>
      <c r="C520" s="144" t="s">
        <v>858</v>
      </c>
      <c r="D520" s="144" t="s">
        <v>143</v>
      </c>
      <c r="E520" s="145" t="s">
        <v>859</v>
      </c>
      <c r="F520" s="146" t="s">
        <v>860</v>
      </c>
      <c r="G520" s="147" t="s">
        <v>157</v>
      </c>
      <c r="H520" s="148">
        <v>1</v>
      </c>
      <c r="I520" s="149"/>
      <c r="J520" s="150">
        <f t="shared" ref="J520:J531" si="0">ROUND(I520*H520,2)</f>
        <v>0</v>
      </c>
      <c r="K520" s="146" t="s">
        <v>3</v>
      </c>
      <c r="L520" s="34"/>
      <c r="M520" s="151" t="s">
        <v>3</v>
      </c>
      <c r="N520" s="152" t="s">
        <v>40</v>
      </c>
      <c r="O520" s="54"/>
      <c r="P520" s="153">
        <f t="shared" ref="P520:P531" si="1">O520*H520</f>
        <v>0</v>
      </c>
      <c r="Q520" s="153">
        <v>0</v>
      </c>
      <c r="R520" s="153">
        <f t="shared" ref="R520:R531" si="2">Q520*H520</f>
        <v>0</v>
      </c>
      <c r="S520" s="153">
        <v>0</v>
      </c>
      <c r="T520" s="154">
        <f t="shared" ref="T520:T531" si="3"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55" t="s">
        <v>247</v>
      </c>
      <c r="AT520" s="155" t="s">
        <v>143</v>
      </c>
      <c r="AU520" s="155" t="s">
        <v>78</v>
      </c>
      <c r="AY520" s="18" t="s">
        <v>141</v>
      </c>
      <c r="BE520" s="156">
        <f t="shared" ref="BE520:BE531" si="4">IF(N520="základní",J520,0)</f>
        <v>0</v>
      </c>
      <c r="BF520" s="156">
        <f t="shared" ref="BF520:BF531" si="5">IF(N520="snížená",J520,0)</f>
        <v>0</v>
      </c>
      <c r="BG520" s="156">
        <f t="shared" ref="BG520:BG531" si="6">IF(N520="zákl. přenesená",J520,0)</f>
        <v>0</v>
      </c>
      <c r="BH520" s="156">
        <f t="shared" ref="BH520:BH531" si="7">IF(N520="sníž. přenesená",J520,0)</f>
        <v>0</v>
      </c>
      <c r="BI520" s="156">
        <f t="shared" ref="BI520:BI531" si="8">IF(N520="nulová",J520,0)</f>
        <v>0</v>
      </c>
      <c r="BJ520" s="18" t="s">
        <v>76</v>
      </c>
      <c r="BK520" s="156">
        <f t="shared" ref="BK520:BK531" si="9">ROUND(I520*H520,2)</f>
        <v>0</v>
      </c>
      <c r="BL520" s="18" t="s">
        <v>247</v>
      </c>
      <c r="BM520" s="155" t="s">
        <v>861</v>
      </c>
    </row>
    <row r="521" spans="1:65" s="2" customFormat="1" ht="33" customHeight="1" x14ac:dyDescent="0.2">
      <c r="A521" s="33"/>
      <c r="B521" s="143"/>
      <c r="C521" s="144" t="s">
        <v>862</v>
      </c>
      <c r="D521" s="144" t="s">
        <v>143</v>
      </c>
      <c r="E521" s="145" t="s">
        <v>863</v>
      </c>
      <c r="F521" s="146" t="s">
        <v>864</v>
      </c>
      <c r="G521" s="147" t="s">
        <v>157</v>
      </c>
      <c r="H521" s="148">
        <v>1</v>
      </c>
      <c r="I521" s="149"/>
      <c r="J521" s="150">
        <f t="shared" si="0"/>
        <v>0</v>
      </c>
      <c r="K521" s="146" t="s">
        <v>3</v>
      </c>
      <c r="L521" s="34"/>
      <c r="M521" s="151" t="s">
        <v>3</v>
      </c>
      <c r="N521" s="152" t="s">
        <v>40</v>
      </c>
      <c r="O521" s="54"/>
      <c r="P521" s="153">
        <f t="shared" si="1"/>
        <v>0</v>
      </c>
      <c r="Q521" s="153">
        <v>0</v>
      </c>
      <c r="R521" s="153">
        <f t="shared" si="2"/>
        <v>0</v>
      </c>
      <c r="S521" s="153">
        <v>0</v>
      </c>
      <c r="T521" s="154">
        <f t="shared" si="3"/>
        <v>0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55" t="s">
        <v>247</v>
      </c>
      <c r="AT521" s="155" t="s">
        <v>143</v>
      </c>
      <c r="AU521" s="155" t="s">
        <v>78</v>
      </c>
      <c r="AY521" s="18" t="s">
        <v>141</v>
      </c>
      <c r="BE521" s="156">
        <f t="shared" si="4"/>
        <v>0</v>
      </c>
      <c r="BF521" s="156">
        <f t="shared" si="5"/>
        <v>0</v>
      </c>
      <c r="BG521" s="156">
        <f t="shared" si="6"/>
        <v>0</v>
      </c>
      <c r="BH521" s="156">
        <f t="shared" si="7"/>
        <v>0</v>
      </c>
      <c r="BI521" s="156">
        <f t="shared" si="8"/>
        <v>0</v>
      </c>
      <c r="BJ521" s="18" t="s">
        <v>76</v>
      </c>
      <c r="BK521" s="156">
        <f t="shared" si="9"/>
        <v>0</v>
      </c>
      <c r="BL521" s="18" t="s">
        <v>247</v>
      </c>
      <c r="BM521" s="155" t="s">
        <v>865</v>
      </c>
    </row>
    <row r="522" spans="1:65" s="2" customFormat="1" ht="33" customHeight="1" x14ac:dyDescent="0.2">
      <c r="A522" s="33"/>
      <c r="B522" s="143"/>
      <c r="C522" s="144" t="s">
        <v>866</v>
      </c>
      <c r="D522" s="144" t="s">
        <v>143</v>
      </c>
      <c r="E522" s="145" t="s">
        <v>867</v>
      </c>
      <c r="F522" s="146" t="s">
        <v>868</v>
      </c>
      <c r="G522" s="147" t="s">
        <v>157</v>
      </c>
      <c r="H522" s="148">
        <v>9</v>
      </c>
      <c r="I522" s="149"/>
      <c r="J522" s="150">
        <f t="shared" si="0"/>
        <v>0</v>
      </c>
      <c r="K522" s="146" t="s">
        <v>3</v>
      </c>
      <c r="L522" s="34"/>
      <c r="M522" s="151" t="s">
        <v>3</v>
      </c>
      <c r="N522" s="152" t="s">
        <v>40</v>
      </c>
      <c r="O522" s="54"/>
      <c r="P522" s="153">
        <f t="shared" si="1"/>
        <v>0</v>
      </c>
      <c r="Q522" s="153">
        <v>0</v>
      </c>
      <c r="R522" s="153">
        <f t="shared" si="2"/>
        <v>0</v>
      </c>
      <c r="S522" s="153">
        <v>0</v>
      </c>
      <c r="T522" s="154">
        <f t="shared" si="3"/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155" t="s">
        <v>247</v>
      </c>
      <c r="AT522" s="155" t="s">
        <v>143</v>
      </c>
      <c r="AU522" s="155" t="s">
        <v>78</v>
      </c>
      <c r="AY522" s="18" t="s">
        <v>141</v>
      </c>
      <c r="BE522" s="156">
        <f t="shared" si="4"/>
        <v>0</v>
      </c>
      <c r="BF522" s="156">
        <f t="shared" si="5"/>
        <v>0</v>
      </c>
      <c r="BG522" s="156">
        <f t="shared" si="6"/>
        <v>0</v>
      </c>
      <c r="BH522" s="156">
        <f t="shared" si="7"/>
        <v>0</v>
      </c>
      <c r="BI522" s="156">
        <f t="shared" si="8"/>
        <v>0</v>
      </c>
      <c r="BJ522" s="18" t="s">
        <v>76</v>
      </c>
      <c r="BK522" s="156">
        <f t="shared" si="9"/>
        <v>0</v>
      </c>
      <c r="BL522" s="18" t="s">
        <v>247</v>
      </c>
      <c r="BM522" s="155" t="s">
        <v>869</v>
      </c>
    </row>
    <row r="523" spans="1:65" s="2" customFormat="1" ht="33" customHeight="1" x14ac:dyDescent="0.2">
      <c r="A523" s="33"/>
      <c r="B523" s="143"/>
      <c r="C523" s="144" t="s">
        <v>870</v>
      </c>
      <c r="D523" s="144" t="s">
        <v>143</v>
      </c>
      <c r="E523" s="145" t="s">
        <v>871</v>
      </c>
      <c r="F523" s="146" t="s">
        <v>872</v>
      </c>
      <c r="G523" s="147" t="s">
        <v>157</v>
      </c>
      <c r="H523" s="148">
        <v>1</v>
      </c>
      <c r="I523" s="149"/>
      <c r="J523" s="150">
        <f t="shared" si="0"/>
        <v>0</v>
      </c>
      <c r="K523" s="146" t="s">
        <v>3</v>
      </c>
      <c r="L523" s="34"/>
      <c r="M523" s="151" t="s">
        <v>3</v>
      </c>
      <c r="N523" s="152" t="s">
        <v>40</v>
      </c>
      <c r="O523" s="54"/>
      <c r="P523" s="153">
        <f t="shared" si="1"/>
        <v>0</v>
      </c>
      <c r="Q523" s="153">
        <v>0</v>
      </c>
      <c r="R523" s="153">
        <f t="shared" si="2"/>
        <v>0</v>
      </c>
      <c r="S523" s="153">
        <v>0</v>
      </c>
      <c r="T523" s="154">
        <f t="shared" si="3"/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55" t="s">
        <v>247</v>
      </c>
      <c r="AT523" s="155" t="s">
        <v>143</v>
      </c>
      <c r="AU523" s="155" t="s">
        <v>78</v>
      </c>
      <c r="AY523" s="18" t="s">
        <v>141</v>
      </c>
      <c r="BE523" s="156">
        <f t="shared" si="4"/>
        <v>0</v>
      </c>
      <c r="BF523" s="156">
        <f t="shared" si="5"/>
        <v>0</v>
      </c>
      <c r="BG523" s="156">
        <f t="shared" si="6"/>
        <v>0</v>
      </c>
      <c r="BH523" s="156">
        <f t="shared" si="7"/>
        <v>0</v>
      </c>
      <c r="BI523" s="156">
        <f t="shared" si="8"/>
        <v>0</v>
      </c>
      <c r="BJ523" s="18" t="s">
        <v>76</v>
      </c>
      <c r="BK523" s="156">
        <f t="shared" si="9"/>
        <v>0</v>
      </c>
      <c r="BL523" s="18" t="s">
        <v>247</v>
      </c>
      <c r="BM523" s="155" t="s">
        <v>873</v>
      </c>
    </row>
    <row r="524" spans="1:65" s="2" customFormat="1" ht="33" customHeight="1" x14ac:dyDescent="0.2">
      <c r="A524" s="33"/>
      <c r="B524" s="143"/>
      <c r="C524" s="144" t="s">
        <v>874</v>
      </c>
      <c r="D524" s="144" t="s">
        <v>143</v>
      </c>
      <c r="E524" s="145" t="s">
        <v>875</v>
      </c>
      <c r="F524" s="146" t="s">
        <v>876</v>
      </c>
      <c r="G524" s="147" t="s">
        <v>157</v>
      </c>
      <c r="H524" s="148">
        <v>2</v>
      </c>
      <c r="I524" s="149"/>
      <c r="J524" s="150">
        <f t="shared" si="0"/>
        <v>0</v>
      </c>
      <c r="K524" s="146" t="s">
        <v>3</v>
      </c>
      <c r="L524" s="34"/>
      <c r="M524" s="151" t="s">
        <v>3</v>
      </c>
      <c r="N524" s="152" t="s">
        <v>40</v>
      </c>
      <c r="O524" s="54"/>
      <c r="P524" s="153">
        <f t="shared" si="1"/>
        <v>0</v>
      </c>
      <c r="Q524" s="153">
        <v>0</v>
      </c>
      <c r="R524" s="153">
        <f t="shared" si="2"/>
        <v>0</v>
      </c>
      <c r="S524" s="153">
        <v>0</v>
      </c>
      <c r="T524" s="154">
        <f t="shared" si="3"/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55" t="s">
        <v>247</v>
      </c>
      <c r="AT524" s="155" t="s">
        <v>143</v>
      </c>
      <c r="AU524" s="155" t="s">
        <v>78</v>
      </c>
      <c r="AY524" s="18" t="s">
        <v>141</v>
      </c>
      <c r="BE524" s="156">
        <f t="shared" si="4"/>
        <v>0</v>
      </c>
      <c r="BF524" s="156">
        <f t="shared" si="5"/>
        <v>0</v>
      </c>
      <c r="BG524" s="156">
        <f t="shared" si="6"/>
        <v>0</v>
      </c>
      <c r="BH524" s="156">
        <f t="shared" si="7"/>
        <v>0</v>
      </c>
      <c r="BI524" s="156">
        <f t="shared" si="8"/>
        <v>0</v>
      </c>
      <c r="BJ524" s="18" t="s">
        <v>76</v>
      </c>
      <c r="BK524" s="156">
        <f t="shared" si="9"/>
        <v>0</v>
      </c>
      <c r="BL524" s="18" t="s">
        <v>247</v>
      </c>
      <c r="BM524" s="155" t="s">
        <v>877</v>
      </c>
    </row>
    <row r="525" spans="1:65" s="2" customFormat="1" ht="33" customHeight="1" x14ac:dyDescent="0.2">
      <c r="A525" s="33"/>
      <c r="B525" s="143"/>
      <c r="C525" s="144" t="s">
        <v>878</v>
      </c>
      <c r="D525" s="144" t="s">
        <v>143</v>
      </c>
      <c r="E525" s="145" t="s">
        <v>879</v>
      </c>
      <c r="F525" s="146" t="s">
        <v>880</v>
      </c>
      <c r="G525" s="147" t="s">
        <v>157</v>
      </c>
      <c r="H525" s="148">
        <v>1</v>
      </c>
      <c r="I525" s="149"/>
      <c r="J525" s="150">
        <f t="shared" si="0"/>
        <v>0</v>
      </c>
      <c r="K525" s="146" t="s">
        <v>3</v>
      </c>
      <c r="L525" s="34"/>
      <c r="M525" s="151" t="s">
        <v>3</v>
      </c>
      <c r="N525" s="152" t="s">
        <v>40</v>
      </c>
      <c r="O525" s="54"/>
      <c r="P525" s="153">
        <f t="shared" si="1"/>
        <v>0</v>
      </c>
      <c r="Q525" s="153">
        <v>0</v>
      </c>
      <c r="R525" s="153">
        <f t="shared" si="2"/>
        <v>0</v>
      </c>
      <c r="S525" s="153">
        <v>0</v>
      </c>
      <c r="T525" s="154">
        <f t="shared" si="3"/>
        <v>0</v>
      </c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R525" s="155" t="s">
        <v>247</v>
      </c>
      <c r="AT525" s="155" t="s">
        <v>143</v>
      </c>
      <c r="AU525" s="155" t="s">
        <v>78</v>
      </c>
      <c r="AY525" s="18" t="s">
        <v>141</v>
      </c>
      <c r="BE525" s="156">
        <f t="shared" si="4"/>
        <v>0</v>
      </c>
      <c r="BF525" s="156">
        <f t="shared" si="5"/>
        <v>0</v>
      </c>
      <c r="BG525" s="156">
        <f t="shared" si="6"/>
        <v>0</v>
      </c>
      <c r="BH525" s="156">
        <f t="shared" si="7"/>
        <v>0</v>
      </c>
      <c r="BI525" s="156">
        <f t="shared" si="8"/>
        <v>0</v>
      </c>
      <c r="BJ525" s="18" t="s">
        <v>76</v>
      </c>
      <c r="BK525" s="156">
        <f t="shared" si="9"/>
        <v>0</v>
      </c>
      <c r="BL525" s="18" t="s">
        <v>247</v>
      </c>
      <c r="BM525" s="155" t="s">
        <v>881</v>
      </c>
    </row>
    <row r="526" spans="1:65" s="2" customFormat="1" ht="33" customHeight="1" x14ac:dyDescent="0.2">
      <c r="A526" s="33"/>
      <c r="B526" s="143"/>
      <c r="C526" s="144" t="s">
        <v>882</v>
      </c>
      <c r="D526" s="144" t="s">
        <v>143</v>
      </c>
      <c r="E526" s="145" t="s">
        <v>883</v>
      </c>
      <c r="F526" s="146" t="s">
        <v>884</v>
      </c>
      <c r="G526" s="147" t="s">
        <v>157</v>
      </c>
      <c r="H526" s="148">
        <v>1</v>
      </c>
      <c r="I526" s="149"/>
      <c r="J526" s="150">
        <f t="shared" si="0"/>
        <v>0</v>
      </c>
      <c r="K526" s="146" t="s">
        <v>3</v>
      </c>
      <c r="L526" s="34"/>
      <c r="M526" s="151" t="s">
        <v>3</v>
      </c>
      <c r="N526" s="152" t="s">
        <v>40</v>
      </c>
      <c r="O526" s="54"/>
      <c r="P526" s="153">
        <f t="shared" si="1"/>
        <v>0</v>
      </c>
      <c r="Q526" s="153">
        <v>0</v>
      </c>
      <c r="R526" s="153">
        <f t="shared" si="2"/>
        <v>0</v>
      </c>
      <c r="S526" s="153">
        <v>0</v>
      </c>
      <c r="T526" s="154">
        <f t="shared" si="3"/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55" t="s">
        <v>247</v>
      </c>
      <c r="AT526" s="155" t="s">
        <v>143</v>
      </c>
      <c r="AU526" s="155" t="s">
        <v>78</v>
      </c>
      <c r="AY526" s="18" t="s">
        <v>141</v>
      </c>
      <c r="BE526" s="156">
        <f t="shared" si="4"/>
        <v>0</v>
      </c>
      <c r="BF526" s="156">
        <f t="shared" si="5"/>
        <v>0</v>
      </c>
      <c r="BG526" s="156">
        <f t="shared" si="6"/>
        <v>0</v>
      </c>
      <c r="BH526" s="156">
        <f t="shared" si="7"/>
        <v>0</v>
      </c>
      <c r="BI526" s="156">
        <f t="shared" si="8"/>
        <v>0</v>
      </c>
      <c r="BJ526" s="18" t="s">
        <v>76</v>
      </c>
      <c r="BK526" s="156">
        <f t="shared" si="9"/>
        <v>0</v>
      </c>
      <c r="BL526" s="18" t="s">
        <v>247</v>
      </c>
      <c r="BM526" s="155" t="s">
        <v>885</v>
      </c>
    </row>
    <row r="527" spans="1:65" s="2" customFormat="1" ht="33" customHeight="1" x14ac:dyDescent="0.2">
      <c r="A527" s="33"/>
      <c r="B527" s="143"/>
      <c r="C527" s="144" t="s">
        <v>886</v>
      </c>
      <c r="D527" s="144" t="s">
        <v>143</v>
      </c>
      <c r="E527" s="145" t="s">
        <v>887</v>
      </c>
      <c r="F527" s="146" t="s">
        <v>888</v>
      </c>
      <c r="G527" s="147" t="s">
        <v>157</v>
      </c>
      <c r="H527" s="148">
        <v>2</v>
      </c>
      <c r="I527" s="149"/>
      <c r="J527" s="150">
        <f t="shared" si="0"/>
        <v>0</v>
      </c>
      <c r="K527" s="146" t="s">
        <v>3</v>
      </c>
      <c r="L527" s="34"/>
      <c r="M527" s="151" t="s">
        <v>3</v>
      </c>
      <c r="N527" s="152" t="s">
        <v>40</v>
      </c>
      <c r="O527" s="54"/>
      <c r="P527" s="153">
        <f t="shared" si="1"/>
        <v>0</v>
      </c>
      <c r="Q527" s="153">
        <v>0</v>
      </c>
      <c r="R527" s="153">
        <f t="shared" si="2"/>
        <v>0</v>
      </c>
      <c r="S527" s="153">
        <v>0</v>
      </c>
      <c r="T527" s="154">
        <f t="shared" si="3"/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55" t="s">
        <v>247</v>
      </c>
      <c r="AT527" s="155" t="s">
        <v>143</v>
      </c>
      <c r="AU527" s="155" t="s">
        <v>78</v>
      </c>
      <c r="AY527" s="18" t="s">
        <v>141</v>
      </c>
      <c r="BE527" s="156">
        <f t="shared" si="4"/>
        <v>0</v>
      </c>
      <c r="BF527" s="156">
        <f t="shared" si="5"/>
        <v>0</v>
      </c>
      <c r="BG527" s="156">
        <f t="shared" si="6"/>
        <v>0</v>
      </c>
      <c r="BH527" s="156">
        <f t="shared" si="7"/>
        <v>0</v>
      </c>
      <c r="BI527" s="156">
        <f t="shared" si="8"/>
        <v>0</v>
      </c>
      <c r="BJ527" s="18" t="s">
        <v>76</v>
      </c>
      <c r="BK527" s="156">
        <f t="shared" si="9"/>
        <v>0</v>
      </c>
      <c r="BL527" s="18" t="s">
        <v>247</v>
      </c>
      <c r="BM527" s="155" t="s">
        <v>889</v>
      </c>
    </row>
    <row r="528" spans="1:65" s="2" customFormat="1" ht="24.15" customHeight="1" x14ac:dyDescent="0.2">
      <c r="A528" s="33"/>
      <c r="B528" s="143"/>
      <c r="C528" s="144" t="s">
        <v>890</v>
      </c>
      <c r="D528" s="144" t="s">
        <v>143</v>
      </c>
      <c r="E528" s="145" t="s">
        <v>891</v>
      </c>
      <c r="F528" s="146" t="s">
        <v>892</v>
      </c>
      <c r="G528" s="147" t="s">
        <v>157</v>
      </c>
      <c r="H528" s="148">
        <v>1</v>
      </c>
      <c r="I528" s="149"/>
      <c r="J528" s="150">
        <f t="shared" si="0"/>
        <v>0</v>
      </c>
      <c r="K528" s="146" t="s">
        <v>3</v>
      </c>
      <c r="L528" s="34"/>
      <c r="M528" s="151" t="s">
        <v>3</v>
      </c>
      <c r="N528" s="152" t="s">
        <v>40</v>
      </c>
      <c r="O528" s="54"/>
      <c r="P528" s="153">
        <f t="shared" si="1"/>
        <v>0</v>
      </c>
      <c r="Q528" s="153">
        <v>0</v>
      </c>
      <c r="R528" s="153">
        <f t="shared" si="2"/>
        <v>0</v>
      </c>
      <c r="S528" s="153">
        <v>0</v>
      </c>
      <c r="T528" s="154">
        <f t="shared" si="3"/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155" t="s">
        <v>247</v>
      </c>
      <c r="AT528" s="155" t="s">
        <v>143</v>
      </c>
      <c r="AU528" s="155" t="s">
        <v>78</v>
      </c>
      <c r="AY528" s="18" t="s">
        <v>141</v>
      </c>
      <c r="BE528" s="156">
        <f t="shared" si="4"/>
        <v>0</v>
      </c>
      <c r="BF528" s="156">
        <f t="shared" si="5"/>
        <v>0</v>
      </c>
      <c r="BG528" s="156">
        <f t="shared" si="6"/>
        <v>0</v>
      </c>
      <c r="BH528" s="156">
        <f t="shared" si="7"/>
        <v>0</v>
      </c>
      <c r="BI528" s="156">
        <f t="shared" si="8"/>
        <v>0</v>
      </c>
      <c r="BJ528" s="18" t="s">
        <v>76</v>
      </c>
      <c r="BK528" s="156">
        <f t="shared" si="9"/>
        <v>0</v>
      </c>
      <c r="BL528" s="18" t="s">
        <v>247</v>
      </c>
      <c r="BM528" s="155" t="s">
        <v>893</v>
      </c>
    </row>
    <row r="529" spans="1:65" s="2" customFormat="1" ht="24.15" customHeight="1" x14ac:dyDescent="0.2">
      <c r="A529" s="33"/>
      <c r="B529" s="143"/>
      <c r="C529" s="144" t="s">
        <v>894</v>
      </c>
      <c r="D529" s="144" t="s">
        <v>143</v>
      </c>
      <c r="E529" s="145" t="s">
        <v>895</v>
      </c>
      <c r="F529" s="146" t="s">
        <v>896</v>
      </c>
      <c r="G529" s="147" t="s">
        <v>157</v>
      </c>
      <c r="H529" s="148">
        <v>1</v>
      </c>
      <c r="I529" s="149"/>
      <c r="J529" s="150">
        <f t="shared" si="0"/>
        <v>0</v>
      </c>
      <c r="K529" s="146" t="s">
        <v>3</v>
      </c>
      <c r="L529" s="34"/>
      <c r="M529" s="151" t="s">
        <v>3</v>
      </c>
      <c r="N529" s="152" t="s">
        <v>40</v>
      </c>
      <c r="O529" s="54"/>
      <c r="P529" s="153">
        <f t="shared" si="1"/>
        <v>0</v>
      </c>
      <c r="Q529" s="153">
        <v>0</v>
      </c>
      <c r="R529" s="153">
        <f t="shared" si="2"/>
        <v>0</v>
      </c>
      <c r="S529" s="153">
        <v>0</v>
      </c>
      <c r="T529" s="154">
        <f t="shared" si="3"/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55" t="s">
        <v>247</v>
      </c>
      <c r="AT529" s="155" t="s">
        <v>143</v>
      </c>
      <c r="AU529" s="155" t="s">
        <v>78</v>
      </c>
      <c r="AY529" s="18" t="s">
        <v>141</v>
      </c>
      <c r="BE529" s="156">
        <f t="shared" si="4"/>
        <v>0</v>
      </c>
      <c r="BF529" s="156">
        <f t="shared" si="5"/>
        <v>0</v>
      </c>
      <c r="BG529" s="156">
        <f t="shared" si="6"/>
        <v>0</v>
      </c>
      <c r="BH529" s="156">
        <f t="shared" si="7"/>
        <v>0</v>
      </c>
      <c r="BI529" s="156">
        <f t="shared" si="8"/>
        <v>0</v>
      </c>
      <c r="BJ529" s="18" t="s">
        <v>76</v>
      </c>
      <c r="BK529" s="156">
        <f t="shared" si="9"/>
        <v>0</v>
      </c>
      <c r="BL529" s="18" t="s">
        <v>247</v>
      </c>
      <c r="BM529" s="155" t="s">
        <v>897</v>
      </c>
    </row>
    <row r="530" spans="1:65" s="2" customFormat="1" ht="24.15" customHeight="1" x14ac:dyDescent="0.2">
      <c r="A530" s="33"/>
      <c r="B530" s="143"/>
      <c r="C530" s="144" t="s">
        <v>898</v>
      </c>
      <c r="D530" s="144" t="s">
        <v>143</v>
      </c>
      <c r="E530" s="145" t="s">
        <v>899</v>
      </c>
      <c r="F530" s="146" t="s">
        <v>900</v>
      </c>
      <c r="G530" s="147" t="s">
        <v>157</v>
      </c>
      <c r="H530" s="148">
        <v>1</v>
      </c>
      <c r="I530" s="149"/>
      <c r="J530" s="150">
        <f t="shared" si="0"/>
        <v>0</v>
      </c>
      <c r="K530" s="146" t="s">
        <v>3</v>
      </c>
      <c r="L530" s="34"/>
      <c r="M530" s="151" t="s">
        <v>3</v>
      </c>
      <c r="N530" s="152" t="s">
        <v>40</v>
      </c>
      <c r="O530" s="54"/>
      <c r="P530" s="153">
        <f t="shared" si="1"/>
        <v>0</v>
      </c>
      <c r="Q530" s="153">
        <v>0</v>
      </c>
      <c r="R530" s="153">
        <f t="shared" si="2"/>
        <v>0</v>
      </c>
      <c r="S530" s="153">
        <v>0</v>
      </c>
      <c r="T530" s="154">
        <f t="shared" si="3"/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55" t="s">
        <v>247</v>
      </c>
      <c r="AT530" s="155" t="s">
        <v>143</v>
      </c>
      <c r="AU530" s="155" t="s">
        <v>78</v>
      </c>
      <c r="AY530" s="18" t="s">
        <v>141</v>
      </c>
      <c r="BE530" s="156">
        <f t="shared" si="4"/>
        <v>0</v>
      </c>
      <c r="BF530" s="156">
        <f t="shared" si="5"/>
        <v>0</v>
      </c>
      <c r="BG530" s="156">
        <f t="shared" si="6"/>
        <v>0</v>
      </c>
      <c r="BH530" s="156">
        <f t="shared" si="7"/>
        <v>0</v>
      </c>
      <c r="BI530" s="156">
        <f t="shared" si="8"/>
        <v>0</v>
      </c>
      <c r="BJ530" s="18" t="s">
        <v>76</v>
      </c>
      <c r="BK530" s="156">
        <f t="shared" si="9"/>
        <v>0</v>
      </c>
      <c r="BL530" s="18" t="s">
        <v>247</v>
      </c>
      <c r="BM530" s="155" t="s">
        <v>901</v>
      </c>
    </row>
    <row r="531" spans="1:65" s="2" customFormat="1" ht="33" customHeight="1" x14ac:dyDescent="0.2">
      <c r="A531" s="33"/>
      <c r="B531" s="143"/>
      <c r="C531" s="144" t="s">
        <v>902</v>
      </c>
      <c r="D531" s="144" t="s">
        <v>143</v>
      </c>
      <c r="E531" s="145" t="s">
        <v>903</v>
      </c>
      <c r="F531" s="146" t="s">
        <v>1256</v>
      </c>
      <c r="G531" s="147" t="s">
        <v>298</v>
      </c>
      <c r="H531" s="148">
        <v>245.78</v>
      </c>
      <c r="I531" s="149"/>
      <c r="J531" s="150">
        <f t="shared" si="0"/>
        <v>0</v>
      </c>
      <c r="K531" s="146" t="s">
        <v>147</v>
      </c>
      <c r="L531" s="34"/>
      <c r="M531" s="151" t="s">
        <v>3</v>
      </c>
      <c r="N531" s="152" t="s">
        <v>40</v>
      </c>
      <c r="O531" s="54"/>
      <c r="P531" s="153">
        <f t="shared" si="1"/>
        <v>0</v>
      </c>
      <c r="Q531" s="153">
        <v>3.0000000000000001E-5</v>
      </c>
      <c r="R531" s="153">
        <f t="shared" si="2"/>
        <v>7.3734000000000004E-3</v>
      </c>
      <c r="S531" s="153">
        <v>0</v>
      </c>
      <c r="T531" s="154">
        <f t="shared" si="3"/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155" t="s">
        <v>247</v>
      </c>
      <c r="AT531" s="155" t="s">
        <v>143</v>
      </c>
      <c r="AU531" s="155" t="s">
        <v>78</v>
      </c>
      <c r="AY531" s="18" t="s">
        <v>141</v>
      </c>
      <c r="BE531" s="156">
        <f t="shared" si="4"/>
        <v>0</v>
      </c>
      <c r="BF531" s="156">
        <f t="shared" si="5"/>
        <v>0</v>
      </c>
      <c r="BG531" s="156">
        <f t="shared" si="6"/>
        <v>0</v>
      </c>
      <c r="BH531" s="156">
        <f t="shared" si="7"/>
        <v>0</v>
      </c>
      <c r="BI531" s="156">
        <f t="shared" si="8"/>
        <v>0</v>
      </c>
      <c r="BJ531" s="18" t="s">
        <v>76</v>
      </c>
      <c r="BK531" s="156">
        <f t="shared" si="9"/>
        <v>0</v>
      </c>
      <c r="BL531" s="18" t="s">
        <v>247</v>
      </c>
      <c r="BM531" s="155" t="s">
        <v>904</v>
      </c>
    </row>
    <row r="532" spans="1:65" s="2" customFormat="1" x14ac:dyDescent="0.2">
      <c r="A532" s="33"/>
      <c r="B532" s="34"/>
      <c r="C532" s="33"/>
      <c r="D532" s="157" t="s">
        <v>150</v>
      </c>
      <c r="E532" s="33"/>
      <c r="F532" s="158" t="s">
        <v>905</v>
      </c>
      <c r="G532" s="33"/>
      <c r="H532" s="33"/>
      <c r="I532" s="159"/>
      <c r="J532" s="33"/>
      <c r="K532" s="33"/>
      <c r="L532" s="34"/>
      <c r="M532" s="160"/>
      <c r="N532" s="161"/>
      <c r="O532" s="54"/>
      <c r="P532" s="54"/>
      <c r="Q532" s="54"/>
      <c r="R532" s="54"/>
      <c r="S532" s="54"/>
      <c r="T532" s="55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T532" s="18" t="s">
        <v>150</v>
      </c>
      <c r="AU532" s="18" t="s">
        <v>78</v>
      </c>
    </row>
    <row r="533" spans="1:65" s="13" customFormat="1" x14ac:dyDescent="0.2">
      <c r="B533" s="162"/>
      <c r="D533" s="163" t="s">
        <v>152</v>
      </c>
      <c r="E533" s="164" t="s">
        <v>3</v>
      </c>
      <c r="F533" s="165" t="s">
        <v>906</v>
      </c>
      <c r="H533" s="164" t="s">
        <v>3</v>
      </c>
      <c r="I533" s="166"/>
      <c r="L533" s="162"/>
      <c r="M533" s="167"/>
      <c r="N533" s="168"/>
      <c r="O533" s="168"/>
      <c r="P533" s="168"/>
      <c r="Q533" s="168"/>
      <c r="R533" s="168"/>
      <c r="S533" s="168"/>
      <c r="T533" s="169"/>
      <c r="AT533" s="164" t="s">
        <v>152</v>
      </c>
      <c r="AU533" s="164" t="s">
        <v>78</v>
      </c>
      <c r="AV533" s="13" t="s">
        <v>76</v>
      </c>
      <c r="AW533" s="13" t="s">
        <v>31</v>
      </c>
      <c r="AX533" s="13" t="s">
        <v>69</v>
      </c>
      <c r="AY533" s="164" t="s">
        <v>141</v>
      </c>
    </row>
    <row r="534" spans="1:65" s="14" customFormat="1" x14ac:dyDescent="0.2">
      <c r="B534" s="170"/>
      <c r="D534" s="163" t="s">
        <v>152</v>
      </c>
      <c r="E534" s="171" t="s">
        <v>3</v>
      </c>
      <c r="F534" s="172" t="s">
        <v>907</v>
      </c>
      <c r="H534" s="173">
        <v>122.89</v>
      </c>
      <c r="I534" s="174"/>
      <c r="L534" s="170"/>
      <c r="M534" s="175"/>
      <c r="N534" s="176"/>
      <c r="O534" s="176"/>
      <c r="P534" s="176"/>
      <c r="Q534" s="176"/>
      <c r="R534" s="176"/>
      <c r="S534" s="176"/>
      <c r="T534" s="177"/>
      <c r="AT534" s="171" t="s">
        <v>152</v>
      </c>
      <c r="AU534" s="171" t="s">
        <v>78</v>
      </c>
      <c r="AV534" s="14" t="s">
        <v>78</v>
      </c>
      <c r="AW534" s="14" t="s">
        <v>31</v>
      </c>
      <c r="AX534" s="14" t="s">
        <v>69</v>
      </c>
      <c r="AY534" s="171" t="s">
        <v>141</v>
      </c>
    </row>
    <row r="535" spans="1:65" s="13" customFormat="1" x14ac:dyDescent="0.2">
      <c r="B535" s="162"/>
      <c r="D535" s="163" t="s">
        <v>152</v>
      </c>
      <c r="E535" s="164" t="s">
        <v>3</v>
      </c>
      <c r="F535" s="165" t="s">
        <v>908</v>
      </c>
      <c r="H535" s="164" t="s">
        <v>3</v>
      </c>
      <c r="I535" s="166"/>
      <c r="L535" s="162"/>
      <c r="M535" s="167"/>
      <c r="N535" s="168"/>
      <c r="O535" s="168"/>
      <c r="P535" s="168"/>
      <c r="Q535" s="168"/>
      <c r="R535" s="168"/>
      <c r="S535" s="168"/>
      <c r="T535" s="169"/>
      <c r="AT535" s="164" t="s">
        <v>152</v>
      </c>
      <c r="AU535" s="164" t="s">
        <v>78</v>
      </c>
      <c r="AV535" s="13" t="s">
        <v>76</v>
      </c>
      <c r="AW535" s="13" t="s">
        <v>31</v>
      </c>
      <c r="AX535" s="13" t="s">
        <v>69</v>
      </c>
      <c r="AY535" s="164" t="s">
        <v>141</v>
      </c>
    </row>
    <row r="536" spans="1:65" s="14" customFormat="1" x14ac:dyDescent="0.2">
      <c r="B536" s="170"/>
      <c r="D536" s="163" t="s">
        <v>152</v>
      </c>
      <c r="E536" s="171" t="s">
        <v>3</v>
      </c>
      <c r="F536" s="172" t="s">
        <v>907</v>
      </c>
      <c r="H536" s="173">
        <v>122.89</v>
      </c>
      <c r="I536" s="174"/>
      <c r="L536" s="170"/>
      <c r="M536" s="175"/>
      <c r="N536" s="176"/>
      <c r="O536" s="176"/>
      <c r="P536" s="176"/>
      <c r="Q536" s="176"/>
      <c r="R536" s="176"/>
      <c r="S536" s="176"/>
      <c r="T536" s="177"/>
      <c r="AT536" s="171" t="s">
        <v>152</v>
      </c>
      <c r="AU536" s="171" t="s">
        <v>78</v>
      </c>
      <c r="AV536" s="14" t="s">
        <v>78</v>
      </c>
      <c r="AW536" s="14" t="s">
        <v>31</v>
      </c>
      <c r="AX536" s="14" t="s">
        <v>69</v>
      </c>
      <c r="AY536" s="171" t="s">
        <v>141</v>
      </c>
    </row>
    <row r="537" spans="1:65" s="15" customFormat="1" x14ac:dyDescent="0.2">
      <c r="B537" s="178"/>
      <c r="D537" s="163" t="s">
        <v>152</v>
      </c>
      <c r="E537" s="179" t="s">
        <v>3</v>
      </c>
      <c r="F537" s="180" t="s">
        <v>186</v>
      </c>
      <c r="H537" s="181">
        <v>245.78</v>
      </c>
      <c r="I537" s="182"/>
      <c r="L537" s="178"/>
      <c r="M537" s="183"/>
      <c r="N537" s="184"/>
      <c r="O537" s="184"/>
      <c r="P537" s="184"/>
      <c r="Q537" s="184"/>
      <c r="R537" s="184"/>
      <c r="S537" s="184"/>
      <c r="T537" s="185"/>
      <c r="AT537" s="179" t="s">
        <v>152</v>
      </c>
      <c r="AU537" s="179" t="s">
        <v>78</v>
      </c>
      <c r="AV537" s="15" t="s">
        <v>148</v>
      </c>
      <c r="AW537" s="15" t="s">
        <v>31</v>
      </c>
      <c r="AX537" s="15" t="s">
        <v>76</v>
      </c>
      <c r="AY537" s="179" t="s">
        <v>141</v>
      </c>
    </row>
    <row r="538" spans="1:65" s="2" customFormat="1" ht="16.5" customHeight="1" x14ac:dyDescent="0.2">
      <c r="A538" s="33"/>
      <c r="B538" s="143"/>
      <c r="C538" s="186" t="s">
        <v>909</v>
      </c>
      <c r="D538" s="186" t="s">
        <v>272</v>
      </c>
      <c r="E538" s="187" t="s">
        <v>910</v>
      </c>
      <c r="F538" s="188" t="s">
        <v>911</v>
      </c>
      <c r="G538" s="189" t="s">
        <v>298</v>
      </c>
      <c r="H538" s="190">
        <v>270.358</v>
      </c>
      <c r="I538" s="191"/>
      <c r="J538" s="192">
        <f>ROUND(I538*H538,2)</f>
        <v>0</v>
      </c>
      <c r="K538" s="188" t="s">
        <v>147</v>
      </c>
      <c r="L538" s="193"/>
      <c r="M538" s="194" t="s">
        <v>3</v>
      </c>
      <c r="N538" s="195" t="s">
        <v>40</v>
      </c>
      <c r="O538" s="54"/>
      <c r="P538" s="153">
        <f>O538*H538</f>
        <v>0</v>
      </c>
      <c r="Q538" s="153">
        <v>1.0000000000000001E-5</v>
      </c>
      <c r="R538" s="153">
        <f>Q538*H538</f>
        <v>2.7035800000000001E-3</v>
      </c>
      <c r="S538" s="153">
        <v>0</v>
      </c>
      <c r="T538" s="154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155" t="s">
        <v>347</v>
      </c>
      <c r="AT538" s="155" t="s">
        <v>272</v>
      </c>
      <c r="AU538" s="155" t="s">
        <v>78</v>
      </c>
      <c r="AY538" s="18" t="s">
        <v>141</v>
      </c>
      <c r="BE538" s="156">
        <f>IF(N538="základní",J538,0)</f>
        <v>0</v>
      </c>
      <c r="BF538" s="156">
        <f>IF(N538="snížená",J538,0)</f>
        <v>0</v>
      </c>
      <c r="BG538" s="156">
        <f>IF(N538="zákl. přenesená",J538,0)</f>
        <v>0</v>
      </c>
      <c r="BH538" s="156">
        <f>IF(N538="sníž. přenesená",J538,0)</f>
        <v>0</v>
      </c>
      <c r="BI538" s="156">
        <f>IF(N538="nulová",J538,0)</f>
        <v>0</v>
      </c>
      <c r="BJ538" s="18" t="s">
        <v>76</v>
      </c>
      <c r="BK538" s="156">
        <f>ROUND(I538*H538,2)</f>
        <v>0</v>
      </c>
      <c r="BL538" s="18" t="s">
        <v>247</v>
      </c>
      <c r="BM538" s="155" t="s">
        <v>912</v>
      </c>
    </row>
    <row r="539" spans="1:65" s="14" customFormat="1" x14ac:dyDescent="0.2">
      <c r="B539" s="170"/>
      <c r="D539" s="163" t="s">
        <v>152</v>
      </c>
      <c r="E539" s="171" t="s">
        <v>3</v>
      </c>
      <c r="F539" s="172" t="s">
        <v>913</v>
      </c>
      <c r="H539" s="173">
        <v>270.358</v>
      </c>
      <c r="I539" s="174"/>
      <c r="L539" s="170"/>
      <c r="M539" s="175"/>
      <c r="N539" s="176"/>
      <c r="O539" s="176"/>
      <c r="P539" s="176"/>
      <c r="Q539" s="176"/>
      <c r="R539" s="176"/>
      <c r="S539" s="176"/>
      <c r="T539" s="177"/>
      <c r="AT539" s="171" t="s">
        <v>152</v>
      </c>
      <c r="AU539" s="171" t="s">
        <v>78</v>
      </c>
      <c r="AV539" s="14" t="s">
        <v>78</v>
      </c>
      <c r="AW539" s="14" t="s">
        <v>31</v>
      </c>
      <c r="AX539" s="14" t="s">
        <v>76</v>
      </c>
      <c r="AY539" s="171" t="s">
        <v>141</v>
      </c>
    </row>
    <row r="540" spans="1:65" s="2" customFormat="1" ht="16.5" customHeight="1" x14ac:dyDescent="0.2">
      <c r="A540" s="33"/>
      <c r="B540" s="143"/>
      <c r="C540" s="186" t="s">
        <v>914</v>
      </c>
      <c r="D540" s="186" t="s">
        <v>272</v>
      </c>
      <c r="E540" s="187" t="s">
        <v>915</v>
      </c>
      <c r="F540" s="188" t="s">
        <v>916</v>
      </c>
      <c r="G540" s="189" t="s">
        <v>298</v>
      </c>
      <c r="H540" s="190">
        <v>270.358</v>
      </c>
      <c r="I540" s="191"/>
      <c r="J540" s="192">
        <f>ROUND(I540*H540,2)</f>
        <v>0</v>
      </c>
      <c r="K540" s="188" t="s">
        <v>3</v>
      </c>
      <c r="L540" s="193"/>
      <c r="M540" s="194" t="s">
        <v>3</v>
      </c>
      <c r="N540" s="195" t="s">
        <v>40</v>
      </c>
      <c r="O540" s="54"/>
      <c r="P540" s="153">
        <f>O540*H540</f>
        <v>0</v>
      </c>
      <c r="Q540" s="153">
        <v>2.0000000000000002E-5</v>
      </c>
      <c r="R540" s="153">
        <f>Q540*H540</f>
        <v>5.4071600000000003E-3</v>
      </c>
      <c r="S540" s="153">
        <v>0</v>
      </c>
      <c r="T540" s="154">
        <f>S540*H540</f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155" t="s">
        <v>347</v>
      </c>
      <c r="AT540" s="155" t="s">
        <v>272</v>
      </c>
      <c r="AU540" s="155" t="s">
        <v>78</v>
      </c>
      <c r="AY540" s="18" t="s">
        <v>141</v>
      </c>
      <c r="BE540" s="156">
        <f>IF(N540="základní",J540,0)</f>
        <v>0</v>
      </c>
      <c r="BF540" s="156">
        <f>IF(N540="snížená",J540,0)</f>
        <v>0</v>
      </c>
      <c r="BG540" s="156">
        <f>IF(N540="zákl. přenesená",J540,0)</f>
        <v>0</v>
      </c>
      <c r="BH540" s="156">
        <f>IF(N540="sníž. přenesená",J540,0)</f>
        <v>0</v>
      </c>
      <c r="BI540" s="156">
        <f>IF(N540="nulová",J540,0)</f>
        <v>0</v>
      </c>
      <c r="BJ540" s="18" t="s">
        <v>76</v>
      </c>
      <c r="BK540" s="156">
        <f>ROUND(I540*H540,2)</f>
        <v>0</v>
      </c>
      <c r="BL540" s="18" t="s">
        <v>247</v>
      </c>
      <c r="BM540" s="155" t="s">
        <v>917</v>
      </c>
    </row>
    <row r="541" spans="1:65" s="14" customFormat="1" x14ac:dyDescent="0.2">
      <c r="B541" s="170"/>
      <c r="D541" s="163" t="s">
        <v>152</v>
      </c>
      <c r="E541" s="171" t="s">
        <v>3</v>
      </c>
      <c r="F541" s="172" t="s">
        <v>913</v>
      </c>
      <c r="H541" s="173">
        <v>270.358</v>
      </c>
      <c r="I541" s="174"/>
      <c r="L541" s="170"/>
      <c r="M541" s="175"/>
      <c r="N541" s="176"/>
      <c r="O541" s="176"/>
      <c r="P541" s="176"/>
      <c r="Q541" s="176"/>
      <c r="R541" s="176"/>
      <c r="S541" s="176"/>
      <c r="T541" s="177"/>
      <c r="AT541" s="171" t="s">
        <v>152</v>
      </c>
      <c r="AU541" s="171" t="s">
        <v>78</v>
      </c>
      <c r="AV541" s="14" t="s">
        <v>78</v>
      </c>
      <c r="AW541" s="14" t="s">
        <v>31</v>
      </c>
      <c r="AX541" s="14" t="s">
        <v>76</v>
      </c>
      <c r="AY541" s="171" t="s">
        <v>141</v>
      </c>
    </row>
    <row r="542" spans="1:65" s="12" customFormat="1" ht="22.8" customHeight="1" x14ac:dyDescent="0.25">
      <c r="B542" s="130"/>
      <c r="D542" s="131" t="s">
        <v>68</v>
      </c>
      <c r="E542" s="141" t="s">
        <v>918</v>
      </c>
      <c r="F542" s="141" t="s">
        <v>919</v>
      </c>
      <c r="I542" s="133"/>
      <c r="J542" s="142">
        <f>BK542</f>
        <v>0</v>
      </c>
      <c r="L542" s="130"/>
      <c r="M542" s="135"/>
      <c r="N542" s="136"/>
      <c r="O542" s="136"/>
      <c r="P542" s="137">
        <f>SUM(P543:P553)</f>
        <v>0</v>
      </c>
      <c r="Q542" s="136"/>
      <c r="R542" s="137">
        <f>SUM(R543:R553)</f>
        <v>2.8821860000000001E-2</v>
      </c>
      <c r="S542" s="136"/>
      <c r="T542" s="138">
        <f>SUM(T543:T553)</f>
        <v>6.1197099999999996E-3</v>
      </c>
      <c r="AR542" s="131" t="s">
        <v>78</v>
      </c>
      <c r="AT542" s="139" t="s">
        <v>68</v>
      </c>
      <c r="AU542" s="139" t="s">
        <v>76</v>
      </c>
      <c r="AY542" s="131" t="s">
        <v>141</v>
      </c>
      <c r="BK542" s="140">
        <f>SUM(BK543:BK553)</f>
        <v>0</v>
      </c>
    </row>
    <row r="543" spans="1:65" s="2" customFormat="1" ht="16.5" customHeight="1" x14ac:dyDescent="0.2">
      <c r="A543" s="33"/>
      <c r="B543" s="143"/>
      <c r="C543" s="144" t="s">
        <v>920</v>
      </c>
      <c r="D543" s="144" t="s">
        <v>143</v>
      </c>
      <c r="E543" s="145" t="s">
        <v>921</v>
      </c>
      <c r="F543" s="146" t="s">
        <v>922</v>
      </c>
      <c r="G543" s="147" t="s">
        <v>146</v>
      </c>
      <c r="H543" s="148">
        <v>19.741</v>
      </c>
      <c r="I543" s="149"/>
      <c r="J543" s="150">
        <f>ROUND(I543*H543,2)</f>
        <v>0</v>
      </c>
      <c r="K543" s="146" t="s">
        <v>147</v>
      </c>
      <c r="L543" s="34"/>
      <c r="M543" s="151" t="s">
        <v>3</v>
      </c>
      <c r="N543" s="152" t="s">
        <v>40</v>
      </c>
      <c r="O543" s="54"/>
      <c r="P543" s="153">
        <f>O543*H543</f>
        <v>0</v>
      </c>
      <c r="Q543" s="153">
        <v>1E-3</v>
      </c>
      <c r="R543" s="153">
        <f>Q543*H543</f>
        <v>1.9741000000000002E-2</v>
      </c>
      <c r="S543" s="153">
        <v>3.1E-4</v>
      </c>
      <c r="T543" s="154">
        <f>S543*H543</f>
        <v>6.1197099999999996E-3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155" t="s">
        <v>247</v>
      </c>
      <c r="AT543" s="155" t="s">
        <v>143</v>
      </c>
      <c r="AU543" s="155" t="s">
        <v>78</v>
      </c>
      <c r="AY543" s="18" t="s">
        <v>141</v>
      </c>
      <c r="BE543" s="156">
        <f>IF(N543="základní",J543,0)</f>
        <v>0</v>
      </c>
      <c r="BF543" s="156">
        <f>IF(N543="snížená",J543,0)</f>
        <v>0</v>
      </c>
      <c r="BG543" s="156">
        <f>IF(N543="zákl. přenesená",J543,0)</f>
        <v>0</v>
      </c>
      <c r="BH543" s="156">
        <f>IF(N543="sníž. přenesená",J543,0)</f>
        <v>0</v>
      </c>
      <c r="BI543" s="156">
        <f>IF(N543="nulová",J543,0)</f>
        <v>0</v>
      </c>
      <c r="BJ543" s="18" t="s">
        <v>76</v>
      </c>
      <c r="BK543" s="156">
        <f>ROUND(I543*H543,2)</f>
        <v>0</v>
      </c>
      <c r="BL543" s="18" t="s">
        <v>247</v>
      </c>
      <c r="BM543" s="155" t="s">
        <v>923</v>
      </c>
    </row>
    <row r="544" spans="1:65" s="2" customFormat="1" x14ac:dyDescent="0.2">
      <c r="A544" s="33"/>
      <c r="B544" s="34"/>
      <c r="C544" s="33"/>
      <c r="D544" s="157" t="s">
        <v>150</v>
      </c>
      <c r="E544" s="33"/>
      <c r="F544" s="158" t="s">
        <v>924</v>
      </c>
      <c r="G544" s="33"/>
      <c r="H544" s="33"/>
      <c r="I544" s="159"/>
      <c r="J544" s="33"/>
      <c r="K544" s="33"/>
      <c r="L544" s="34"/>
      <c r="M544" s="160"/>
      <c r="N544" s="161"/>
      <c r="O544" s="54"/>
      <c r="P544" s="54"/>
      <c r="Q544" s="54"/>
      <c r="R544" s="54"/>
      <c r="S544" s="54"/>
      <c r="T544" s="55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T544" s="18" t="s">
        <v>150</v>
      </c>
      <c r="AU544" s="18" t="s">
        <v>78</v>
      </c>
    </row>
    <row r="545" spans="1:65" s="13" customFormat="1" x14ac:dyDescent="0.2">
      <c r="B545" s="162"/>
      <c r="D545" s="163" t="s">
        <v>152</v>
      </c>
      <c r="E545" s="164" t="s">
        <v>3</v>
      </c>
      <c r="F545" s="165" t="s">
        <v>245</v>
      </c>
      <c r="H545" s="164" t="s">
        <v>3</v>
      </c>
      <c r="I545" s="166"/>
      <c r="L545" s="162"/>
      <c r="M545" s="167"/>
      <c r="N545" s="168"/>
      <c r="O545" s="168"/>
      <c r="P545" s="168"/>
      <c r="Q545" s="168"/>
      <c r="R545" s="168"/>
      <c r="S545" s="168"/>
      <c r="T545" s="169"/>
      <c r="AT545" s="164" t="s">
        <v>152</v>
      </c>
      <c r="AU545" s="164" t="s">
        <v>78</v>
      </c>
      <c r="AV545" s="13" t="s">
        <v>76</v>
      </c>
      <c r="AW545" s="13" t="s">
        <v>31</v>
      </c>
      <c r="AX545" s="13" t="s">
        <v>69</v>
      </c>
      <c r="AY545" s="164" t="s">
        <v>141</v>
      </c>
    </row>
    <row r="546" spans="1:65" s="14" customFormat="1" x14ac:dyDescent="0.2">
      <c r="B546" s="170"/>
      <c r="D546" s="163" t="s">
        <v>152</v>
      </c>
      <c r="E546" s="171" t="s">
        <v>3</v>
      </c>
      <c r="F546" s="172" t="s">
        <v>246</v>
      </c>
      <c r="H546" s="173">
        <v>19.741</v>
      </c>
      <c r="I546" s="174"/>
      <c r="L546" s="170"/>
      <c r="M546" s="175"/>
      <c r="N546" s="176"/>
      <c r="O546" s="176"/>
      <c r="P546" s="176"/>
      <c r="Q546" s="176"/>
      <c r="R546" s="176"/>
      <c r="S546" s="176"/>
      <c r="T546" s="177"/>
      <c r="AT546" s="171" t="s">
        <v>152</v>
      </c>
      <c r="AU546" s="171" t="s">
        <v>78</v>
      </c>
      <c r="AV546" s="14" t="s">
        <v>78</v>
      </c>
      <c r="AW546" s="14" t="s">
        <v>31</v>
      </c>
      <c r="AX546" s="14" t="s">
        <v>76</v>
      </c>
      <c r="AY546" s="171" t="s">
        <v>141</v>
      </c>
    </row>
    <row r="547" spans="1:65" s="2" customFormat="1" ht="33" customHeight="1" x14ac:dyDescent="0.2">
      <c r="A547" s="33"/>
      <c r="B547" s="143"/>
      <c r="C547" s="144" t="s">
        <v>925</v>
      </c>
      <c r="D547" s="144" t="s">
        <v>143</v>
      </c>
      <c r="E547" s="145" t="s">
        <v>926</v>
      </c>
      <c r="F547" s="146" t="s">
        <v>927</v>
      </c>
      <c r="G547" s="147" t="s">
        <v>146</v>
      </c>
      <c r="H547" s="148">
        <v>19.741</v>
      </c>
      <c r="I547" s="149"/>
      <c r="J547" s="150">
        <f>ROUND(I547*H547,2)</f>
        <v>0</v>
      </c>
      <c r="K547" s="146" t="s">
        <v>147</v>
      </c>
      <c r="L547" s="34"/>
      <c r="M547" s="151" t="s">
        <v>3</v>
      </c>
      <c r="N547" s="152" t="s">
        <v>40</v>
      </c>
      <c r="O547" s="54"/>
      <c r="P547" s="153">
        <f>O547*H547</f>
        <v>0</v>
      </c>
      <c r="Q547" s="153">
        <v>2.0000000000000001E-4</v>
      </c>
      <c r="R547" s="153">
        <f>Q547*H547</f>
        <v>3.9481999999999998E-3</v>
      </c>
      <c r="S547" s="153">
        <v>0</v>
      </c>
      <c r="T547" s="154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155" t="s">
        <v>247</v>
      </c>
      <c r="AT547" s="155" t="s">
        <v>143</v>
      </c>
      <c r="AU547" s="155" t="s">
        <v>78</v>
      </c>
      <c r="AY547" s="18" t="s">
        <v>141</v>
      </c>
      <c r="BE547" s="156">
        <f>IF(N547="základní",J547,0)</f>
        <v>0</v>
      </c>
      <c r="BF547" s="156">
        <f>IF(N547="snížená",J547,0)</f>
        <v>0</v>
      </c>
      <c r="BG547" s="156">
        <f>IF(N547="zákl. přenesená",J547,0)</f>
        <v>0</v>
      </c>
      <c r="BH547" s="156">
        <f>IF(N547="sníž. přenesená",J547,0)</f>
        <v>0</v>
      </c>
      <c r="BI547" s="156">
        <f>IF(N547="nulová",J547,0)</f>
        <v>0</v>
      </c>
      <c r="BJ547" s="18" t="s">
        <v>76</v>
      </c>
      <c r="BK547" s="156">
        <f>ROUND(I547*H547,2)</f>
        <v>0</v>
      </c>
      <c r="BL547" s="18" t="s">
        <v>247</v>
      </c>
      <c r="BM547" s="155" t="s">
        <v>928</v>
      </c>
    </row>
    <row r="548" spans="1:65" s="2" customFormat="1" x14ac:dyDescent="0.2">
      <c r="A548" s="33"/>
      <c r="B548" s="34"/>
      <c r="C548" s="33"/>
      <c r="D548" s="157" t="s">
        <v>150</v>
      </c>
      <c r="E548" s="33"/>
      <c r="F548" s="158" t="s">
        <v>929</v>
      </c>
      <c r="G548" s="33"/>
      <c r="H548" s="33"/>
      <c r="I548" s="159"/>
      <c r="J548" s="33"/>
      <c r="K548" s="33"/>
      <c r="L548" s="34"/>
      <c r="M548" s="160"/>
      <c r="N548" s="161"/>
      <c r="O548" s="54"/>
      <c r="P548" s="54"/>
      <c r="Q548" s="54"/>
      <c r="R548" s="54"/>
      <c r="S548" s="54"/>
      <c r="T548" s="55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T548" s="18" t="s">
        <v>150</v>
      </c>
      <c r="AU548" s="18" t="s">
        <v>78</v>
      </c>
    </row>
    <row r="549" spans="1:65" s="13" customFormat="1" x14ac:dyDescent="0.2">
      <c r="B549" s="162"/>
      <c r="D549" s="163" t="s">
        <v>152</v>
      </c>
      <c r="E549" s="164" t="s">
        <v>3</v>
      </c>
      <c r="F549" s="165" t="s">
        <v>245</v>
      </c>
      <c r="H549" s="164" t="s">
        <v>3</v>
      </c>
      <c r="I549" s="166"/>
      <c r="L549" s="162"/>
      <c r="M549" s="167"/>
      <c r="N549" s="168"/>
      <c r="O549" s="168"/>
      <c r="P549" s="168"/>
      <c r="Q549" s="168"/>
      <c r="R549" s="168"/>
      <c r="S549" s="168"/>
      <c r="T549" s="169"/>
      <c r="AT549" s="164" t="s">
        <v>152</v>
      </c>
      <c r="AU549" s="164" t="s">
        <v>78</v>
      </c>
      <c r="AV549" s="13" t="s">
        <v>76</v>
      </c>
      <c r="AW549" s="13" t="s">
        <v>31</v>
      </c>
      <c r="AX549" s="13" t="s">
        <v>69</v>
      </c>
      <c r="AY549" s="164" t="s">
        <v>141</v>
      </c>
    </row>
    <row r="550" spans="1:65" s="14" customFormat="1" x14ac:dyDescent="0.2">
      <c r="B550" s="170"/>
      <c r="D550" s="163" t="s">
        <v>152</v>
      </c>
      <c r="E550" s="171" t="s">
        <v>3</v>
      </c>
      <c r="F550" s="172" t="s">
        <v>246</v>
      </c>
      <c r="H550" s="173">
        <v>19.741</v>
      </c>
      <c r="I550" s="174"/>
      <c r="L550" s="170"/>
      <c r="M550" s="175"/>
      <c r="N550" s="176"/>
      <c r="O550" s="176"/>
      <c r="P550" s="176"/>
      <c r="Q550" s="176"/>
      <c r="R550" s="176"/>
      <c r="S550" s="176"/>
      <c r="T550" s="177"/>
      <c r="AT550" s="171" t="s">
        <v>152</v>
      </c>
      <c r="AU550" s="171" t="s">
        <v>78</v>
      </c>
      <c r="AV550" s="14" t="s">
        <v>78</v>
      </c>
      <c r="AW550" s="14" t="s">
        <v>31</v>
      </c>
      <c r="AX550" s="14" t="s">
        <v>69</v>
      </c>
      <c r="AY550" s="171" t="s">
        <v>141</v>
      </c>
    </row>
    <row r="551" spans="1:65" s="15" customFormat="1" x14ac:dyDescent="0.2">
      <c r="B551" s="178"/>
      <c r="D551" s="163" t="s">
        <v>152</v>
      </c>
      <c r="E551" s="179" t="s">
        <v>3</v>
      </c>
      <c r="F551" s="180" t="s">
        <v>186</v>
      </c>
      <c r="H551" s="181">
        <v>19.741</v>
      </c>
      <c r="I551" s="182"/>
      <c r="L551" s="178"/>
      <c r="M551" s="183"/>
      <c r="N551" s="184"/>
      <c r="O551" s="184"/>
      <c r="P551" s="184"/>
      <c r="Q551" s="184"/>
      <c r="R551" s="184"/>
      <c r="S551" s="184"/>
      <c r="T551" s="185"/>
      <c r="AT551" s="179" t="s">
        <v>152</v>
      </c>
      <c r="AU551" s="179" t="s">
        <v>78</v>
      </c>
      <c r="AV551" s="15" t="s">
        <v>148</v>
      </c>
      <c r="AW551" s="15" t="s">
        <v>31</v>
      </c>
      <c r="AX551" s="15" t="s">
        <v>76</v>
      </c>
      <c r="AY551" s="179" t="s">
        <v>141</v>
      </c>
    </row>
    <row r="552" spans="1:65" s="2" customFormat="1" ht="37.799999999999997" customHeight="1" x14ac:dyDescent="0.2">
      <c r="A552" s="33"/>
      <c r="B552" s="143"/>
      <c r="C552" s="144" t="s">
        <v>930</v>
      </c>
      <c r="D552" s="144" t="s">
        <v>143</v>
      </c>
      <c r="E552" s="145" t="s">
        <v>931</v>
      </c>
      <c r="F552" s="146" t="s">
        <v>932</v>
      </c>
      <c r="G552" s="147" t="s">
        <v>146</v>
      </c>
      <c r="H552" s="148">
        <v>19.741</v>
      </c>
      <c r="I552" s="149"/>
      <c r="J552" s="150">
        <f>ROUND(I552*H552,2)</f>
        <v>0</v>
      </c>
      <c r="K552" s="146" t="s">
        <v>147</v>
      </c>
      <c r="L552" s="34"/>
      <c r="M552" s="151" t="s">
        <v>3</v>
      </c>
      <c r="N552" s="152" t="s">
        <v>40</v>
      </c>
      <c r="O552" s="54"/>
      <c r="P552" s="153">
        <f>O552*H552</f>
        <v>0</v>
      </c>
      <c r="Q552" s="153">
        <v>2.5999999999999998E-4</v>
      </c>
      <c r="R552" s="153">
        <f>Q552*H552</f>
        <v>5.1326599999999998E-3</v>
      </c>
      <c r="S552" s="153">
        <v>0</v>
      </c>
      <c r="T552" s="154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55" t="s">
        <v>247</v>
      </c>
      <c r="AT552" s="155" t="s">
        <v>143</v>
      </c>
      <c r="AU552" s="155" t="s">
        <v>78</v>
      </c>
      <c r="AY552" s="18" t="s">
        <v>141</v>
      </c>
      <c r="BE552" s="156">
        <f>IF(N552="základní",J552,0)</f>
        <v>0</v>
      </c>
      <c r="BF552" s="156">
        <f>IF(N552="snížená",J552,0)</f>
        <v>0</v>
      </c>
      <c r="BG552" s="156">
        <f>IF(N552="zákl. přenesená",J552,0)</f>
        <v>0</v>
      </c>
      <c r="BH552" s="156">
        <f>IF(N552="sníž. přenesená",J552,0)</f>
        <v>0</v>
      </c>
      <c r="BI552" s="156">
        <f>IF(N552="nulová",J552,0)</f>
        <v>0</v>
      </c>
      <c r="BJ552" s="18" t="s">
        <v>76</v>
      </c>
      <c r="BK552" s="156">
        <f>ROUND(I552*H552,2)</f>
        <v>0</v>
      </c>
      <c r="BL552" s="18" t="s">
        <v>247</v>
      </c>
      <c r="BM552" s="155" t="s">
        <v>933</v>
      </c>
    </row>
    <row r="553" spans="1:65" s="2" customFormat="1" x14ac:dyDescent="0.2">
      <c r="A553" s="33"/>
      <c r="B553" s="34"/>
      <c r="C553" s="33"/>
      <c r="D553" s="157" t="s">
        <v>150</v>
      </c>
      <c r="E553" s="33"/>
      <c r="F553" s="158" t="s">
        <v>934</v>
      </c>
      <c r="G553" s="33"/>
      <c r="H553" s="33"/>
      <c r="I553" s="159"/>
      <c r="J553" s="33"/>
      <c r="K553" s="33"/>
      <c r="L553" s="34"/>
      <c r="M553" s="160"/>
      <c r="N553" s="161"/>
      <c r="O553" s="54"/>
      <c r="P553" s="54"/>
      <c r="Q553" s="54"/>
      <c r="R553" s="54"/>
      <c r="S553" s="54"/>
      <c r="T553" s="55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T553" s="18" t="s">
        <v>150</v>
      </c>
      <c r="AU553" s="18" t="s">
        <v>78</v>
      </c>
    </row>
    <row r="554" spans="1:65" s="12" customFormat="1" ht="25.95" customHeight="1" x14ac:dyDescent="0.25">
      <c r="B554" s="130"/>
      <c r="D554" s="131" t="s">
        <v>68</v>
      </c>
      <c r="E554" s="132" t="s">
        <v>272</v>
      </c>
      <c r="F554" s="132" t="s">
        <v>935</v>
      </c>
      <c r="I554" s="133"/>
      <c r="J554" s="134">
        <f>BK554</f>
        <v>0</v>
      </c>
      <c r="L554" s="130"/>
      <c r="M554" s="135"/>
      <c r="N554" s="136"/>
      <c r="O554" s="136"/>
      <c r="P554" s="137">
        <f>P555</f>
        <v>0</v>
      </c>
      <c r="Q554" s="136"/>
      <c r="R554" s="137">
        <f>R555</f>
        <v>0</v>
      </c>
      <c r="S554" s="136"/>
      <c r="T554" s="138">
        <f>T555</f>
        <v>0</v>
      </c>
      <c r="AR554" s="131" t="s">
        <v>159</v>
      </c>
      <c r="AT554" s="139" t="s">
        <v>68</v>
      </c>
      <c r="AU554" s="139" t="s">
        <v>69</v>
      </c>
      <c r="AY554" s="131" t="s">
        <v>141</v>
      </c>
      <c r="BK554" s="140">
        <f>BK555</f>
        <v>0</v>
      </c>
    </row>
    <row r="555" spans="1:65" s="12" customFormat="1" ht="22.8" customHeight="1" x14ac:dyDescent="0.25">
      <c r="B555" s="130"/>
      <c r="D555" s="131" t="s">
        <v>68</v>
      </c>
      <c r="E555" s="141" t="s">
        <v>936</v>
      </c>
      <c r="F555" s="141" t="s">
        <v>937</v>
      </c>
      <c r="I555" s="133"/>
      <c r="J555" s="142">
        <f>BK555</f>
        <v>0</v>
      </c>
      <c r="L555" s="130"/>
      <c r="M555" s="135"/>
      <c r="N555" s="136"/>
      <c r="O555" s="136"/>
      <c r="P555" s="137">
        <f>SUM(P556:P557)</f>
        <v>0</v>
      </c>
      <c r="Q555" s="136"/>
      <c r="R555" s="137">
        <f>SUM(R556:R557)</f>
        <v>0</v>
      </c>
      <c r="S555" s="136"/>
      <c r="T555" s="138">
        <f>SUM(T556:T557)</f>
        <v>0</v>
      </c>
      <c r="AR555" s="131" t="s">
        <v>159</v>
      </c>
      <c r="AT555" s="139" t="s">
        <v>68</v>
      </c>
      <c r="AU555" s="139" t="s">
        <v>76</v>
      </c>
      <c r="AY555" s="131" t="s">
        <v>141</v>
      </c>
      <c r="BK555" s="140">
        <f>SUM(BK556:BK557)</f>
        <v>0</v>
      </c>
    </row>
    <row r="556" spans="1:65" s="2" customFormat="1" ht="21.75" customHeight="1" x14ac:dyDescent="0.2">
      <c r="A556" s="33"/>
      <c r="B556" s="143"/>
      <c r="C556" s="144" t="s">
        <v>938</v>
      </c>
      <c r="D556" s="144" t="s">
        <v>143</v>
      </c>
      <c r="E556" s="145" t="s">
        <v>939</v>
      </c>
      <c r="F556" s="146" t="s">
        <v>940</v>
      </c>
      <c r="G556" s="147" t="s">
        <v>298</v>
      </c>
      <c r="H556" s="148">
        <v>5.4</v>
      </c>
      <c r="I556" s="149"/>
      <c r="J556" s="150">
        <f>ROUND(I556*H556,2)</f>
        <v>0</v>
      </c>
      <c r="K556" s="146" t="s">
        <v>3</v>
      </c>
      <c r="L556" s="34"/>
      <c r="M556" s="151" t="s">
        <v>3</v>
      </c>
      <c r="N556" s="152" t="s">
        <v>40</v>
      </c>
      <c r="O556" s="54"/>
      <c r="P556" s="153">
        <f>O556*H556</f>
        <v>0</v>
      </c>
      <c r="Q556" s="153">
        <v>0</v>
      </c>
      <c r="R556" s="153">
        <f>Q556*H556</f>
        <v>0</v>
      </c>
      <c r="S556" s="153">
        <v>0</v>
      </c>
      <c r="T556" s="154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55" t="s">
        <v>534</v>
      </c>
      <c r="AT556" s="155" t="s">
        <v>143</v>
      </c>
      <c r="AU556" s="155" t="s">
        <v>78</v>
      </c>
      <c r="AY556" s="18" t="s">
        <v>141</v>
      </c>
      <c r="BE556" s="156">
        <f>IF(N556="základní",J556,0)</f>
        <v>0</v>
      </c>
      <c r="BF556" s="156">
        <f>IF(N556="snížená",J556,0)</f>
        <v>0</v>
      </c>
      <c r="BG556" s="156">
        <f>IF(N556="zákl. přenesená",J556,0)</f>
        <v>0</v>
      </c>
      <c r="BH556" s="156">
        <f>IF(N556="sníž. přenesená",J556,0)</f>
        <v>0</v>
      </c>
      <c r="BI556" s="156">
        <f>IF(N556="nulová",J556,0)</f>
        <v>0</v>
      </c>
      <c r="BJ556" s="18" t="s">
        <v>76</v>
      </c>
      <c r="BK556" s="156">
        <f>ROUND(I556*H556,2)</f>
        <v>0</v>
      </c>
      <c r="BL556" s="18" t="s">
        <v>534</v>
      </c>
      <c r="BM556" s="155" t="s">
        <v>941</v>
      </c>
    </row>
    <row r="557" spans="1:65" s="2" customFormat="1" ht="16.5" customHeight="1" x14ac:dyDescent="0.2">
      <c r="A557" s="33"/>
      <c r="B557" s="143"/>
      <c r="C557" s="144" t="s">
        <v>942</v>
      </c>
      <c r="D557" s="144" t="s">
        <v>143</v>
      </c>
      <c r="E557" s="145" t="s">
        <v>943</v>
      </c>
      <c r="F557" s="146" t="s">
        <v>944</v>
      </c>
      <c r="G557" s="147" t="s">
        <v>157</v>
      </c>
      <c r="H557" s="148">
        <v>1</v>
      </c>
      <c r="I557" s="149"/>
      <c r="J557" s="150">
        <f>ROUND(I557*H557,2)</f>
        <v>0</v>
      </c>
      <c r="K557" s="146" t="s">
        <v>3</v>
      </c>
      <c r="L557" s="34"/>
      <c r="M557" s="196" t="s">
        <v>3</v>
      </c>
      <c r="N557" s="197" t="s">
        <v>40</v>
      </c>
      <c r="O557" s="198"/>
      <c r="P557" s="199">
        <f>O557*H557</f>
        <v>0</v>
      </c>
      <c r="Q557" s="199">
        <v>0</v>
      </c>
      <c r="R557" s="199">
        <f>Q557*H557</f>
        <v>0</v>
      </c>
      <c r="S557" s="199">
        <v>0</v>
      </c>
      <c r="T557" s="200">
        <f>S557*H557</f>
        <v>0</v>
      </c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R557" s="155" t="s">
        <v>534</v>
      </c>
      <c r="AT557" s="155" t="s">
        <v>143</v>
      </c>
      <c r="AU557" s="155" t="s">
        <v>78</v>
      </c>
      <c r="AY557" s="18" t="s">
        <v>141</v>
      </c>
      <c r="BE557" s="156">
        <f>IF(N557="základní",J557,0)</f>
        <v>0</v>
      </c>
      <c r="BF557" s="156">
        <f>IF(N557="snížená",J557,0)</f>
        <v>0</v>
      </c>
      <c r="BG557" s="156">
        <f>IF(N557="zákl. přenesená",J557,0)</f>
        <v>0</v>
      </c>
      <c r="BH557" s="156">
        <f>IF(N557="sníž. přenesená",J557,0)</f>
        <v>0</v>
      </c>
      <c r="BI557" s="156">
        <f>IF(N557="nulová",J557,0)</f>
        <v>0</v>
      </c>
      <c r="BJ557" s="18" t="s">
        <v>76</v>
      </c>
      <c r="BK557" s="156">
        <f>ROUND(I557*H557,2)</f>
        <v>0</v>
      </c>
      <c r="BL557" s="18" t="s">
        <v>534</v>
      </c>
      <c r="BM557" s="155" t="s">
        <v>945</v>
      </c>
    </row>
    <row r="558" spans="1:65" s="2" customFormat="1" ht="6.9" customHeight="1" x14ac:dyDescent="0.2">
      <c r="A558" s="33"/>
      <c r="B558" s="43"/>
      <c r="C558" s="44"/>
      <c r="D558" s="44"/>
      <c r="E558" s="44"/>
      <c r="F558" s="44"/>
      <c r="G558" s="44"/>
      <c r="H558" s="44"/>
      <c r="I558" s="44"/>
      <c r="J558" s="44"/>
      <c r="K558" s="44"/>
      <c r="L558" s="34"/>
      <c r="M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</row>
  </sheetData>
  <autoFilter ref="C105:K557"/>
  <mergeCells count="12">
    <mergeCell ref="E98:H98"/>
    <mergeCell ref="L2:V2"/>
    <mergeCell ref="E50:H50"/>
    <mergeCell ref="E52:H52"/>
    <mergeCell ref="E54:H54"/>
    <mergeCell ref="E94:H94"/>
    <mergeCell ref="E96:H96"/>
    <mergeCell ref="E7:H7"/>
    <mergeCell ref="E9:H9"/>
    <mergeCell ref="E11:H11"/>
    <mergeCell ref="E20:H20"/>
    <mergeCell ref="E29:H29"/>
  </mergeCells>
  <hyperlinks>
    <hyperlink ref="F110" r:id="rId1"/>
    <hyperlink ref="F115" r:id="rId2"/>
    <hyperlink ref="F118" r:id="rId3"/>
    <hyperlink ref="F122" r:id="rId4"/>
    <hyperlink ref="F124" r:id="rId5"/>
    <hyperlink ref="F131" r:id="rId6"/>
    <hyperlink ref="F134" r:id="rId7"/>
    <hyperlink ref="F138" r:id="rId8"/>
    <hyperlink ref="F143" r:id="rId9"/>
    <hyperlink ref="F145" r:id="rId10"/>
    <hyperlink ref="F149" r:id="rId11"/>
    <hyperlink ref="F155" r:id="rId12"/>
    <hyperlink ref="F158" r:id="rId13"/>
    <hyperlink ref="F162" r:id="rId14"/>
    <hyperlink ref="F167" r:id="rId15"/>
    <hyperlink ref="F172" r:id="rId16"/>
    <hyperlink ref="F175" r:id="rId17"/>
    <hyperlink ref="F177" r:id="rId18"/>
    <hyperlink ref="F181" r:id="rId19"/>
    <hyperlink ref="F183" r:id="rId20"/>
    <hyperlink ref="F185" r:id="rId21"/>
    <hyperlink ref="F192" r:id="rId22"/>
    <hyperlink ref="F201" r:id="rId23"/>
    <hyperlink ref="F208" r:id="rId24"/>
    <hyperlink ref="F215" r:id="rId25"/>
    <hyperlink ref="F221" r:id="rId26"/>
    <hyperlink ref="F227" r:id="rId27"/>
    <hyperlink ref="F233" r:id="rId28"/>
    <hyperlink ref="F240" r:id="rId29"/>
    <hyperlink ref="F244" r:id="rId30"/>
    <hyperlink ref="F248" r:id="rId31"/>
    <hyperlink ref="F252" r:id="rId32"/>
    <hyperlink ref="F257" r:id="rId33"/>
    <hyperlink ref="F275" r:id="rId34"/>
    <hyperlink ref="F282" r:id="rId35"/>
    <hyperlink ref="F288" r:id="rId36"/>
    <hyperlink ref="F294" r:id="rId37"/>
    <hyperlink ref="F301" r:id="rId38"/>
    <hyperlink ref="F306" r:id="rId39"/>
    <hyperlink ref="F309" r:id="rId40"/>
    <hyperlink ref="F311" r:id="rId41"/>
    <hyperlink ref="F313" r:id="rId42"/>
    <hyperlink ref="F316" r:id="rId43"/>
    <hyperlink ref="F318" r:id="rId44"/>
    <hyperlink ref="F322" r:id="rId45"/>
    <hyperlink ref="F325" r:id="rId46"/>
    <hyperlink ref="F328" r:id="rId47"/>
    <hyperlink ref="F331" r:id="rId48"/>
    <hyperlink ref="F334" r:id="rId49"/>
    <hyperlink ref="F337" r:id="rId50"/>
    <hyperlink ref="F340" r:id="rId51"/>
    <hyperlink ref="F343" r:id="rId52"/>
    <hyperlink ref="F346" r:id="rId53"/>
    <hyperlink ref="F352" r:id="rId54"/>
    <hyperlink ref="F357" r:id="rId55"/>
    <hyperlink ref="F362" r:id="rId56"/>
    <hyperlink ref="F367" r:id="rId57"/>
    <hyperlink ref="F369" r:id="rId58"/>
    <hyperlink ref="F371" r:id="rId59"/>
    <hyperlink ref="F374" r:id="rId60"/>
    <hyperlink ref="F377" r:id="rId61"/>
    <hyperlink ref="F387" r:id="rId62"/>
    <hyperlink ref="F396" r:id="rId63"/>
    <hyperlink ref="F405" r:id="rId64"/>
    <hyperlink ref="F408" r:id="rId65"/>
    <hyperlink ref="F418" r:id="rId66"/>
    <hyperlink ref="F428" r:id="rId67"/>
    <hyperlink ref="F433" r:id="rId68"/>
    <hyperlink ref="F436" r:id="rId69"/>
    <hyperlink ref="F439" r:id="rId70"/>
    <hyperlink ref="F444" r:id="rId71"/>
    <hyperlink ref="F448" r:id="rId72"/>
    <hyperlink ref="F450" r:id="rId73"/>
    <hyperlink ref="F453" r:id="rId74"/>
    <hyperlink ref="F457" r:id="rId75"/>
    <hyperlink ref="F459" r:id="rId76"/>
    <hyperlink ref="F461" r:id="rId77"/>
    <hyperlink ref="F463" r:id="rId78"/>
    <hyperlink ref="F465" r:id="rId79"/>
    <hyperlink ref="F467" r:id="rId80"/>
    <hyperlink ref="F472" r:id="rId81"/>
    <hyperlink ref="F477" r:id="rId82"/>
    <hyperlink ref="F482" r:id="rId83"/>
    <hyperlink ref="F486" r:id="rId84"/>
    <hyperlink ref="F488" r:id="rId85"/>
    <hyperlink ref="F495" r:id="rId86"/>
    <hyperlink ref="F498" r:id="rId87"/>
    <hyperlink ref="F501" r:id="rId88"/>
    <hyperlink ref="F504" r:id="rId89"/>
    <hyperlink ref="F507" r:id="rId90"/>
    <hyperlink ref="F510" r:id="rId91"/>
    <hyperlink ref="F513" r:id="rId92"/>
    <hyperlink ref="F518" r:id="rId93"/>
    <hyperlink ref="F532" r:id="rId94"/>
    <hyperlink ref="F544" r:id="rId95"/>
    <hyperlink ref="F548" r:id="rId96"/>
    <hyperlink ref="F553" r:id="rId9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7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314" t="s">
        <v>6</v>
      </c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8" t="s">
        <v>86</v>
      </c>
    </row>
    <row r="3" spans="1:46" s="1" customFormat="1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4.9" customHeight="1" x14ac:dyDescent="0.2">
      <c r="B4" s="21"/>
      <c r="D4" s="22" t="s">
        <v>96</v>
      </c>
      <c r="L4" s="21"/>
      <c r="M4" s="94" t="s">
        <v>11</v>
      </c>
      <c r="AT4" s="18" t="s">
        <v>4</v>
      </c>
    </row>
    <row r="5" spans="1:46" s="1" customFormat="1" ht="6.9" customHeight="1" x14ac:dyDescent="0.2">
      <c r="B5" s="21"/>
      <c r="L5" s="21"/>
    </row>
    <row r="6" spans="1:46" s="1" customFormat="1" ht="12" customHeight="1" x14ac:dyDescent="0.2">
      <c r="B6" s="21"/>
      <c r="D6" s="28" t="s">
        <v>17</v>
      </c>
      <c r="L6" s="21"/>
    </row>
    <row r="7" spans="1:46" s="1" customFormat="1" ht="16.5" customHeight="1" x14ac:dyDescent="0.2">
      <c r="B7" s="21"/>
      <c r="E7" s="329" t="str">
        <f>'Rekapitulace stavby'!K6</f>
        <v>Nemocnice Vyškov</v>
      </c>
      <c r="F7" s="330"/>
      <c r="G7" s="330"/>
      <c r="H7" s="330"/>
      <c r="L7" s="21"/>
    </row>
    <row r="8" spans="1:46" s="1" customFormat="1" ht="12" customHeight="1" x14ac:dyDescent="0.2">
      <c r="B8" s="21"/>
      <c r="D8" s="28" t="s">
        <v>97</v>
      </c>
      <c r="L8" s="21"/>
    </row>
    <row r="9" spans="1:46" s="2" customFormat="1" ht="16.5" customHeight="1" x14ac:dyDescent="0.2">
      <c r="A9" s="33"/>
      <c r="B9" s="34"/>
      <c r="C9" s="33"/>
      <c r="D9" s="33"/>
      <c r="E9" s="329" t="s">
        <v>98</v>
      </c>
      <c r="F9" s="328"/>
      <c r="G9" s="328"/>
      <c r="H9" s="328"/>
      <c r="I9" s="33"/>
      <c r="J9" s="33"/>
      <c r="K9" s="33"/>
      <c r="L9" s="9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99</v>
      </c>
      <c r="E10" s="33"/>
      <c r="F10" s="33"/>
      <c r="G10" s="33"/>
      <c r="H10" s="33"/>
      <c r="I10" s="33"/>
      <c r="J10" s="33"/>
      <c r="K10" s="33"/>
      <c r="L10" s="9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308" t="s">
        <v>946</v>
      </c>
      <c r="F11" s="328"/>
      <c r="G11" s="328"/>
      <c r="H11" s="328"/>
      <c r="I11" s="33"/>
      <c r="J11" s="33"/>
      <c r="K11" s="33"/>
      <c r="L11" s="9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9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19</v>
      </c>
      <c r="E13" s="33"/>
      <c r="F13" s="26" t="s">
        <v>3</v>
      </c>
      <c r="G13" s="33"/>
      <c r="H13" s="33"/>
      <c r="I13" s="28" t="s">
        <v>20</v>
      </c>
      <c r="J13" s="26" t="s">
        <v>3</v>
      </c>
      <c r="K13" s="33"/>
      <c r="L13" s="9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26" t="s">
        <v>22</v>
      </c>
      <c r="G14" s="33"/>
      <c r="H14" s="33"/>
      <c r="I14" s="28" t="s">
        <v>23</v>
      </c>
      <c r="J14" s="51" t="str">
        <f>'Rekapitulace stavby'!AN8</f>
        <v>26. 8. 2022</v>
      </c>
      <c r="K14" s="33"/>
      <c r="L14" s="9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9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25</v>
      </c>
      <c r="E16" s="33"/>
      <c r="F16" s="33"/>
      <c r="G16" s="33"/>
      <c r="H16" s="33"/>
      <c r="I16" s="28" t="s">
        <v>26</v>
      </c>
      <c r="J16" s="26" t="str">
        <f>IF('Rekapitulace stavby'!AN10="","",'Rekapitulace stavby'!AN10)</f>
        <v/>
      </c>
      <c r="K16" s="33"/>
      <c r="L16" s="9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tr">
        <f>IF('Rekapitulace stavby'!E11="","",'Rekapitulace stavby'!E11)</f>
        <v xml:space="preserve"> </v>
      </c>
      <c r="F17" s="33"/>
      <c r="G17" s="33"/>
      <c r="H17" s="33"/>
      <c r="I17" s="28" t="s">
        <v>27</v>
      </c>
      <c r="J17" s="26" t="str">
        <f>IF('Rekapitulace stavby'!AN11="","",'Rekapitulace stavby'!AN11)</f>
        <v/>
      </c>
      <c r="K17" s="33"/>
      <c r="L17" s="9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9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26</v>
      </c>
      <c r="J19" s="29" t="str">
        <f>'Rekapitulace stavby'!AN13</f>
        <v>Vyplň údaj</v>
      </c>
      <c r="K19" s="33"/>
      <c r="L19" s="9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331" t="str">
        <f>'Rekapitulace stavby'!E14</f>
        <v>Vyplň údaj</v>
      </c>
      <c r="F20" s="323"/>
      <c r="G20" s="323"/>
      <c r="H20" s="323"/>
      <c r="I20" s="28" t="s">
        <v>27</v>
      </c>
      <c r="J20" s="29" t="str">
        <f>'Rekapitulace stavby'!AN14</f>
        <v>Vyplň údaj</v>
      </c>
      <c r="K20" s="33"/>
      <c r="L20" s="9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9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26</v>
      </c>
      <c r="J22" s="26" t="str">
        <f>IF('Rekapitulace stavby'!AN16="","",'Rekapitulace stavby'!AN16)</f>
        <v/>
      </c>
      <c r="K22" s="33"/>
      <c r="L22" s="9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tr">
        <f>IF('Rekapitulace stavby'!E17="","",'Rekapitulace stavby'!E17)</f>
        <v xml:space="preserve"> </v>
      </c>
      <c r="F23" s="33"/>
      <c r="G23" s="33"/>
      <c r="H23" s="33"/>
      <c r="I23" s="28" t="s">
        <v>27</v>
      </c>
      <c r="J23" s="26" t="str">
        <f>IF('Rekapitulace stavby'!AN17="","",'Rekapitulace stavby'!AN17)</f>
        <v/>
      </c>
      <c r="K23" s="33"/>
      <c r="L23" s="9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9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32</v>
      </c>
      <c r="E25" s="33"/>
      <c r="F25" s="33"/>
      <c r="G25" s="33"/>
      <c r="H25" s="33"/>
      <c r="I25" s="28" t="s">
        <v>26</v>
      </c>
      <c r="J25" s="26" t="str">
        <f>IF('Rekapitulace stavby'!AN19="","",'Rekapitulace stavby'!AN19)</f>
        <v/>
      </c>
      <c r="K25" s="33"/>
      <c r="L25" s="9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27</v>
      </c>
      <c r="J26" s="26" t="str">
        <f>IF('Rekapitulace stavby'!AN20="","",'Rekapitulace stavby'!AN20)</f>
        <v/>
      </c>
      <c r="K26" s="33"/>
      <c r="L26" s="9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9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9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96"/>
      <c r="B29" s="97"/>
      <c r="C29" s="96"/>
      <c r="D29" s="96"/>
      <c r="E29" s="327" t="s">
        <v>3</v>
      </c>
      <c r="F29" s="327"/>
      <c r="G29" s="327"/>
      <c r="H29" s="327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9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 x14ac:dyDescent="0.2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9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99" t="s">
        <v>35</v>
      </c>
      <c r="E32" s="33"/>
      <c r="F32" s="33"/>
      <c r="G32" s="33"/>
      <c r="H32" s="33"/>
      <c r="I32" s="33"/>
      <c r="J32" s="67">
        <f>ROUND(J92, 2)</f>
        <v>0</v>
      </c>
      <c r="K32" s="33"/>
      <c r="L32" s="9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 x14ac:dyDescent="0.2">
      <c r="A33" s="33"/>
      <c r="B33" s="34"/>
      <c r="C33" s="33"/>
      <c r="D33" s="62"/>
      <c r="E33" s="62"/>
      <c r="F33" s="62"/>
      <c r="G33" s="62"/>
      <c r="H33" s="62"/>
      <c r="I33" s="62"/>
      <c r="J33" s="62"/>
      <c r="K33" s="62"/>
      <c r="L33" s="9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 x14ac:dyDescent="0.2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9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 x14ac:dyDescent="0.2">
      <c r="A35" s="33"/>
      <c r="B35" s="34"/>
      <c r="C35" s="33"/>
      <c r="D35" s="100" t="s">
        <v>39</v>
      </c>
      <c r="E35" s="28" t="s">
        <v>40</v>
      </c>
      <c r="F35" s="101">
        <f>ROUND((SUM(BE92:BE166)),  2)</f>
        <v>0</v>
      </c>
      <c r="G35" s="33"/>
      <c r="H35" s="33"/>
      <c r="I35" s="102">
        <v>0.21</v>
      </c>
      <c r="J35" s="101">
        <f>ROUND(((SUM(BE92:BE166))*I35),  2)</f>
        <v>0</v>
      </c>
      <c r="K35" s="33"/>
      <c r="L35" s="9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 x14ac:dyDescent="0.2">
      <c r="A36" s="33"/>
      <c r="B36" s="34"/>
      <c r="C36" s="33"/>
      <c r="D36" s="33"/>
      <c r="E36" s="28" t="s">
        <v>41</v>
      </c>
      <c r="F36" s="101">
        <f>ROUND((SUM(BF92:BF166)),  2)</f>
        <v>0</v>
      </c>
      <c r="G36" s="33"/>
      <c r="H36" s="33"/>
      <c r="I36" s="102">
        <v>0.15</v>
      </c>
      <c r="J36" s="101">
        <f>ROUND(((SUM(BF92:BF166))*I36),  2)</f>
        <v>0</v>
      </c>
      <c r="K36" s="33"/>
      <c r="L36" s="9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 x14ac:dyDescent="0.2">
      <c r="A37" s="33"/>
      <c r="B37" s="34"/>
      <c r="C37" s="33"/>
      <c r="D37" s="33"/>
      <c r="E37" s="28" t="s">
        <v>42</v>
      </c>
      <c r="F37" s="101">
        <f>ROUND((SUM(BG92:BG166)),  2)</f>
        <v>0</v>
      </c>
      <c r="G37" s="33"/>
      <c r="H37" s="33"/>
      <c r="I37" s="102">
        <v>0.21</v>
      </c>
      <c r="J37" s="101">
        <f>0</f>
        <v>0</v>
      </c>
      <c r="K37" s="33"/>
      <c r="L37" s="9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 x14ac:dyDescent="0.2">
      <c r="A38" s="33"/>
      <c r="B38" s="34"/>
      <c r="C38" s="33"/>
      <c r="D38" s="33"/>
      <c r="E38" s="28" t="s">
        <v>43</v>
      </c>
      <c r="F38" s="101">
        <f>ROUND((SUM(BH92:BH166)),  2)</f>
        <v>0</v>
      </c>
      <c r="G38" s="33"/>
      <c r="H38" s="33"/>
      <c r="I38" s="102">
        <v>0.15</v>
      </c>
      <c r="J38" s="101">
        <f>0</f>
        <v>0</v>
      </c>
      <c r="K38" s="33"/>
      <c r="L38" s="9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 x14ac:dyDescent="0.2">
      <c r="A39" s="33"/>
      <c r="B39" s="34"/>
      <c r="C39" s="33"/>
      <c r="D39" s="33"/>
      <c r="E39" s="28" t="s">
        <v>44</v>
      </c>
      <c r="F39" s="101">
        <f>ROUND((SUM(BI92:BI166)),  2)</f>
        <v>0</v>
      </c>
      <c r="G39" s="33"/>
      <c r="H39" s="33"/>
      <c r="I39" s="102">
        <v>0</v>
      </c>
      <c r="J39" s="101">
        <f>0</f>
        <v>0</v>
      </c>
      <c r="K39" s="33"/>
      <c r="L39" s="9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9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3"/>
      <c r="D41" s="104" t="s">
        <v>45</v>
      </c>
      <c r="E41" s="56"/>
      <c r="F41" s="56"/>
      <c r="G41" s="105" t="s">
        <v>46</v>
      </c>
      <c r="H41" s="106" t="s">
        <v>47</v>
      </c>
      <c r="I41" s="56"/>
      <c r="J41" s="107">
        <f>SUM(J32:J39)</f>
        <v>0</v>
      </c>
      <c r="K41" s="108"/>
      <c r="L41" s="9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 x14ac:dyDescent="0.2">
      <c r="A42" s="33"/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9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 x14ac:dyDescent="0.2">
      <c r="A46" s="33"/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9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 x14ac:dyDescent="0.2">
      <c r="A47" s="33"/>
      <c r="B47" s="34"/>
      <c r="C47" s="22" t="s">
        <v>101</v>
      </c>
      <c r="D47" s="33"/>
      <c r="E47" s="33"/>
      <c r="F47" s="33"/>
      <c r="G47" s="33"/>
      <c r="H47" s="33"/>
      <c r="I47" s="33"/>
      <c r="J47" s="33"/>
      <c r="K47" s="33"/>
      <c r="L47" s="9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 x14ac:dyDescent="0.2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9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17</v>
      </c>
      <c r="D49" s="33"/>
      <c r="E49" s="33"/>
      <c r="F49" s="33"/>
      <c r="G49" s="33"/>
      <c r="H49" s="33"/>
      <c r="I49" s="33"/>
      <c r="J49" s="33"/>
      <c r="K49" s="33"/>
      <c r="L49" s="9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3"/>
      <c r="D50" s="33"/>
      <c r="E50" s="329" t="str">
        <f>E7</f>
        <v>Nemocnice Vyškov</v>
      </c>
      <c r="F50" s="330"/>
      <c r="G50" s="330"/>
      <c r="H50" s="330"/>
      <c r="I50" s="33"/>
      <c r="J50" s="33"/>
      <c r="K50" s="33"/>
      <c r="L50" s="9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 x14ac:dyDescent="0.2">
      <c r="B51" s="21"/>
      <c r="C51" s="28" t="s">
        <v>97</v>
      </c>
      <c r="L51" s="21"/>
    </row>
    <row r="52" spans="1:47" s="2" customFormat="1" ht="16.5" customHeight="1" x14ac:dyDescent="0.2">
      <c r="A52" s="33"/>
      <c r="B52" s="34"/>
      <c r="C52" s="33"/>
      <c r="D52" s="33"/>
      <c r="E52" s="329" t="s">
        <v>98</v>
      </c>
      <c r="F52" s="328"/>
      <c r="G52" s="328"/>
      <c r="H52" s="328"/>
      <c r="I52" s="33"/>
      <c r="J52" s="33"/>
      <c r="K52" s="33"/>
      <c r="L52" s="9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 x14ac:dyDescent="0.2">
      <c r="A53" s="33"/>
      <c r="B53" s="34"/>
      <c r="C53" s="28" t="s">
        <v>99</v>
      </c>
      <c r="D53" s="33"/>
      <c r="E53" s="33"/>
      <c r="F53" s="33"/>
      <c r="G53" s="33"/>
      <c r="H53" s="33"/>
      <c r="I53" s="33"/>
      <c r="J53" s="33"/>
      <c r="K53" s="33"/>
      <c r="L53" s="9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 x14ac:dyDescent="0.2">
      <c r="A54" s="33"/>
      <c r="B54" s="34"/>
      <c r="C54" s="33"/>
      <c r="D54" s="33"/>
      <c r="E54" s="308" t="str">
        <f>E11</f>
        <v>02.2 - Vyspravení vnitřní omítek obj. E</v>
      </c>
      <c r="F54" s="328"/>
      <c r="G54" s="328"/>
      <c r="H54" s="328"/>
      <c r="I54" s="33"/>
      <c r="J54" s="33"/>
      <c r="K54" s="33"/>
      <c r="L54" s="9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 x14ac:dyDescent="0.2">
      <c r="A55" s="33"/>
      <c r="B55" s="34"/>
      <c r="C55" s="33"/>
      <c r="D55" s="33"/>
      <c r="E55" s="33"/>
      <c r="F55" s="33"/>
      <c r="G55" s="33"/>
      <c r="H55" s="33"/>
      <c r="I55" s="33"/>
      <c r="J55" s="33"/>
      <c r="K55" s="33"/>
      <c r="L55" s="9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 x14ac:dyDescent="0.2">
      <c r="A56" s="33"/>
      <c r="B56" s="34"/>
      <c r="C56" s="28" t="s">
        <v>21</v>
      </c>
      <c r="D56" s="33"/>
      <c r="E56" s="33"/>
      <c r="F56" s="26" t="str">
        <f>F14</f>
        <v xml:space="preserve"> </v>
      </c>
      <c r="G56" s="33"/>
      <c r="H56" s="33"/>
      <c r="I56" s="28" t="s">
        <v>23</v>
      </c>
      <c r="J56" s="51" t="str">
        <f>IF(J14="","",J14)</f>
        <v>26. 8. 2022</v>
      </c>
      <c r="K56" s="33"/>
      <c r="L56" s="9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 x14ac:dyDescent="0.2">
      <c r="A57" s="33"/>
      <c r="B57" s="34"/>
      <c r="C57" s="33"/>
      <c r="D57" s="33"/>
      <c r="E57" s="33"/>
      <c r="F57" s="33"/>
      <c r="G57" s="33"/>
      <c r="H57" s="33"/>
      <c r="I57" s="33"/>
      <c r="J57" s="33"/>
      <c r="K57" s="33"/>
      <c r="L57" s="9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customHeight="1" x14ac:dyDescent="0.2">
      <c r="A58" s="33"/>
      <c r="B58" s="34"/>
      <c r="C58" s="28" t="s">
        <v>25</v>
      </c>
      <c r="D58" s="33"/>
      <c r="E58" s="33"/>
      <c r="F58" s="26" t="str">
        <f>E17</f>
        <v xml:space="preserve"> </v>
      </c>
      <c r="G58" s="33"/>
      <c r="H58" s="33"/>
      <c r="I58" s="28" t="s">
        <v>30</v>
      </c>
      <c r="J58" s="31" t="str">
        <f>E23</f>
        <v xml:space="preserve"> </v>
      </c>
      <c r="K58" s="33"/>
      <c r="L58" s="9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customHeight="1" x14ac:dyDescent="0.2">
      <c r="A59" s="33"/>
      <c r="B59" s="34"/>
      <c r="C59" s="28" t="s">
        <v>28</v>
      </c>
      <c r="D59" s="33"/>
      <c r="E59" s="33"/>
      <c r="F59" s="26" t="str">
        <f>IF(E20="","",E20)</f>
        <v>Vyplň údaj</v>
      </c>
      <c r="G59" s="33"/>
      <c r="H59" s="33"/>
      <c r="I59" s="28" t="s">
        <v>32</v>
      </c>
      <c r="J59" s="31" t="str">
        <f>E26</f>
        <v xml:space="preserve"> </v>
      </c>
      <c r="K59" s="33"/>
      <c r="L59" s="9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 x14ac:dyDescent="0.2">
      <c r="A60" s="33"/>
      <c r="B60" s="34"/>
      <c r="C60" s="33"/>
      <c r="D60" s="33"/>
      <c r="E60" s="33"/>
      <c r="F60" s="33"/>
      <c r="G60" s="33"/>
      <c r="H60" s="33"/>
      <c r="I60" s="33"/>
      <c r="J60" s="33"/>
      <c r="K60" s="33"/>
      <c r="L60" s="9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 x14ac:dyDescent="0.2">
      <c r="A61" s="33"/>
      <c r="B61" s="34"/>
      <c r="C61" s="109" t="s">
        <v>102</v>
      </c>
      <c r="D61" s="103"/>
      <c r="E61" s="103"/>
      <c r="F61" s="103"/>
      <c r="G61" s="103"/>
      <c r="H61" s="103"/>
      <c r="I61" s="103"/>
      <c r="J61" s="110" t="s">
        <v>103</v>
      </c>
      <c r="K61" s="103"/>
      <c r="L61" s="9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 x14ac:dyDescent="0.2">
      <c r="A62" s="33"/>
      <c r="B62" s="34"/>
      <c r="C62" s="33"/>
      <c r="D62" s="33"/>
      <c r="E62" s="33"/>
      <c r="F62" s="33"/>
      <c r="G62" s="33"/>
      <c r="H62" s="33"/>
      <c r="I62" s="33"/>
      <c r="J62" s="33"/>
      <c r="K62" s="33"/>
      <c r="L62" s="9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 x14ac:dyDescent="0.2">
      <c r="A63" s="33"/>
      <c r="B63" s="34"/>
      <c r="C63" s="111" t="s">
        <v>67</v>
      </c>
      <c r="D63" s="33"/>
      <c r="E63" s="33"/>
      <c r="F63" s="33"/>
      <c r="G63" s="33"/>
      <c r="H63" s="33"/>
      <c r="I63" s="33"/>
      <c r="J63" s="67">
        <f>J92</f>
        <v>0</v>
      </c>
      <c r="K63" s="33"/>
      <c r="L63" s="9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104</v>
      </c>
    </row>
    <row r="64" spans="1:47" s="9" customFormat="1" ht="24.9" customHeight="1" x14ac:dyDescent="0.2">
      <c r="B64" s="112"/>
      <c r="D64" s="113" t="s">
        <v>105</v>
      </c>
      <c r="E64" s="114"/>
      <c r="F64" s="114"/>
      <c r="G64" s="114"/>
      <c r="H64" s="114"/>
      <c r="I64" s="114"/>
      <c r="J64" s="115">
        <f>J93</f>
        <v>0</v>
      </c>
      <c r="L64" s="112"/>
    </row>
    <row r="65" spans="1:31" s="10" customFormat="1" ht="19.95" customHeight="1" x14ac:dyDescent="0.2">
      <c r="B65" s="116"/>
      <c r="D65" s="117" t="s">
        <v>109</v>
      </c>
      <c r="E65" s="118"/>
      <c r="F65" s="118"/>
      <c r="G65" s="118"/>
      <c r="H65" s="118"/>
      <c r="I65" s="118"/>
      <c r="J65" s="119">
        <f>J94</f>
        <v>0</v>
      </c>
      <c r="L65" s="116"/>
    </row>
    <row r="66" spans="1:31" s="10" customFormat="1" ht="19.95" customHeight="1" x14ac:dyDescent="0.2">
      <c r="B66" s="116"/>
      <c r="D66" s="117" t="s">
        <v>111</v>
      </c>
      <c r="E66" s="118"/>
      <c r="F66" s="118"/>
      <c r="G66" s="118"/>
      <c r="H66" s="118"/>
      <c r="I66" s="118"/>
      <c r="J66" s="119">
        <f>J124</f>
        <v>0</v>
      </c>
      <c r="L66" s="116"/>
    </row>
    <row r="67" spans="1:31" s="10" customFormat="1" ht="19.95" customHeight="1" x14ac:dyDescent="0.2">
      <c r="B67" s="116"/>
      <c r="D67" s="117" t="s">
        <v>112</v>
      </c>
      <c r="E67" s="118"/>
      <c r="F67" s="118"/>
      <c r="G67" s="118"/>
      <c r="H67" s="118"/>
      <c r="I67" s="118"/>
      <c r="J67" s="119">
        <f>J141</f>
        <v>0</v>
      </c>
      <c r="L67" s="116"/>
    </row>
    <row r="68" spans="1:31" s="10" customFormat="1" ht="19.95" customHeight="1" x14ac:dyDescent="0.2">
      <c r="B68" s="116"/>
      <c r="D68" s="117" t="s">
        <v>113</v>
      </c>
      <c r="E68" s="118"/>
      <c r="F68" s="118"/>
      <c r="G68" s="118"/>
      <c r="H68" s="118"/>
      <c r="I68" s="118"/>
      <c r="J68" s="119">
        <f>J151</f>
        <v>0</v>
      </c>
      <c r="L68" s="116"/>
    </row>
    <row r="69" spans="1:31" s="9" customFormat="1" ht="24.9" customHeight="1" x14ac:dyDescent="0.2">
      <c r="B69" s="112"/>
      <c r="D69" s="113" t="s">
        <v>114</v>
      </c>
      <c r="E69" s="114"/>
      <c r="F69" s="114"/>
      <c r="G69" s="114"/>
      <c r="H69" s="114"/>
      <c r="I69" s="114"/>
      <c r="J69" s="115">
        <f>J154</f>
        <v>0</v>
      </c>
      <c r="L69" s="112"/>
    </row>
    <row r="70" spans="1:31" s="10" customFormat="1" ht="19.95" customHeight="1" x14ac:dyDescent="0.2">
      <c r="B70" s="116"/>
      <c r="D70" s="117" t="s">
        <v>123</v>
      </c>
      <c r="E70" s="118"/>
      <c r="F70" s="118"/>
      <c r="G70" s="118"/>
      <c r="H70" s="118"/>
      <c r="I70" s="118"/>
      <c r="J70" s="119">
        <f>J155</f>
        <v>0</v>
      </c>
      <c r="L70" s="116"/>
    </row>
    <row r="71" spans="1:31" s="2" customFormat="1" ht="21.75" customHeight="1" x14ac:dyDescent="0.2">
      <c r="A71" s="33"/>
      <c r="B71" s="34"/>
      <c r="C71" s="33"/>
      <c r="D71" s="33"/>
      <c r="E71" s="33"/>
      <c r="F71" s="33"/>
      <c r="G71" s="33"/>
      <c r="H71" s="33"/>
      <c r="I71" s="33"/>
      <c r="J71" s="33"/>
      <c r="K71" s="33"/>
      <c r="L71" s="9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" customHeight="1" x14ac:dyDescent="0.2">
      <c r="A72" s="33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9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6" spans="1:31" s="2" customFormat="1" ht="6.9" customHeight="1" x14ac:dyDescent="0.2">
      <c r="A76" s="33"/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9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4.9" customHeight="1" x14ac:dyDescent="0.2">
      <c r="A77" s="33"/>
      <c r="B77" s="34"/>
      <c r="C77" s="22" t="s">
        <v>126</v>
      </c>
      <c r="D77" s="33"/>
      <c r="E77" s="33"/>
      <c r="F77" s="33"/>
      <c r="G77" s="33"/>
      <c r="H77" s="33"/>
      <c r="I77" s="33"/>
      <c r="J77" s="33"/>
      <c r="K77" s="33"/>
      <c r="L77" s="9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 x14ac:dyDescent="0.2">
      <c r="A78" s="33"/>
      <c r="B78" s="34"/>
      <c r="C78" s="33"/>
      <c r="D78" s="33"/>
      <c r="E78" s="33"/>
      <c r="F78" s="33"/>
      <c r="G78" s="33"/>
      <c r="H78" s="33"/>
      <c r="I78" s="33"/>
      <c r="J78" s="33"/>
      <c r="K78" s="33"/>
      <c r="L78" s="9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 x14ac:dyDescent="0.2">
      <c r="A79" s="33"/>
      <c r="B79" s="34"/>
      <c r="C79" s="28" t="s">
        <v>17</v>
      </c>
      <c r="D79" s="33"/>
      <c r="E79" s="33"/>
      <c r="F79" s="33"/>
      <c r="G79" s="33"/>
      <c r="H79" s="33"/>
      <c r="I79" s="33"/>
      <c r="J79" s="33"/>
      <c r="K79" s="33"/>
      <c r="L79" s="9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 x14ac:dyDescent="0.2">
      <c r="A80" s="33"/>
      <c r="B80" s="34"/>
      <c r="C80" s="33"/>
      <c r="D80" s="33"/>
      <c r="E80" s="329" t="str">
        <f>E7</f>
        <v>Nemocnice Vyškov</v>
      </c>
      <c r="F80" s="330"/>
      <c r="G80" s="330"/>
      <c r="H80" s="330"/>
      <c r="I80" s="33"/>
      <c r="J80" s="33"/>
      <c r="K80" s="33"/>
      <c r="L80" s="9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" customFormat="1" ht="12" customHeight="1" x14ac:dyDescent="0.2">
      <c r="B81" s="21"/>
      <c r="C81" s="28" t="s">
        <v>97</v>
      </c>
      <c r="L81" s="21"/>
    </row>
    <row r="82" spans="1:65" s="2" customFormat="1" ht="16.5" customHeight="1" x14ac:dyDescent="0.2">
      <c r="A82" s="33"/>
      <c r="B82" s="34"/>
      <c r="C82" s="33"/>
      <c r="D82" s="33"/>
      <c r="E82" s="329" t="s">
        <v>98</v>
      </c>
      <c r="F82" s="328"/>
      <c r="G82" s="328"/>
      <c r="H82" s="328"/>
      <c r="I82" s="33"/>
      <c r="J82" s="33"/>
      <c r="K82" s="33"/>
      <c r="L82" s="9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2" customHeight="1" x14ac:dyDescent="0.2">
      <c r="A83" s="33"/>
      <c r="B83" s="34"/>
      <c r="C83" s="28" t="s">
        <v>99</v>
      </c>
      <c r="D83" s="33"/>
      <c r="E83" s="33"/>
      <c r="F83" s="33"/>
      <c r="G83" s="33"/>
      <c r="H83" s="33"/>
      <c r="I83" s="33"/>
      <c r="J83" s="33"/>
      <c r="K83" s="33"/>
      <c r="L83" s="9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6.5" customHeight="1" x14ac:dyDescent="0.2">
      <c r="A84" s="33"/>
      <c r="B84" s="34"/>
      <c r="C84" s="33"/>
      <c r="D84" s="33"/>
      <c r="E84" s="308" t="str">
        <f>E11</f>
        <v>02.2 - Vyspravení vnitřní omítek obj. E</v>
      </c>
      <c r="F84" s="328"/>
      <c r="G84" s="328"/>
      <c r="H84" s="328"/>
      <c r="I84" s="33"/>
      <c r="J84" s="33"/>
      <c r="K84" s="33"/>
      <c r="L84" s="9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" customHeight="1" x14ac:dyDescent="0.2">
      <c r="A85" s="33"/>
      <c r="B85" s="34"/>
      <c r="C85" s="33"/>
      <c r="D85" s="33"/>
      <c r="E85" s="33"/>
      <c r="F85" s="33"/>
      <c r="G85" s="33"/>
      <c r="H85" s="33"/>
      <c r="I85" s="33"/>
      <c r="J85" s="33"/>
      <c r="K85" s="33"/>
      <c r="L85" s="9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2" customHeight="1" x14ac:dyDescent="0.2">
      <c r="A86" s="33"/>
      <c r="B86" s="34"/>
      <c r="C86" s="28" t="s">
        <v>21</v>
      </c>
      <c r="D86" s="33"/>
      <c r="E86" s="33"/>
      <c r="F86" s="26" t="str">
        <f>F14</f>
        <v xml:space="preserve"> </v>
      </c>
      <c r="G86" s="33"/>
      <c r="H86" s="33"/>
      <c r="I86" s="28" t="s">
        <v>23</v>
      </c>
      <c r="J86" s="51" t="str">
        <f>IF(J14="","",J14)</f>
        <v>26. 8. 2022</v>
      </c>
      <c r="K86" s="33"/>
      <c r="L86" s="9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6.9" customHeight="1" x14ac:dyDescent="0.2">
      <c r="A87" s="33"/>
      <c r="B87" s="34"/>
      <c r="C87" s="33"/>
      <c r="D87" s="33"/>
      <c r="E87" s="33"/>
      <c r="F87" s="33"/>
      <c r="G87" s="33"/>
      <c r="H87" s="33"/>
      <c r="I87" s="33"/>
      <c r="J87" s="33"/>
      <c r="K87" s="33"/>
      <c r="L87" s="9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5.15" customHeight="1" x14ac:dyDescent="0.2">
      <c r="A88" s="33"/>
      <c r="B88" s="34"/>
      <c r="C88" s="28" t="s">
        <v>25</v>
      </c>
      <c r="D88" s="33"/>
      <c r="E88" s="33"/>
      <c r="F88" s="26" t="str">
        <f>E17</f>
        <v xml:space="preserve"> </v>
      </c>
      <c r="G88" s="33"/>
      <c r="H88" s="33"/>
      <c r="I88" s="28" t="s">
        <v>30</v>
      </c>
      <c r="J88" s="31" t="str">
        <f>E23</f>
        <v xml:space="preserve"> </v>
      </c>
      <c r="K88" s="33"/>
      <c r="L88" s="9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5.15" customHeight="1" x14ac:dyDescent="0.2">
      <c r="A89" s="33"/>
      <c r="B89" s="34"/>
      <c r="C89" s="28" t="s">
        <v>28</v>
      </c>
      <c r="D89" s="33"/>
      <c r="E89" s="33"/>
      <c r="F89" s="26" t="str">
        <f>IF(E20="","",E20)</f>
        <v>Vyplň údaj</v>
      </c>
      <c r="G89" s="33"/>
      <c r="H89" s="33"/>
      <c r="I89" s="28" t="s">
        <v>32</v>
      </c>
      <c r="J89" s="31" t="str">
        <f>E26</f>
        <v xml:space="preserve"> </v>
      </c>
      <c r="K89" s="33"/>
      <c r="L89" s="9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2" customFormat="1" ht="10.3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95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5" s="11" customFormat="1" ht="29.25" customHeight="1" x14ac:dyDescent="0.2">
      <c r="A91" s="120"/>
      <c r="B91" s="121"/>
      <c r="C91" s="122" t="s">
        <v>127</v>
      </c>
      <c r="D91" s="123" t="s">
        <v>54</v>
      </c>
      <c r="E91" s="123" t="s">
        <v>50</v>
      </c>
      <c r="F91" s="123" t="s">
        <v>51</v>
      </c>
      <c r="G91" s="123" t="s">
        <v>128</v>
      </c>
      <c r="H91" s="123" t="s">
        <v>129</v>
      </c>
      <c r="I91" s="123" t="s">
        <v>130</v>
      </c>
      <c r="J91" s="123" t="s">
        <v>103</v>
      </c>
      <c r="K91" s="124" t="s">
        <v>131</v>
      </c>
      <c r="L91" s="125"/>
      <c r="M91" s="58" t="s">
        <v>3</v>
      </c>
      <c r="N91" s="59" t="s">
        <v>39</v>
      </c>
      <c r="O91" s="59" t="s">
        <v>132</v>
      </c>
      <c r="P91" s="59" t="s">
        <v>133</v>
      </c>
      <c r="Q91" s="59" t="s">
        <v>134</v>
      </c>
      <c r="R91" s="59" t="s">
        <v>135</v>
      </c>
      <c r="S91" s="59" t="s">
        <v>136</v>
      </c>
      <c r="T91" s="60" t="s">
        <v>137</v>
      </c>
      <c r="U91" s="120"/>
      <c r="V91" s="120"/>
      <c r="W91" s="120"/>
      <c r="X91" s="120"/>
      <c r="Y91" s="120"/>
      <c r="Z91" s="120"/>
      <c r="AA91" s="120"/>
      <c r="AB91" s="120"/>
      <c r="AC91" s="120"/>
      <c r="AD91" s="120"/>
      <c r="AE91" s="120"/>
    </row>
    <row r="92" spans="1:65" s="2" customFormat="1" ht="22.8" customHeight="1" x14ac:dyDescent="0.3">
      <c r="A92" s="33"/>
      <c r="B92" s="34"/>
      <c r="C92" s="65" t="s">
        <v>138</v>
      </c>
      <c r="D92" s="33"/>
      <c r="E92" s="33"/>
      <c r="F92" s="33"/>
      <c r="G92" s="33"/>
      <c r="H92" s="33"/>
      <c r="I92" s="33"/>
      <c r="J92" s="126">
        <f>BK92</f>
        <v>0</v>
      </c>
      <c r="K92" s="33"/>
      <c r="L92" s="34"/>
      <c r="M92" s="61"/>
      <c r="N92" s="52"/>
      <c r="O92" s="62"/>
      <c r="P92" s="127">
        <f>P93+P154</f>
        <v>0</v>
      </c>
      <c r="Q92" s="62"/>
      <c r="R92" s="127">
        <f>R93+R154</f>
        <v>25.258770100000003</v>
      </c>
      <c r="S92" s="62"/>
      <c r="T92" s="128">
        <f>T93+T154</f>
        <v>19.957412349999998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68</v>
      </c>
      <c r="AU92" s="18" t="s">
        <v>104</v>
      </c>
      <c r="BK92" s="129">
        <f>BK93+BK154</f>
        <v>0</v>
      </c>
    </row>
    <row r="93" spans="1:65" s="12" customFormat="1" ht="25.95" customHeight="1" x14ac:dyDescent="0.25">
      <c r="B93" s="130"/>
      <c r="D93" s="131" t="s">
        <v>68</v>
      </c>
      <c r="E93" s="132" t="s">
        <v>139</v>
      </c>
      <c r="F93" s="132" t="s">
        <v>140</v>
      </c>
      <c r="I93" s="133"/>
      <c r="J93" s="134">
        <f>BK93</f>
        <v>0</v>
      </c>
      <c r="L93" s="130"/>
      <c r="M93" s="135"/>
      <c r="N93" s="136"/>
      <c r="O93" s="136"/>
      <c r="P93" s="137">
        <f>P94+P124+P141+P151</f>
        <v>0</v>
      </c>
      <c r="Q93" s="136"/>
      <c r="R93" s="137">
        <f>R94+R124+R141+R151</f>
        <v>23.622570000000003</v>
      </c>
      <c r="S93" s="136"/>
      <c r="T93" s="138">
        <f>T94+T124+T141+T151</f>
        <v>19.61</v>
      </c>
      <c r="AR93" s="131" t="s">
        <v>76</v>
      </c>
      <c r="AT93" s="139" t="s">
        <v>68</v>
      </c>
      <c r="AU93" s="139" t="s">
        <v>69</v>
      </c>
      <c r="AY93" s="131" t="s">
        <v>141</v>
      </c>
      <c r="BK93" s="140">
        <f>BK94+BK124+BK141+BK151</f>
        <v>0</v>
      </c>
    </row>
    <row r="94" spans="1:65" s="12" customFormat="1" ht="22.8" customHeight="1" x14ac:dyDescent="0.25">
      <c r="B94" s="130"/>
      <c r="D94" s="131" t="s">
        <v>68</v>
      </c>
      <c r="E94" s="141" t="s">
        <v>239</v>
      </c>
      <c r="F94" s="141" t="s">
        <v>240</v>
      </c>
      <c r="I94" s="133"/>
      <c r="J94" s="142">
        <f>BK94</f>
        <v>0</v>
      </c>
      <c r="L94" s="130"/>
      <c r="M94" s="135"/>
      <c r="N94" s="136"/>
      <c r="O94" s="136"/>
      <c r="P94" s="137">
        <f>SUM(P95:P123)</f>
        <v>0</v>
      </c>
      <c r="Q94" s="136"/>
      <c r="R94" s="137">
        <f>SUM(R95:R123)</f>
        <v>23.568240000000003</v>
      </c>
      <c r="S94" s="136"/>
      <c r="T94" s="138">
        <f>SUM(T95:T123)</f>
        <v>0</v>
      </c>
      <c r="AR94" s="131" t="s">
        <v>76</v>
      </c>
      <c r="AT94" s="139" t="s">
        <v>68</v>
      </c>
      <c r="AU94" s="139" t="s">
        <v>76</v>
      </c>
      <c r="AY94" s="131" t="s">
        <v>141</v>
      </c>
      <c r="BK94" s="140">
        <f>SUM(BK95:BK123)</f>
        <v>0</v>
      </c>
    </row>
    <row r="95" spans="1:65" s="2" customFormat="1" ht="37.799999999999997" customHeight="1" x14ac:dyDescent="0.2">
      <c r="A95" s="33"/>
      <c r="B95" s="143"/>
      <c r="C95" s="144" t="s">
        <v>76</v>
      </c>
      <c r="D95" s="144" t="s">
        <v>143</v>
      </c>
      <c r="E95" s="145" t="s">
        <v>947</v>
      </c>
      <c r="F95" s="146" t="s">
        <v>948</v>
      </c>
      <c r="G95" s="147" t="s">
        <v>146</v>
      </c>
      <c r="H95" s="148">
        <v>222</v>
      </c>
      <c r="I95" s="149"/>
      <c r="J95" s="150">
        <f>ROUND(I95*H95,2)</f>
        <v>0</v>
      </c>
      <c r="K95" s="146" t="s">
        <v>147</v>
      </c>
      <c r="L95" s="34"/>
      <c r="M95" s="151" t="s">
        <v>3</v>
      </c>
      <c r="N95" s="152" t="s">
        <v>40</v>
      </c>
      <c r="O95" s="54"/>
      <c r="P95" s="153">
        <f>O95*H95</f>
        <v>0</v>
      </c>
      <c r="Q95" s="153">
        <v>4.3800000000000002E-3</v>
      </c>
      <c r="R95" s="153">
        <f>Q95*H95</f>
        <v>0.97236</v>
      </c>
      <c r="S95" s="153">
        <v>0</v>
      </c>
      <c r="T95" s="154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55" t="s">
        <v>148</v>
      </c>
      <c r="AT95" s="155" t="s">
        <v>143</v>
      </c>
      <c r="AU95" s="155" t="s">
        <v>78</v>
      </c>
      <c r="AY95" s="18" t="s">
        <v>141</v>
      </c>
      <c r="BE95" s="156">
        <f>IF(N95="základní",J95,0)</f>
        <v>0</v>
      </c>
      <c r="BF95" s="156">
        <f>IF(N95="snížená",J95,0)</f>
        <v>0</v>
      </c>
      <c r="BG95" s="156">
        <f>IF(N95="zákl. přenesená",J95,0)</f>
        <v>0</v>
      </c>
      <c r="BH95" s="156">
        <f>IF(N95="sníž. přenesená",J95,0)</f>
        <v>0</v>
      </c>
      <c r="BI95" s="156">
        <f>IF(N95="nulová",J95,0)</f>
        <v>0</v>
      </c>
      <c r="BJ95" s="18" t="s">
        <v>76</v>
      </c>
      <c r="BK95" s="156">
        <f>ROUND(I95*H95,2)</f>
        <v>0</v>
      </c>
      <c r="BL95" s="18" t="s">
        <v>148</v>
      </c>
      <c r="BM95" s="155" t="s">
        <v>949</v>
      </c>
    </row>
    <row r="96" spans="1:65" s="2" customFormat="1" x14ac:dyDescent="0.2">
      <c r="A96" s="33"/>
      <c r="B96" s="34"/>
      <c r="C96" s="33"/>
      <c r="D96" s="157" t="s">
        <v>150</v>
      </c>
      <c r="E96" s="33"/>
      <c r="F96" s="158" t="s">
        <v>950</v>
      </c>
      <c r="G96" s="33"/>
      <c r="H96" s="33"/>
      <c r="I96" s="159"/>
      <c r="J96" s="33"/>
      <c r="K96" s="33"/>
      <c r="L96" s="34"/>
      <c r="M96" s="160"/>
      <c r="N96" s="161"/>
      <c r="O96" s="54"/>
      <c r="P96" s="54"/>
      <c r="Q96" s="54"/>
      <c r="R96" s="54"/>
      <c r="S96" s="54"/>
      <c r="T96" s="55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150</v>
      </c>
      <c r="AU96" s="18" t="s">
        <v>78</v>
      </c>
    </row>
    <row r="97" spans="1:65" s="2" customFormat="1" ht="33" customHeight="1" x14ac:dyDescent="0.2">
      <c r="A97" s="33"/>
      <c r="B97" s="143"/>
      <c r="C97" s="144" t="s">
        <v>78</v>
      </c>
      <c r="D97" s="144" t="s">
        <v>143</v>
      </c>
      <c r="E97" s="145" t="s">
        <v>951</v>
      </c>
      <c r="F97" s="146" t="s">
        <v>952</v>
      </c>
      <c r="G97" s="147" t="s">
        <v>146</v>
      </c>
      <c r="H97" s="148">
        <v>222</v>
      </c>
      <c r="I97" s="149"/>
      <c r="J97" s="150">
        <f>ROUND(I97*H97,2)</f>
        <v>0</v>
      </c>
      <c r="K97" s="146" t="s">
        <v>147</v>
      </c>
      <c r="L97" s="34"/>
      <c r="M97" s="151" t="s">
        <v>3</v>
      </c>
      <c r="N97" s="152" t="s">
        <v>40</v>
      </c>
      <c r="O97" s="54"/>
      <c r="P97" s="153">
        <f>O97*H97</f>
        <v>0</v>
      </c>
      <c r="Q97" s="153">
        <v>4.0000000000000001E-3</v>
      </c>
      <c r="R97" s="153">
        <f>Q97*H97</f>
        <v>0.88800000000000001</v>
      </c>
      <c r="S97" s="153">
        <v>0</v>
      </c>
      <c r="T97" s="154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55" t="s">
        <v>148</v>
      </c>
      <c r="AT97" s="155" t="s">
        <v>143</v>
      </c>
      <c r="AU97" s="155" t="s">
        <v>78</v>
      </c>
      <c r="AY97" s="18" t="s">
        <v>141</v>
      </c>
      <c r="BE97" s="156">
        <f>IF(N97="základní",J97,0)</f>
        <v>0</v>
      </c>
      <c r="BF97" s="156">
        <f>IF(N97="snížená",J97,0)</f>
        <v>0</v>
      </c>
      <c r="BG97" s="156">
        <f>IF(N97="zákl. přenesená",J97,0)</f>
        <v>0</v>
      </c>
      <c r="BH97" s="156">
        <f>IF(N97="sníž. přenesená",J97,0)</f>
        <v>0</v>
      </c>
      <c r="BI97" s="156">
        <f>IF(N97="nulová",J97,0)</f>
        <v>0</v>
      </c>
      <c r="BJ97" s="18" t="s">
        <v>76</v>
      </c>
      <c r="BK97" s="156">
        <f>ROUND(I97*H97,2)</f>
        <v>0</v>
      </c>
      <c r="BL97" s="18" t="s">
        <v>148</v>
      </c>
      <c r="BM97" s="155" t="s">
        <v>953</v>
      </c>
    </row>
    <row r="98" spans="1:65" s="2" customFormat="1" x14ac:dyDescent="0.2">
      <c r="A98" s="33"/>
      <c r="B98" s="34"/>
      <c r="C98" s="33"/>
      <c r="D98" s="157" t="s">
        <v>150</v>
      </c>
      <c r="E98" s="33"/>
      <c r="F98" s="158" t="s">
        <v>954</v>
      </c>
      <c r="G98" s="33"/>
      <c r="H98" s="33"/>
      <c r="I98" s="159"/>
      <c r="J98" s="33"/>
      <c r="K98" s="33"/>
      <c r="L98" s="34"/>
      <c r="M98" s="160"/>
      <c r="N98" s="161"/>
      <c r="O98" s="54"/>
      <c r="P98" s="54"/>
      <c r="Q98" s="54"/>
      <c r="R98" s="54"/>
      <c r="S98" s="54"/>
      <c r="T98" s="55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8" t="s">
        <v>150</v>
      </c>
      <c r="AU98" s="18" t="s">
        <v>78</v>
      </c>
    </row>
    <row r="99" spans="1:65" s="2" customFormat="1" ht="37.799999999999997" customHeight="1" x14ac:dyDescent="0.2">
      <c r="A99" s="33"/>
      <c r="B99" s="143"/>
      <c r="C99" s="144" t="s">
        <v>159</v>
      </c>
      <c r="D99" s="144" t="s">
        <v>143</v>
      </c>
      <c r="E99" s="145" t="s">
        <v>241</v>
      </c>
      <c r="F99" s="146" t="s">
        <v>242</v>
      </c>
      <c r="G99" s="147" t="s">
        <v>146</v>
      </c>
      <c r="H99" s="148">
        <v>876</v>
      </c>
      <c r="I99" s="149"/>
      <c r="J99" s="150">
        <f>ROUND(I99*H99,2)</f>
        <v>0</v>
      </c>
      <c r="K99" s="146" t="s">
        <v>147</v>
      </c>
      <c r="L99" s="34"/>
      <c r="M99" s="151" t="s">
        <v>3</v>
      </c>
      <c r="N99" s="152" t="s">
        <v>40</v>
      </c>
      <c r="O99" s="54"/>
      <c r="P99" s="153">
        <f>O99*H99</f>
        <v>0</v>
      </c>
      <c r="Q99" s="153">
        <v>4.3800000000000002E-3</v>
      </c>
      <c r="R99" s="153">
        <f>Q99*H99</f>
        <v>3.8368800000000003</v>
      </c>
      <c r="S99" s="153">
        <v>0</v>
      </c>
      <c r="T99" s="154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55" t="s">
        <v>148</v>
      </c>
      <c r="AT99" s="155" t="s">
        <v>143</v>
      </c>
      <c r="AU99" s="155" t="s">
        <v>78</v>
      </c>
      <c r="AY99" s="18" t="s">
        <v>141</v>
      </c>
      <c r="BE99" s="156">
        <f>IF(N99="základní",J99,0)</f>
        <v>0</v>
      </c>
      <c r="BF99" s="156">
        <f>IF(N99="snížená",J99,0)</f>
        <v>0</v>
      </c>
      <c r="BG99" s="156">
        <f>IF(N99="zákl. přenesená",J99,0)</f>
        <v>0</v>
      </c>
      <c r="BH99" s="156">
        <f>IF(N99="sníž. přenesená",J99,0)</f>
        <v>0</v>
      </c>
      <c r="BI99" s="156">
        <f>IF(N99="nulová",J99,0)</f>
        <v>0</v>
      </c>
      <c r="BJ99" s="18" t="s">
        <v>76</v>
      </c>
      <c r="BK99" s="156">
        <f>ROUND(I99*H99,2)</f>
        <v>0</v>
      </c>
      <c r="BL99" s="18" t="s">
        <v>148</v>
      </c>
      <c r="BM99" s="155" t="s">
        <v>243</v>
      </c>
    </row>
    <row r="100" spans="1:65" s="2" customFormat="1" x14ac:dyDescent="0.2">
      <c r="A100" s="33"/>
      <c r="B100" s="34"/>
      <c r="C100" s="33"/>
      <c r="D100" s="157" t="s">
        <v>150</v>
      </c>
      <c r="E100" s="33"/>
      <c r="F100" s="158" t="s">
        <v>244</v>
      </c>
      <c r="G100" s="33"/>
      <c r="H100" s="33"/>
      <c r="I100" s="159"/>
      <c r="J100" s="33"/>
      <c r="K100" s="33"/>
      <c r="L100" s="34"/>
      <c r="M100" s="160"/>
      <c r="N100" s="161"/>
      <c r="O100" s="54"/>
      <c r="P100" s="54"/>
      <c r="Q100" s="54"/>
      <c r="R100" s="54"/>
      <c r="S100" s="54"/>
      <c r="T100" s="55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8" t="s">
        <v>150</v>
      </c>
      <c r="AU100" s="18" t="s">
        <v>78</v>
      </c>
    </row>
    <row r="101" spans="1:65" s="13" customFormat="1" x14ac:dyDescent="0.2">
      <c r="B101" s="162"/>
      <c r="D101" s="163" t="s">
        <v>152</v>
      </c>
      <c r="E101" s="164" t="s">
        <v>3</v>
      </c>
      <c r="F101" s="165" t="s">
        <v>608</v>
      </c>
      <c r="H101" s="164" t="s">
        <v>3</v>
      </c>
      <c r="I101" s="166"/>
      <c r="L101" s="162"/>
      <c r="M101" s="167"/>
      <c r="N101" s="168"/>
      <c r="O101" s="168"/>
      <c r="P101" s="168"/>
      <c r="Q101" s="168"/>
      <c r="R101" s="168"/>
      <c r="S101" s="168"/>
      <c r="T101" s="169"/>
      <c r="AT101" s="164" t="s">
        <v>152</v>
      </c>
      <c r="AU101" s="164" t="s">
        <v>78</v>
      </c>
      <c r="AV101" s="13" t="s">
        <v>76</v>
      </c>
      <c r="AW101" s="13" t="s">
        <v>31</v>
      </c>
      <c r="AX101" s="13" t="s">
        <v>69</v>
      </c>
      <c r="AY101" s="164" t="s">
        <v>141</v>
      </c>
    </row>
    <row r="102" spans="1:65" s="14" customFormat="1" x14ac:dyDescent="0.2">
      <c r="B102" s="170"/>
      <c r="D102" s="163" t="s">
        <v>152</v>
      </c>
      <c r="E102" s="171" t="s">
        <v>3</v>
      </c>
      <c r="F102" s="172" t="s">
        <v>955</v>
      </c>
      <c r="H102" s="173">
        <v>851</v>
      </c>
      <c r="I102" s="174"/>
      <c r="L102" s="170"/>
      <c r="M102" s="175"/>
      <c r="N102" s="176"/>
      <c r="O102" s="176"/>
      <c r="P102" s="176"/>
      <c r="Q102" s="176"/>
      <c r="R102" s="176"/>
      <c r="S102" s="176"/>
      <c r="T102" s="177"/>
      <c r="AT102" s="171" t="s">
        <v>152</v>
      </c>
      <c r="AU102" s="171" t="s">
        <v>78</v>
      </c>
      <c r="AV102" s="14" t="s">
        <v>78</v>
      </c>
      <c r="AW102" s="14" t="s">
        <v>31</v>
      </c>
      <c r="AX102" s="14" t="s">
        <v>69</v>
      </c>
      <c r="AY102" s="171" t="s">
        <v>141</v>
      </c>
    </row>
    <row r="103" spans="1:65" s="13" customFormat="1" x14ac:dyDescent="0.2">
      <c r="B103" s="162"/>
      <c r="D103" s="163" t="s">
        <v>152</v>
      </c>
      <c r="E103" s="164" t="s">
        <v>3</v>
      </c>
      <c r="F103" s="165" t="s">
        <v>956</v>
      </c>
      <c r="H103" s="164" t="s">
        <v>3</v>
      </c>
      <c r="I103" s="166"/>
      <c r="L103" s="162"/>
      <c r="M103" s="167"/>
      <c r="N103" s="168"/>
      <c r="O103" s="168"/>
      <c r="P103" s="168"/>
      <c r="Q103" s="168"/>
      <c r="R103" s="168"/>
      <c r="S103" s="168"/>
      <c r="T103" s="169"/>
      <c r="AT103" s="164" t="s">
        <v>152</v>
      </c>
      <c r="AU103" s="164" t="s">
        <v>78</v>
      </c>
      <c r="AV103" s="13" t="s">
        <v>76</v>
      </c>
      <c r="AW103" s="13" t="s">
        <v>31</v>
      </c>
      <c r="AX103" s="13" t="s">
        <v>69</v>
      </c>
      <c r="AY103" s="164" t="s">
        <v>141</v>
      </c>
    </row>
    <row r="104" spans="1:65" s="14" customFormat="1" x14ac:dyDescent="0.2">
      <c r="B104" s="170"/>
      <c r="D104" s="163" t="s">
        <v>152</v>
      </c>
      <c r="E104" s="171" t="s">
        <v>3</v>
      </c>
      <c r="F104" s="172" t="s">
        <v>957</v>
      </c>
      <c r="H104" s="173">
        <v>25</v>
      </c>
      <c r="I104" s="174"/>
      <c r="L104" s="170"/>
      <c r="M104" s="175"/>
      <c r="N104" s="176"/>
      <c r="O104" s="176"/>
      <c r="P104" s="176"/>
      <c r="Q104" s="176"/>
      <c r="R104" s="176"/>
      <c r="S104" s="176"/>
      <c r="T104" s="177"/>
      <c r="AT104" s="171" t="s">
        <v>152</v>
      </c>
      <c r="AU104" s="171" t="s">
        <v>78</v>
      </c>
      <c r="AV104" s="14" t="s">
        <v>78</v>
      </c>
      <c r="AW104" s="14" t="s">
        <v>31</v>
      </c>
      <c r="AX104" s="14" t="s">
        <v>69</v>
      </c>
      <c r="AY104" s="171" t="s">
        <v>141</v>
      </c>
    </row>
    <row r="105" spans="1:65" s="15" customFormat="1" x14ac:dyDescent="0.2">
      <c r="B105" s="178"/>
      <c r="D105" s="163" t="s">
        <v>152</v>
      </c>
      <c r="E105" s="179" t="s">
        <v>3</v>
      </c>
      <c r="F105" s="180" t="s">
        <v>186</v>
      </c>
      <c r="H105" s="181">
        <v>876</v>
      </c>
      <c r="I105" s="182"/>
      <c r="L105" s="178"/>
      <c r="M105" s="183"/>
      <c r="N105" s="184"/>
      <c r="O105" s="184"/>
      <c r="P105" s="184"/>
      <c r="Q105" s="184"/>
      <c r="R105" s="184"/>
      <c r="S105" s="184"/>
      <c r="T105" s="185"/>
      <c r="AT105" s="179" t="s">
        <v>152</v>
      </c>
      <c r="AU105" s="179" t="s">
        <v>78</v>
      </c>
      <c r="AV105" s="15" t="s">
        <v>148</v>
      </c>
      <c r="AW105" s="15" t="s">
        <v>31</v>
      </c>
      <c r="AX105" s="15" t="s">
        <v>76</v>
      </c>
      <c r="AY105" s="179" t="s">
        <v>141</v>
      </c>
    </row>
    <row r="106" spans="1:65" s="2" customFormat="1" ht="24.15" customHeight="1" x14ac:dyDescent="0.2">
      <c r="A106" s="33"/>
      <c r="B106" s="143"/>
      <c r="C106" s="144" t="s">
        <v>148</v>
      </c>
      <c r="D106" s="144" t="s">
        <v>143</v>
      </c>
      <c r="E106" s="145" t="s">
        <v>958</v>
      </c>
      <c r="F106" s="146" t="s">
        <v>959</v>
      </c>
      <c r="G106" s="147" t="s">
        <v>146</v>
      </c>
      <c r="H106" s="148">
        <v>851</v>
      </c>
      <c r="I106" s="149"/>
      <c r="J106" s="150">
        <f>ROUND(I106*H106,2)</f>
        <v>0</v>
      </c>
      <c r="K106" s="146" t="s">
        <v>147</v>
      </c>
      <c r="L106" s="34"/>
      <c r="M106" s="151" t="s">
        <v>3</v>
      </c>
      <c r="N106" s="152" t="s">
        <v>40</v>
      </c>
      <c r="O106" s="54"/>
      <c r="P106" s="153">
        <f>O106*H106</f>
        <v>0</v>
      </c>
      <c r="Q106" s="153">
        <v>4.0000000000000001E-3</v>
      </c>
      <c r="R106" s="153">
        <f>Q106*H106</f>
        <v>3.4039999999999999</v>
      </c>
      <c r="S106" s="153">
        <v>0</v>
      </c>
      <c r="T106" s="154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55" t="s">
        <v>148</v>
      </c>
      <c r="AT106" s="155" t="s">
        <v>143</v>
      </c>
      <c r="AU106" s="155" t="s">
        <v>78</v>
      </c>
      <c r="AY106" s="18" t="s">
        <v>141</v>
      </c>
      <c r="BE106" s="156">
        <f>IF(N106="základní",J106,0)</f>
        <v>0</v>
      </c>
      <c r="BF106" s="156">
        <f>IF(N106="snížená",J106,0)</f>
        <v>0</v>
      </c>
      <c r="BG106" s="156">
        <f>IF(N106="zákl. přenesená",J106,0)</f>
        <v>0</v>
      </c>
      <c r="BH106" s="156">
        <f>IF(N106="sníž. přenesená",J106,0)</f>
        <v>0</v>
      </c>
      <c r="BI106" s="156">
        <f>IF(N106="nulová",J106,0)</f>
        <v>0</v>
      </c>
      <c r="BJ106" s="18" t="s">
        <v>76</v>
      </c>
      <c r="BK106" s="156">
        <f>ROUND(I106*H106,2)</f>
        <v>0</v>
      </c>
      <c r="BL106" s="18" t="s">
        <v>148</v>
      </c>
      <c r="BM106" s="155" t="s">
        <v>960</v>
      </c>
    </row>
    <row r="107" spans="1:65" s="2" customFormat="1" x14ac:dyDescent="0.2">
      <c r="A107" s="33"/>
      <c r="B107" s="34"/>
      <c r="C107" s="33"/>
      <c r="D107" s="157" t="s">
        <v>150</v>
      </c>
      <c r="E107" s="33"/>
      <c r="F107" s="158" t="s">
        <v>961</v>
      </c>
      <c r="G107" s="33"/>
      <c r="H107" s="33"/>
      <c r="I107" s="159"/>
      <c r="J107" s="33"/>
      <c r="K107" s="33"/>
      <c r="L107" s="34"/>
      <c r="M107" s="160"/>
      <c r="N107" s="161"/>
      <c r="O107" s="54"/>
      <c r="P107" s="54"/>
      <c r="Q107" s="54"/>
      <c r="R107" s="54"/>
      <c r="S107" s="54"/>
      <c r="T107" s="55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8" t="s">
        <v>150</v>
      </c>
      <c r="AU107" s="18" t="s">
        <v>78</v>
      </c>
    </row>
    <row r="108" spans="1:65" s="13" customFormat="1" x14ac:dyDescent="0.2">
      <c r="B108" s="162"/>
      <c r="D108" s="163" t="s">
        <v>152</v>
      </c>
      <c r="E108" s="164" t="s">
        <v>3</v>
      </c>
      <c r="F108" s="165" t="s">
        <v>608</v>
      </c>
      <c r="H108" s="164" t="s">
        <v>3</v>
      </c>
      <c r="I108" s="166"/>
      <c r="L108" s="162"/>
      <c r="M108" s="167"/>
      <c r="N108" s="168"/>
      <c r="O108" s="168"/>
      <c r="P108" s="168"/>
      <c r="Q108" s="168"/>
      <c r="R108" s="168"/>
      <c r="S108" s="168"/>
      <c r="T108" s="169"/>
      <c r="AT108" s="164" t="s">
        <v>152</v>
      </c>
      <c r="AU108" s="164" t="s">
        <v>78</v>
      </c>
      <c r="AV108" s="13" t="s">
        <v>76</v>
      </c>
      <c r="AW108" s="13" t="s">
        <v>31</v>
      </c>
      <c r="AX108" s="13" t="s">
        <v>69</v>
      </c>
      <c r="AY108" s="164" t="s">
        <v>141</v>
      </c>
    </row>
    <row r="109" spans="1:65" s="14" customFormat="1" x14ac:dyDescent="0.2">
      <c r="B109" s="170"/>
      <c r="D109" s="163" t="s">
        <v>152</v>
      </c>
      <c r="E109" s="171" t="s">
        <v>3</v>
      </c>
      <c r="F109" s="172" t="s">
        <v>955</v>
      </c>
      <c r="H109" s="173">
        <v>851</v>
      </c>
      <c r="I109" s="174"/>
      <c r="L109" s="170"/>
      <c r="M109" s="175"/>
      <c r="N109" s="176"/>
      <c r="O109" s="176"/>
      <c r="P109" s="176"/>
      <c r="Q109" s="176"/>
      <c r="R109" s="176"/>
      <c r="S109" s="176"/>
      <c r="T109" s="177"/>
      <c r="AT109" s="171" t="s">
        <v>152</v>
      </c>
      <c r="AU109" s="171" t="s">
        <v>78</v>
      </c>
      <c r="AV109" s="14" t="s">
        <v>78</v>
      </c>
      <c r="AW109" s="14" t="s">
        <v>31</v>
      </c>
      <c r="AX109" s="14" t="s">
        <v>69</v>
      </c>
      <c r="AY109" s="171" t="s">
        <v>141</v>
      </c>
    </row>
    <row r="110" spans="1:65" s="15" customFormat="1" x14ac:dyDescent="0.2">
      <c r="B110" s="178"/>
      <c r="D110" s="163" t="s">
        <v>152</v>
      </c>
      <c r="E110" s="179" t="s">
        <v>3</v>
      </c>
      <c r="F110" s="180" t="s">
        <v>186</v>
      </c>
      <c r="H110" s="181">
        <v>851</v>
      </c>
      <c r="I110" s="182"/>
      <c r="L110" s="178"/>
      <c r="M110" s="183"/>
      <c r="N110" s="184"/>
      <c r="O110" s="184"/>
      <c r="P110" s="184"/>
      <c r="Q110" s="184"/>
      <c r="R110" s="184"/>
      <c r="S110" s="184"/>
      <c r="T110" s="185"/>
      <c r="AT110" s="179" t="s">
        <v>152</v>
      </c>
      <c r="AU110" s="179" t="s">
        <v>78</v>
      </c>
      <c r="AV110" s="15" t="s">
        <v>148</v>
      </c>
      <c r="AW110" s="15" t="s">
        <v>31</v>
      </c>
      <c r="AX110" s="15" t="s">
        <v>76</v>
      </c>
      <c r="AY110" s="179" t="s">
        <v>141</v>
      </c>
    </row>
    <row r="111" spans="1:65" s="2" customFormat="1" ht="49.05" customHeight="1" x14ac:dyDescent="0.2">
      <c r="A111" s="33"/>
      <c r="B111" s="143"/>
      <c r="C111" s="144" t="s">
        <v>172</v>
      </c>
      <c r="D111" s="144" t="s">
        <v>143</v>
      </c>
      <c r="E111" s="145" t="s">
        <v>962</v>
      </c>
      <c r="F111" s="146" t="s">
        <v>963</v>
      </c>
      <c r="G111" s="147" t="s">
        <v>146</v>
      </c>
      <c r="H111" s="148">
        <v>851</v>
      </c>
      <c r="I111" s="149"/>
      <c r="J111" s="150">
        <f>ROUND(I111*H111,2)</f>
        <v>0</v>
      </c>
      <c r="K111" s="146" t="s">
        <v>147</v>
      </c>
      <c r="L111" s="34"/>
      <c r="M111" s="151" t="s">
        <v>3</v>
      </c>
      <c r="N111" s="152" t="s">
        <v>40</v>
      </c>
      <c r="O111" s="54"/>
      <c r="P111" s="153">
        <f>O111*H111</f>
        <v>0</v>
      </c>
      <c r="Q111" s="153">
        <v>1.7000000000000001E-2</v>
      </c>
      <c r="R111" s="153">
        <f>Q111*H111</f>
        <v>14.467000000000001</v>
      </c>
      <c r="S111" s="153">
        <v>0</v>
      </c>
      <c r="T111" s="154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55" t="s">
        <v>148</v>
      </c>
      <c r="AT111" s="155" t="s">
        <v>143</v>
      </c>
      <c r="AU111" s="155" t="s">
        <v>78</v>
      </c>
      <c r="AY111" s="18" t="s">
        <v>141</v>
      </c>
      <c r="BE111" s="156">
        <f>IF(N111="základní",J111,0)</f>
        <v>0</v>
      </c>
      <c r="BF111" s="156">
        <f>IF(N111="snížená",J111,0)</f>
        <v>0</v>
      </c>
      <c r="BG111" s="156">
        <f>IF(N111="zákl. přenesená",J111,0)</f>
        <v>0</v>
      </c>
      <c r="BH111" s="156">
        <f>IF(N111="sníž. přenesená",J111,0)</f>
        <v>0</v>
      </c>
      <c r="BI111" s="156">
        <f>IF(N111="nulová",J111,0)</f>
        <v>0</v>
      </c>
      <c r="BJ111" s="18" t="s">
        <v>76</v>
      </c>
      <c r="BK111" s="156">
        <f>ROUND(I111*H111,2)</f>
        <v>0</v>
      </c>
      <c r="BL111" s="18" t="s">
        <v>148</v>
      </c>
      <c r="BM111" s="155" t="s">
        <v>964</v>
      </c>
    </row>
    <row r="112" spans="1:65" s="2" customFormat="1" x14ac:dyDescent="0.2">
      <c r="A112" s="33"/>
      <c r="B112" s="34"/>
      <c r="C112" s="33"/>
      <c r="D112" s="157" t="s">
        <v>150</v>
      </c>
      <c r="E112" s="33"/>
      <c r="F112" s="158" t="s">
        <v>965</v>
      </c>
      <c r="G112" s="33"/>
      <c r="H112" s="33"/>
      <c r="I112" s="159"/>
      <c r="J112" s="33"/>
      <c r="K112" s="33"/>
      <c r="L112" s="34"/>
      <c r="M112" s="160"/>
      <c r="N112" s="161"/>
      <c r="O112" s="54"/>
      <c r="P112" s="54"/>
      <c r="Q112" s="54"/>
      <c r="R112" s="54"/>
      <c r="S112" s="54"/>
      <c r="T112" s="55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8" t="s">
        <v>150</v>
      </c>
      <c r="AU112" s="18" t="s">
        <v>78</v>
      </c>
    </row>
    <row r="113" spans="1:65" s="13" customFormat="1" x14ac:dyDescent="0.2">
      <c r="B113" s="162"/>
      <c r="D113" s="163" t="s">
        <v>152</v>
      </c>
      <c r="E113" s="164" t="s">
        <v>3</v>
      </c>
      <c r="F113" s="165" t="s">
        <v>608</v>
      </c>
      <c r="H113" s="164" t="s">
        <v>3</v>
      </c>
      <c r="I113" s="166"/>
      <c r="L113" s="162"/>
      <c r="M113" s="167"/>
      <c r="N113" s="168"/>
      <c r="O113" s="168"/>
      <c r="P113" s="168"/>
      <c r="Q113" s="168"/>
      <c r="R113" s="168"/>
      <c r="S113" s="168"/>
      <c r="T113" s="169"/>
      <c r="AT113" s="164" t="s">
        <v>152</v>
      </c>
      <c r="AU113" s="164" t="s">
        <v>78</v>
      </c>
      <c r="AV113" s="13" t="s">
        <v>76</v>
      </c>
      <c r="AW113" s="13" t="s">
        <v>31</v>
      </c>
      <c r="AX113" s="13" t="s">
        <v>69</v>
      </c>
      <c r="AY113" s="164" t="s">
        <v>141</v>
      </c>
    </row>
    <row r="114" spans="1:65" s="14" customFormat="1" x14ac:dyDescent="0.2">
      <c r="B114" s="170"/>
      <c r="D114" s="163" t="s">
        <v>152</v>
      </c>
      <c r="E114" s="171" t="s">
        <v>3</v>
      </c>
      <c r="F114" s="172" t="s">
        <v>955</v>
      </c>
      <c r="H114" s="173">
        <v>851</v>
      </c>
      <c r="I114" s="174"/>
      <c r="L114" s="170"/>
      <c r="M114" s="175"/>
      <c r="N114" s="176"/>
      <c r="O114" s="176"/>
      <c r="P114" s="176"/>
      <c r="Q114" s="176"/>
      <c r="R114" s="176"/>
      <c r="S114" s="176"/>
      <c r="T114" s="177"/>
      <c r="AT114" s="171" t="s">
        <v>152</v>
      </c>
      <c r="AU114" s="171" t="s">
        <v>78</v>
      </c>
      <c r="AV114" s="14" t="s">
        <v>78</v>
      </c>
      <c r="AW114" s="14" t="s">
        <v>31</v>
      </c>
      <c r="AX114" s="14" t="s">
        <v>69</v>
      </c>
      <c r="AY114" s="171" t="s">
        <v>141</v>
      </c>
    </row>
    <row r="115" spans="1:65" s="15" customFormat="1" x14ac:dyDescent="0.2">
      <c r="B115" s="178"/>
      <c r="D115" s="163" t="s">
        <v>152</v>
      </c>
      <c r="E115" s="179" t="s">
        <v>3</v>
      </c>
      <c r="F115" s="180" t="s">
        <v>186</v>
      </c>
      <c r="H115" s="181">
        <v>851</v>
      </c>
      <c r="I115" s="182"/>
      <c r="L115" s="178"/>
      <c r="M115" s="183"/>
      <c r="N115" s="184"/>
      <c r="O115" s="184"/>
      <c r="P115" s="184"/>
      <c r="Q115" s="184"/>
      <c r="R115" s="184"/>
      <c r="S115" s="184"/>
      <c r="T115" s="185"/>
      <c r="AT115" s="179" t="s">
        <v>152</v>
      </c>
      <c r="AU115" s="179" t="s">
        <v>78</v>
      </c>
      <c r="AV115" s="15" t="s">
        <v>148</v>
      </c>
      <c r="AW115" s="15" t="s">
        <v>31</v>
      </c>
      <c r="AX115" s="15" t="s">
        <v>76</v>
      </c>
      <c r="AY115" s="179" t="s">
        <v>141</v>
      </c>
    </row>
    <row r="116" spans="1:65" s="2" customFormat="1" ht="33" customHeight="1" x14ac:dyDescent="0.2">
      <c r="A116" s="33"/>
      <c r="B116" s="143"/>
      <c r="C116" s="144" t="s">
        <v>177</v>
      </c>
      <c r="D116" s="144" t="s">
        <v>143</v>
      </c>
      <c r="E116" s="145" t="s">
        <v>966</v>
      </c>
      <c r="F116" s="146" t="s">
        <v>967</v>
      </c>
      <c r="G116" s="147" t="s">
        <v>146</v>
      </c>
      <c r="H116" s="148">
        <v>222</v>
      </c>
      <c r="I116" s="149"/>
      <c r="J116" s="150">
        <f>ROUND(I116*H116,2)</f>
        <v>0</v>
      </c>
      <c r="K116" s="146" t="s">
        <v>147</v>
      </c>
      <c r="L116" s="34"/>
      <c r="M116" s="151" t="s">
        <v>3</v>
      </c>
      <c r="N116" s="152" t="s">
        <v>40</v>
      </c>
      <c r="O116" s="54"/>
      <c r="P116" s="153">
        <f>O116*H116</f>
        <v>0</v>
      </c>
      <c r="Q116" s="153">
        <v>0</v>
      </c>
      <c r="R116" s="153">
        <f>Q116*H116</f>
        <v>0</v>
      </c>
      <c r="S116" s="153">
        <v>0</v>
      </c>
      <c r="T116" s="154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55" t="s">
        <v>148</v>
      </c>
      <c r="AT116" s="155" t="s">
        <v>143</v>
      </c>
      <c r="AU116" s="155" t="s">
        <v>78</v>
      </c>
      <c r="AY116" s="18" t="s">
        <v>141</v>
      </c>
      <c r="BE116" s="156">
        <f>IF(N116="základní",J116,0)</f>
        <v>0</v>
      </c>
      <c r="BF116" s="156">
        <f>IF(N116="snížená",J116,0)</f>
        <v>0</v>
      </c>
      <c r="BG116" s="156">
        <f>IF(N116="zákl. přenesená",J116,0)</f>
        <v>0</v>
      </c>
      <c r="BH116" s="156">
        <f>IF(N116="sníž. přenesená",J116,0)</f>
        <v>0</v>
      </c>
      <c r="BI116" s="156">
        <f>IF(N116="nulová",J116,0)</f>
        <v>0</v>
      </c>
      <c r="BJ116" s="18" t="s">
        <v>76</v>
      </c>
      <c r="BK116" s="156">
        <f>ROUND(I116*H116,2)</f>
        <v>0</v>
      </c>
      <c r="BL116" s="18" t="s">
        <v>148</v>
      </c>
      <c r="BM116" s="155" t="s">
        <v>968</v>
      </c>
    </row>
    <row r="117" spans="1:65" s="2" customFormat="1" x14ac:dyDescent="0.2">
      <c r="A117" s="33"/>
      <c r="B117" s="34"/>
      <c r="C117" s="33"/>
      <c r="D117" s="157" t="s">
        <v>150</v>
      </c>
      <c r="E117" s="33"/>
      <c r="F117" s="158" t="s">
        <v>969</v>
      </c>
      <c r="G117" s="33"/>
      <c r="H117" s="33"/>
      <c r="I117" s="159"/>
      <c r="J117" s="33"/>
      <c r="K117" s="33"/>
      <c r="L117" s="34"/>
      <c r="M117" s="160"/>
      <c r="N117" s="161"/>
      <c r="O117" s="54"/>
      <c r="P117" s="54"/>
      <c r="Q117" s="54"/>
      <c r="R117" s="54"/>
      <c r="S117" s="54"/>
      <c r="T117" s="55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150</v>
      </c>
      <c r="AU117" s="18" t="s">
        <v>78</v>
      </c>
    </row>
    <row r="118" spans="1:65" s="2" customFormat="1" ht="37.799999999999997" customHeight="1" x14ac:dyDescent="0.2">
      <c r="A118" s="33"/>
      <c r="B118" s="143"/>
      <c r="C118" s="144" t="s">
        <v>187</v>
      </c>
      <c r="D118" s="144" t="s">
        <v>143</v>
      </c>
      <c r="E118" s="145" t="s">
        <v>970</v>
      </c>
      <c r="F118" s="146" t="s">
        <v>971</v>
      </c>
      <c r="G118" s="147" t="s">
        <v>146</v>
      </c>
      <c r="H118" s="148">
        <v>47.685000000000002</v>
      </c>
      <c r="I118" s="149"/>
      <c r="J118" s="150">
        <f>ROUND(I118*H118,2)</f>
        <v>0</v>
      </c>
      <c r="K118" s="146" t="s">
        <v>147</v>
      </c>
      <c r="L118" s="34"/>
      <c r="M118" s="151" t="s">
        <v>3</v>
      </c>
      <c r="N118" s="152" t="s">
        <v>40</v>
      </c>
      <c r="O118" s="54"/>
      <c r="P118" s="153">
        <f>O118*H118</f>
        <v>0</v>
      </c>
      <c r="Q118" s="153">
        <v>0</v>
      </c>
      <c r="R118" s="153">
        <f>Q118*H118</f>
        <v>0</v>
      </c>
      <c r="S118" s="153">
        <v>0</v>
      </c>
      <c r="T118" s="154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55" t="s">
        <v>148</v>
      </c>
      <c r="AT118" s="155" t="s">
        <v>143</v>
      </c>
      <c r="AU118" s="155" t="s">
        <v>78</v>
      </c>
      <c r="AY118" s="18" t="s">
        <v>141</v>
      </c>
      <c r="BE118" s="156">
        <f>IF(N118="základní",J118,0)</f>
        <v>0</v>
      </c>
      <c r="BF118" s="156">
        <f>IF(N118="snížená",J118,0)</f>
        <v>0</v>
      </c>
      <c r="BG118" s="156">
        <f>IF(N118="zákl. přenesená",J118,0)</f>
        <v>0</v>
      </c>
      <c r="BH118" s="156">
        <f>IF(N118="sníž. přenesená",J118,0)</f>
        <v>0</v>
      </c>
      <c r="BI118" s="156">
        <f>IF(N118="nulová",J118,0)</f>
        <v>0</v>
      </c>
      <c r="BJ118" s="18" t="s">
        <v>76</v>
      </c>
      <c r="BK118" s="156">
        <f>ROUND(I118*H118,2)</f>
        <v>0</v>
      </c>
      <c r="BL118" s="18" t="s">
        <v>148</v>
      </c>
      <c r="BM118" s="155" t="s">
        <v>972</v>
      </c>
    </row>
    <row r="119" spans="1:65" s="2" customFormat="1" x14ac:dyDescent="0.2">
      <c r="A119" s="33"/>
      <c r="B119" s="34"/>
      <c r="C119" s="33"/>
      <c r="D119" s="157" t="s">
        <v>150</v>
      </c>
      <c r="E119" s="33"/>
      <c r="F119" s="158" t="s">
        <v>973</v>
      </c>
      <c r="G119" s="33"/>
      <c r="H119" s="33"/>
      <c r="I119" s="159"/>
      <c r="J119" s="33"/>
      <c r="K119" s="33"/>
      <c r="L119" s="34"/>
      <c r="M119" s="160"/>
      <c r="N119" s="161"/>
      <c r="O119" s="54"/>
      <c r="P119" s="54"/>
      <c r="Q119" s="54"/>
      <c r="R119" s="54"/>
      <c r="S119" s="54"/>
      <c r="T119" s="55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150</v>
      </c>
      <c r="AU119" s="18" t="s">
        <v>78</v>
      </c>
    </row>
    <row r="120" spans="1:65" s="14" customFormat="1" x14ac:dyDescent="0.2">
      <c r="B120" s="170"/>
      <c r="D120" s="163" t="s">
        <v>152</v>
      </c>
      <c r="E120" s="171" t="s">
        <v>3</v>
      </c>
      <c r="F120" s="172" t="s">
        <v>447</v>
      </c>
      <c r="H120" s="173">
        <v>22.811</v>
      </c>
      <c r="I120" s="174"/>
      <c r="L120" s="170"/>
      <c r="M120" s="175"/>
      <c r="N120" s="176"/>
      <c r="O120" s="176"/>
      <c r="P120" s="176"/>
      <c r="Q120" s="176"/>
      <c r="R120" s="176"/>
      <c r="S120" s="176"/>
      <c r="T120" s="177"/>
      <c r="AT120" s="171" t="s">
        <v>152</v>
      </c>
      <c r="AU120" s="171" t="s">
        <v>78</v>
      </c>
      <c r="AV120" s="14" t="s">
        <v>78</v>
      </c>
      <c r="AW120" s="14" t="s">
        <v>31</v>
      </c>
      <c r="AX120" s="14" t="s">
        <v>69</v>
      </c>
      <c r="AY120" s="171" t="s">
        <v>141</v>
      </c>
    </row>
    <row r="121" spans="1:65" s="14" customFormat="1" x14ac:dyDescent="0.2">
      <c r="B121" s="170"/>
      <c r="D121" s="163" t="s">
        <v>152</v>
      </c>
      <c r="E121" s="171" t="s">
        <v>3</v>
      </c>
      <c r="F121" s="172" t="s">
        <v>448</v>
      </c>
      <c r="H121" s="173">
        <v>13.214</v>
      </c>
      <c r="I121" s="174"/>
      <c r="L121" s="170"/>
      <c r="M121" s="175"/>
      <c r="N121" s="176"/>
      <c r="O121" s="176"/>
      <c r="P121" s="176"/>
      <c r="Q121" s="176"/>
      <c r="R121" s="176"/>
      <c r="S121" s="176"/>
      <c r="T121" s="177"/>
      <c r="AT121" s="171" t="s">
        <v>152</v>
      </c>
      <c r="AU121" s="171" t="s">
        <v>78</v>
      </c>
      <c r="AV121" s="14" t="s">
        <v>78</v>
      </c>
      <c r="AW121" s="14" t="s">
        <v>31</v>
      </c>
      <c r="AX121" s="14" t="s">
        <v>69</v>
      </c>
      <c r="AY121" s="171" t="s">
        <v>141</v>
      </c>
    </row>
    <row r="122" spans="1:65" s="14" customFormat="1" x14ac:dyDescent="0.2">
      <c r="B122" s="170"/>
      <c r="D122" s="163" t="s">
        <v>152</v>
      </c>
      <c r="E122" s="171" t="s">
        <v>3</v>
      </c>
      <c r="F122" s="172" t="s">
        <v>449</v>
      </c>
      <c r="H122" s="173">
        <v>11.66</v>
      </c>
      <c r="I122" s="174"/>
      <c r="L122" s="170"/>
      <c r="M122" s="175"/>
      <c r="N122" s="176"/>
      <c r="O122" s="176"/>
      <c r="P122" s="176"/>
      <c r="Q122" s="176"/>
      <c r="R122" s="176"/>
      <c r="S122" s="176"/>
      <c r="T122" s="177"/>
      <c r="AT122" s="171" t="s">
        <v>152</v>
      </c>
      <c r="AU122" s="171" t="s">
        <v>78</v>
      </c>
      <c r="AV122" s="14" t="s">
        <v>78</v>
      </c>
      <c r="AW122" s="14" t="s">
        <v>31</v>
      </c>
      <c r="AX122" s="14" t="s">
        <v>69</v>
      </c>
      <c r="AY122" s="171" t="s">
        <v>141</v>
      </c>
    </row>
    <row r="123" spans="1:65" s="15" customFormat="1" x14ac:dyDescent="0.2">
      <c r="B123" s="178"/>
      <c r="D123" s="163" t="s">
        <v>152</v>
      </c>
      <c r="E123" s="179" t="s">
        <v>3</v>
      </c>
      <c r="F123" s="180" t="s">
        <v>186</v>
      </c>
      <c r="H123" s="181">
        <v>47.685000000000002</v>
      </c>
      <c r="I123" s="182"/>
      <c r="L123" s="178"/>
      <c r="M123" s="183"/>
      <c r="N123" s="184"/>
      <c r="O123" s="184"/>
      <c r="P123" s="184"/>
      <c r="Q123" s="184"/>
      <c r="R123" s="184"/>
      <c r="S123" s="184"/>
      <c r="T123" s="185"/>
      <c r="AT123" s="179" t="s">
        <v>152</v>
      </c>
      <c r="AU123" s="179" t="s">
        <v>78</v>
      </c>
      <c r="AV123" s="15" t="s">
        <v>148</v>
      </c>
      <c r="AW123" s="15" t="s">
        <v>31</v>
      </c>
      <c r="AX123" s="15" t="s">
        <v>76</v>
      </c>
      <c r="AY123" s="179" t="s">
        <v>141</v>
      </c>
    </row>
    <row r="124" spans="1:65" s="12" customFormat="1" ht="22.8" customHeight="1" x14ac:dyDescent="0.25">
      <c r="B124" s="130"/>
      <c r="D124" s="131" t="s">
        <v>68</v>
      </c>
      <c r="E124" s="141" t="s">
        <v>201</v>
      </c>
      <c r="F124" s="141" t="s">
        <v>460</v>
      </c>
      <c r="I124" s="133"/>
      <c r="J124" s="142">
        <f>BK124</f>
        <v>0</v>
      </c>
      <c r="L124" s="130"/>
      <c r="M124" s="135"/>
      <c r="N124" s="136"/>
      <c r="O124" s="136"/>
      <c r="P124" s="137">
        <f>SUM(P125:P140)</f>
        <v>0</v>
      </c>
      <c r="Q124" s="136"/>
      <c r="R124" s="137">
        <f>SUM(R125:R140)</f>
        <v>5.4330000000000003E-2</v>
      </c>
      <c r="S124" s="136"/>
      <c r="T124" s="138">
        <f>SUM(T125:T140)</f>
        <v>19.61</v>
      </c>
      <c r="AR124" s="131" t="s">
        <v>76</v>
      </c>
      <c r="AT124" s="139" t="s">
        <v>68</v>
      </c>
      <c r="AU124" s="139" t="s">
        <v>76</v>
      </c>
      <c r="AY124" s="131" t="s">
        <v>141</v>
      </c>
      <c r="BK124" s="140">
        <f>SUM(BK125:BK140)</f>
        <v>0</v>
      </c>
    </row>
    <row r="125" spans="1:65" s="2" customFormat="1" ht="37.799999999999997" customHeight="1" x14ac:dyDescent="0.2">
      <c r="A125" s="33"/>
      <c r="B125" s="143"/>
      <c r="C125" s="144" t="s">
        <v>194</v>
      </c>
      <c r="D125" s="144" t="s">
        <v>143</v>
      </c>
      <c r="E125" s="145" t="s">
        <v>974</v>
      </c>
      <c r="F125" s="146" t="s">
        <v>975</v>
      </c>
      <c r="G125" s="147" t="s">
        <v>146</v>
      </c>
      <c r="H125" s="148">
        <v>222</v>
      </c>
      <c r="I125" s="149"/>
      <c r="J125" s="150">
        <f>ROUND(I125*H125,2)</f>
        <v>0</v>
      </c>
      <c r="K125" s="146" t="s">
        <v>147</v>
      </c>
      <c r="L125" s="34"/>
      <c r="M125" s="151" t="s">
        <v>3</v>
      </c>
      <c r="N125" s="152" t="s">
        <v>40</v>
      </c>
      <c r="O125" s="54"/>
      <c r="P125" s="153">
        <f>O125*H125</f>
        <v>0</v>
      </c>
      <c r="Q125" s="153">
        <v>4.0000000000000003E-5</v>
      </c>
      <c r="R125" s="153">
        <f>Q125*H125</f>
        <v>8.8800000000000007E-3</v>
      </c>
      <c r="S125" s="153">
        <v>0</v>
      </c>
      <c r="T125" s="15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5" t="s">
        <v>148</v>
      </c>
      <c r="AT125" s="155" t="s">
        <v>143</v>
      </c>
      <c r="AU125" s="155" t="s">
        <v>78</v>
      </c>
      <c r="AY125" s="18" t="s">
        <v>141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8" t="s">
        <v>76</v>
      </c>
      <c r="BK125" s="156">
        <f>ROUND(I125*H125,2)</f>
        <v>0</v>
      </c>
      <c r="BL125" s="18" t="s">
        <v>148</v>
      </c>
      <c r="BM125" s="155" t="s">
        <v>976</v>
      </c>
    </row>
    <row r="126" spans="1:65" s="2" customFormat="1" x14ac:dyDescent="0.2">
      <c r="A126" s="33"/>
      <c r="B126" s="34"/>
      <c r="C126" s="33"/>
      <c r="D126" s="157" t="s">
        <v>150</v>
      </c>
      <c r="E126" s="33"/>
      <c r="F126" s="158" t="s">
        <v>977</v>
      </c>
      <c r="G126" s="33"/>
      <c r="H126" s="33"/>
      <c r="I126" s="159"/>
      <c r="J126" s="33"/>
      <c r="K126" s="33"/>
      <c r="L126" s="34"/>
      <c r="M126" s="160"/>
      <c r="N126" s="161"/>
      <c r="O126" s="54"/>
      <c r="P126" s="54"/>
      <c r="Q126" s="54"/>
      <c r="R126" s="54"/>
      <c r="S126" s="54"/>
      <c r="T126" s="55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150</v>
      </c>
      <c r="AU126" s="18" t="s">
        <v>78</v>
      </c>
    </row>
    <row r="127" spans="1:65" s="2" customFormat="1" ht="37.799999999999997" customHeight="1" x14ac:dyDescent="0.2">
      <c r="A127" s="33"/>
      <c r="B127" s="143"/>
      <c r="C127" s="144" t="s">
        <v>201</v>
      </c>
      <c r="D127" s="144" t="s">
        <v>143</v>
      </c>
      <c r="E127" s="145" t="s">
        <v>978</v>
      </c>
      <c r="F127" s="146" t="s">
        <v>979</v>
      </c>
      <c r="G127" s="147" t="s">
        <v>146</v>
      </c>
      <c r="H127" s="148">
        <v>222</v>
      </c>
      <c r="I127" s="149"/>
      <c r="J127" s="150">
        <f>ROUND(I127*H127,2)</f>
        <v>0</v>
      </c>
      <c r="K127" s="146" t="s">
        <v>147</v>
      </c>
      <c r="L127" s="34"/>
      <c r="M127" s="151" t="s">
        <v>3</v>
      </c>
      <c r="N127" s="152" t="s">
        <v>40</v>
      </c>
      <c r="O127" s="54"/>
      <c r="P127" s="153">
        <f>O127*H127</f>
        <v>0</v>
      </c>
      <c r="Q127" s="153">
        <v>0</v>
      </c>
      <c r="R127" s="153">
        <f>Q127*H127</f>
        <v>0</v>
      </c>
      <c r="S127" s="153">
        <v>0.05</v>
      </c>
      <c r="T127" s="154">
        <f>S127*H127</f>
        <v>11.100000000000001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5" t="s">
        <v>148</v>
      </c>
      <c r="AT127" s="155" t="s">
        <v>143</v>
      </c>
      <c r="AU127" s="155" t="s">
        <v>78</v>
      </c>
      <c r="AY127" s="18" t="s">
        <v>141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8" t="s">
        <v>76</v>
      </c>
      <c r="BK127" s="156">
        <f>ROUND(I127*H127,2)</f>
        <v>0</v>
      </c>
      <c r="BL127" s="18" t="s">
        <v>148</v>
      </c>
      <c r="BM127" s="155" t="s">
        <v>980</v>
      </c>
    </row>
    <row r="128" spans="1:65" s="2" customFormat="1" x14ac:dyDescent="0.2">
      <c r="A128" s="33"/>
      <c r="B128" s="34"/>
      <c r="C128" s="33"/>
      <c r="D128" s="157" t="s">
        <v>150</v>
      </c>
      <c r="E128" s="33"/>
      <c r="F128" s="158" t="s">
        <v>981</v>
      </c>
      <c r="G128" s="33"/>
      <c r="H128" s="33"/>
      <c r="I128" s="159"/>
      <c r="J128" s="33"/>
      <c r="K128" s="33"/>
      <c r="L128" s="34"/>
      <c r="M128" s="160"/>
      <c r="N128" s="161"/>
      <c r="O128" s="54"/>
      <c r="P128" s="54"/>
      <c r="Q128" s="54"/>
      <c r="R128" s="54"/>
      <c r="S128" s="54"/>
      <c r="T128" s="55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150</v>
      </c>
      <c r="AU128" s="18" t="s">
        <v>78</v>
      </c>
    </row>
    <row r="129" spans="1:65" s="2" customFormat="1" ht="37.799999999999997" customHeight="1" x14ac:dyDescent="0.2">
      <c r="A129" s="33"/>
      <c r="B129" s="143"/>
      <c r="C129" s="144" t="s">
        <v>208</v>
      </c>
      <c r="D129" s="144" t="s">
        <v>143</v>
      </c>
      <c r="E129" s="145" t="s">
        <v>982</v>
      </c>
      <c r="F129" s="146" t="s">
        <v>983</v>
      </c>
      <c r="G129" s="147" t="s">
        <v>146</v>
      </c>
      <c r="H129" s="148">
        <v>851</v>
      </c>
      <c r="I129" s="149"/>
      <c r="J129" s="150">
        <f>ROUND(I129*H129,2)</f>
        <v>0</v>
      </c>
      <c r="K129" s="146" t="s">
        <v>147</v>
      </c>
      <c r="L129" s="34"/>
      <c r="M129" s="151" t="s">
        <v>3</v>
      </c>
      <c r="N129" s="152" t="s">
        <v>40</v>
      </c>
      <c r="O129" s="54"/>
      <c r="P129" s="153">
        <f>O129*H129</f>
        <v>0</v>
      </c>
      <c r="Q129" s="153">
        <v>0</v>
      </c>
      <c r="R129" s="153">
        <f>Q129*H129</f>
        <v>0</v>
      </c>
      <c r="S129" s="153">
        <v>0.01</v>
      </c>
      <c r="T129" s="154">
        <f>S129*H129</f>
        <v>8.51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5" t="s">
        <v>148</v>
      </c>
      <c r="AT129" s="155" t="s">
        <v>143</v>
      </c>
      <c r="AU129" s="155" t="s">
        <v>78</v>
      </c>
      <c r="AY129" s="18" t="s">
        <v>141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8" t="s">
        <v>76</v>
      </c>
      <c r="BK129" s="156">
        <f>ROUND(I129*H129,2)</f>
        <v>0</v>
      </c>
      <c r="BL129" s="18" t="s">
        <v>148</v>
      </c>
      <c r="BM129" s="155" t="s">
        <v>984</v>
      </c>
    </row>
    <row r="130" spans="1:65" s="2" customFormat="1" x14ac:dyDescent="0.2">
      <c r="A130" s="33"/>
      <c r="B130" s="34"/>
      <c r="C130" s="33"/>
      <c r="D130" s="157" t="s">
        <v>150</v>
      </c>
      <c r="E130" s="33"/>
      <c r="F130" s="158" t="s">
        <v>985</v>
      </c>
      <c r="G130" s="33"/>
      <c r="H130" s="33"/>
      <c r="I130" s="159"/>
      <c r="J130" s="33"/>
      <c r="K130" s="33"/>
      <c r="L130" s="34"/>
      <c r="M130" s="160"/>
      <c r="N130" s="161"/>
      <c r="O130" s="54"/>
      <c r="P130" s="54"/>
      <c r="Q130" s="54"/>
      <c r="R130" s="54"/>
      <c r="S130" s="54"/>
      <c r="T130" s="55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150</v>
      </c>
      <c r="AU130" s="18" t="s">
        <v>78</v>
      </c>
    </row>
    <row r="131" spans="1:65" s="13" customFormat="1" x14ac:dyDescent="0.2">
      <c r="B131" s="162"/>
      <c r="D131" s="163" t="s">
        <v>152</v>
      </c>
      <c r="E131" s="164" t="s">
        <v>3</v>
      </c>
      <c r="F131" s="165" t="s">
        <v>608</v>
      </c>
      <c r="H131" s="164" t="s">
        <v>3</v>
      </c>
      <c r="I131" s="166"/>
      <c r="L131" s="162"/>
      <c r="M131" s="167"/>
      <c r="N131" s="168"/>
      <c r="O131" s="168"/>
      <c r="P131" s="168"/>
      <c r="Q131" s="168"/>
      <c r="R131" s="168"/>
      <c r="S131" s="168"/>
      <c r="T131" s="169"/>
      <c r="AT131" s="164" t="s">
        <v>152</v>
      </c>
      <c r="AU131" s="164" t="s">
        <v>78</v>
      </c>
      <c r="AV131" s="13" t="s">
        <v>76</v>
      </c>
      <c r="AW131" s="13" t="s">
        <v>31</v>
      </c>
      <c r="AX131" s="13" t="s">
        <v>69</v>
      </c>
      <c r="AY131" s="164" t="s">
        <v>141</v>
      </c>
    </row>
    <row r="132" spans="1:65" s="14" customFormat="1" x14ac:dyDescent="0.2">
      <c r="B132" s="170"/>
      <c r="D132" s="163" t="s">
        <v>152</v>
      </c>
      <c r="E132" s="171" t="s">
        <v>3</v>
      </c>
      <c r="F132" s="172" t="s">
        <v>955</v>
      </c>
      <c r="H132" s="173">
        <v>851</v>
      </c>
      <c r="I132" s="174"/>
      <c r="L132" s="170"/>
      <c r="M132" s="175"/>
      <c r="N132" s="176"/>
      <c r="O132" s="176"/>
      <c r="P132" s="176"/>
      <c r="Q132" s="176"/>
      <c r="R132" s="176"/>
      <c r="S132" s="176"/>
      <c r="T132" s="177"/>
      <c r="AT132" s="171" t="s">
        <v>152</v>
      </c>
      <c r="AU132" s="171" t="s">
        <v>78</v>
      </c>
      <c r="AV132" s="14" t="s">
        <v>78</v>
      </c>
      <c r="AW132" s="14" t="s">
        <v>31</v>
      </c>
      <c r="AX132" s="14" t="s">
        <v>69</v>
      </c>
      <c r="AY132" s="171" t="s">
        <v>141</v>
      </c>
    </row>
    <row r="133" spans="1:65" s="15" customFormat="1" x14ac:dyDescent="0.2">
      <c r="B133" s="178"/>
      <c r="D133" s="163" t="s">
        <v>152</v>
      </c>
      <c r="E133" s="179" t="s">
        <v>3</v>
      </c>
      <c r="F133" s="180" t="s">
        <v>186</v>
      </c>
      <c r="H133" s="181">
        <v>851</v>
      </c>
      <c r="I133" s="182"/>
      <c r="L133" s="178"/>
      <c r="M133" s="183"/>
      <c r="N133" s="184"/>
      <c r="O133" s="184"/>
      <c r="P133" s="184"/>
      <c r="Q133" s="184"/>
      <c r="R133" s="184"/>
      <c r="S133" s="184"/>
      <c r="T133" s="185"/>
      <c r="AT133" s="179" t="s">
        <v>152</v>
      </c>
      <c r="AU133" s="179" t="s">
        <v>78</v>
      </c>
      <c r="AV133" s="15" t="s">
        <v>148</v>
      </c>
      <c r="AW133" s="15" t="s">
        <v>31</v>
      </c>
      <c r="AX133" s="15" t="s">
        <v>76</v>
      </c>
      <c r="AY133" s="179" t="s">
        <v>141</v>
      </c>
    </row>
    <row r="134" spans="1:65" s="2" customFormat="1" ht="24.15" customHeight="1" x14ac:dyDescent="0.2">
      <c r="A134" s="33"/>
      <c r="B134" s="143"/>
      <c r="C134" s="144" t="s">
        <v>213</v>
      </c>
      <c r="D134" s="144" t="s">
        <v>143</v>
      </c>
      <c r="E134" s="145" t="s">
        <v>560</v>
      </c>
      <c r="F134" s="146" t="s">
        <v>561</v>
      </c>
      <c r="G134" s="147" t="s">
        <v>298</v>
      </c>
      <c r="H134" s="148">
        <v>15</v>
      </c>
      <c r="I134" s="149"/>
      <c r="J134" s="150">
        <f>ROUND(I134*H134,2)</f>
        <v>0</v>
      </c>
      <c r="K134" s="146" t="s">
        <v>147</v>
      </c>
      <c r="L134" s="34"/>
      <c r="M134" s="151" t="s">
        <v>3</v>
      </c>
      <c r="N134" s="152" t="s">
        <v>40</v>
      </c>
      <c r="O134" s="54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5" t="s">
        <v>148</v>
      </c>
      <c r="AT134" s="155" t="s">
        <v>143</v>
      </c>
      <c r="AU134" s="155" t="s">
        <v>78</v>
      </c>
      <c r="AY134" s="18" t="s">
        <v>141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8" t="s">
        <v>76</v>
      </c>
      <c r="BK134" s="156">
        <f>ROUND(I134*H134,2)</f>
        <v>0</v>
      </c>
      <c r="BL134" s="18" t="s">
        <v>148</v>
      </c>
      <c r="BM134" s="155" t="s">
        <v>986</v>
      </c>
    </row>
    <row r="135" spans="1:65" s="2" customFormat="1" x14ac:dyDescent="0.2">
      <c r="A135" s="33"/>
      <c r="B135" s="34"/>
      <c r="C135" s="33"/>
      <c r="D135" s="157" t="s">
        <v>150</v>
      </c>
      <c r="E135" s="33"/>
      <c r="F135" s="158" t="s">
        <v>563</v>
      </c>
      <c r="G135" s="33"/>
      <c r="H135" s="33"/>
      <c r="I135" s="159"/>
      <c r="J135" s="33"/>
      <c r="K135" s="33"/>
      <c r="L135" s="34"/>
      <c r="M135" s="160"/>
      <c r="N135" s="161"/>
      <c r="O135" s="54"/>
      <c r="P135" s="54"/>
      <c r="Q135" s="54"/>
      <c r="R135" s="54"/>
      <c r="S135" s="54"/>
      <c r="T135" s="55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150</v>
      </c>
      <c r="AU135" s="18" t="s">
        <v>78</v>
      </c>
    </row>
    <row r="136" spans="1:65" s="13" customFormat="1" x14ac:dyDescent="0.2">
      <c r="B136" s="162"/>
      <c r="D136" s="163" t="s">
        <v>152</v>
      </c>
      <c r="E136" s="164" t="s">
        <v>3</v>
      </c>
      <c r="F136" s="165" t="s">
        <v>987</v>
      </c>
      <c r="H136" s="164" t="s">
        <v>3</v>
      </c>
      <c r="I136" s="166"/>
      <c r="L136" s="162"/>
      <c r="M136" s="167"/>
      <c r="N136" s="168"/>
      <c r="O136" s="168"/>
      <c r="P136" s="168"/>
      <c r="Q136" s="168"/>
      <c r="R136" s="168"/>
      <c r="S136" s="168"/>
      <c r="T136" s="169"/>
      <c r="AT136" s="164" t="s">
        <v>152</v>
      </c>
      <c r="AU136" s="164" t="s">
        <v>78</v>
      </c>
      <c r="AV136" s="13" t="s">
        <v>76</v>
      </c>
      <c r="AW136" s="13" t="s">
        <v>31</v>
      </c>
      <c r="AX136" s="13" t="s">
        <v>69</v>
      </c>
      <c r="AY136" s="164" t="s">
        <v>141</v>
      </c>
    </row>
    <row r="137" spans="1:65" s="14" customFormat="1" x14ac:dyDescent="0.2">
      <c r="B137" s="170"/>
      <c r="D137" s="163" t="s">
        <v>152</v>
      </c>
      <c r="E137" s="171" t="s">
        <v>3</v>
      </c>
      <c r="F137" s="172" t="s">
        <v>9</v>
      </c>
      <c r="H137" s="173">
        <v>15</v>
      </c>
      <c r="I137" s="174"/>
      <c r="L137" s="170"/>
      <c r="M137" s="175"/>
      <c r="N137" s="176"/>
      <c r="O137" s="176"/>
      <c r="P137" s="176"/>
      <c r="Q137" s="176"/>
      <c r="R137" s="176"/>
      <c r="S137" s="176"/>
      <c r="T137" s="177"/>
      <c r="AT137" s="171" t="s">
        <v>152</v>
      </c>
      <c r="AU137" s="171" t="s">
        <v>78</v>
      </c>
      <c r="AV137" s="14" t="s">
        <v>78</v>
      </c>
      <c r="AW137" s="14" t="s">
        <v>31</v>
      </c>
      <c r="AX137" s="14" t="s">
        <v>69</v>
      </c>
      <c r="AY137" s="171" t="s">
        <v>141</v>
      </c>
    </row>
    <row r="138" spans="1:65" s="15" customFormat="1" x14ac:dyDescent="0.2">
      <c r="B138" s="178"/>
      <c r="D138" s="163" t="s">
        <v>152</v>
      </c>
      <c r="E138" s="179" t="s">
        <v>3</v>
      </c>
      <c r="F138" s="180" t="s">
        <v>186</v>
      </c>
      <c r="H138" s="181">
        <v>15</v>
      </c>
      <c r="I138" s="182"/>
      <c r="L138" s="178"/>
      <c r="M138" s="183"/>
      <c r="N138" s="184"/>
      <c r="O138" s="184"/>
      <c r="P138" s="184"/>
      <c r="Q138" s="184"/>
      <c r="R138" s="184"/>
      <c r="S138" s="184"/>
      <c r="T138" s="185"/>
      <c r="AT138" s="179" t="s">
        <v>152</v>
      </c>
      <c r="AU138" s="179" t="s">
        <v>78</v>
      </c>
      <c r="AV138" s="15" t="s">
        <v>148</v>
      </c>
      <c r="AW138" s="15" t="s">
        <v>31</v>
      </c>
      <c r="AX138" s="15" t="s">
        <v>76</v>
      </c>
      <c r="AY138" s="179" t="s">
        <v>141</v>
      </c>
    </row>
    <row r="139" spans="1:65" s="2" customFormat="1" ht="55.5" customHeight="1" x14ac:dyDescent="0.2">
      <c r="A139" s="33"/>
      <c r="B139" s="143"/>
      <c r="C139" s="144" t="s">
        <v>220</v>
      </c>
      <c r="D139" s="144" t="s">
        <v>143</v>
      </c>
      <c r="E139" s="145" t="s">
        <v>988</v>
      </c>
      <c r="F139" s="146" t="s">
        <v>989</v>
      </c>
      <c r="G139" s="147" t="s">
        <v>298</v>
      </c>
      <c r="H139" s="148">
        <v>15</v>
      </c>
      <c r="I139" s="149"/>
      <c r="J139" s="150">
        <f>ROUND(I139*H139,2)</f>
        <v>0</v>
      </c>
      <c r="K139" s="146" t="s">
        <v>147</v>
      </c>
      <c r="L139" s="34"/>
      <c r="M139" s="151" t="s">
        <v>3</v>
      </c>
      <c r="N139" s="152" t="s">
        <v>40</v>
      </c>
      <c r="O139" s="54"/>
      <c r="P139" s="153">
        <f>O139*H139</f>
        <v>0</v>
      </c>
      <c r="Q139" s="153">
        <v>3.0300000000000001E-3</v>
      </c>
      <c r="R139" s="153">
        <f>Q139*H139</f>
        <v>4.5450000000000004E-2</v>
      </c>
      <c r="S139" s="153">
        <v>0</v>
      </c>
      <c r="T139" s="15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5" t="s">
        <v>148</v>
      </c>
      <c r="AT139" s="155" t="s">
        <v>143</v>
      </c>
      <c r="AU139" s="155" t="s">
        <v>78</v>
      </c>
      <c r="AY139" s="18" t="s">
        <v>141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8" t="s">
        <v>76</v>
      </c>
      <c r="BK139" s="156">
        <f>ROUND(I139*H139,2)</f>
        <v>0</v>
      </c>
      <c r="BL139" s="18" t="s">
        <v>148</v>
      </c>
      <c r="BM139" s="155" t="s">
        <v>990</v>
      </c>
    </row>
    <row r="140" spans="1:65" s="2" customFormat="1" x14ac:dyDescent="0.2">
      <c r="A140" s="33"/>
      <c r="B140" s="34"/>
      <c r="C140" s="33"/>
      <c r="D140" s="157" t="s">
        <v>150</v>
      </c>
      <c r="E140" s="33"/>
      <c r="F140" s="158" t="s">
        <v>991</v>
      </c>
      <c r="G140" s="33"/>
      <c r="H140" s="33"/>
      <c r="I140" s="159"/>
      <c r="J140" s="33"/>
      <c r="K140" s="33"/>
      <c r="L140" s="34"/>
      <c r="M140" s="160"/>
      <c r="N140" s="161"/>
      <c r="O140" s="54"/>
      <c r="P140" s="54"/>
      <c r="Q140" s="54"/>
      <c r="R140" s="54"/>
      <c r="S140" s="54"/>
      <c r="T140" s="55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150</v>
      </c>
      <c r="AU140" s="18" t="s">
        <v>78</v>
      </c>
    </row>
    <row r="141" spans="1:65" s="12" customFormat="1" ht="22.8" customHeight="1" x14ac:dyDescent="0.25">
      <c r="B141" s="130"/>
      <c r="D141" s="131" t="s">
        <v>68</v>
      </c>
      <c r="E141" s="141" t="s">
        <v>570</v>
      </c>
      <c r="F141" s="141" t="s">
        <v>571</v>
      </c>
      <c r="I141" s="133"/>
      <c r="J141" s="142">
        <f>BK141</f>
        <v>0</v>
      </c>
      <c r="L141" s="130"/>
      <c r="M141" s="135"/>
      <c r="N141" s="136"/>
      <c r="O141" s="136"/>
      <c r="P141" s="137">
        <f>SUM(P142:P150)</f>
        <v>0</v>
      </c>
      <c r="Q141" s="136"/>
      <c r="R141" s="137">
        <f>SUM(R142:R150)</f>
        <v>0</v>
      </c>
      <c r="S141" s="136"/>
      <c r="T141" s="138">
        <f>SUM(T142:T150)</f>
        <v>0</v>
      </c>
      <c r="AR141" s="131" t="s">
        <v>76</v>
      </c>
      <c r="AT141" s="139" t="s">
        <v>68</v>
      </c>
      <c r="AU141" s="139" t="s">
        <v>76</v>
      </c>
      <c r="AY141" s="131" t="s">
        <v>141</v>
      </c>
      <c r="BK141" s="140">
        <f>SUM(BK142:BK150)</f>
        <v>0</v>
      </c>
    </row>
    <row r="142" spans="1:65" s="2" customFormat="1" ht="44.25" customHeight="1" x14ac:dyDescent="0.2">
      <c r="A142" s="33"/>
      <c r="B142" s="143"/>
      <c r="C142" s="144" t="s">
        <v>229</v>
      </c>
      <c r="D142" s="144" t="s">
        <v>143</v>
      </c>
      <c r="E142" s="145" t="s">
        <v>573</v>
      </c>
      <c r="F142" s="146" t="s">
        <v>574</v>
      </c>
      <c r="G142" s="147" t="s">
        <v>190</v>
      </c>
      <c r="H142" s="148">
        <v>19.957000000000001</v>
      </c>
      <c r="I142" s="149"/>
      <c r="J142" s="150">
        <f>ROUND(I142*H142,2)</f>
        <v>0</v>
      </c>
      <c r="K142" s="146" t="s">
        <v>147</v>
      </c>
      <c r="L142" s="34"/>
      <c r="M142" s="151" t="s">
        <v>3</v>
      </c>
      <c r="N142" s="152" t="s">
        <v>40</v>
      </c>
      <c r="O142" s="54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5" t="s">
        <v>148</v>
      </c>
      <c r="AT142" s="155" t="s">
        <v>143</v>
      </c>
      <c r="AU142" s="155" t="s">
        <v>78</v>
      </c>
      <c r="AY142" s="18" t="s">
        <v>141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8" t="s">
        <v>76</v>
      </c>
      <c r="BK142" s="156">
        <f>ROUND(I142*H142,2)</f>
        <v>0</v>
      </c>
      <c r="BL142" s="18" t="s">
        <v>148</v>
      </c>
      <c r="BM142" s="155" t="s">
        <v>575</v>
      </c>
    </row>
    <row r="143" spans="1:65" s="2" customFormat="1" x14ac:dyDescent="0.2">
      <c r="A143" s="33"/>
      <c r="B143" s="34"/>
      <c r="C143" s="33"/>
      <c r="D143" s="157" t="s">
        <v>150</v>
      </c>
      <c r="E143" s="33"/>
      <c r="F143" s="158" t="s">
        <v>576</v>
      </c>
      <c r="G143" s="33"/>
      <c r="H143" s="33"/>
      <c r="I143" s="159"/>
      <c r="J143" s="33"/>
      <c r="K143" s="33"/>
      <c r="L143" s="34"/>
      <c r="M143" s="160"/>
      <c r="N143" s="161"/>
      <c r="O143" s="54"/>
      <c r="P143" s="54"/>
      <c r="Q143" s="54"/>
      <c r="R143" s="54"/>
      <c r="S143" s="54"/>
      <c r="T143" s="55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150</v>
      </c>
      <c r="AU143" s="18" t="s">
        <v>78</v>
      </c>
    </row>
    <row r="144" spans="1:65" s="2" customFormat="1" ht="33" customHeight="1" x14ac:dyDescent="0.2">
      <c r="A144" s="33"/>
      <c r="B144" s="143"/>
      <c r="C144" s="144" t="s">
        <v>234</v>
      </c>
      <c r="D144" s="144" t="s">
        <v>143</v>
      </c>
      <c r="E144" s="145" t="s">
        <v>578</v>
      </c>
      <c r="F144" s="146" t="s">
        <v>579</v>
      </c>
      <c r="G144" s="147" t="s">
        <v>190</v>
      </c>
      <c r="H144" s="148">
        <v>19.957000000000001</v>
      </c>
      <c r="I144" s="149"/>
      <c r="J144" s="150">
        <f>ROUND(I144*H144,2)</f>
        <v>0</v>
      </c>
      <c r="K144" s="146" t="s">
        <v>147</v>
      </c>
      <c r="L144" s="34"/>
      <c r="M144" s="151" t="s">
        <v>3</v>
      </c>
      <c r="N144" s="152" t="s">
        <v>40</v>
      </c>
      <c r="O144" s="54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5" t="s">
        <v>148</v>
      </c>
      <c r="AT144" s="155" t="s">
        <v>143</v>
      </c>
      <c r="AU144" s="155" t="s">
        <v>78</v>
      </c>
      <c r="AY144" s="18" t="s">
        <v>141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8" t="s">
        <v>76</v>
      </c>
      <c r="BK144" s="156">
        <f>ROUND(I144*H144,2)</f>
        <v>0</v>
      </c>
      <c r="BL144" s="18" t="s">
        <v>148</v>
      </c>
      <c r="BM144" s="155" t="s">
        <v>580</v>
      </c>
    </row>
    <row r="145" spans="1:65" s="2" customFormat="1" x14ac:dyDescent="0.2">
      <c r="A145" s="33"/>
      <c r="B145" s="34"/>
      <c r="C145" s="33"/>
      <c r="D145" s="157" t="s">
        <v>150</v>
      </c>
      <c r="E145" s="33"/>
      <c r="F145" s="158" t="s">
        <v>581</v>
      </c>
      <c r="G145" s="33"/>
      <c r="H145" s="33"/>
      <c r="I145" s="159"/>
      <c r="J145" s="33"/>
      <c r="K145" s="33"/>
      <c r="L145" s="34"/>
      <c r="M145" s="160"/>
      <c r="N145" s="161"/>
      <c r="O145" s="54"/>
      <c r="P145" s="54"/>
      <c r="Q145" s="54"/>
      <c r="R145" s="54"/>
      <c r="S145" s="54"/>
      <c r="T145" s="55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150</v>
      </c>
      <c r="AU145" s="18" t="s">
        <v>78</v>
      </c>
    </row>
    <row r="146" spans="1:65" s="2" customFormat="1" ht="44.25" customHeight="1" x14ac:dyDescent="0.2">
      <c r="A146" s="33"/>
      <c r="B146" s="143"/>
      <c r="C146" s="144" t="s">
        <v>9</v>
      </c>
      <c r="D146" s="144" t="s">
        <v>143</v>
      </c>
      <c r="E146" s="145" t="s">
        <v>583</v>
      </c>
      <c r="F146" s="146" t="s">
        <v>584</v>
      </c>
      <c r="G146" s="147" t="s">
        <v>190</v>
      </c>
      <c r="H146" s="148">
        <v>179.613</v>
      </c>
      <c r="I146" s="149"/>
      <c r="J146" s="150">
        <f>ROUND(I146*H146,2)</f>
        <v>0</v>
      </c>
      <c r="K146" s="146" t="s">
        <v>147</v>
      </c>
      <c r="L146" s="34"/>
      <c r="M146" s="151" t="s">
        <v>3</v>
      </c>
      <c r="N146" s="152" t="s">
        <v>40</v>
      </c>
      <c r="O146" s="54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5" t="s">
        <v>148</v>
      </c>
      <c r="AT146" s="155" t="s">
        <v>143</v>
      </c>
      <c r="AU146" s="155" t="s">
        <v>78</v>
      </c>
      <c r="AY146" s="18" t="s">
        <v>141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8" t="s">
        <v>76</v>
      </c>
      <c r="BK146" s="156">
        <f>ROUND(I146*H146,2)</f>
        <v>0</v>
      </c>
      <c r="BL146" s="18" t="s">
        <v>148</v>
      </c>
      <c r="BM146" s="155" t="s">
        <v>585</v>
      </c>
    </row>
    <row r="147" spans="1:65" s="2" customFormat="1" x14ac:dyDescent="0.2">
      <c r="A147" s="33"/>
      <c r="B147" s="34"/>
      <c r="C147" s="33"/>
      <c r="D147" s="157" t="s">
        <v>150</v>
      </c>
      <c r="E147" s="33"/>
      <c r="F147" s="158" t="s">
        <v>586</v>
      </c>
      <c r="G147" s="33"/>
      <c r="H147" s="33"/>
      <c r="I147" s="159"/>
      <c r="J147" s="33"/>
      <c r="K147" s="33"/>
      <c r="L147" s="34"/>
      <c r="M147" s="160"/>
      <c r="N147" s="161"/>
      <c r="O147" s="54"/>
      <c r="P147" s="54"/>
      <c r="Q147" s="54"/>
      <c r="R147" s="54"/>
      <c r="S147" s="54"/>
      <c r="T147" s="55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150</v>
      </c>
      <c r="AU147" s="18" t="s">
        <v>78</v>
      </c>
    </row>
    <row r="148" spans="1:65" s="14" customFormat="1" x14ac:dyDescent="0.2">
      <c r="B148" s="170"/>
      <c r="D148" s="163" t="s">
        <v>152</v>
      </c>
      <c r="F148" s="172" t="s">
        <v>992</v>
      </c>
      <c r="H148" s="173">
        <v>179.613</v>
      </c>
      <c r="I148" s="174"/>
      <c r="L148" s="170"/>
      <c r="M148" s="175"/>
      <c r="N148" s="176"/>
      <c r="O148" s="176"/>
      <c r="P148" s="176"/>
      <c r="Q148" s="176"/>
      <c r="R148" s="176"/>
      <c r="S148" s="176"/>
      <c r="T148" s="177"/>
      <c r="AT148" s="171" t="s">
        <v>152</v>
      </c>
      <c r="AU148" s="171" t="s">
        <v>78</v>
      </c>
      <c r="AV148" s="14" t="s">
        <v>78</v>
      </c>
      <c r="AW148" s="14" t="s">
        <v>4</v>
      </c>
      <c r="AX148" s="14" t="s">
        <v>76</v>
      </c>
      <c r="AY148" s="171" t="s">
        <v>141</v>
      </c>
    </row>
    <row r="149" spans="1:65" s="2" customFormat="1" ht="49.05" customHeight="1" x14ac:dyDescent="0.2">
      <c r="A149" s="33"/>
      <c r="B149" s="143"/>
      <c r="C149" s="144" t="s">
        <v>247</v>
      </c>
      <c r="D149" s="144" t="s">
        <v>143</v>
      </c>
      <c r="E149" s="145" t="s">
        <v>589</v>
      </c>
      <c r="F149" s="146" t="s">
        <v>590</v>
      </c>
      <c r="G149" s="147" t="s">
        <v>190</v>
      </c>
      <c r="H149" s="148">
        <v>19.957000000000001</v>
      </c>
      <c r="I149" s="149"/>
      <c r="J149" s="150">
        <f>ROUND(I149*H149,2)</f>
        <v>0</v>
      </c>
      <c r="K149" s="146" t="s">
        <v>147</v>
      </c>
      <c r="L149" s="34"/>
      <c r="M149" s="151" t="s">
        <v>3</v>
      </c>
      <c r="N149" s="152" t="s">
        <v>40</v>
      </c>
      <c r="O149" s="54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5" t="s">
        <v>148</v>
      </c>
      <c r="AT149" s="155" t="s">
        <v>143</v>
      </c>
      <c r="AU149" s="155" t="s">
        <v>78</v>
      </c>
      <c r="AY149" s="18" t="s">
        <v>141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8" t="s">
        <v>76</v>
      </c>
      <c r="BK149" s="156">
        <f>ROUND(I149*H149,2)</f>
        <v>0</v>
      </c>
      <c r="BL149" s="18" t="s">
        <v>148</v>
      </c>
      <c r="BM149" s="155" t="s">
        <v>993</v>
      </c>
    </row>
    <row r="150" spans="1:65" s="2" customFormat="1" x14ac:dyDescent="0.2">
      <c r="A150" s="33"/>
      <c r="B150" s="34"/>
      <c r="C150" s="33"/>
      <c r="D150" s="157" t="s">
        <v>150</v>
      </c>
      <c r="E150" s="33"/>
      <c r="F150" s="158" t="s">
        <v>592</v>
      </c>
      <c r="G150" s="33"/>
      <c r="H150" s="33"/>
      <c r="I150" s="159"/>
      <c r="J150" s="33"/>
      <c r="K150" s="33"/>
      <c r="L150" s="34"/>
      <c r="M150" s="160"/>
      <c r="N150" s="161"/>
      <c r="O150" s="54"/>
      <c r="P150" s="54"/>
      <c r="Q150" s="54"/>
      <c r="R150" s="54"/>
      <c r="S150" s="54"/>
      <c r="T150" s="55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150</v>
      </c>
      <c r="AU150" s="18" t="s">
        <v>78</v>
      </c>
    </row>
    <row r="151" spans="1:65" s="12" customFormat="1" ht="22.8" customHeight="1" x14ac:dyDescent="0.25">
      <c r="B151" s="130"/>
      <c r="D151" s="131" t="s">
        <v>68</v>
      </c>
      <c r="E151" s="141" t="s">
        <v>593</v>
      </c>
      <c r="F151" s="141" t="s">
        <v>594</v>
      </c>
      <c r="I151" s="133"/>
      <c r="J151" s="142">
        <f>BK151</f>
        <v>0</v>
      </c>
      <c r="L151" s="130"/>
      <c r="M151" s="135"/>
      <c r="N151" s="136"/>
      <c r="O151" s="136"/>
      <c r="P151" s="137">
        <f>SUM(P152:P153)</f>
        <v>0</v>
      </c>
      <c r="Q151" s="136"/>
      <c r="R151" s="137">
        <f>SUM(R152:R153)</f>
        <v>0</v>
      </c>
      <c r="S151" s="136"/>
      <c r="T151" s="138">
        <f>SUM(T152:T153)</f>
        <v>0</v>
      </c>
      <c r="AR151" s="131" t="s">
        <v>76</v>
      </c>
      <c r="AT151" s="139" t="s">
        <v>68</v>
      </c>
      <c r="AU151" s="139" t="s">
        <v>76</v>
      </c>
      <c r="AY151" s="131" t="s">
        <v>141</v>
      </c>
      <c r="BK151" s="140">
        <f>SUM(BK152:BK153)</f>
        <v>0</v>
      </c>
    </row>
    <row r="152" spans="1:65" s="2" customFormat="1" ht="55.5" customHeight="1" x14ac:dyDescent="0.2">
      <c r="A152" s="33"/>
      <c r="B152" s="143"/>
      <c r="C152" s="144" t="s">
        <v>255</v>
      </c>
      <c r="D152" s="144" t="s">
        <v>143</v>
      </c>
      <c r="E152" s="145" t="s">
        <v>596</v>
      </c>
      <c r="F152" s="146" t="s">
        <v>597</v>
      </c>
      <c r="G152" s="147" t="s">
        <v>190</v>
      </c>
      <c r="H152" s="148">
        <v>23.623000000000001</v>
      </c>
      <c r="I152" s="149"/>
      <c r="J152" s="150">
        <f>ROUND(I152*H152,2)</f>
        <v>0</v>
      </c>
      <c r="K152" s="146" t="s">
        <v>147</v>
      </c>
      <c r="L152" s="34"/>
      <c r="M152" s="151" t="s">
        <v>3</v>
      </c>
      <c r="N152" s="152" t="s">
        <v>40</v>
      </c>
      <c r="O152" s="54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5" t="s">
        <v>148</v>
      </c>
      <c r="AT152" s="155" t="s">
        <v>143</v>
      </c>
      <c r="AU152" s="155" t="s">
        <v>78</v>
      </c>
      <c r="AY152" s="18" t="s">
        <v>141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8" t="s">
        <v>76</v>
      </c>
      <c r="BK152" s="156">
        <f>ROUND(I152*H152,2)</f>
        <v>0</v>
      </c>
      <c r="BL152" s="18" t="s">
        <v>148</v>
      </c>
      <c r="BM152" s="155" t="s">
        <v>598</v>
      </c>
    </row>
    <row r="153" spans="1:65" s="2" customFormat="1" x14ac:dyDescent="0.2">
      <c r="A153" s="33"/>
      <c r="B153" s="34"/>
      <c r="C153" s="33"/>
      <c r="D153" s="157" t="s">
        <v>150</v>
      </c>
      <c r="E153" s="33"/>
      <c r="F153" s="158" t="s">
        <v>599</v>
      </c>
      <c r="G153" s="33"/>
      <c r="H153" s="33"/>
      <c r="I153" s="159"/>
      <c r="J153" s="33"/>
      <c r="K153" s="33"/>
      <c r="L153" s="34"/>
      <c r="M153" s="160"/>
      <c r="N153" s="161"/>
      <c r="O153" s="54"/>
      <c r="P153" s="54"/>
      <c r="Q153" s="54"/>
      <c r="R153" s="54"/>
      <c r="S153" s="54"/>
      <c r="T153" s="55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150</v>
      </c>
      <c r="AU153" s="18" t="s">
        <v>78</v>
      </c>
    </row>
    <row r="154" spans="1:65" s="12" customFormat="1" ht="25.95" customHeight="1" x14ac:dyDescent="0.25">
      <c r="B154" s="130"/>
      <c r="D154" s="131" t="s">
        <v>68</v>
      </c>
      <c r="E154" s="132" t="s">
        <v>600</v>
      </c>
      <c r="F154" s="132" t="s">
        <v>601</v>
      </c>
      <c r="I154" s="133"/>
      <c r="J154" s="134">
        <f>BK154</f>
        <v>0</v>
      </c>
      <c r="L154" s="130"/>
      <c r="M154" s="135"/>
      <c r="N154" s="136"/>
      <c r="O154" s="136"/>
      <c r="P154" s="137">
        <f>P155</f>
        <v>0</v>
      </c>
      <c r="Q154" s="136"/>
      <c r="R154" s="137">
        <f>R155</f>
        <v>1.6362000999999999</v>
      </c>
      <c r="S154" s="136"/>
      <c r="T154" s="138">
        <f>T155</f>
        <v>0.34741234999999998</v>
      </c>
      <c r="AR154" s="131" t="s">
        <v>78</v>
      </c>
      <c r="AT154" s="139" t="s">
        <v>68</v>
      </c>
      <c r="AU154" s="139" t="s">
        <v>69</v>
      </c>
      <c r="AY154" s="131" t="s">
        <v>141</v>
      </c>
      <c r="BK154" s="140">
        <f>BK155</f>
        <v>0</v>
      </c>
    </row>
    <row r="155" spans="1:65" s="12" customFormat="1" ht="22.8" customHeight="1" x14ac:dyDescent="0.25">
      <c r="B155" s="130"/>
      <c r="D155" s="131" t="s">
        <v>68</v>
      </c>
      <c r="E155" s="141" t="s">
        <v>918</v>
      </c>
      <c r="F155" s="141" t="s">
        <v>919</v>
      </c>
      <c r="I155" s="133"/>
      <c r="J155" s="142">
        <f>BK155</f>
        <v>0</v>
      </c>
      <c r="L155" s="130"/>
      <c r="M155" s="135"/>
      <c r="N155" s="136"/>
      <c r="O155" s="136"/>
      <c r="P155" s="137">
        <f>SUM(P156:P166)</f>
        <v>0</v>
      </c>
      <c r="Q155" s="136"/>
      <c r="R155" s="137">
        <f>SUM(R156:R166)</f>
        <v>1.6362000999999999</v>
      </c>
      <c r="S155" s="136"/>
      <c r="T155" s="138">
        <f>SUM(T156:T166)</f>
        <v>0.34741234999999998</v>
      </c>
      <c r="AR155" s="131" t="s">
        <v>78</v>
      </c>
      <c r="AT155" s="139" t="s">
        <v>68</v>
      </c>
      <c r="AU155" s="139" t="s">
        <v>76</v>
      </c>
      <c r="AY155" s="131" t="s">
        <v>141</v>
      </c>
      <c r="BK155" s="140">
        <f>SUM(BK156:BK166)</f>
        <v>0</v>
      </c>
    </row>
    <row r="156" spans="1:65" s="2" customFormat="1" ht="16.5" customHeight="1" x14ac:dyDescent="0.2">
      <c r="A156" s="33"/>
      <c r="B156" s="143"/>
      <c r="C156" s="144" t="s">
        <v>261</v>
      </c>
      <c r="D156" s="144" t="s">
        <v>143</v>
      </c>
      <c r="E156" s="145" t="s">
        <v>921</v>
      </c>
      <c r="F156" s="146" t="s">
        <v>922</v>
      </c>
      <c r="G156" s="147" t="s">
        <v>146</v>
      </c>
      <c r="H156" s="148">
        <v>1120.6849999999999</v>
      </c>
      <c r="I156" s="149"/>
      <c r="J156" s="150">
        <f>ROUND(I156*H156,2)</f>
        <v>0</v>
      </c>
      <c r="K156" s="146" t="s">
        <v>147</v>
      </c>
      <c r="L156" s="34"/>
      <c r="M156" s="151" t="s">
        <v>3</v>
      </c>
      <c r="N156" s="152" t="s">
        <v>40</v>
      </c>
      <c r="O156" s="54"/>
      <c r="P156" s="153">
        <f>O156*H156</f>
        <v>0</v>
      </c>
      <c r="Q156" s="153">
        <v>1E-3</v>
      </c>
      <c r="R156" s="153">
        <f>Q156*H156</f>
        <v>1.1206849999999999</v>
      </c>
      <c r="S156" s="153">
        <v>3.1E-4</v>
      </c>
      <c r="T156" s="154">
        <f>S156*H156</f>
        <v>0.34741234999999998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5" t="s">
        <v>247</v>
      </c>
      <c r="AT156" s="155" t="s">
        <v>143</v>
      </c>
      <c r="AU156" s="155" t="s">
        <v>78</v>
      </c>
      <c r="AY156" s="18" t="s">
        <v>141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8" t="s">
        <v>76</v>
      </c>
      <c r="BK156" s="156">
        <f>ROUND(I156*H156,2)</f>
        <v>0</v>
      </c>
      <c r="BL156" s="18" t="s">
        <v>247</v>
      </c>
      <c r="BM156" s="155" t="s">
        <v>923</v>
      </c>
    </row>
    <row r="157" spans="1:65" s="2" customFormat="1" x14ac:dyDescent="0.2">
      <c r="A157" s="33"/>
      <c r="B157" s="34"/>
      <c r="C157" s="33"/>
      <c r="D157" s="157" t="s">
        <v>150</v>
      </c>
      <c r="E157" s="33"/>
      <c r="F157" s="158" t="s">
        <v>924</v>
      </c>
      <c r="G157" s="33"/>
      <c r="H157" s="33"/>
      <c r="I157" s="159"/>
      <c r="J157" s="33"/>
      <c r="K157" s="33"/>
      <c r="L157" s="34"/>
      <c r="M157" s="160"/>
      <c r="N157" s="161"/>
      <c r="O157" s="54"/>
      <c r="P157" s="54"/>
      <c r="Q157" s="54"/>
      <c r="R157" s="54"/>
      <c r="S157" s="54"/>
      <c r="T157" s="55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150</v>
      </c>
      <c r="AU157" s="18" t="s">
        <v>78</v>
      </c>
    </row>
    <row r="158" spans="1:65" s="2" customFormat="1" ht="33" customHeight="1" x14ac:dyDescent="0.2">
      <c r="A158" s="33"/>
      <c r="B158" s="143"/>
      <c r="C158" s="144" t="s">
        <v>266</v>
      </c>
      <c r="D158" s="144" t="s">
        <v>143</v>
      </c>
      <c r="E158" s="145" t="s">
        <v>926</v>
      </c>
      <c r="F158" s="146" t="s">
        <v>927</v>
      </c>
      <c r="G158" s="147" t="s">
        <v>146</v>
      </c>
      <c r="H158" s="148">
        <v>1120.6849999999999</v>
      </c>
      <c r="I158" s="149"/>
      <c r="J158" s="150">
        <f>ROUND(I158*H158,2)</f>
        <v>0</v>
      </c>
      <c r="K158" s="146" t="s">
        <v>147</v>
      </c>
      <c r="L158" s="34"/>
      <c r="M158" s="151" t="s">
        <v>3</v>
      </c>
      <c r="N158" s="152" t="s">
        <v>40</v>
      </c>
      <c r="O158" s="54"/>
      <c r="P158" s="153">
        <f>O158*H158</f>
        <v>0</v>
      </c>
      <c r="Q158" s="153">
        <v>2.0000000000000001E-4</v>
      </c>
      <c r="R158" s="153">
        <f>Q158*H158</f>
        <v>0.224137</v>
      </c>
      <c r="S158" s="153">
        <v>0</v>
      </c>
      <c r="T158" s="15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5" t="s">
        <v>247</v>
      </c>
      <c r="AT158" s="155" t="s">
        <v>143</v>
      </c>
      <c r="AU158" s="155" t="s">
        <v>78</v>
      </c>
      <c r="AY158" s="18" t="s">
        <v>141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8" t="s">
        <v>76</v>
      </c>
      <c r="BK158" s="156">
        <f>ROUND(I158*H158,2)</f>
        <v>0</v>
      </c>
      <c r="BL158" s="18" t="s">
        <v>247</v>
      </c>
      <c r="BM158" s="155" t="s">
        <v>928</v>
      </c>
    </row>
    <row r="159" spans="1:65" s="2" customFormat="1" x14ac:dyDescent="0.2">
      <c r="A159" s="33"/>
      <c r="B159" s="34"/>
      <c r="C159" s="33"/>
      <c r="D159" s="157" t="s">
        <v>150</v>
      </c>
      <c r="E159" s="33"/>
      <c r="F159" s="158" t="s">
        <v>929</v>
      </c>
      <c r="G159" s="33"/>
      <c r="H159" s="33"/>
      <c r="I159" s="159"/>
      <c r="J159" s="33"/>
      <c r="K159" s="33"/>
      <c r="L159" s="34"/>
      <c r="M159" s="160"/>
      <c r="N159" s="161"/>
      <c r="O159" s="54"/>
      <c r="P159" s="54"/>
      <c r="Q159" s="54"/>
      <c r="R159" s="54"/>
      <c r="S159" s="54"/>
      <c r="T159" s="55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150</v>
      </c>
      <c r="AU159" s="18" t="s">
        <v>78</v>
      </c>
    </row>
    <row r="160" spans="1:65" s="13" customFormat="1" x14ac:dyDescent="0.2">
      <c r="B160" s="162"/>
      <c r="D160" s="163" t="s">
        <v>152</v>
      </c>
      <c r="E160" s="164" t="s">
        <v>3</v>
      </c>
      <c r="F160" s="165" t="s">
        <v>994</v>
      </c>
      <c r="H160" s="164" t="s">
        <v>3</v>
      </c>
      <c r="I160" s="166"/>
      <c r="L160" s="162"/>
      <c r="M160" s="167"/>
      <c r="N160" s="168"/>
      <c r="O160" s="168"/>
      <c r="P160" s="168"/>
      <c r="Q160" s="168"/>
      <c r="R160" s="168"/>
      <c r="S160" s="168"/>
      <c r="T160" s="169"/>
      <c r="AT160" s="164" t="s">
        <v>152</v>
      </c>
      <c r="AU160" s="164" t="s">
        <v>78</v>
      </c>
      <c r="AV160" s="13" t="s">
        <v>76</v>
      </c>
      <c r="AW160" s="13" t="s">
        <v>31</v>
      </c>
      <c r="AX160" s="13" t="s">
        <v>69</v>
      </c>
      <c r="AY160" s="164" t="s">
        <v>141</v>
      </c>
    </row>
    <row r="161" spans="1:65" s="14" customFormat="1" x14ac:dyDescent="0.2">
      <c r="B161" s="170"/>
      <c r="D161" s="163" t="s">
        <v>152</v>
      </c>
      <c r="E161" s="171" t="s">
        <v>3</v>
      </c>
      <c r="F161" s="172" t="s">
        <v>995</v>
      </c>
      <c r="H161" s="173">
        <v>222</v>
      </c>
      <c r="I161" s="174"/>
      <c r="L161" s="170"/>
      <c r="M161" s="175"/>
      <c r="N161" s="176"/>
      <c r="O161" s="176"/>
      <c r="P161" s="176"/>
      <c r="Q161" s="176"/>
      <c r="R161" s="176"/>
      <c r="S161" s="176"/>
      <c r="T161" s="177"/>
      <c r="AT161" s="171" t="s">
        <v>152</v>
      </c>
      <c r="AU161" s="171" t="s">
        <v>78</v>
      </c>
      <c r="AV161" s="14" t="s">
        <v>78</v>
      </c>
      <c r="AW161" s="14" t="s">
        <v>31</v>
      </c>
      <c r="AX161" s="14" t="s">
        <v>69</v>
      </c>
      <c r="AY161" s="171" t="s">
        <v>141</v>
      </c>
    </row>
    <row r="162" spans="1:65" s="13" customFormat="1" x14ac:dyDescent="0.2">
      <c r="B162" s="162"/>
      <c r="D162" s="163" t="s">
        <v>152</v>
      </c>
      <c r="E162" s="164" t="s">
        <v>3</v>
      </c>
      <c r="F162" s="165" t="s">
        <v>996</v>
      </c>
      <c r="H162" s="164" t="s">
        <v>3</v>
      </c>
      <c r="I162" s="166"/>
      <c r="L162" s="162"/>
      <c r="M162" s="167"/>
      <c r="N162" s="168"/>
      <c r="O162" s="168"/>
      <c r="P162" s="168"/>
      <c r="Q162" s="168"/>
      <c r="R162" s="168"/>
      <c r="S162" s="168"/>
      <c r="T162" s="169"/>
      <c r="AT162" s="164" t="s">
        <v>152</v>
      </c>
      <c r="AU162" s="164" t="s">
        <v>78</v>
      </c>
      <c r="AV162" s="13" t="s">
        <v>76</v>
      </c>
      <c r="AW162" s="13" t="s">
        <v>31</v>
      </c>
      <c r="AX162" s="13" t="s">
        <v>69</v>
      </c>
      <c r="AY162" s="164" t="s">
        <v>141</v>
      </c>
    </row>
    <row r="163" spans="1:65" s="14" customFormat="1" x14ac:dyDescent="0.2">
      <c r="B163" s="170"/>
      <c r="D163" s="163" t="s">
        <v>152</v>
      </c>
      <c r="E163" s="171" t="s">
        <v>3</v>
      </c>
      <c r="F163" s="172" t="s">
        <v>997</v>
      </c>
      <c r="H163" s="173">
        <v>898.68499999999995</v>
      </c>
      <c r="I163" s="174"/>
      <c r="L163" s="170"/>
      <c r="M163" s="175"/>
      <c r="N163" s="176"/>
      <c r="O163" s="176"/>
      <c r="P163" s="176"/>
      <c r="Q163" s="176"/>
      <c r="R163" s="176"/>
      <c r="S163" s="176"/>
      <c r="T163" s="177"/>
      <c r="AT163" s="171" t="s">
        <v>152</v>
      </c>
      <c r="AU163" s="171" t="s">
        <v>78</v>
      </c>
      <c r="AV163" s="14" t="s">
        <v>78</v>
      </c>
      <c r="AW163" s="14" t="s">
        <v>31</v>
      </c>
      <c r="AX163" s="14" t="s">
        <v>69</v>
      </c>
      <c r="AY163" s="171" t="s">
        <v>141</v>
      </c>
    </row>
    <row r="164" spans="1:65" s="15" customFormat="1" x14ac:dyDescent="0.2">
      <c r="B164" s="178"/>
      <c r="D164" s="163" t="s">
        <v>152</v>
      </c>
      <c r="E164" s="179" t="s">
        <v>3</v>
      </c>
      <c r="F164" s="180" t="s">
        <v>186</v>
      </c>
      <c r="H164" s="181">
        <v>1120.6849999999999</v>
      </c>
      <c r="I164" s="182"/>
      <c r="L164" s="178"/>
      <c r="M164" s="183"/>
      <c r="N164" s="184"/>
      <c r="O164" s="184"/>
      <c r="P164" s="184"/>
      <c r="Q164" s="184"/>
      <c r="R164" s="184"/>
      <c r="S164" s="184"/>
      <c r="T164" s="185"/>
      <c r="AT164" s="179" t="s">
        <v>152</v>
      </c>
      <c r="AU164" s="179" t="s">
        <v>78</v>
      </c>
      <c r="AV164" s="15" t="s">
        <v>148</v>
      </c>
      <c r="AW164" s="15" t="s">
        <v>31</v>
      </c>
      <c r="AX164" s="15" t="s">
        <v>76</v>
      </c>
      <c r="AY164" s="179" t="s">
        <v>141</v>
      </c>
    </row>
    <row r="165" spans="1:65" s="2" customFormat="1" ht="37.799999999999997" customHeight="1" x14ac:dyDescent="0.2">
      <c r="A165" s="33"/>
      <c r="B165" s="143"/>
      <c r="C165" s="144" t="s">
        <v>271</v>
      </c>
      <c r="D165" s="144" t="s">
        <v>143</v>
      </c>
      <c r="E165" s="145" t="s">
        <v>931</v>
      </c>
      <c r="F165" s="146" t="s">
        <v>932</v>
      </c>
      <c r="G165" s="147" t="s">
        <v>146</v>
      </c>
      <c r="H165" s="148">
        <v>1120.6849999999999</v>
      </c>
      <c r="I165" s="149"/>
      <c r="J165" s="150">
        <f>ROUND(I165*H165,2)</f>
        <v>0</v>
      </c>
      <c r="K165" s="146" t="s">
        <v>147</v>
      </c>
      <c r="L165" s="34"/>
      <c r="M165" s="151" t="s">
        <v>3</v>
      </c>
      <c r="N165" s="152" t="s">
        <v>40</v>
      </c>
      <c r="O165" s="54"/>
      <c r="P165" s="153">
        <f>O165*H165</f>
        <v>0</v>
      </c>
      <c r="Q165" s="153">
        <v>2.5999999999999998E-4</v>
      </c>
      <c r="R165" s="153">
        <f>Q165*H165</f>
        <v>0.29137809999999997</v>
      </c>
      <c r="S165" s="153">
        <v>0</v>
      </c>
      <c r="T165" s="15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5" t="s">
        <v>247</v>
      </c>
      <c r="AT165" s="155" t="s">
        <v>143</v>
      </c>
      <c r="AU165" s="155" t="s">
        <v>78</v>
      </c>
      <c r="AY165" s="18" t="s">
        <v>141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8" t="s">
        <v>76</v>
      </c>
      <c r="BK165" s="156">
        <f>ROUND(I165*H165,2)</f>
        <v>0</v>
      </c>
      <c r="BL165" s="18" t="s">
        <v>247</v>
      </c>
      <c r="BM165" s="155" t="s">
        <v>933</v>
      </c>
    </row>
    <row r="166" spans="1:65" s="2" customFormat="1" x14ac:dyDescent="0.2">
      <c r="A166" s="33"/>
      <c r="B166" s="34"/>
      <c r="C166" s="33"/>
      <c r="D166" s="157" t="s">
        <v>150</v>
      </c>
      <c r="E166" s="33"/>
      <c r="F166" s="158" t="s">
        <v>934</v>
      </c>
      <c r="G166" s="33"/>
      <c r="H166" s="33"/>
      <c r="I166" s="159"/>
      <c r="J166" s="33"/>
      <c r="K166" s="33"/>
      <c r="L166" s="34"/>
      <c r="M166" s="201"/>
      <c r="N166" s="202"/>
      <c r="O166" s="198"/>
      <c r="P166" s="198"/>
      <c r="Q166" s="198"/>
      <c r="R166" s="198"/>
      <c r="S166" s="198"/>
      <c r="T166" s="20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8" t="s">
        <v>150</v>
      </c>
      <c r="AU166" s="18" t="s">
        <v>78</v>
      </c>
    </row>
    <row r="167" spans="1:65" s="2" customFormat="1" ht="6.9" customHeight="1" x14ac:dyDescent="0.2">
      <c r="A167" s="33"/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34"/>
      <c r="M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</row>
  </sheetData>
  <autoFilter ref="C91:K166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/>
    <hyperlink ref="F98" r:id="rId2"/>
    <hyperlink ref="F100" r:id="rId3"/>
    <hyperlink ref="F107" r:id="rId4"/>
    <hyperlink ref="F112" r:id="rId5"/>
    <hyperlink ref="F117" r:id="rId6"/>
    <hyperlink ref="F119" r:id="rId7"/>
    <hyperlink ref="F126" r:id="rId8"/>
    <hyperlink ref="F128" r:id="rId9"/>
    <hyperlink ref="F130" r:id="rId10"/>
    <hyperlink ref="F135" r:id="rId11"/>
    <hyperlink ref="F140" r:id="rId12"/>
    <hyperlink ref="F143" r:id="rId13"/>
    <hyperlink ref="F145" r:id="rId14"/>
    <hyperlink ref="F147" r:id="rId15"/>
    <hyperlink ref="F150" r:id="rId16"/>
    <hyperlink ref="F153" r:id="rId17"/>
    <hyperlink ref="F157" r:id="rId18"/>
    <hyperlink ref="F159" r:id="rId19"/>
    <hyperlink ref="F166" r:id="rId2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314" t="s">
        <v>6</v>
      </c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8" t="s">
        <v>89</v>
      </c>
    </row>
    <row r="3" spans="1:46" s="1" customFormat="1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4.9" customHeight="1" x14ac:dyDescent="0.2">
      <c r="B4" s="21"/>
      <c r="D4" s="22" t="s">
        <v>96</v>
      </c>
      <c r="L4" s="21"/>
      <c r="M4" s="94" t="s">
        <v>11</v>
      </c>
      <c r="AT4" s="18" t="s">
        <v>4</v>
      </c>
    </row>
    <row r="5" spans="1:46" s="1" customFormat="1" ht="6.9" customHeight="1" x14ac:dyDescent="0.2">
      <c r="B5" s="21"/>
      <c r="L5" s="21"/>
    </row>
    <row r="6" spans="1:46" s="1" customFormat="1" ht="12" customHeight="1" x14ac:dyDescent="0.2">
      <c r="B6" s="21"/>
      <c r="D6" s="28" t="s">
        <v>17</v>
      </c>
      <c r="L6" s="21"/>
    </row>
    <row r="7" spans="1:46" s="1" customFormat="1" ht="16.5" customHeight="1" x14ac:dyDescent="0.2">
      <c r="B7" s="21"/>
      <c r="E7" s="329" t="str">
        <f>'Rekapitulace stavby'!K6</f>
        <v>Nemocnice Vyškov</v>
      </c>
      <c r="F7" s="330"/>
      <c r="G7" s="330"/>
      <c r="H7" s="330"/>
      <c r="L7" s="21"/>
    </row>
    <row r="8" spans="1:46" s="1" customFormat="1" ht="12" customHeight="1" x14ac:dyDescent="0.2">
      <c r="B8" s="21"/>
      <c r="D8" s="28" t="s">
        <v>97</v>
      </c>
      <c r="L8" s="21"/>
    </row>
    <row r="9" spans="1:46" s="2" customFormat="1" ht="16.5" customHeight="1" x14ac:dyDescent="0.2">
      <c r="A9" s="33"/>
      <c r="B9" s="34"/>
      <c r="C9" s="33"/>
      <c r="D9" s="33"/>
      <c r="E9" s="329" t="s">
        <v>98</v>
      </c>
      <c r="F9" s="328"/>
      <c r="G9" s="328"/>
      <c r="H9" s="328"/>
      <c r="I9" s="33"/>
      <c r="J9" s="33"/>
      <c r="K9" s="33"/>
      <c r="L9" s="9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99</v>
      </c>
      <c r="E10" s="33"/>
      <c r="F10" s="33"/>
      <c r="G10" s="33"/>
      <c r="H10" s="33"/>
      <c r="I10" s="33"/>
      <c r="J10" s="33"/>
      <c r="K10" s="33"/>
      <c r="L10" s="9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308" t="s">
        <v>998</v>
      </c>
      <c r="F11" s="328"/>
      <c r="G11" s="328"/>
      <c r="H11" s="328"/>
      <c r="I11" s="33"/>
      <c r="J11" s="33"/>
      <c r="K11" s="33"/>
      <c r="L11" s="9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9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19</v>
      </c>
      <c r="E13" s="33"/>
      <c r="F13" s="26" t="s">
        <v>3</v>
      </c>
      <c r="G13" s="33"/>
      <c r="H13" s="33"/>
      <c r="I13" s="28" t="s">
        <v>20</v>
      </c>
      <c r="J13" s="26" t="s">
        <v>3</v>
      </c>
      <c r="K13" s="33"/>
      <c r="L13" s="9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26" t="s">
        <v>22</v>
      </c>
      <c r="G14" s="33"/>
      <c r="H14" s="33"/>
      <c r="I14" s="28" t="s">
        <v>23</v>
      </c>
      <c r="J14" s="51" t="str">
        <f>'Rekapitulace stavby'!AN8</f>
        <v>26. 8. 2022</v>
      </c>
      <c r="K14" s="33"/>
      <c r="L14" s="9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9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25</v>
      </c>
      <c r="E16" s="33"/>
      <c r="F16" s="33"/>
      <c r="G16" s="33"/>
      <c r="H16" s="33"/>
      <c r="I16" s="28" t="s">
        <v>26</v>
      </c>
      <c r="J16" s="26" t="str">
        <f>IF('Rekapitulace stavby'!AN10="","",'Rekapitulace stavby'!AN10)</f>
        <v/>
      </c>
      <c r="K16" s="33"/>
      <c r="L16" s="9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tr">
        <f>IF('Rekapitulace stavby'!E11="","",'Rekapitulace stavby'!E11)</f>
        <v xml:space="preserve"> </v>
      </c>
      <c r="F17" s="33"/>
      <c r="G17" s="33"/>
      <c r="H17" s="33"/>
      <c r="I17" s="28" t="s">
        <v>27</v>
      </c>
      <c r="J17" s="26" t="str">
        <f>IF('Rekapitulace stavby'!AN11="","",'Rekapitulace stavby'!AN11)</f>
        <v/>
      </c>
      <c r="K17" s="33"/>
      <c r="L17" s="9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9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26</v>
      </c>
      <c r="J19" s="29" t="str">
        <f>'Rekapitulace stavby'!AN13</f>
        <v>Vyplň údaj</v>
      </c>
      <c r="K19" s="33"/>
      <c r="L19" s="9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331" t="str">
        <f>'Rekapitulace stavby'!E14</f>
        <v>Vyplň údaj</v>
      </c>
      <c r="F20" s="323"/>
      <c r="G20" s="323"/>
      <c r="H20" s="323"/>
      <c r="I20" s="28" t="s">
        <v>27</v>
      </c>
      <c r="J20" s="29" t="str">
        <f>'Rekapitulace stavby'!AN14</f>
        <v>Vyplň údaj</v>
      </c>
      <c r="K20" s="33"/>
      <c r="L20" s="9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9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26</v>
      </c>
      <c r="J22" s="26" t="str">
        <f>IF('Rekapitulace stavby'!AN16="","",'Rekapitulace stavby'!AN16)</f>
        <v/>
      </c>
      <c r="K22" s="33"/>
      <c r="L22" s="9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tr">
        <f>IF('Rekapitulace stavby'!E17="","",'Rekapitulace stavby'!E17)</f>
        <v xml:space="preserve"> </v>
      </c>
      <c r="F23" s="33"/>
      <c r="G23" s="33"/>
      <c r="H23" s="33"/>
      <c r="I23" s="28" t="s">
        <v>27</v>
      </c>
      <c r="J23" s="26" t="str">
        <f>IF('Rekapitulace stavby'!AN17="","",'Rekapitulace stavby'!AN17)</f>
        <v/>
      </c>
      <c r="K23" s="33"/>
      <c r="L23" s="9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9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32</v>
      </c>
      <c r="E25" s="33"/>
      <c r="F25" s="33"/>
      <c r="G25" s="33"/>
      <c r="H25" s="33"/>
      <c r="I25" s="28" t="s">
        <v>26</v>
      </c>
      <c r="J25" s="26" t="str">
        <f>IF('Rekapitulace stavby'!AN19="","",'Rekapitulace stavby'!AN19)</f>
        <v/>
      </c>
      <c r="K25" s="33"/>
      <c r="L25" s="9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27</v>
      </c>
      <c r="J26" s="26" t="str">
        <f>IF('Rekapitulace stavby'!AN20="","",'Rekapitulace stavby'!AN20)</f>
        <v/>
      </c>
      <c r="K26" s="33"/>
      <c r="L26" s="9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9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9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96"/>
      <c r="B29" s="97"/>
      <c r="C29" s="96"/>
      <c r="D29" s="96"/>
      <c r="E29" s="327" t="s">
        <v>3</v>
      </c>
      <c r="F29" s="327"/>
      <c r="G29" s="327"/>
      <c r="H29" s="327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9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 x14ac:dyDescent="0.2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9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99" t="s">
        <v>35</v>
      </c>
      <c r="E32" s="33"/>
      <c r="F32" s="33"/>
      <c r="G32" s="33"/>
      <c r="H32" s="33"/>
      <c r="I32" s="33"/>
      <c r="J32" s="67">
        <f>ROUND(J87, 2)</f>
        <v>0</v>
      </c>
      <c r="K32" s="33"/>
      <c r="L32" s="9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 x14ac:dyDescent="0.2">
      <c r="A33" s="33"/>
      <c r="B33" s="34"/>
      <c r="C33" s="33"/>
      <c r="D33" s="62"/>
      <c r="E33" s="62"/>
      <c r="F33" s="62"/>
      <c r="G33" s="62"/>
      <c r="H33" s="62"/>
      <c r="I33" s="62"/>
      <c r="J33" s="62"/>
      <c r="K33" s="62"/>
      <c r="L33" s="9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 x14ac:dyDescent="0.2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9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 x14ac:dyDescent="0.2">
      <c r="A35" s="33"/>
      <c r="B35" s="34"/>
      <c r="C35" s="33"/>
      <c r="D35" s="100" t="s">
        <v>39</v>
      </c>
      <c r="E35" s="28" t="s">
        <v>40</v>
      </c>
      <c r="F35" s="101">
        <f>ROUND((SUM(BE87:BE101)),  2)</f>
        <v>0</v>
      </c>
      <c r="G35" s="33"/>
      <c r="H35" s="33"/>
      <c r="I35" s="102">
        <v>0.21</v>
      </c>
      <c r="J35" s="101">
        <f>ROUND(((SUM(BE87:BE101))*I35),  2)</f>
        <v>0</v>
      </c>
      <c r="K35" s="33"/>
      <c r="L35" s="9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 x14ac:dyDescent="0.2">
      <c r="A36" s="33"/>
      <c r="B36" s="34"/>
      <c r="C36" s="33"/>
      <c r="D36" s="33"/>
      <c r="E36" s="28" t="s">
        <v>41</v>
      </c>
      <c r="F36" s="101">
        <f>ROUND((SUM(BF87:BF101)),  2)</f>
        <v>0</v>
      </c>
      <c r="G36" s="33"/>
      <c r="H36" s="33"/>
      <c r="I36" s="102">
        <v>0.15</v>
      </c>
      <c r="J36" s="101">
        <f>ROUND(((SUM(BF87:BF101))*I36),  2)</f>
        <v>0</v>
      </c>
      <c r="K36" s="33"/>
      <c r="L36" s="9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 x14ac:dyDescent="0.2">
      <c r="A37" s="33"/>
      <c r="B37" s="34"/>
      <c r="C37" s="33"/>
      <c r="D37" s="33"/>
      <c r="E37" s="28" t="s">
        <v>42</v>
      </c>
      <c r="F37" s="101">
        <f>ROUND((SUM(BG87:BG101)),  2)</f>
        <v>0</v>
      </c>
      <c r="G37" s="33"/>
      <c r="H37" s="33"/>
      <c r="I37" s="102">
        <v>0.21</v>
      </c>
      <c r="J37" s="101">
        <f>0</f>
        <v>0</v>
      </c>
      <c r="K37" s="33"/>
      <c r="L37" s="9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 x14ac:dyDescent="0.2">
      <c r="A38" s="33"/>
      <c r="B38" s="34"/>
      <c r="C38" s="33"/>
      <c r="D38" s="33"/>
      <c r="E38" s="28" t="s">
        <v>43</v>
      </c>
      <c r="F38" s="101">
        <f>ROUND((SUM(BH87:BH101)),  2)</f>
        <v>0</v>
      </c>
      <c r="G38" s="33"/>
      <c r="H38" s="33"/>
      <c r="I38" s="102">
        <v>0.15</v>
      </c>
      <c r="J38" s="101">
        <f>0</f>
        <v>0</v>
      </c>
      <c r="K38" s="33"/>
      <c r="L38" s="9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 x14ac:dyDescent="0.2">
      <c r="A39" s="33"/>
      <c r="B39" s="34"/>
      <c r="C39" s="33"/>
      <c r="D39" s="33"/>
      <c r="E39" s="28" t="s">
        <v>44</v>
      </c>
      <c r="F39" s="101">
        <f>ROUND((SUM(BI87:BI101)),  2)</f>
        <v>0</v>
      </c>
      <c r="G39" s="33"/>
      <c r="H39" s="33"/>
      <c r="I39" s="102">
        <v>0</v>
      </c>
      <c r="J39" s="101">
        <f>0</f>
        <v>0</v>
      </c>
      <c r="K39" s="33"/>
      <c r="L39" s="9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9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3"/>
      <c r="D41" s="104" t="s">
        <v>45</v>
      </c>
      <c r="E41" s="56"/>
      <c r="F41" s="56"/>
      <c r="G41" s="105" t="s">
        <v>46</v>
      </c>
      <c r="H41" s="106" t="s">
        <v>47</v>
      </c>
      <c r="I41" s="56"/>
      <c r="J41" s="107">
        <f>SUM(J32:J39)</f>
        <v>0</v>
      </c>
      <c r="K41" s="108"/>
      <c r="L41" s="9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 x14ac:dyDescent="0.2">
      <c r="A42" s="33"/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9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 x14ac:dyDescent="0.2">
      <c r="A46" s="33"/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9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 x14ac:dyDescent="0.2">
      <c r="A47" s="33"/>
      <c r="B47" s="34"/>
      <c r="C47" s="22" t="s">
        <v>101</v>
      </c>
      <c r="D47" s="33"/>
      <c r="E47" s="33"/>
      <c r="F47" s="33"/>
      <c r="G47" s="33"/>
      <c r="H47" s="33"/>
      <c r="I47" s="33"/>
      <c r="J47" s="33"/>
      <c r="K47" s="33"/>
      <c r="L47" s="9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 x14ac:dyDescent="0.2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9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17</v>
      </c>
      <c r="D49" s="33"/>
      <c r="E49" s="33"/>
      <c r="F49" s="33"/>
      <c r="G49" s="33"/>
      <c r="H49" s="33"/>
      <c r="I49" s="33"/>
      <c r="J49" s="33"/>
      <c r="K49" s="33"/>
      <c r="L49" s="9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3"/>
      <c r="D50" s="33"/>
      <c r="E50" s="329" t="str">
        <f>E7</f>
        <v>Nemocnice Vyškov</v>
      </c>
      <c r="F50" s="330"/>
      <c r="G50" s="330"/>
      <c r="H50" s="330"/>
      <c r="I50" s="33"/>
      <c r="J50" s="33"/>
      <c r="K50" s="33"/>
      <c r="L50" s="9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 x14ac:dyDescent="0.2">
      <c r="B51" s="21"/>
      <c r="C51" s="28" t="s">
        <v>97</v>
      </c>
      <c r="L51" s="21"/>
    </row>
    <row r="52" spans="1:47" s="2" customFormat="1" ht="16.5" customHeight="1" x14ac:dyDescent="0.2">
      <c r="A52" s="33"/>
      <c r="B52" s="34"/>
      <c r="C52" s="33"/>
      <c r="D52" s="33"/>
      <c r="E52" s="329" t="s">
        <v>98</v>
      </c>
      <c r="F52" s="328"/>
      <c r="G52" s="328"/>
      <c r="H52" s="328"/>
      <c r="I52" s="33"/>
      <c r="J52" s="33"/>
      <c r="K52" s="33"/>
      <c r="L52" s="9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 x14ac:dyDescent="0.2">
      <c r="A53" s="33"/>
      <c r="B53" s="34"/>
      <c r="C53" s="28" t="s">
        <v>99</v>
      </c>
      <c r="D53" s="33"/>
      <c r="E53" s="33"/>
      <c r="F53" s="33"/>
      <c r="G53" s="33"/>
      <c r="H53" s="33"/>
      <c r="I53" s="33"/>
      <c r="J53" s="33"/>
      <c r="K53" s="33"/>
      <c r="L53" s="9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 x14ac:dyDescent="0.2">
      <c r="A54" s="33"/>
      <c r="B54" s="34"/>
      <c r="C54" s="33"/>
      <c r="D54" s="33"/>
      <c r="E54" s="308" t="str">
        <f>E11</f>
        <v>02.3 - Ochranný nátěr střechy obj. E</v>
      </c>
      <c r="F54" s="328"/>
      <c r="G54" s="328"/>
      <c r="H54" s="328"/>
      <c r="I54" s="33"/>
      <c r="J54" s="33"/>
      <c r="K54" s="33"/>
      <c r="L54" s="9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 x14ac:dyDescent="0.2">
      <c r="A55" s="33"/>
      <c r="B55" s="34"/>
      <c r="C55" s="33"/>
      <c r="D55" s="33"/>
      <c r="E55" s="33"/>
      <c r="F55" s="33"/>
      <c r="G55" s="33"/>
      <c r="H55" s="33"/>
      <c r="I55" s="33"/>
      <c r="J55" s="33"/>
      <c r="K55" s="33"/>
      <c r="L55" s="9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 x14ac:dyDescent="0.2">
      <c r="A56" s="33"/>
      <c r="B56" s="34"/>
      <c r="C56" s="28" t="s">
        <v>21</v>
      </c>
      <c r="D56" s="33"/>
      <c r="E56" s="33"/>
      <c r="F56" s="26" t="str">
        <f>F14</f>
        <v xml:space="preserve"> </v>
      </c>
      <c r="G56" s="33"/>
      <c r="H56" s="33"/>
      <c r="I56" s="28" t="s">
        <v>23</v>
      </c>
      <c r="J56" s="51" t="str">
        <f>IF(J14="","",J14)</f>
        <v>26. 8. 2022</v>
      </c>
      <c r="K56" s="33"/>
      <c r="L56" s="9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 x14ac:dyDescent="0.2">
      <c r="A57" s="33"/>
      <c r="B57" s="34"/>
      <c r="C57" s="33"/>
      <c r="D57" s="33"/>
      <c r="E57" s="33"/>
      <c r="F57" s="33"/>
      <c r="G57" s="33"/>
      <c r="H57" s="33"/>
      <c r="I57" s="33"/>
      <c r="J57" s="33"/>
      <c r="K57" s="33"/>
      <c r="L57" s="9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customHeight="1" x14ac:dyDescent="0.2">
      <c r="A58" s="33"/>
      <c r="B58" s="34"/>
      <c r="C58" s="28" t="s">
        <v>25</v>
      </c>
      <c r="D58" s="33"/>
      <c r="E58" s="33"/>
      <c r="F58" s="26" t="str">
        <f>E17</f>
        <v xml:space="preserve"> </v>
      </c>
      <c r="G58" s="33"/>
      <c r="H58" s="33"/>
      <c r="I58" s="28" t="s">
        <v>30</v>
      </c>
      <c r="J58" s="31" t="str">
        <f>E23</f>
        <v xml:space="preserve"> </v>
      </c>
      <c r="K58" s="33"/>
      <c r="L58" s="9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customHeight="1" x14ac:dyDescent="0.2">
      <c r="A59" s="33"/>
      <c r="B59" s="34"/>
      <c r="C59" s="28" t="s">
        <v>28</v>
      </c>
      <c r="D59" s="33"/>
      <c r="E59" s="33"/>
      <c r="F59" s="26" t="str">
        <f>IF(E20="","",E20)</f>
        <v>Vyplň údaj</v>
      </c>
      <c r="G59" s="33"/>
      <c r="H59" s="33"/>
      <c r="I59" s="28" t="s">
        <v>32</v>
      </c>
      <c r="J59" s="31" t="str">
        <f>E26</f>
        <v xml:space="preserve"> </v>
      </c>
      <c r="K59" s="33"/>
      <c r="L59" s="9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 x14ac:dyDescent="0.2">
      <c r="A60" s="33"/>
      <c r="B60" s="34"/>
      <c r="C60" s="33"/>
      <c r="D60" s="33"/>
      <c r="E60" s="33"/>
      <c r="F60" s="33"/>
      <c r="G60" s="33"/>
      <c r="H60" s="33"/>
      <c r="I60" s="33"/>
      <c r="J60" s="33"/>
      <c r="K60" s="33"/>
      <c r="L60" s="9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 x14ac:dyDescent="0.2">
      <c r="A61" s="33"/>
      <c r="B61" s="34"/>
      <c r="C61" s="109" t="s">
        <v>102</v>
      </c>
      <c r="D61" s="103"/>
      <c r="E61" s="103"/>
      <c r="F61" s="103"/>
      <c r="G61" s="103"/>
      <c r="H61" s="103"/>
      <c r="I61" s="103"/>
      <c r="J61" s="110" t="s">
        <v>103</v>
      </c>
      <c r="K61" s="103"/>
      <c r="L61" s="9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 x14ac:dyDescent="0.2">
      <c r="A62" s="33"/>
      <c r="B62" s="34"/>
      <c r="C62" s="33"/>
      <c r="D62" s="33"/>
      <c r="E62" s="33"/>
      <c r="F62" s="33"/>
      <c r="G62" s="33"/>
      <c r="H62" s="33"/>
      <c r="I62" s="33"/>
      <c r="J62" s="33"/>
      <c r="K62" s="33"/>
      <c r="L62" s="9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 x14ac:dyDescent="0.2">
      <c r="A63" s="33"/>
      <c r="B63" s="34"/>
      <c r="C63" s="111" t="s">
        <v>67</v>
      </c>
      <c r="D63" s="33"/>
      <c r="E63" s="33"/>
      <c r="F63" s="33"/>
      <c r="G63" s="33"/>
      <c r="H63" s="33"/>
      <c r="I63" s="33"/>
      <c r="J63" s="67">
        <f>J87</f>
        <v>0</v>
      </c>
      <c r="K63" s="33"/>
      <c r="L63" s="9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104</v>
      </c>
    </row>
    <row r="64" spans="1:47" s="9" customFormat="1" ht="24.9" customHeight="1" x14ac:dyDescent="0.2">
      <c r="B64" s="112"/>
      <c r="D64" s="113" t="s">
        <v>114</v>
      </c>
      <c r="E64" s="114"/>
      <c r="F64" s="114"/>
      <c r="G64" s="114"/>
      <c r="H64" s="114"/>
      <c r="I64" s="114"/>
      <c r="J64" s="115">
        <f>J88</f>
        <v>0</v>
      </c>
      <c r="L64" s="112"/>
    </row>
    <row r="65" spans="1:31" s="10" customFormat="1" ht="19.95" customHeight="1" x14ac:dyDescent="0.2">
      <c r="B65" s="116"/>
      <c r="D65" s="117" t="s">
        <v>999</v>
      </c>
      <c r="E65" s="118"/>
      <c r="F65" s="118"/>
      <c r="G65" s="118"/>
      <c r="H65" s="118"/>
      <c r="I65" s="118"/>
      <c r="J65" s="119">
        <f>J89</f>
        <v>0</v>
      </c>
      <c r="L65" s="116"/>
    </row>
    <row r="66" spans="1:31" s="2" customFormat="1" ht="21.75" customHeight="1" x14ac:dyDescent="0.2">
      <c r="A66" s="33"/>
      <c r="B66" s="34"/>
      <c r="C66" s="33"/>
      <c r="D66" s="33"/>
      <c r="E66" s="33"/>
      <c r="F66" s="33"/>
      <c r="G66" s="33"/>
      <c r="H66" s="33"/>
      <c r="I66" s="33"/>
      <c r="J66" s="33"/>
      <c r="K66" s="33"/>
      <c r="L66" s="9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customHeight="1" x14ac:dyDescent="0.2">
      <c r="A67" s="33"/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9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" customHeight="1" x14ac:dyDescent="0.2">
      <c r="A71" s="33"/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9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 x14ac:dyDescent="0.2">
      <c r="A72" s="33"/>
      <c r="B72" s="34"/>
      <c r="C72" s="22" t="s">
        <v>126</v>
      </c>
      <c r="D72" s="33"/>
      <c r="E72" s="33"/>
      <c r="F72" s="33"/>
      <c r="G72" s="33"/>
      <c r="H72" s="33"/>
      <c r="I72" s="33"/>
      <c r="J72" s="33"/>
      <c r="K72" s="33"/>
      <c r="L72" s="9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 x14ac:dyDescent="0.2">
      <c r="A73" s="33"/>
      <c r="B73" s="34"/>
      <c r="C73" s="33"/>
      <c r="D73" s="33"/>
      <c r="E73" s="33"/>
      <c r="F73" s="33"/>
      <c r="G73" s="33"/>
      <c r="H73" s="33"/>
      <c r="I73" s="33"/>
      <c r="J73" s="33"/>
      <c r="K73" s="33"/>
      <c r="L73" s="9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 x14ac:dyDescent="0.2">
      <c r="A74" s="33"/>
      <c r="B74" s="34"/>
      <c r="C74" s="28" t="s">
        <v>17</v>
      </c>
      <c r="D74" s="33"/>
      <c r="E74" s="33"/>
      <c r="F74" s="33"/>
      <c r="G74" s="33"/>
      <c r="H74" s="33"/>
      <c r="I74" s="33"/>
      <c r="J74" s="33"/>
      <c r="K74" s="33"/>
      <c r="L74" s="9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 x14ac:dyDescent="0.2">
      <c r="A75" s="33"/>
      <c r="B75" s="34"/>
      <c r="C75" s="33"/>
      <c r="D75" s="33"/>
      <c r="E75" s="329" t="str">
        <f>E7</f>
        <v>Nemocnice Vyškov</v>
      </c>
      <c r="F75" s="330"/>
      <c r="G75" s="330"/>
      <c r="H75" s="330"/>
      <c r="I75" s="33"/>
      <c r="J75" s="33"/>
      <c r="K75" s="33"/>
      <c r="L75" s="9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 x14ac:dyDescent="0.2">
      <c r="B76" s="21"/>
      <c r="C76" s="28" t="s">
        <v>97</v>
      </c>
      <c r="L76" s="21"/>
    </row>
    <row r="77" spans="1:31" s="2" customFormat="1" ht="16.5" customHeight="1" x14ac:dyDescent="0.2">
      <c r="A77" s="33"/>
      <c r="B77" s="34"/>
      <c r="C77" s="33"/>
      <c r="D77" s="33"/>
      <c r="E77" s="329" t="s">
        <v>98</v>
      </c>
      <c r="F77" s="328"/>
      <c r="G77" s="328"/>
      <c r="H77" s="328"/>
      <c r="I77" s="33"/>
      <c r="J77" s="33"/>
      <c r="K77" s="33"/>
      <c r="L77" s="9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 x14ac:dyDescent="0.2">
      <c r="A78" s="33"/>
      <c r="B78" s="34"/>
      <c r="C78" s="28" t="s">
        <v>99</v>
      </c>
      <c r="D78" s="33"/>
      <c r="E78" s="33"/>
      <c r="F78" s="33"/>
      <c r="G78" s="33"/>
      <c r="H78" s="33"/>
      <c r="I78" s="33"/>
      <c r="J78" s="33"/>
      <c r="K78" s="33"/>
      <c r="L78" s="9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 x14ac:dyDescent="0.2">
      <c r="A79" s="33"/>
      <c r="B79" s="34"/>
      <c r="C79" s="33"/>
      <c r="D79" s="33"/>
      <c r="E79" s="308" t="str">
        <f>E11</f>
        <v>02.3 - Ochranný nátěr střechy obj. E</v>
      </c>
      <c r="F79" s="328"/>
      <c r="G79" s="328"/>
      <c r="H79" s="328"/>
      <c r="I79" s="33"/>
      <c r="J79" s="33"/>
      <c r="K79" s="33"/>
      <c r="L79" s="9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 x14ac:dyDescent="0.2">
      <c r="A80" s="33"/>
      <c r="B80" s="34"/>
      <c r="C80" s="33"/>
      <c r="D80" s="33"/>
      <c r="E80" s="33"/>
      <c r="F80" s="33"/>
      <c r="G80" s="33"/>
      <c r="H80" s="33"/>
      <c r="I80" s="33"/>
      <c r="J80" s="33"/>
      <c r="K80" s="33"/>
      <c r="L80" s="9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 x14ac:dyDescent="0.2">
      <c r="A81" s="33"/>
      <c r="B81" s="34"/>
      <c r="C81" s="28" t="s">
        <v>21</v>
      </c>
      <c r="D81" s="33"/>
      <c r="E81" s="33"/>
      <c r="F81" s="26" t="str">
        <f>F14</f>
        <v xml:space="preserve"> </v>
      </c>
      <c r="G81" s="33"/>
      <c r="H81" s="33"/>
      <c r="I81" s="28" t="s">
        <v>23</v>
      </c>
      <c r="J81" s="51" t="str">
        <f>IF(J14="","",J14)</f>
        <v>26. 8. 2022</v>
      </c>
      <c r="K81" s="33"/>
      <c r="L81" s="9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 x14ac:dyDescent="0.2">
      <c r="A82" s="33"/>
      <c r="B82" s="34"/>
      <c r="C82" s="33"/>
      <c r="D82" s="33"/>
      <c r="E82" s="33"/>
      <c r="F82" s="33"/>
      <c r="G82" s="33"/>
      <c r="H82" s="33"/>
      <c r="I82" s="33"/>
      <c r="J82" s="33"/>
      <c r="K82" s="33"/>
      <c r="L82" s="9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 x14ac:dyDescent="0.2">
      <c r="A83" s="33"/>
      <c r="B83" s="34"/>
      <c r="C83" s="28" t="s">
        <v>25</v>
      </c>
      <c r="D83" s="33"/>
      <c r="E83" s="33"/>
      <c r="F83" s="26" t="str">
        <f>E17</f>
        <v xml:space="preserve"> </v>
      </c>
      <c r="G83" s="33"/>
      <c r="H83" s="33"/>
      <c r="I83" s="28" t="s">
        <v>30</v>
      </c>
      <c r="J83" s="31" t="str">
        <f>E23</f>
        <v xml:space="preserve"> </v>
      </c>
      <c r="K83" s="33"/>
      <c r="L83" s="9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 x14ac:dyDescent="0.2">
      <c r="A84" s="33"/>
      <c r="B84" s="34"/>
      <c r="C84" s="28" t="s">
        <v>28</v>
      </c>
      <c r="D84" s="33"/>
      <c r="E84" s="33"/>
      <c r="F84" s="26" t="str">
        <f>IF(E20="","",E20)</f>
        <v>Vyplň údaj</v>
      </c>
      <c r="G84" s="33"/>
      <c r="H84" s="33"/>
      <c r="I84" s="28" t="s">
        <v>32</v>
      </c>
      <c r="J84" s="31" t="str">
        <f>E26</f>
        <v xml:space="preserve"> </v>
      </c>
      <c r="K84" s="33"/>
      <c r="L84" s="9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 x14ac:dyDescent="0.2">
      <c r="A85" s="33"/>
      <c r="B85" s="34"/>
      <c r="C85" s="33"/>
      <c r="D85" s="33"/>
      <c r="E85" s="33"/>
      <c r="F85" s="33"/>
      <c r="G85" s="33"/>
      <c r="H85" s="33"/>
      <c r="I85" s="33"/>
      <c r="J85" s="33"/>
      <c r="K85" s="33"/>
      <c r="L85" s="9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 x14ac:dyDescent="0.2">
      <c r="A86" s="120"/>
      <c r="B86" s="121"/>
      <c r="C86" s="122" t="s">
        <v>127</v>
      </c>
      <c r="D86" s="123" t="s">
        <v>54</v>
      </c>
      <c r="E86" s="123" t="s">
        <v>50</v>
      </c>
      <c r="F86" s="123" t="s">
        <v>51</v>
      </c>
      <c r="G86" s="123" t="s">
        <v>128</v>
      </c>
      <c r="H86" s="123" t="s">
        <v>129</v>
      </c>
      <c r="I86" s="123" t="s">
        <v>130</v>
      </c>
      <c r="J86" s="123" t="s">
        <v>103</v>
      </c>
      <c r="K86" s="124" t="s">
        <v>131</v>
      </c>
      <c r="L86" s="125"/>
      <c r="M86" s="58" t="s">
        <v>3</v>
      </c>
      <c r="N86" s="59" t="s">
        <v>39</v>
      </c>
      <c r="O86" s="59" t="s">
        <v>132</v>
      </c>
      <c r="P86" s="59" t="s">
        <v>133</v>
      </c>
      <c r="Q86" s="59" t="s">
        <v>134</v>
      </c>
      <c r="R86" s="59" t="s">
        <v>135</v>
      </c>
      <c r="S86" s="59" t="s">
        <v>136</v>
      </c>
      <c r="T86" s="60" t="s">
        <v>137</v>
      </c>
      <c r="U86" s="120"/>
      <c r="V86" s="120"/>
      <c r="W86" s="120"/>
      <c r="X86" s="120"/>
      <c r="Y86" s="120"/>
      <c r="Z86" s="120"/>
      <c r="AA86" s="120"/>
      <c r="AB86" s="120"/>
      <c r="AC86" s="120"/>
      <c r="AD86" s="120"/>
      <c r="AE86" s="120"/>
    </row>
    <row r="87" spans="1:65" s="2" customFormat="1" ht="22.8" customHeight="1" x14ac:dyDescent="0.3">
      <c r="A87" s="33"/>
      <c r="B87" s="34"/>
      <c r="C87" s="65" t="s">
        <v>138</v>
      </c>
      <c r="D87" s="33"/>
      <c r="E87" s="33"/>
      <c r="F87" s="33"/>
      <c r="G87" s="33"/>
      <c r="H87" s="33"/>
      <c r="I87" s="33"/>
      <c r="J87" s="126">
        <f>BK87</f>
        <v>0</v>
      </c>
      <c r="K87" s="33"/>
      <c r="L87" s="34"/>
      <c r="M87" s="61"/>
      <c r="N87" s="52"/>
      <c r="O87" s="62"/>
      <c r="P87" s="127">
        <f>P88</f>
        <v>0</v>
      </c>
      <c r="Q87" s="62"/>
      <c r="R87" s="127">
        <f>R88</f>
        <v>0.23705859999999998</v>
      </c>
      <c r="S87" s="62"/>
      <c r="T87" s="128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68</v>
      </c>
      <c r="AU87" s="18" t="s">
        <v>104</v>
      </c>
      <c r="BK87" s="129">
        <f>BK88</f>
        <v>0</v>
      </c>
    </row>
    <row r="88" spans="1:65" s="12" customFormat="1" ht="25.95" customHeight="1" x14ac:dyDescent="0.25">
      <c r="B88" s="130"/>
      <c r="D88" s="131" t="s">
        <v>68</v>
      </c>
      <c r="E88" s="132" t="s">
        <v>600</v>
      </c>
      <c r="F88" s="132" t="s">
        <v>601</v>
      </c>
      <c r="I88" s="133"/>
      <c r="J88" s="134">
        <f>BK88</f>
        <v>0</v>
      </c>
      <c r="L88" s="130"/>
      <c r="M88" s="135"/>
      <c r="N88" s="136"/>
      <c r="O88" s="136"/>
      <c r="P88" s="137">
        <f>P89</f>
        <v>0</v>
      </c>
      <c r="Q88" s="136"/>
      <c r="R88" s="137">
        <f>R89</f>
        <v>0.23705859999999998</v>
      </c>
      <c r="S88" s="136"/>
      <c r="T88" s="138">
        <f>T89</f>
        <v>0</v>
      </c>
      <c r="AR88" s="131" t="s">
        <v>78</v>
      </c>
      <c r="AT88" s="139" t="s">
        <v>68</v>
      </c>
      <c r="AU88" s="139" t="s">
        <v>69</v>
      </c>
      <c r="AY88" s="131" t="s">
        <v>141</v>
      </c>
      <c r="BK88" s="140">
        <f>BK89</f>
        <v>0</v>
      </c>
    </row>
    <row r="89" spans="1:65" s="12" customFormat="1" ht="22.8" customHeight="1" x14ac:dyDescent="0.25">
      <c r="B89" s="130"/>
      <c r="D89" s="131" t="s">
        <v>68</v>
      </c>
      <c r="E89" s="141" t="s">
        <v>1000</v>
      </c>
      <c r="F89" s="141" t="s">
        <v>1001</v>
      </c>
      <c r="I89" s="133"/>
      <c r="J89" s="142">
        <f>BK89</f>
        <v>0</v>
      </c>
      <c r="L89" s="130"/>
      <c r="M89" s="135"/>
      <c r="N89" s="136"/>
      <c r="O89" s="136"/>
      <c r="P89" s="137">
        <f>SUM(P90:P101)</f>
        <v>0</v>
      </c>
      <c r="Q89" s="136"/>
      <c r="R89" s="137">
        <f>SUM(R90:R101)</f>
        <v>0.23705859999999998</v>
      </c>
      <c r="S89" s="136"/>
      <c r="T89" s="138">
        <f>SUM(T90:T101)</f>
        <v>0</v>
      </c>
      <c r="AR89" s="131" t="s">
        <v>78</v>
      </c>
      <c r="AT89" s="139" t="s">
        <v>68</v>
      </c>
      <c r="AU89" s="139" t="s">
        <v>76</v>
      </c>
      <c r="AY89" s="131" t="s">
        <v>141</v>
      </c>
      <c r="BK89" s="140">
        <f>SUM(BK90:BK101)</f>
        <v>0</v>
      </c>
    </row>
    <row r="90" spans="1:65" s="2" customFormat="1" ht="37.799999999999997" customHeight="1" x14ac:dyDescent="0.2">
      <c r="A90" s="33"/>
      <c r="B90" s="143"/>
      <c r="C90" s="144" t="s">
        <v>76</v>
      </c>
      <c r="D90" s="144" t="s">
        <v>143</v>
      </c>
      <c r="E90" s="145" t="s">
        <v>1002</v>
      </c>
      <c r="F90" s="146" t="s">
        <v>1003</v>
      </c>
      <c r="G90" s="147" t="s">
        <v>146</v>
      </c>
      <c r="H90" s="148">
        <v>504.38</v>
      </c>
      <c r="I90" s="149"/>
      <c r="J90" s="150">
        <f>ROUND(I90*H90,2)</f>
        <v>0</v>
      </c>
      <c r="K90" s="146" t="s">
        <v>147</v>
      </c>
      <c r="L90" s="34"/>
      <c r="M90" s="151" t="s">
        <v>3</v>
      </c>
      <c r="N90" s="152" t="s">
        <v>40</v>
      </c>
      <c r="O90" s="54"/>
      <c r="P90" s="153">
        <f>O90*H90</f>
        <v>0</v>
      </c>
      <c r="Q90" s="153">
        <v>6.9999999999999994E-5</v>
      </c>
      <c r="R90" s="153">
        <f>Q90*H90</f>
        <v>3.5306599999999994E-2</v>
      </c>
      <c r="S90" s="153">
        <v>0</v>
      </c>
      <c r="T90" s="154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55" t="s">
        <v>247</v>
      </c>
      <c r="AT90" s="155" t="s">
        <v>143</v>
      </c>
      <c r="AU90" s="155" t="s">
        <v>78</v>
      </c>
      <c r="AY90" s="18" t="s">
        <v>141</v>
      </c>
      <c r="BE90" s="156">
        <f>IF(N90="základní",J90,0)</f>
        <v>0</v>
      </c>
      <c r="BF90" s="156">
        <f>IF(N90="snížená",J90,0)</f>
        <v>0</v>
      </c>
      <c r="BG90" s="156">
        <f>IF(N90="zákl. přenesená",J90,0)</f>
        <v>0</v>
      </c>
      <c r="BH90" s="156">
        <f>IF(N90="sníž. přenesená",J90,0)</f>
        <v>0</v>
      </c>
      <c r="BI90" s="156">
        <f>IF(N90="nulová",J90,0)</f>
        <v>0</v>
      </c>
      <c r="BJ90" s="18" t="s">
        <v>76</v>
      </c>
      <c r="BK90" s="156">
        <f>ROUND(I90*H90,2)</f>
        <v>0</v>
      </c>
      <c r="BL90" s="18" t="s">
        <v>247</v>
      </c>
      <c r="BM90" s="155" t="s">
        <v>1004</v>
      </c>
    </row>
    <row r="91" spans="1:65" s="2" customFormat="1" x14ac:dyDescent="0.2">
      <c r="A91" s="33"/>
      <c r="B91" s="34"/>
      <c r="C91" s="33"/>
      <c r="D91" s="157" t="s">
        <v>150</v>
      </c>
      <c r="E91" s="33"/>
      <c r="F91" s="158" t="s">
        <v>1005</v>
      </c>
      <c r="G91" s="33"/>
      <c r="H91" s="33"/>
      <c r="I91" s="159"/>
      <c r="J91" s="33"/>
      <c r="K91" s="33"/>
      <c r="L91" s="34"/>
      <c r="M91" s="160"/>
      <c r="N91" s="161"/>
      <c r="O91" s="54"/>
      <c r="P91" s="54"/>
      <c r="Q91" s="54"/>
      <c r="R91" s="54"/>
      <c r="S91" s="54"/>
      <c r="T91" s="55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8" t="s">
        <v>150</v>
      </c>
      <c r="AU91" s="18" t="s">
        <v>78</v>
      </c>
    </row>
    <row r="92" spans="1:65" s="13" customFormat="1" x14ac:dyDescent="0.2">
      <c r="B92" s="162"/>
      <c r="D92" s="163" t="s">
        <v>152</v>
      </c>
      <c r="E92" s="164" t="s">
        <v>3</v>
      </c>
      <c r="F92" s="165" t="s">
        <v>1006</v>
      </c>
      <c r="H92" s="164" t="s">
        <v>3</v>
      </c>
      <c r="I92" s="166"/>
      <c r="L92" s="162"/>
      <c r="M92" s="167"/>
      <c r="N92" s="168"/>
      <c r="O92" s="168"/>
      <c r="P92" s="168"/>
      <c r="Q92" s="168"/>
      <c r="R92" s="168"/>
      <c r="S92" s="168"/>
      <c r="T92" s="169"/>
      <c r="AT92" s="164" t="s">
        <v>152</v>
      </c>
      <c r="AU92" s="164" t="s">
        <v>78</v>
      </c>
      <c r="AV92" s="13" t="s">
        <v>76</v>
      </c>
      <c r="AW92" s="13" t="s">
        <v>31</v>
      </c>
      <c r="AX92" s="13" t="s">
        <v>69</v>
      </c>
      <c r="AY92" s="164" t="s">
        <v>141</v>
      </c>
    </row>
    <row r="93" spans="1:65" s="14" customFormat="1" x14ac:dyDescent="0.2">
      <c r="B93" s="170"/>
      <c r="D93" s="163" t="s">
        <v>152</v>
      </c>
      <c r="E93" s="171" t="s">
        <v>3</v>
      </c>
      <c r="F93" s="172" t="s">
        <v>1007</v>
      </c>
      <c r="H93" s="173">
        <v>504.38</v>
      </c>
      <c r="I93" s="174"/>
      <c r="L93" s="170"/>
      <c r="M93" s="175"/>
      <c r="N93" s="176"/>
      <c r="O93" s="176"/>
      <c r="P93" s="176"/>
      <c r="Q93" s="176"/>
      <c r="R93" s="176"/>
      <c r="S93" s="176"/>
      <c r="T93" s="177"/>
      <c r="AT93" s="171" t="s">
        <v>152</v>
      </c>
      <c r="AU93" s="171" t="s">
        <v>78</v>
      </c>
      <c r="AV93" s="14" t="s">
        <v>78</v>
      </c>
      <c r="AW93" s="14" t="s">
        <v>31</v>
      </c>
      <c r="AX93" s="14" t="s">
        <v>76</v>
      </c>
      <c r="AY93" s="171" t="s">
        <v>141</v>
      </c>
    </row>
    <row r="94" spans="1:65" s="2" customFormat="1" ht="24.15" customHeight="1" x14ac:dyDescent="0.2">
      <c r="A94" s="33"/>
      <c r="B94" s="143"/>
      <c r="C94" s="144" t="s">
        <v>78</v>
      </c>
      <c r="D94" s="144" t="s">
        <v>143</v>
      </c>
      <c r="E94" s="145" t="s">
        <v>1008</v>
      </c>
      <c r="F94" s="146" t="s">
        <v>1009</v>
      </c>
      <c r="G94" s="147" t="s">
        <v>146</v>
      </c>
      <c r="H94" s="148">
        <v>504.38</v>
      </c>
      <c r="I94" s="149"/>
      <c r="J94" s="150">
        <f>ROUND(I94*H94,2)</f>
        <v>0</v>
      </c>
      <c r="K94" s="146" t="s">
        <v>147</v>
      </c>
      <c r="L94" s="34"/>
      <c r="M94" s="151" t="s">
        <v>3</v>
      </c>
      <c r="N94" s="152" t="s">
        <v>40</v>
      </c>
      <c r="O94" s="54"/>
      <c r="P94" s="153">
        <f>O94*H94</f>
        <v>0</v>
      </c>
      <c r="Q94" s="153">
        <v>1.3999999999999999E-4</v>
      </c>
      <c r="R94" s="153">
        <f>Q94*H94</f>
        <v>7.0613199999999987E-2</v>
      </c>
      <c r="S94" s="153">
        <v>0</v>
      </c>
      <c r="T94" s="154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55" t="s">
        <v>247</v>
      </c>
      <c r="AT94" s="155" t="s">
        <v>143</v>
      </c>
      <c r="AU94" s="155" t="s">
        <v>78</v>
      </c>
      <c r="AY94" s="18" t="s">
        <v>141</v>
      </c>
      <c r="BE94" s="156">
        <f>IF(N94="základní",J94,0)</f>
        <v>0</v>
      </c>
      <c r="BF94" s="156">
        <f>IF(N94="snížená",J94,0)</f>
        <v>0</v>
      </c>
      <c r="BG94" s="156">
        <f>IF(N94="zákl. přenesená",J94,0)</f>
        <v>0</v>
      </c>
      <c r="BH94" s="156">
        <f>IF(N94="sníž. přenesená",J94,0)</f>
        <v>0</v>
      </c>
      <c r="BI94" s="156">
        <f>IF(N94="nulová",J94,0)</f>
        <v>0</v>
      </c>
      <c r="BJ94" s="18" t="s">
        <v>76</v>
      </c>
      <c r="BK94" s="156">
        <f>ROUND(I94*H94,2)</f>
        <v>0</v>
      </c>
      <c r="BL94" s="18" t="s">
        <v>247</v>
      </c>
      <c r="BM94" s="155" t="s">
        <v>1010</v>
      </c>
    </row>
    <row r="95" spans="1:65" s="2" customFormat="1" x14ac:dyDescent="0.2">
      <c r="A95" s="33"/>
      <c r="B95" s="34"/>
      <c r="C95" s="33"/>
      <c r="D95" s="157" t="s">
        <v>150</v>
      </c>
      <c r="E95" s="33"/>
      <c r="F95" s="158" t="s">
        <v>1011</v>
      </c>
      <c r="G95" s="33"/>
      <c r="H95" s="33"/>
      <c r="I95" s="159"/>
      <c r="J95" s="33"/>
      <c r="K95" s="33"/>
      <c r="L95" s="34"/>
      <c r="M95" s="160"/>
      <c r="N95" s="161"/>
      <c r="O95" s="54"/>
      <c r="P95" s="54"/>
      <c r="Q95" s="54"/>
      <c r="R95" s="54"/>
      <c r="S95" s="54"/>
      <c r="T95" s="55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150</v>
      </c>
      <c r="AU95" s="18" t="s">
        <v>78</v>
      </c>
    </row>
    <row r="96" spans="1:65" s="2" customFormat="1" ht="24.15" customHeight="1" x14ac:dyDescent="0.2">
      <c r="A96" s="33"/>
      <c r="B96" s="143"/>
      <c r="C96" s="144" t="s">
        <v>159</v>
      </c>
      <c r="D96" s="144" t="s">
        <v>143</v>
      </c>
      <c r="E96" s="145" t="s">
        <v>1012</v>
      </c>
      <c r="F96" s="146" t="s">
        <v>1013</v>
      </c>
      <c r="G96" s="147" t="s">
        <v>146</v>
      </c>
      <c r="H96" s="148">
        <v>504.38</v>
      </c>
      <c r="I96" s="149"/>
      <c r="J96" s="150">
        <f>ROUND(I96*H96,2)</f>
        <v>0</v>
      </c>
      <c r="K96" s="146" t="s">
        <v>147</v>
      </c>
      <c r="L96" s="34"/>
      <c r="M96" s="151" t="s">
        <v>3</v>
      </c>
      <c r="N96" s="152" t="s">
        <v>40</v>
      </c>
      <c r="O96" s="54"/>
      <c r="P96" s="153">
        <f>O96*H96</f>
        <v>0</v>
      </c>
      <c r="Q96" s="153">
        <v>1.2999999999999999E-4</v>
      </c>
      <c r="R96" s="153">
        <f>Q96*H96</f>
        <v>6.55694E-2</v>
      </c>
      <c r="S96" s="153">
        <v>0</v>
      </c>
      <c r="T96" s="154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55" t="s">
        <v>247</v>
      </c>
      <c r="AT96" s="155" t="s">
        <v>143</v>
      </c>
      <c r="AU96" s="155" t="s">
        <v>78</v>
      </c>
      <c r="AY96" s="18" t="s">
        <v>141</v>
      </c>
      <c r="BE96" s="156">
        <f>IF(N96="základní",J96,0)</f>
        <v>0</v>
      </c>
      <c r="BF96" s="156">
        <f>IF(N96="snížená",J96,0)</f>
        <v>0</v>
      </c>
      <c r="BG96" s="156">
        <f>IF(N96="zákl. přenesená",J96,0)</f>
        <v>0</v>
      </c>
      <c r="BH96" s="156">
        <f>IF(N96="sníž. přenesená",J96,0)</f>
        <v>0</v>
      </c>
      <c r="BI96" s="156">
        <f>IF(N96="nulová",J96,0)</f>
        <v>0</v>
      </c>
      <c r="BJ96" s="18" t="s">
        <v>76</v>
      </c>
      <c r="BK96" s="156">
        <f>ROUND(I96*H96,2)</f>
        <v>0</v>
      </c>
      <c r="BL96" s="18" t="s">
        <v>247</v>
      </c>
      <c r="BM96" s="155" t="s">
        <v>1014</v>
      </c>
    </row>
    <row r="97" spans="1:65" s="2" customFormat="1" x14ac:dyDescent="0.2">
      <c r="A97" s="33"/>
      <c r="B97" s="34"/>
      <c r="C97" s="33"/>
      <c r="D97" s="157" t="s">
        <v>150</v>
      </c>
      <c r="E97" s="33"/>
      <c r="F97" s="158" t="s">
        <v>1015</v>
      </c>
      <c r="G97" s="33"/>
      <c r="H97" s="33"/>
      <c r="I97" s="159"/>
      <c r="J97" s="33"/>
      <c r="K97" s="33"/>
      <c r="L97" s="34"/>
      <c r="M97" s="160"/>
      <c r="N97" s="161"/>
      <c r="O97" s="54"/>
      <c r="P97" s="54"/>
      <c r="Q97" s="54"/>
      <c r="R97" s="54"/>
      <c r="S97" s="54"/>
      <c r="T97" s="55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8" t="s">
        <v>150</v>
      </c>
      <c r="AU97" s="18" t="s">
        <v>78</v>
      </c>
    </row>
    <row r="98" spans="1:65" s="2" customFormat="1" ht="24.15" customHeight="1" x14ac:dyDescent="0.2">
      <c r="A98" s="33"/>
      <c r="B98" s="143"/>
      <c r="C98" s="144" t="s">
        <v>148</v>
      </c>
      <c r="D98" s="144" t="s">
        <v>143</v>
      </c>
      <c r="E98" s="145" t="s">
        <v>1016</v>
      </c>
      <c r="F98" s="146" t="s">
        <v>1017</v>
      </c>
      <c r="G98" s="147" t="s">
        <v>146</v>
      </c>
      <c r="H98" s="148">
        <v>504.38</v>
      </c>
      <c r="I98" s="149"/>
      <c r="J98" s="150">
        <f>ROUND(I98*H98,2)</f>
        <v>0</v>
      </c>
      <c r="K98" s="146" t="s">
        <v>147</v>
      </c>
      <c r="L98" s="34"/>
      <c r="M98" s="151" t="s">
        <v>3</v>
      </c>
      <c r="N98" s="152" t="s">
        <v>40</v>
      </c>
      <c r="O98" s="54"/>
      <c r="P98" s="153">
        <f>O98*H98</f>
        <v>0</v>
      </c>
      <c r="Q98" s="153">
        <v>1.2999999999999999E-4</v>
      </c>
      <c r="R98" s="153">
        <f>Q98*H98</f>
        <v>6.55694E-2</v>
      </c>
      <c r="S98" s="153">
        <v>0</v>
      </c>
      <c r="T98" s="154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55" t="s">
        <v>247</v>
      </c>
      <c r="AT98" s="155" t="s">
        <v>143</v>
      </c>
      <c r="AU98" s="155" t="s">
        <v>78</v>
      </c>
      <c r="AY98" s="18" t="s">
        <v>141</v>
      </c>
      <c r="BE98" s="156">
        <f>IF(N98="základní",J98,0)</f>
        <v>0</v>
      </c>
      <c r="BF98" s="156">
        <f>IF(N98="snížená",J98,0)</f>
        <v>0</v>
      </c>
      <c r="BG98" s="156">
        <f>IF(N98="zákl. přenesená",J98,0)</f>
        <v>0</v>
      </c>
      <c r="BH98" s="156">
        <f>IF(N98="sníž. přenesená",J98,0)</f>
        <v>0</v>
      </c>
      <c r="BI98" s="156">
        <f>IF(N98="nulová",J98,0)</f>
        <v>0</v>
      </c>
      <c r="BJ98" s="18" t="s">
        <v>76</v>
      </c>
      <c r="BK98" s="156">
        <f>ROUND(I98*H98,2)</f>
        <v>0</v>
      </c>
      <c r="BL98" s="18" t="s">
        <v>247</v>
      </c>
      <c r="BM98" s="155" t="s">
        <v>1018</v>
      </c>
    </row>
    <row r="99" spans="1:65" s="2" customFormat="1" x14ac:dyDescent="0.2">
      <c r="A99" s="33"/>
      <c r="B99" s="34"/>
      <c r="C99" s="33"/>
      <c r="D99" s="157" t="s">
        <v>150</v>
      </c>
      <c r="E99" s="33"/>
      <c r="F99" s="158" t="s">
        <v>1019</v>
      </c>
      <c r="G99" s="33"/>
      <c r="H99" s="33"/>
      <c r="I99" s="159"/>
      <c r="J99" s="33"/>
      <c r="K99" s="33"/>
      <c r="L99" s="34"/>
      <c r="M99" s="160"/>
      <c r="N99" s="161"/>
      <c r="O99" s="54"/>
      <c r="P99" s="54"/>
      <c r="Q99" s="54"/>
      <c r="R99" s="54"/>
      <c r="S99" s="54"/>
      <c r="T99" s="55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8" t="s">
        <v>150</v>
      </c>
      <c r="AU99" s="18" t="s">
        <v>78</v>
      </c>
    </row>
    <row r="100" spans="1:65" s="2" customFormat="1" ht="37.799999999999997" customHeight="1" x14ac:dyDescent="0.2">
      <c r="A100" s="33"/>
      <c r="B100" s="143"/>
      <c r="C100" s="144" t="s">
        <v>172</v>
      </c>
      <c r="D100" s="144" t="s">
        <v>143</v>
      </c>
      <c r="E100" s="145" t="s">
        <v>1020</v>
      </c>
      <c r="F100" s="146" t="s">
        <v>1021</v>
      </c>
      <c r="G100" s="147" t="s">
        <v>146</v>
      </c>
      <c r="H100" s="148">
        <v>504.38</v>
      </c>
      <c r="I100" s="149"/>
      <c r="J100" s="150">
        <f>ROUND(I100*H100,2)</f>
        <v>0</v>
      </c>
      <c r="K100" s="146" t="s">
        <v>147</v>
      </c>
      <c r="L100" s="34"/>
      <c r="M100" s="151" t="s">
        <v>3</v>
      </c>
      <c r="N100" s="152" t="s">
        <v>40</v>
      </c>
      <c r="O100" s="54"/>
      <c r="P100" s="153">
        <f>O100*H100</f>
        <v>0</v>
      </c>
      <c r="Q100" s="153">
        <v>0</v>
      </c>
      <c r="R100" s="153">
        <f>Q100*H100</f>
        <v>0</v>
      </c>
      <c r="S100" s="153">
        <v>0</v>
      </c>
      <c r="T100" s="154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55" t="s">
        <v>247</v>
      </c>
      <c r="AT100" s="155" t="s">
        <v>143</v>
      </c>
      <c r="AU100" s="155" t="s">
        <v>78</v>
      </c>
      <c r="AY100" s="18" t="s">
        <v>141</v>
      </c>
      <c r="BE100" s="156">
        <f>IF(N100="základní",J100,0)</f>
        <v>0</v>
      </c>
      <c r="BF100" s="156">
        <f>IF(N100="snížená",J100,0)</f>
        <v>0</v>
      </c>
      <c r="BG100" s="156">
        <f>IF(N100="zákl. přenesená",J100,0)</f>
        <v>0</v>
      </c>
      <c r="BH100" s="156">
        <f>IF(N100="sníž. přenesená",J100,0)</f>
        <v>0</v>
      </c>
      <c r="BI100" s="156">
        <f>IF(N100="nulová",J100,0)</f>
        <v>0</v>
      </c>
      <c r="BJ100" s="18" t="s">
        <v>76</v>
      </c>
      <c r="BK100" s="156">
        <f>ROUND(I100*H100,2)</f>
        <v>0</v>
      </c>
      <c r="BL100" s="18" t="s">
        <v>247</v>
      </c>
      <c r="BM100" s="155" t="s">
        <v>1022</v>
      </c>
    </row>
    <row r="101" spans="1:65" s="2" customFormat="1" x14ac:dyDescent="0.2">
      <c r="A101" s="33"/>
      <c r="B101" s="34"/>
      <c r="C101" s="33"/>
      <c r="D101" s="157" t="s">
        <v>150</v>
      </c>
      <c r="E101" s="33"/>
      <c r="F101" s="158" t="s">
        <v>1023</v>
      </c>
      <c r="G101" s="33"/>
      <c r="H101" s="33"/>
      <c r="I101" s="159"/>
      <c r="J101" s="33"/>
      <c r="K101" s="33"/>
      <c r="L101" s="34"/>
      <c r="M101" s="201"/>
      <c r="N101" s="202"/>
      <c r="O101" s="198"/>
      <c r="P101" s="198"/>
      <c r="Q101" s="198"/>
      <c r="R101" s="198"/>
      <c r="S101" s="198"/>
      <c r="T101" s="20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150</v>
      </c>
      <c r="AU101" s="18" t="s">
        <v>78</v>
      </c>
    </row>
    <row r="102" spans="1:65" s="2" customFormat="1" ht="6.9" customHeight="1" x14ac:dyDescent="0.2">
      <c r="A102" s="33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4"/>
      <c r="M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</sheetData>
  <autoFilter ref="C86:K101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/>
    <hyperlink ref="F95" r:id="rId2"/>
    <hyperlink ref="F97" r:id="rId3"/>
    <hyperlink ref="F99" r:id="rId4"/>
    <hyperlink ref="F101" r:id="rId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view="pageLayout" topLeftCell="A50" zoomScaleNormal="100" workbookViewId="0">
      <selection activeCell="I99" sqref="I99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314" t="s">
        <v>6</v>
      </c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8" t="s">
        <v>92</v>
      </c>
    </row>
    <row r="3" spans="1:46" s="1" customFormat="1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4.9" customHeight="1" x14ac:dyDescent="0.2">
      <c r="B4" s="21"/>
      <c r="D4" s="22" t="s">
        <v>96</v>
      </c>
      <c r="L4" s="21"/>
      <c r="M4" s="94" t="s">
        <v>11</v>
      </c>
      <c r="AT4" s="18" t="s">
        <v>4</v>
      </c>
    </row>
    <row r="5" spans="1:46" s="1" customFormat="1" ht="6.9" customHeight="1" x14ac:dyDescent="0.2">
      <c r="B5" s="21"/>
      <c r="L5" s="21"/>
    </row>
    <row r="6" spans="1:46" s="1" customFormat="1" ht="12" customHeight="1" x14ac:dyDescent="0.2">
      <c r="B6" s="21"/>
      <c r="D6" s="28" t="s">
        <v>17</v>
      </c>
      <c r="L6" s="21"/>
    </row>
    <row r="7" spans="1:46" s="1" customFormat="1" ht="16.5" customHeight="1" x14ac:dyDescent="0.2">
      <c r="B7" s="21"/>
      <c r="E7" s="329" t="str">
        <f>'Rekapitulace stavby'!K6</f>
        <v>Nemocnice Vyškov</v>
      </c>
      <c r="F7" s="330"/>
      <c r="G7" s="330"/>
      <c r="H7" s="330"/>
      <c r="L7" s="21"/>
    </row>
    <row r="8" spans="1:46" s="1" customFormat="1" ht="12" customHeight="1" x14ac:dyDescent="0.2">
      <c r="B8" s="21"/>
      <c r="D8" s="28" t="s">
        <v>97</v>
      </c>
      <c r="L8" s="21"/>
    </row>
    <row r="9" spans="1:46" s="2" customFormat="1" ht="16.5" customHeight="1" x14ac:dyDescent="0.2">
      <c r="A9" s="33"/>
      <c r="B9" s="34"/>
      <c r="C9" s="33"/>
      <c r="D9" s="33"/>
      <c r="E9" s="329" t="s">
        <v>98</v>
      </c>
      <c r="F9" s="328"/>
      <c r="G9" s="328"/>
      <c r="H9" s="328"/>
      <c r="I9" s="33"/>
      <c r="J9" s="33"/>
      <c r="K9" s="33"/>
      <c r="L9" s="9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99</v>
      </c>
      <c r="E10" s="33"/>
      <c r="F10" s="33"/>
      <c r="G10" s="33"/>
      <c r="H10" s="33"/>
      <c r="I10" s="33"/>
      <c r="J10" s="33"/>
      <c r="K10" s="33"/>
      <c r="L10" s="9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308" t="s">
        <v>1024</v>
      </c>
      <c r="F11" s="328"/>
      <c r="G11" s="328"/>
      <c r="H11" s="328"/>
      <c r="I11" s="33"/>
      <c r="J11" s="33"/>
      <c r="K11" s="33"/>
      <c r="L11" s="9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9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19</v>
      </c>
      <c r="E13" s="33"/>
      <c r="F13" s="26" t="s">
        <v>3</v>
      </c>
      <c r="G13" s="33"/>
      <c r="H13" s="33"/>
      <c r="I13" s="28" t="s">
        <v>20</v>
      </c>
      <c r="J13" s="26" t="s">
        <v>3</v>
      </c>
      <c r="K13" s="33"/>
      <c r="L13" s="9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26" t="s">
        <v>22</v>
      </c>
      <c r="G14" s="33"/>
      <c r="H14" s="33"/>
      <c r="I14" s="28" t="s">
        <v>23</v>
      </c>
      <c r="J14" s="51" t="str">
        <f>'Rekapitulace stavby'!AN8</f>
        <v>26. 8. 2022</v>
      </c>
      <c r="K14" s="33"/>
      <c r="L14" s="9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9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25</v>
      </c>
      <c r="E16" s="33"/>
      <c r="F16" s="33"/>
      <c r="G16" s="33"/>
      <c r="H16" s="33"/>
      <c r="I16" s="28" t="s">
        <v>26</v>
      </c>
      <c r="J16" s="26" t="str">
        <f>IF('Rekapitulace stavby'!AN10="","",'Rekapitulace stavby'!AN10)</f>
        <v/>
      </c>
      <c r="K16" s="33"/>
      <c r="L16" s="9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tr">
        <f>IF('Rekapitulace stavby'!E11="","",'Rekapitulace stavby'!E11)</f>
        <v xml:space="preserve"> </v>
      </c>
      <c r="F17" s="33"/>
      <c r="G17" s="33"/>
      <c r="H17" s="33"/>
      <c r="I17" s="28" t="s">
        <v>27</v>
      </c>
      <c r="J17" s="26" t="str">
        <f>IF('Rekapitulace stavby'!AN11="","",'Rekapitulace stavby'!AN11)</f>
        <v/>
      </c>
      <c r="K17" s="33"/>
      <c r="L17" s="9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9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26</v>
      </c>
      <c r="J19" s="29" t="str">
        <f>'Rekapitulace stavby'!AN13</f>
        <v>Vyplň údaj</v>
      </c>
      <c r="K19" s="33"/>
      <c r="L19" s="9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331" t="str">
        <f>'Rekapitulace stavby'!E14</f>
        <v>Vyplň údaj</v>
      </c>
      <c r="F20" s="323"/>
      <c r="G20" s="323"/>
      <c r="H20" s="323"/>
      <c r="I20" s="28" t="s">
        <v>27</v>
      </c>
      <c r="J20" s="29" t="str">
        <f>'Rekapitulace stavby'!AN14</f>
        <v>Vyplň údaj</v>
      </c>
      <c r="K20" s="33"/>
      <c r="L20" s="9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9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26</v>
      </c>
      <c r="J22" s="26" t="str">
        <f>IF('Rekapitulace stavby'!AN16="","",'Rekapitulace stavby'!AN16)</f>
        <v/>
      </c>
      <c r="K22" s="33"/>
      <c r="L22" s="9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tr">
        <f>IF('Rekapitulace stavby'!E17="","",'Rekapitulace stavby'!E17)</f>
        <v xml:space="preserve"> </v>
      </c>
      <c r="F23" s="33"/>
      <c r="G23" s="33"/>
      <c r="H23" s="33"/>
      <c r="I23" s="28" t="s">
        <v>27</v>
      </c>
      <c r="J23" s="26" t="str">
        <f>IF('Rekapitulace stavby'!AN17="","",'Rekapitulace stavby'!AN17)</f>
        <v/>
      </c>
      <c r="K23" s="33"/>
      <c r="L23" s="9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9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32</v>
      </c>
      <c r="E25" s="33"/>
      <c r="F25" s="33"/>
      <c r="G25" s="33"/>
      <c r="H25" s="33"/>
      <c r="I25" s="28" t="s">
        <v>26</v>
      </c>
      <c r="J25" s="26" t="str">
        <f>IF('Rekapitulace stavby'!AN19="","",'Rekapitulace stavby'!AN19)</f>
        <v/>
      </c>
      <c r="K25" s="33"/>
      <c r="L25" s="9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27</v>
      </c>
      <c r="J26" s="26" t="str">
        <f>IF('Rekapitulace stavby'!AN20="","",'Rekapitulace stavby'!AN20)</f>
        <v/>
      </c>
      <c r="K26" s="33"/>
      <c r="L26" s="9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9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9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96"/>
      <c r="B29" s="97"/>
      <c r="C29" s="96"/>
      <c r="D29" s="96"/>
      <c r="E29" s="327" t="s">
        <v>3</v>
      </c>
      <c r="F29" s="327"/>
      <c r="G29" s="327"/>
      <c r="H29" s="327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9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 x14ac:dyDescent="0.2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9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99" t="s">
        <v>35</v>
      </c>
      <c r="E32" s="33"/>
      <c r="F32" s="33"/>
      <c r="G32" s="33"/>
      <c r="H32" s="33"/>
      <c r="I32" s="33"/>
      <c r="J32" s="67">
        <f>ROUND(J87, 2)</f>
        <v>0</v>
      </c>
      <c r="K32" s="33"/>
      <c r="L32" s="9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 x14ac:dyDescent="0.2">
      <c r="A33" s="33"/>
      <c r="B33" s="34"/>
      <c r="C33" s="33"/>
      <c r="D33" s="62"/>
      <c r="E33" s="62"/>
      <c r="F33" s="62"/>
      <c r="G33" s="62"/>
      <c r="H33" s="62"/>
      <c r="I33" s="62"/>
      <c r="J33" s="62"/>
      <c r="K33" s="62"/>
      <c r="L33" s="9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 x14ac:dyDescent="0.2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9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 x14ac:dyDescent="0.2">
      <c r="A35" s="33"/>
      <c r="B35" s="34"/>
      <c r="C35" s="33"/>
      <c r="D35" s="100" t="s">
        <v>39</v>
      </c>
      <c r="E35" s="28" t="s">
        <v>40</v>
      </c>
      <c r="F35" s="101">
        <f>ROUND((SUM(BE87:BE100)),  2)</f>
        <v>0</v>
      </c>
      <c r="G35" s="33"/>
      <c r="H35" s="33"/>
      <c r="I35" s="102">
        <v>0.21</v>
      </c>
      <c r="J35" s="101">
        <f>ROUND(((SUM(BE87:BE100))*I35),  2)</f>
        <v>0</v>
      </c>
      <c r="K35" s="33"/>
      <c r="L35" s="9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 x14ac:dyDescent="0.2">
      <c r="A36" s="33"/>
      <c r="B36" s="34"/>
      <c r="C36" s="33"/>
      <c r="D36" s="33"/>
      <c r="E36" s="28" t="s">
        <v>41</v>
      </c>
      <c r="F36" s="101">
        <f>ROUND((SUM(BF87:BF100)),  2)</f>
        <v>0</v>
      </c>
      <c r="G36" s="33"/>
      <c r="H36" s="33"/>
      <c r="I36" s="102">
        <v>0.15</v>
      </c>
      <c r="J36" s="101">
        <f>ROUND(((SUM(BF87:BF100))*I36),  2)</f>
        <v>0</v>
      </c>
      <c r="K36" s="33"/>
      <c r="L36" s="9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 x14ac:dyDescent="0.2">
      <c r="A37" s="33"/>
      <c r="B37" s="34"/>
      <c r="C37" s="33"/>
      <c r="D37" s="33"/>
      <c r="E37" s="28" t="s">
        <v>42</v>
      </c>
      <c r="F37" s="101">
        <f>ROUND((SUM(BG87:BG100)),  2)</f>
        <v>0</v>
      </c>
      <c r="G37" s="33"/>
      <c r="H37" s="33"/>
      <c r="I37" s="102">
        <v>0.21</v>
      </c>
      <c r="J37" s="101">
        <f>0</f>
        <v>0</v>
      </c>
      <c r="K37" s="33"/>
      <c r="L37" s="9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 x14ac:dyDescent="0.2">
      <c r="A38" s="33"/>
      <c r="B38" s="34"/>
      <c r="C38" s="33"/>
      <c r="D38" s="33"/>
      <c r="E38" s="28" t="s">
        <v>43</v>
      </c>
      <c r="F38" s="101">
        <f>ROUND((SUM(BH87:BH100)),  2)</f>
        <v>0</v>
      </c>
      <c r="G38" s="33"/>
      <c r="H38" s="33"/>
      <c r="I38" s="102">
        <v>0.15</v>
      </c>
      <c r="J38" s="101">
        <f>0</f>
        <v>0</v>
      </c>
      <c r="K38" s="33"/>
      <c r="L38" s="9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 x14ac:dyDescent="0.2">
      <c r="A39" s="33"/>
      <c r="B39" s="34"/>
      <c r="C39" s="33"/>
      <c r="D39" s="33"/>
      <c r="E39" s="28" t="s">
        <v>44</v>
      </c>
      <c r="F39" s="101">
        <f>ROUND((SUM(BI87:BI100)),  2)</f>
        <v>0</v>
      </c>
      <c r="G39" s="33"/>
      <c r="H39" s="33"/>
      <c r="I39" s="102">
        <v>0</v>
      </c>
      <c r="J39" s="101">
        <f>0</f>
        <v>0</v>
      </c>
      <c r="K39" s="33"/>
      <c r="L39" s="9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9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3"/>
      <c r="D41" s="104" t="s">
        <v>45</v>
      </c>
      <c r="E41" s="56"/>
      <c r="F41" s="56"/>
      <c r="G41" s="105" t="s">
        <v>46</v>
      </c>
      <c r="H41" s="106" t="s">
        <v>47</v>
      </c>
      <c r="I41" s="56"/>
      <c r="J41" s="107">
        <f>SUM(J32:J39)</f>
        <v>0</v>
      </c>
      <c r="K41" s="108"/>
      <c r="L41" s="9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 x14ac:dyDescent="0.2">
      <c r="A42" s="33"/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9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 x14ac:dyDescent="0.2">
      <c r="A46" s="33"/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9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 x14ac:dyDescent="0.2">
      <c r="A47" s="33"/>
      <c r="B47" s="34"/>
      <c r="C47" s="22" t="s">
        <v>101</v>
      </c>
      <c r="D47" s="33"/>
      <c r="E47" s="33"/>
      <c r="F47" s="33"/>
      <c r="G47" s="33"/>
      <c r="H47" s="33"/>
      <c r="I47" s="33"/>
      <c r="J47" s="33"/>
      <c r="K47" s="33"/>
      <c r="L47" s="9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 x14ac:dyDescent="0.2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9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17</v>
      </c>
      <c r="D49" s="33"/>
      <c r="E49" s="33"/>
      <c r="F49" s="33"/>
      <c r="G49" s="33"/>
      <c r="H49" s="33"/>
      <c r="I49" s="33"/>
      <c r="J49" s="33"/>
      <c r="K49" s="33"/>
      <c r="L49" s="9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3"/>
      <c r="D50" s="33"/>
      <c r="E50" s="329" t="str">
        <f>E7</f>
        <v>Nemocnice Vyškov</v>
      </c>
      <c r="F50" s="330"/>
      <c r="G50" s="330"/>
      <c r="H50" s="330"/>
      <c r="I50" s="33"/>
      <c r="J50" s="33"/>
      <c r="K50" s="33"/>
      <c r="L50" s="9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 x14ac:dyDescent="0.2">
      <c r="B51" s="21"/>
      <c r="C51" s="28" t="s">
        <v>97</v>
      </c>
      <c r="L51" s="21"/>
    </row>
    <row r="52" spans="1:47" s="2" customFormat="1" ht="16.5" customHeight="1" x14ac:dyDescent="0.2">
      <c r="A52" s="33"/>
      <c r="B52" s="34"/>
      <c r="C52" s="33"/>
      <c r="D52" s="33"/>
      <c r="E52" s="329" t="s">
        <v>98</v>
      </c>
      <c r="F52" s="328"/>
      <c r="G52" s="328"/>
      <c r="H52" s="328"/>
      <c r="I52" s="33"/>
      <c r="J52" s="33"/>
      <c r="K52" s="33"/>
      <c r="L52" s="9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 x14ac:dyDescent="0.2">
      <c r="A53" s="33"/>
      <c r="B53" s="34"/>
      <c r="C53" s="28" t="s">
        <v>99</v>
      </c>
      <c r="D53" s="33"/>
      <c r="E53" s="33"/>
      <c r="F53" s="33"/>
      <c r="G53" s="33"/>
      <c r="H53" s="33"/>
      <c r="I53" s="33"/>
      <c r="J53" s="33"/>
      <c r="K53" s="33"/>
      <c r="L53" s="9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 x14ac:dyDescent="0.2">
      <c r="A54" s="33"/>
      <c r="B54" s="34"/>
      <c r="C54" s="33"/>
      <c r="D54" s="33"/>
      <c r="E54" s="308" t="str">
        <f>E11</f>
        <v>02.4 - Svítidla - obj.E</v>
      </c>
      <c r="F54" s="328"/>
      <c r="G54" s="328"/>
      <c r="H54" s="328"/>
      <c r="I54" s="33"/>
      <c r="J54" s="33"/>
      <c r="K54" s="33"/>
      <c r="L54" s="9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 x14ac:dyDescent="0.2">
      <c r="A55" s="33"/>
      <c r="B55" s="34"/>
      <c r="C55" s="33"/>
      <c r="D55" s="33"/>
      <c r="E55" s="33"/>
      <c r="F55" s="33"/>
      <c r="G55" s="33"/>
      <c r="H55" s="33"/>
      <c r="I55" s="33"/>
      <c r="J55" s="33"/>
      <c r="K55" s="33"/>
      <c r="L55" s="9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 x14ac:dyDescent="0.2">
      <c r="A56" s="33"/>
      <c r="B56" s="34"/>
      <c r="C56" s="28" t="s">
        <v>21</v>
      </c>
      <c r="D56" s="33"/>
      <c r="E56" s="33"/>
      <c r="F56" s="26" t="str">
        <f>F14</f>
        <v xml:space="preserve"> </v>
      </c>
      <c r="G56" s="33"/>
      <c r="H56" s="33"/>
      <c r="I56" s="28" t="s">
        <v>23</v>
      </c>
      <c r="J56" s="51" t="str">
        <f>IF(J14="","",J14)</f>
        <v>26. 8. 2022</v>
      </c>
      <c r="K56" s="33"/>
      <c r="L56" s="9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 x14ac:dyDescent="0.2">
      <c r="A57" s="33"/>
      <c r="B57" s="34"/>
      <c r="C57" s="33"/>
      <c r="D57" s="33"/>
      <c r="E57" s="33"/>
      <c r="F57" s="33"/>
      <c r="G57" s="33"/>
      <c r="H57" s="33"/>
      <c r="I57" s="33"/>
      <c r="J57" s="33"/>
      <c r="K57" s="33"/>
      <c r="L57" s="9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customHeight="1" x14ac:dyDescent="0.2">
      <c r="A58" s="33"/>
      <c r="B58" s="34"/>
      <c r="C58" s="28" t="s">
        <v>25</v>
      </c>
      <c r="D58" s="33"/>
      <c r="E58" s="33"/>
      <c r="F58" s="26" t="str">
        <f>E17</f>
        <v xml:space="preserve"> </v>
      </c>
      <c r="G58" s="33"/>
      <c r="H58" s="33"/>
      <c r="I58" s="28" t="s">
        <v>30</v>
      </c>
      <c r="J58" s="31" t="str">
        <f>E23</f>
        <v xml:space="preserve"> </v>
      </c>
      <c r="K58" s="33"/>
      <c r="L58" s="9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customHeight="1" x14ac:dyDescent="0.2">
      <c r="A59" s="33"/>
      <c r="B59" s="34"/>
      <c r="C59" s="28" t="s">
        <v>28</v>
      </c>
      <c r="D59" s="33"/>
      <c r="E59" s="33"/>
      <c r="F59" s="26" t="str">
        <f>IF(E20="","",E20)</f>
        <v>Vyplň údaj</v>
      </c>
      <c r="G59" s="33"/>
      <c r="H59" s="33"/>
      <c r="I59" s="28" t="s">
        <v>32</v>
      </c>
      <c r="J59" s="31" t="str">
        <f>E26</f>
        <v xml:space="preserve"> </v>
      </c>
      <c r="K59" s="33"/>
      <c r="L59" s="9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 x14ac:dyDescent="0.2">
      <c r="A60" s="33"/>
      <c r="B60" s="34"/>
      <c r="C60" s="33"/>
      <c r="D60" s="33"/>
      <c r="E60" s="33"/>
      <c r="F60" s="33"/>
      <c r="G60" s="33"/>
      <c r="H60" s="33"/>
      <c r="I60" s="33"/>
      <c r="J60" s="33"/>
      <c r="K60" s="33"/>
      <c r="L60" s="9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 x14ac:dyDescent="0.2">
      <c r="A61" s="33"/>
      <c r="B61" s="34"/>
      <c r="C61" s="109" t="s">
        <v>102</v>
      </c>
      <c r="D61" s="103"/>
      <c r="E61" s="103"/>
      <c r="F61" s="103"/>
      <c r="G61" s="103"/>
      <c r="H61" s="103"/>
      <c r="I61" s="103"/>
      <c r="J61" s="110" t="s">
        <v>103</v>
      </c>
      <c r="K61" s="103"/>
      <c r="L61" s="9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 x14ac:dyDescent="0.2">
      <c r="A62" s="33"/>
      <c r="B62" s="34"/>
      <c r="C62" s="33"/>
      <c r="D62" s="33"/>
      <c r="E62" s="33"/>
      <c r="F62" s="33"/>
      <c r="G62" s="33"/>
      <c r="H62" s="33"/>
      <c r="I62" s="33"/>
      <c r="J62" s="33"/>
      <c r="K62" s="33"/>
      <c r="L62" s="9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 x14ac:dyDescent="0.2">
      <c r="A63" s="33"/>
      <c r="B63" s="34"/>
      <c r="C63" s="111" t="s">
        <v>67</v>
      </c>
      <c r="D63" s="33"/>
      <c r="E63" s="33"/>
      <c r="F63" s="33"/>
      <c r="G63" s="33"/>
      <c r="H63" s="33"/>
      <c r="I63" s="33"/>
      <c r="J63" s="67">
        <f>J87</f>
        <v>0</v>
      </c>
      <c r="K63" s="33"/>
      <c r="L63" s="9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104</v>
      </c>
    </row>
    <row r="64" spans="1:47" s="9" customFormat="1" ht="24.9" customHeight="1" x14ac:dyDescent="0.2">
      <c r="B64" s="112"/>
      <c r="D64" s="113" t="s">
        <v>124</v>
      </c>
      <c r="E64" s="114"/>
      <c r="F64" s="114"/>
      <c r="G64" s="114"/>
      <c r="H64" s="114"/>
      <c r="I64" s="114"/>
      <c r="J64" s="115">
        <f>J88</f>
        <v>0</v>
      </c>
      <c r="L64" s="112"/>
    </row>
    <row r="65" spans="1:31" s="10" customFormat="1" ht="19.95" customHeight="1" x14ac:dyDescent="0.2">
      <c r="B65" s="116"/>
      <c r="D65" s="117" t="s">
        <v>1025</v>
      </c>
      <c r="E65" s="118"/>
      <c r="F65" s="118"/>
      <c r="G65" s="118"/>
      <c r="H65" s="118"/>
      <c r="I65" s="118"/>
      <c r="J65" s="119">
        <f>J89</f>
        <v>0</v>
      </c>
      <c r="L65" s="116"/>
    </row>
    <row r="66" spans="1:31" s="2" customFormat="1" ht="21.75" customHeight="1" x14ac:dyDescent="0.2">
      <c r="A66" s="33"/>
      <c r="B66" s="34"/>
      <c r="C66" s="33"/>
      <c r="D66" s="33"/>
      <c r="E66" s="33"/>
      <c r="F66" s="33"/>
      <c r="G66" s="33"/>
      <c r="H66" s="33"/>
      <c r="I66" s="33"/>
      <c r="J66" s="33"/>
      <c r="K66" s="33"/>
      <c r="L66" s="9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customHeight="1" x14ac:dyDescent="0.2">
      <c r="A67" s="33"/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9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" customHeight="1" x14ac:dyDescent="0.2">
      <c r="A71" s="33"/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9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 x14ac:dyDescent="0.2">
      <c r="A72" s="33"/>
      <c r="B72" s="34"/>
      <c r="C72" s="22" t="s">
        <v>126</v>
      </c>
      <c r="D72" s="33"/>
      <c r="E72" s="33"/>
      <c r="F72" s="33"/>
      <c r="G72" s="33"/>
      <c r="H72" s="33"/>
      <c r="I72" s="33"/>
      <c r="J72" s="33"/>
      <c r="K72" s="33"/>
      <c r="L72" s="9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 x14ac:dyDescent="0.2">
      <c r="A73" s="33"/>
      <c r="B73" s="34"/>
      <c r="C73" s="33"/>
      <c r="D73" s="33"/>
      <c r="E73" s="33"/>
      <c r="F73" s="33"/>
      <c r="G73" s="33"/>
      <c r="H73" s="33"/>
      <c r="I73" s="33"/>
      <c r="J73" s="33"/>
      <c r="K73" s="33"/>
      <c r="L73" s="9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 x14ac:dyDescent="0.2">
      <c r="A74" s="33"/>
      <c r="B74" s="34"/>
      <c r="C74" s="28" t="s">
        <v>17</v>
      </c>
      <c r="D74" s="33"/>
      <c r="E74" s="33"/>
      <c r="F74" s="33"/>
      <c r="G74" s="33"/>
      <c r="H74" s="33"/>
      <c r="I74" s="33"/>
      <c r="J74" s="33"/>
      <c r="K74" s="33"/>
      <c r="L74" s="9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 x14ac:dyDescent="0.2">
      <c r="A75" s="33"/>
      <c r="B75" s="34"/>
      <c r="C75" s="33"/>
      <c r="D75" s="33"/>
      <c r="E75" s="329" t="str">
        <f>E7</f>
        <v>Nemocnice Vyškov</v>
      </c>
      <c r="F75" s="330"/>
      <c r="G75" s="330"/>
      <c r="H75" s="330"/>
      <c r="I75" s="33"/>
      <c r="J75" s="33"/>
      <c r="K75" s="33"/>
      <c r="L75" s="9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 x14ac:dyDescent="0.2">
      <c r="B76" s="21"/>
      <c r="C76" s="28" t="s">
        <v>97</v>
      </c>
      <c r="L76" s="21"/>
    </row>
    <row r="77" spans="1:31" s="2" customFormat="1" ht="16.5" customHeight="1" x14ac:dyDescent="0.2">
      <c r="A77" s="33"/>
      <c r="B77" s="34"/>
      <c r="C77" s="33"/>
      <c r="D77" s="33"/>
      <c r="E77" s="329" t="s">
        <v>98</v>
      </c>
      <c r="F77" s="328"/>
      <c r="G77" s="328"/>
      <c r="H77" s="328"/>
      <c r="I77" s="33"/>
      <c r="J77" s="33"/>
      <c r="K77" s="33"/>
      <c r="L77" s="9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 x14ac:dyDescent="0.2">
      <c r="A78" s="33"/>
      <c r="B78" s="34"/>
      <c r="C78" s="28" t="s">
        <v>99</v>
      </c>
      <c r="D78" s="33"/>
      <c r="E78" s="33"/>
      <c r="F78" s="33"/>
      <c r="G78" s="33"/>
      <c r="H78" s="33"/>
      <c r="I78" s="33"/>
      <c r="J78" s="33"/>
      <c r="K78" s="33"/>
      <c r="L78" s="9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 x14ac:dyDescent="0.2">
      <c r="A79" s="33"/>
      <c r="B79" s="34"/>
      <c r="C79" s="33"/>
      <c r="D79" s="33"/>
      <c r="E79" s="308" t="str">
        <f>E11</f>
        <v>02.4 - Svítidla - obj.E</v>
      </c>
      <c r="F79" s="328"/>
      <c r="G79" s="328"/>
      <c r="H79" s="328"/>
      <c r="I79" s="33"/>
      <c r="J79" s="33"/>
      <c r="K79" s="33"/>
      <c r="L79" s="9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 x14ac:dyDescent="0.2">
      <c r="A80" s="33"/>
      <c r="B80" s="34"/>
      <c r="C80" s="33"/>
      <c r="D80" s="33"/>
      <c r="E80" s="33"/>
      <c r="F80" s="33"/>
      <c r="G80" s="33"/>
      <c r="H80" s="33"/>
      <c r="I80" s="33"/>
      <c r="J80" s="33"/>
      <c r="K80" s="33"/>
      <c r="L80" s="9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 x14ac:dyDescent="0.2">
      <c r="A81" s="33"/>
      <c r="B81" s="34"/>
      <c r="C81" s="28" t="s">
        <v>21</v>
      </c>
      <c r="D81" s="33"/>
      <c r="E81" s="33"/>
      <c r="F81" s="26" t="str">
        <f>F14</f>
        <v xml:space="preserve"> </v>
      </c>
      <c r="G81" s="33"/>
      <c r="H81" s="33"/>
      <c r="I81" s="28" t="s">
        <v>23</v>
      </c>
      <c r="J81" s="51" t="str">
        <f>IF(J14="","",J14)</f>
        <v>26. 8. 2022</v>
      </c>
      <c r="K81" s="33"/>
      <c r="L81" s="9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 x14ac:dyDescent="0.2">
      <c r="A82" s="33"/>
      <c r="B82" s="34"/>
      <c r="C82" s="33"/>
      <c r="D82" s="33"/>
      <c r="E82" s="33"/>
      <c r="F82" s="33"/>
      <c r="G82" s="33"/>
      <c r="H82" s="33"/>
      <c r="I82" s="33"/>
      <c r="J82" s="33"/>
      <c r="K82" s="33"/>
      <c r="L82" s="9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 x14ac:dyDescent="0.2">
      <c r="A83" s="33"/>
      <c r="B83" s="34"/>
      <c r="C83" s="28" t="s">
        <v>25</v>
      </c>
      <c r="D83" s="33"/>
      <c r="E83" s="33"/>
      <c r="F83" s="26" t="str">
        <f>E17</f>
        <v xml:space="preserve"> </v>
      </c>
      <c r="G83" s="33"/>
      <c r="H83" s="33"/>
      <c r="I83" s="28" t="s">
        <v>30</v>
      </c>
      <c r="J83" s="31" t="str">
        <f>E23</f>
        <v xml:space="preserve"> </v>
      </c>
      <c r="K83" s="33"/>
      <c r="L83" s="9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 x14ac:dyDescent="0.2">
      <c r="A84" s="33"/>
      <c r="B84" s="34"/>
      <c r="C84" s="28" t="s">
        <v>28</v>
      </c>
      <c r="D84" s="33"/>
      <c r="E84" s="33"/>
      <c r="F84" s="26" t="str">
        <f>IF(E20="","",E20)</f>
        <v>Vyplň údaj</v>
      </c>
      <c r="G84" s="33"/>
      <c r="H84" s="33"/>
      <c r="I84" s="28" t="s">
        <v>32</v>
      </c>
      <c r="J84" s="31" t="str">
        <f>E26</f>
        <v xml:space="preserve"> </v>
      </c>
      <c r="K84" s="33"/>
      <c r="L84" s="9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 x14ac:dyDescent="0.2">
      <c r="A85" s="33"/>
      <c r="B85" s="34"/>
      <c r="C85" s="33"/>
      <c r="D85" s="33"/>
      <c r="E85" s="33"/>
      <c r="F85" s="33"/>
      <c r="G85" s="33"/>
      <c r="H85" s="33"/>
      <c r="I85" s="33"/>
      <c r="J85" s="33"/>
      <c r="K85" s="33"/>
      <c r="L85" s="9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 x14ac:dyDescent="0.2">
      <c r="A86" s="120"/>
      <c r="B86" s="121"/>
      <c r="C86" s="122" t="s">
        <v>127</v>
      </c>
      <c r="D86" s="123" t="s">
        <v>54</v>
      </c>
      <c r="E86" s="123" t="s">
        <v>50</v>
      </c>
      <c r="F86" s="123" t="s">
        <v>51</v>
      </c>
      <c r="G86" s="123" t="s">
        <v>128</v>
      </c>
      <c r="H86" s="123" t="s">
        <v>129</v>
      </c>
      <c r="I86" s="123" t="s">
        <v>130</v>
      </c>
      <c r="J86" s="123" t="s">
        <v>103</v>
      </c>
      <c r="K86" s="124" t="s">
        <v>131</v>
      </c>
      <c r="L86" s="125"/>
      <c r="M86" s="58" t="s">
        <v>3</v>
      </c>
      <c r="N86" s="59" t="s">
        <v>39</v>
      </c>
      <c r="O86" s="59" t="s">
        <v>132</v>
      </c>
      <c r="P86" s="59" t="s">
        <v>133</v>
      </c>
      <c r="Q86" s="59" t="s">
        <v>134</v>
      </c>
      <c r="R86" s="59" t="s">
        <v>135</v>
      </c>
      <c r="S86" s="59" t="s">
        <v>136</v>
      </c>
      <c r="T86" s="60" t="s">
        <v>137</v>
      </c>
      <c r="U86" s="120"/>
      <c r="V86" s="120"/>
      <c r="W86" s="120"/>
      <c r="X86" s="120"/>
      <c r="Y86" s="120"/>
      <c r="Z86" s="120"/>
      <c r="AA86" s="120"/>
      <c r="AB86" s="120"/>
      <c r="AC86" s="120"/>
      <c r="AD86" s="120"/>
      <c r="AE86" s="120"/>
    </row>
    <row r="87" spans="1:65" s="2" customFormat="1" ht="22.8" customHeight="1" x14ac:dyDescent="0.3">
      <c r="A87" s="33"/>
      <c r="B87" s="34"/>
      <c r="C87" s="65" t="s">
        <v>138</v>
      </c>
      <c r="D87" s="33"/>
      <c r="E87" s="33"/>
      <c r="F87" s="33"/>
      <c r="G87" s="33"/>
      <c r="H87" s="33"/>
      <c r="I87" s="33"/>
      <c r="J87" s="126">
        <f>BK87</f>
        <v>0</v>
      </c>
      <c r="K87" s="33"/>
      <c r="L87" s="34"/>
      <c r="M87" s="61"/>
      <c r="N87" s="52"/>
      <c r="O87" s="62"/>
      <c r="P87" s="127">
        <f>P88</f>
        <v>0</v>
      </c>
      <c r="Q87" s="62"/>
      <c r="R87" s="127">
        <f>R88</f>
        <v>0</v>
      </c>
      <c r="S87" s="62"/>
      <c r="T87" s="128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68</v>
      </c>
      <c r="AU87" s="18" t="s">
        <v>104</v>
      </c>
      <c r="BK87" s="129">
        <f>BK88</f>
        <v>0</v>
      </c>
    </row>
    <row r="88" spans="1:65" s="12" customFormat="1" ht="25.95" customHeight="1" x14ac:dyDescent="0.25">
      <c r="B88" s="130"/>
      <c r="D88" s="131" t="s">
        <v>68</v>
      </c>
      <c r="E88" s="132" t="s">
        <v>272</v>
      </c>
      <c r="F88" s="132" t="s">
        <v>935</v>
      </c>
      <c r="I88" s="133"/>
      <c r="J88" s="134">
        <f>BK88</f>
        <v>0</v>
      </c>
      <c r="L88" s="130"/>
      <c r="M88" s="135"/>
      <c r="N88" s="136"/>
      <c r="O88" s="136"/>
      <c r="P88" s="137">
        <f>P89</f>
        <v>0</v>
      </c>
      <c r="Q88" s="136"/>
      <c r="R88" s="137">
        <f>R89</f>
        <v>0</v>
      </c>
      <c r="S88" s="136"/>
      <c r="T88" s="138">
        <f>T89</f>
        <v>0</v>
      </c>
      <c r="AR88" s="131" t="s">
        <v>159</v>
      </c>
      <c r="AT88" s="139" t="s">
        <v>68</v>
      </c>
      <c r="AU88" s="139" t="s">
        <v>69</v>
      </c>
      <c r="AY88" s="131" t="s">
        <v>141</v>
      </c>
      <c r="BK88" s="140">
        <f>BK89</f>
        <v>0</v>
      </c>
    </row>
    <row r="89" spans="1:65" s="12" customFormat="1" ht="22.8" customHeight="1" x14ac:dyDescent="0.25">
      <c r="B89" s="130"/>
      <c r="D89" s="131" t="s">
        <v>68</v>
      </c>
      <c r="E89" s="141" t="s">
        <v>1026</v>
      </c>
      <c r="F89" s="141" t="s">
        <v>1027</v>
      </c>
      <c r="I89" s="133"/>
      <c r="J89" s="142">
        <f>BK89</f>
        <v>0</v>
      </c>
      <c r="L89" s="130"/>
      <c r="M89" s="135"/>
      <c r="N89" s="136"/>
      <c r="O89" s="136"/>
      <c r="P89" s="137">
        <f>SUM(P90:P100)</f>
        <v>0</v>
      </c>
      <c r="Q89" s="136"/>
      <c r="R89" s="137">
        <f>SUM(R90:R100)</f>
        <v>0</v>
      </c>
      <c r="S89" s="136"/>
      <c r="T89" s="138">
        <f>SUM(T90:T100)</f>
        <v>0</v>
      </c>
      <c r="AR89" s="131" t="s">
        <v>159</v>
      </c>
      <c r="AT89" s="139" t="s">
        <v>68</v>
      </c>
      <c r="AU89" s="139" t="s">
        <v>76</v>
      </c>
      <c r="AY89" s="131" t="s">
        <v>141</v>
      </c>
      <c r="BK89" s="140">
        <f>SUM(BK90:BK100)</f>
        <v>0</v>
      </c>
    </row>
    <row r="90" spans="1:65" s="2" customFormat="1" ht="49.05" customHeight="1" x14ac:dyDescent="0.2">
      <c r="A90" s="33"/>
      <c r="B90" s="143"/>
      <c r="C90" s="144" t="s">
        <v>76</v>
      </c>
      <c r="D90" s="144" t="s">
        <v>143</v>
      </c>
      <c r="E90" s="145" t="s">
        <v>1028</v>
      </c>
      <c r="F90" s="146" t="s">
        <v>1248</v>
      </c>
      <c r="G90" s="147" t="s">
        <v>1029</v>
      </c>
      <c r="H90" s="148">
        <v>7</v>
      </c>
      <c r="I90" s="149"/>
      <c r="J90" s="150">
        <f t="shared" ref="J90:J100" si="0">ROUND(I90*H90,2)</f>
        <v>0</v>
      </c>
      <c r="K90" s="146" t="s">
        <v>3</v>
      </c>
      <c r="L90" s="34"/>
      <c r="M90" s="151" t="s">
        <v>3</v>
      </c>
      <c r="N90" s="152" t="s">
        <v>40</v>
      </c>
      <c r="O90" s="54"/>
      <c r="P90" s="153">
        <f t="shared" ref="P90:P100" si="1">O90*H90</f>
        <v>0</v>
      </c>
      <c r="Q90" s="153">
        <v>0</v>
      </c>
      <c r="R90" s="153">
        <f t="shared" ref="R90:R100" si="2">Q90*H90</f>
        <v>0</v>
      </c>
      <c r="S90" s="153">
        <v>0</v>
      </c>
      <c r="T90" s="154">
        <f t="shared" ref="T90:T100" si="3"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55" t="s">
        <v>534</v>
      </c>
      <c r="AT90" s="155" t="s">
        <v>143</v>
      </c>
      <c r="AU90" s="155" t="s">
        <v>78</v>
      </c>
      <c r="AY90" s="18" t="s">
        <v>141</v>
      </c>
      <c r="BE90" s="156">
        <f t="shared" ref="BE90:BE100" si="4">IF(N90="základní",J90,0)</f>
        <v>0</v>
      </c>
      <c r="BF90" s="156">
        <f t="shared" ref="BF90:BF100" si="5">IF(N90="snížená",J90,0)</f>
        <v>0</v>
      </c>
      <c r="BG90" s="156">
        <f t="shared" ref="BG90:BG100" si="6">IF(N90="zákl. přenesená",J90,0)</f>
        <v>0</v>
      </c>
      <c r="BH90" s="156">
        <f t="shared" ref="BH90:BH100" si="7">IF(N90="sníž. přenesená",J90,0)</f>
        <v>0</v>
      </c>
      <c r="BI90" s="156">
        <f t="shared" ref="BI90:BI100" si="8">IF(N90="nulová",J90,0)</f>
        <v>0</v>
      </c>
      <c r="BJ90" s="18" t="s">
        <v>76</v>
      </c>
      <c r="BK90" s="156">
        <f t="shared" ref="BK90:BK100" si="9">ROUND(I90*H90,2)</f>
        <v>0</v>
      </c>
      <c r="BL90" s="18" t="s">
        <v>534</v>
      </c>
      <c r="BM90" s="155" t="s">
        <v>148</v>
      </c>
    </row>
    <row r="91" spans="1:65" s="2" customFormat="1" ht="49.05" customHeight="1" x14ac:dyDescent="0.2">
      <c r="A91" s="33"/>
      <c r="B91" s="143"/>
      <c r="C91" s="144" t="s">
        <v>78</v>
      </c>
      <c r="D91" s="144" t="s">
        <v>143</v>
      </c>
      <c r="E91" s="145" t="s">
        <v>1030</v>
      </c>
      <c r="F91" s="146" t="s">
        <v>1249</v>
      </c>
      <c r="G91" s="147" t="s">
        <v>1029</v>
      </c>
      <c r="H91" s="148">
        <v>14</v>
      </c>
      <c r="I91" s="149"/>
      <c r="J91" s="150">
        <f t="shared" si="0"/>
        <v>0</v>
      </c>
      <c r="K91" s="146" t="s">
        <v>3</v>
      </c>
      <c r="L91" s="34"/>
      <c r="M91" s="151" t="s">
        <v>3</v>
      </c>
      <c r="N91" s="152" t="s">
        <v>40</v>
      </c>
      <c r="O91" s="54"/>
      <c r="P91" s="153">
        <f t="shared" si="1"/>
        <v>0</v>
      </c>
      <c r="Q91" s="153">
        <v>0</v>
      </c>
      <c r="R91" s="153">
        <f t="shared" si="2"/>
        <v>0</v>
      </c>
      <c r="S91" s="153">
        <v>0</v>
      </c>
      <c r="T91" s="154">
        <f t="shared" si="3"/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55" t="s">
        <v>534</v>
      </c>
      <c r="AT91" s="155" t="s">
        <v>143</v>
      </c>
      <c r="AU91" s="155" t="s">
        <v>78</v>
      </c>
      <c r="AY91" s="18" t="s">
        <v>141</v>
      </c>
      <c r="BE91" s="156">
        <f t="shared" si="4"/>
        <v>0</v>
      </c>
      <c r="BF91" s="156">
        <f t="shared" si="5"/>
        <v>0</v>
      </c>
      <c r="BG91" s="156">
        <f t="shared" si="6"/>
        <v>0</v>
      </c>
      <c r="BH91" s="156">
        <f t="shared" si="7"/>
        <v>0</v>
      </c>
      <c r="BI91" s="156">
        <f t="shared" si="8"/>
        <v>0</v>
      </c>
      <c r="BJ91" s="18" t="s">
        <v>76</v>
      </c>
      <c r="BK91" s="156">
        <f t="shared" si="9"/>
        <v>0</v>
      </c>
      <c r="BL91" s="18" t="s">
        <v>534</v>
      </c>
      <c r="BM91" s="155" t="s">
        <v>177</v>
      </c>
    </row>
    <row r="92" spans="1:65" s="2" customFormat="1" ht="49.05" customHeight="1" x14ac:dyDescent="0.2">
      <c r="A92" s="33"/>
      <c r="B92" s="143"/>
      <c r="C92" s="144" t="s">
        <v>159</v>
      </c>
      <c r="D92" s="144" t="s">
        <v>143</v>
      </c>
      <c r="E92" s="145" t="s">
        <v>1031</v>
      </c>
      <c r="F92" s="146" t="s">
        <v>1250</v>
      </c>
      <c r="G92" s="147" t="s">
        <v>1029</v>
      </c>
      <c r="H92" s="148">
        <v>6</v>
      </c>
      <c r="I92" s="149"/>
      <c r="J92" s="150">
        <f t="shared" si="0"/>
        <v>0</v>
      </c>
      <c r="K92" s="146" t="s">
        <v>3</v>
      </c>
      <c r="L92" s="34"/>
      <c r="M92" s="151" t="s">
        <v>3</v>
      </c>
      <c r="N92" s="152" t="s">
        <v>40</v>
      </c>
      <c r="O92" s="54"/>
      <c r="P92" s="153">
        <f t="shared" si="1"/>
        <v>0</v>
      </c>
      <c r="Q92" s="153">
        <v>0</v>
      </c>
      <c r="R92" s="153">
        <f t="shared" si="2"/>
        <v>0</v>
      </c>
      <c r="S92" s="153">
        <v>0</v>
      </c>
      <c r="T92" s="154">
        <f t="shared" si="3"/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55" t="s">
        <v>534</v>
      </c>
      <c r="AT92" s="155" t="s">
        <v>143</v>
      </c>
      <c r="AU92" s="155" t="s">
        <v>78</v>
      </c>
      <c r="AY92" s="18" t="s">
        <v>141</v>
      </c>
      <c r="BE92" s="156">
        <f t="shared" si="4"/>
        <v>0</v>
      </c>
      <c r="BF92" s="156">
        <f t="shared" si="5"/>
        <v>0</v>
      </c>
      <c r="BG92" s="156">
        <f t="shared" si="6"/>
        <v>0</v>
      </c>
      <c r="BH92" s="156">
        <f t="shared" si="7"/>
        <v>0</v>
      </c>
      <c r="BI92" s="156">
        <f t="shared" si="8"/>
        <v>0</v>
      </c>
      <c r="BJ92" s="18" t="s">
        <v>76</v>
      </c>
      <c r="BK92" s="156">
        <f t="shared" si="9"/>
        <v>0</v>
      </c>
      <c r="BL92" s="18" t="s">
        <v>534</v>
      </c>
      <c r="BM92" s="155" t="s">
        <v>194</v>
      </c>
    </row>
    <row r="93" spans="1:65" s="2" customFormat="1" ht="24.15" customHeight="1" x14ac:dyDescent="0.2">
      <c r="A93" s="33"/>
      <c r="B93" s="143"/>
      <c r="C93" s="144" t="s">
        <v>148</v>
      </c>
      <c r="D93" s="144" t="s">
        <v>143</v>
      </c>
      <c r="E93" s="145" t="s">
        <v>1032</v>
      </c>
      <c r="F93" s="146" t="s">
        <v>1251</v>
      </c>
      <c r="G93" s="147" t="s">
        <v>1029</v>
      </c>
      <c r="H93" s="148">
        <v>12</v>
      </c>
      <c r="I93" s="149"/>
      <c r="J93" s="150">
        <f t="shared" si="0"/>
        <v>0</v>
      </c>
      <c r="K93" s="146" t="s">
        <v>3</v>
      </c>
      <c r="L93" s="34"/>
      <c r="M93" s="151" t="s">
        <v>3</v>
      </c>
      <c r="N93" s="152" t="s">
        <v>40</v>
      </c>
      <c r="O93" s="54"/>
      <c r="P93" s="153">
        <f t="shared" si="1"/>
        <v>0</v>
      </c>
      <c r="Q93" s="153">
        <v>0</v>
      </c>
      <c r="R93" s="153">
        <f t="shared" si="2"/>
        <v>0</v>
      </c>
      <c r="S93" s="153">
        <v>0</v>
      </c>
      <c r="T93" s="154">
        <f t="shared" si="3"/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55" t="s">
        <v>534</v>
      </c>
      <c r="AT93" s="155" t="s">
        <v>143</v>
      </c>
      <c r="AU93" s="155" t="s">
        <v>78</v>
      </c>
      <c r="AY93" s="18" t="s">
        <v>141</v>
      </c>
      <c r="BE93" s="156">
        <f t="shared" si="4"/>
        <v>0</v>
      </c>
      <c r="BF93" s="156">
        <f t="shared" si="5"/>
        <v>0</v>
      </c>
      <c r="BG93" s="156">
        <f t="shared" si="6"/>
        <v>0</v>
      </c>
      <c r="BH93" s="156">
        <f t="shared" si="7"/>
        <v>0</v>
      </c>
      <c r="BI93" s="156">
        <f t="shared" si="8"/>
        <v>0</v>
      </c>
      <c r="BJ93" s="18" t="s">
        <v>76</v>
      </c>
      <c r="BK93" s="156">
        <f t="shared" si="9"/>
        <v>0</v>
      </c>
      <c r="BL93" s="18" t="s">
        <v>534</v>
      </c>
      <c r="BM93" s="155" t="s">
        <v>208</v>
      </c>
    </row>
    <row r="94" spans="1:65" s="2" customFormat="1" ht="16.5" customHeight="1" x14ac:dyDescent="0.2">
      <c r="A94" s="33"/>
      <c r="B94" s="143"/>
      <c r="C94" s="144" t="s">
        <v>172</v>
      </c>
      <c r="D94" s="144" t="s">
        <v>143</v>
      </c>
      <c r="E94" s="145" t="s">
        <v>1033</v>
      </c>
      <c r="F94" s="146" t="s">
        <v>1034</v>
      </c>
      <c r="G94" s="147" t="s">
        <v>1029</v>
      </c>
      <c r="H94" s="148">
        <v>1</v>
      </c>
      <c r="I94" s="149"/>
      <c r="J94" s="150">
        <f t="shared" si="0"/>
        <v>0</v>
      </c>
      <c r="K94" s="146" t="s">
        <v>3</v>
      </c>
      <c r="L94" s="34"/>
      <c r="M94" s="151" t="s">
        <v>3</v>
      </c>
      <c r="N94" s="152" t="s">
        <v>40</v>
      </c>
      <c r="O94" s="54"/>
      <c r="P94" s="153">
        <f t="shared" si="1"/>
        <v>0</v>
      </c>
      <c r="Q94" s="153">
        <v>0</v>
      </c>
      <c r="R94" s="153">
        <f t="shared" si="2"/>
        <v>0</v>
      </c>
      <c r="S94" s="153">
        <v>0</v>
      </c>
      <c r="T94" s="154">
        <f t="shared" si="3"/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55" t="s">
        <v>534</v>
      </c>
      <c r="AT94" s="155" t="s">
        <v>143</v>
      </c>
      <c r="AU94" s="155" t="s">
        <v>78</v>
      </c>
      <c r="AY94" s="18" t="s">
        <v>141</v>
      </c>
      <c r="BE94" s="156">
        <f t="shared" si="4"/>
        <v>0</v>
      </c>
      <c r="BF94" s="156">
        <f t="shared" si="5"/>
        <v>0</v>
      </c>
      <c r="BG94" s="156">
        <f t="shared" si="6"/>
        <v>0</v>
      </c>
      <c r="BH94" s="156">
        <f t="shared" si="7"/>
        <v>0</v>
      </c>
      <c r="BI94" s="156">
        <f t="shared" si="8"/>
        <v>0</v>
      </c>
      <c r="BJ94" s="18" t="s">
        <v>76</v>
      </c>
      <c r="BK94" s="156">
        <f t="shared" si="9"/>
        <v>0</v>
      </c>
      <c r="BL94" s="18" t="s">
        <v>534</v>
      </c>
      <c r="BM94" s="155" t="s">
        <v>247</v>
      </c>
    </row>
    <row r="95" spans="1:65" s="2" customFormat="1" ht="24.15" customHeight="1" x14ac:dyDescent="0.2">
      <c r="A95" s="33"/>
      <c r="B95" s="143"/>
      <c r="C95" s="144" t="s">
        <v>177</v>
      </c>
      <c r="D95" s="144" t="s">
        <v>143</v>
      </c>
      <c r="E95" s="145" t="s">
        <v>1035</v>
      </c>
      <c r="F95" s="146" t="s">
        <v>1036</v>
      </c>
      <c r="G95" s="147" t="s">
        <v>1029</v>
      </c>
      <c r="H95" s="148">
        <v>1</v>
      </c>
      <c r="I95" s="149"/>
      <c r="J95" s="150">
        <f t="shared" si="0"/>
        <v>0</v>
      </c>
      <c r="K95" s="146" t="s">
        <v>3</v>
      </c>
      <c r="L95" s="34"/>
      <c r="M95" s="151" t="s">
        <v>3</v>
      </c>
      <c r="N95" s="152" t="s">
        <v>40</v>
      </c>
      <c r="O95" s="54"/>
      <c r="P95" s="153">
        <f t="shared" si="1"/>
        <v>0</v>
      </c>
      <c r="Q95" s="153">
        <v>0</v>
      </c>
      <c r="R95" s="153">
        <f t="shared" si="2"/>
        <v>0</v>
      </c>
      <c r="S95" s="153">
        <v>0</v>
      </c>
      <c r="T95" s="154">
        <f t="shared" si="3"/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55" t="s">
        <v>534</v>
      </c>
      <c r="AT95" s="155" t="s">
        <v>143</v>
      </c>
      <c r="AU95" s="155" t="s">
        <v>78</v>
      </c>
      <c r="AY95" s="18" t="s">
        <v>141</v>
      </c>
      <c r="BE95" s="156">
        <f t="shared" si="4"/>
        <v>0</v>
      </c>
      <c r="BF95" s="156">
        <f t="shared" si="5"/>
        <v>0</v>
      </c>
      <c r="BG95" s="156">
        <f t="shared" si="6"/>
        <v>0</v>
      </c>
      <c r="BH95" s="156">
        <f t="shared" si="7"/>
        <v>0</v>
      </c>
      <c r="BI95" s="156">
        <f t="shared" si="8"/>
        <v>0</v>
      </c>
      <c r="BJ95" s="18" t="s">
        <v>76</v>
      </c>
      <c r="BK95" s="156">
        <f t="shared" si="9"/>
        <v>0</v>
      </c>
      <c r="BL95" s="18" t="s">
        <v>534</v>
      </c>
      <c r="BM95" s="155" t="s">
        <v>261</v>
      </c>
    </row>
    <row r="96" spans="1:65" s="2" customFormat="1" ht="16.5" customHeight="1" x14ac:dyDescent="0.2">
      <c r="A96" s="285"/>
      <c r="B96" s="143"/>
      <c r="C96" s="144" t="s">
        <v>187</v>
      </c>
      <c r="D96" s="144" t="s">
        <v>143</v>
      </c>
      <c r="E96" s="145" t="s">
        <v>1037</v>
      </c>
      <c r="F96" s="146" t="s">
        <v>1038</v>
      </c>
      <c r="G96" s="147" t="s">
        <v>1029</v>
      </c>
      <c r="H96" s="148">
        <v>13</v>
      </c>
      <c r="I96" s="149"/>
      <c r="J96" s="150">
        <f t="shared" ref="J96:J97" si="10">ROUND(I96*H96,2)</f>
        <v>0</v>
      </c>
      <c r="K96" s="146" t="s">
        <v>3</v>
      </c>
      <c r="L96" s="34"/>
      <c r="M96" s="196" t="s">
        <v>3</v>
      </c>
      <c r="N96" s="197" t="s">
        <v>40</v>
      </c>
      <c r="O96" s="198"/>
      <c r="P96" s="199">
        <f t="shared" ref="P96:P97" si="11">O96*H96</f>
        <v>0</v>
      </c>
      <c r="Q96" s="199">
        <v>0</v>
      </c>
      <c r="R96" s="199">
        <f t="shared" ref="R96" si="12">Q96*H96</f>
        <v>0</v>
      </c>
      <c r="S96" s="199">
        <v>0</v>
      </c>
      <c r="T96" s="200">
        <f t="shared" ref="T96" si="13">S96*H96</f>
        <v>0</v>
      </c>
      <c r="U96" s="285"/>
      <c r="V96" s="285"/>
      <c r="W96" s="285"/>
      <c r="X96" s="285"/>
      <c r="Y96" s="285"/>
      <c r="Z96" s="285"/>
      <c r="AA96" s="285"/>
      <c r="AB96" s="285"/>
      <c r="AC96" s="285"/>
      <c r="AD96" s="285"/>
      <c r="AE96" s="285"/>
      <c r="AR96" s="155" t="s">
        <v>534</v>
      </c>
      <c r="AT96" s="155" t="s">
        <v>143</v>
      </c>
      <c r="AU96" s="155" t="s">
        <v>78</v>
      </c>
      <c r="AY96" s="18" t="s">
        <v>141</v>
      </c>
      <c r="BE96" s="156">
        <f t="shared" ref="BE96" si="14">IF(N96="základní",J96,0)</f>
        <v>0</v>
      </c>
      <c r="BF96" s="156">
        <f t="shared" ref="BF96" si="15">IF(N96="snížená",J96,0)</f>
        <v>0</v>
      </c>
      <c r="BG96" s="156">
        <f t="shared" ref="BG96" si="16">IF(N96="zákl. přenesená",J96,0)</f>
        <v>0</v>
      </c>
      <c r="BH96" s="156">
        <f t="shared" ref="BH96" si="17">IF(N96="sníž. přenesená",J96,0)</f>
        <v>0</v>
      </c>
      <c r="BI96" s="156">
        <f t="shared" ref="BI96" si="18">IF(N96="nulová",J96,0)</f>
        <v>0</v>
      </c>
      <c r="BJ96" s="18" t="s">
        <v>76</v>
      </c>
      <c r="BK96" s="156">
        <f t="shared" ref="BK96:BK97" si="19">ROUND(I96*H96,2)</f>
        <v>0</v>
      </c>
      <c r="BL96" s="18" t="s">
        <v>534</v>
      </c>
      <c r="BM96" s="155" t="s">
        <v>281</v>
      </c>
    </row>
    <row r="97" spans="1:65" s="2" customFormat="1" ht="24.15" customHeight="1" x14ac:dyDescent="0.2">
      <c r="A97" s="285"/>
      <c r="B97" s="143"/>
      <c r="C97" s="144">
        <v>8</v>
      </c>
      <c r="D97" s="144" t="s">
        <v>143</v>
      </c>
      <c r="E97" s="145"/>
      <c r="F97" s="146" t="s">
        <v>1252</v>
      </c>
      <c r="G97" s="147" t="s">
        <v>1029</v>
      </c>
      <c r="H97" s="148">
        <v>39</v>
      </c>
      <c r="I97" s="149"/>
      <c r="J97" s="150">
        <f t="shared" si="10"/>
        <v>0</v>
      </c>
      <c r="K97" s="146"/>
      <c r="L97" s="34"/>
      <c r="M97" s="151"/>
      <c r="N97" s="340"/>
      <c r="O97" s="341"/>
      <c r="P97" s="342">
        <f t="shared" si="11"/>
        <v>0</v>
      </c>
      <c r="Q97" s="342"/>
      <c r="R97" s="342"/>
      <c r="S97" s="342"/>
      <c r="T97" s="154"/>
      <c r="U97" s="285"/>
      <c r="V97" s="285"/>
      <c r="W97" s="285"/>
      <c r="X97" s="285"/>
      <c r="Y97" s="285"/>
      <c r="Z97" s="285"/>
      <c r="AA97" s="285"/>
      <c r="AB97" s="285"/>
      <c r="AC97" s="285"/>
      <c r="AD97" s="285"/>
      <c r="AE97" s="285"/>
      <c r="AR97" s="155"/>
      <c r="AT97" s="155"/>
      <c r="AU97" s="155"/>
      <c r="AY97" s="18"/>
      <c r="BE97" s="156"/>
      <c r="BF97" s="156"/>
      <c r="BG97" s="156"/>
      <c r="BH97" s="156"/>
      <c r="BI97" s="156"/>
      <c r="BJ97" s="18"/>
      <c r="BK97" s="156">
        <f t="shared" si="19"/>
        <v>0</v>
      </c>
      <c r="BL97" s="18"/>
      <c r="BM97" s="155"/>
    </row>
    <row r="98" spans="1:65" s="2" customFormat="1" ht="13.2" customHeight="1" x14ac:dyDescent="0.2">
      <c r="A98" s="285"/>
      <c r="B98" s="143"/>
      <c r="C98" s="144"/>
      <c r="D98" s="144" t="s">
        <v>1253</v>
      </c>
      <c r="E98" s="145"/>
      <c r="F98" s="146" t="s">
        <v>1254</v>
      </c>
      <c r="G98" s="343"/>
      <c r="H98" s="344"/>
      <c r="I98" s="344"/>
      <c r="J98" s="344"/>
      <c r="K98" s="345"/>
      <c r="L98" s="34"/>
      <c r="M98" s="151"/>
      <c r="N98" s="340"/>
      <c r="O98" s="341"/>
      <c r="P98" s="342"/>
      <c r="Q98" s="342"/>
      <c r="R98" s="342"/>
      <c r="S98" s="342"/>
      <c r="T98" s="154"/>
      <c r="U98" s="285"/>
      <c r="V98" s="285"/>
      <c r="W98" s="285"/>
      <c r="X98" s="285"/>
      <c r="Y98" s="285"/>
      <c r="Z98" s="285"/>
      <c r="AA98" s="285"/>
      <c r="AB98" s="285"/>
      <c r="AC98" s="285"/>
      <c r="AD98" s="285"/>
      <c r="AE98" s="285"/>
      <c r="AR98" s="155"/>
      <c r="AT98" s="155"/>
      <c r="AU98" s="155"/>
      <c r="AY98" s="18"/>
      <c r="BE98" s="156"/>
      <c r="BF98" s="156"/>
      <c r="BG98" s="156"/>
      <c r="BH98" s="156"/>
      <c r="BI98" s="156"/>
      <c r="BJ98" s="18"/>
      <c r="BK98" s="156"/>
      <c r="BL98" s="18"/>
      <c r="BM98" s="155"/>
    </row>
    <row r="99" spans="1:65" s="2" customFormat="1" ht="16.5" customHeight="1" x14ac:dyDescent="0.2">
      <c r="A99" s="285"/>
      <c r="B99" s="143"/>
      <c r="C99" s="144">
        <v>9</v>
      </c>
      <c r="D99" s="144" t="s">
        <v>143</v>
      </c>
      <c r="E99" s="145"/>
      <c r="F99" s="146" t="s">
        <v>1255</v>
      </c>
      <c r="G99" s="147" t="s">
        <v>1029</v>
      </c>
      <c r="H99" s="148">
        <v>39</v>
      </c>
      <c r="I99" s="149"/>
      <c r="J99" s="150">
        <f t="shared" ref="J99" si="20">ROUND(I99*H99,2)</f>
        <v>0</v>
      </c>
      <c r="K99" s="146" t="s">
        <v>3</v>
      </c>
      <c r="L99" s="34"/>
      <c r="M99" s="196" t="s">
        <v>3</v>
      </c>
      <c r="N99" s="197" t="s">
        <v>40</v>
      </c>
      <c r="O99" s="198"/>
      <c r="P99" s="199">
        <f t="shared" ref="P99" si="21">O99*H99</f>
        <v>0</v>
      </c>
      <c r="Q99" s="199">
        <v>0</v>
      </c>
      <c r="R99" s="199">
        <f t="shared" ref="R99" si="22">Q99*H99</f>
        <v>0</v>
      </c>
      <c r="S99" s="199">
        <v>0</v>
      </c>
      <c r="T99" s="200">
        <f t="shared" ref="T99" si="23">S99*H99</f>
        <v>0</v>
      </c>
      <c r="U99" s="285"/>
      <c r="V99" s="285"/>
      <c r="W99" s="285"/>
      <c r="X99" s="285"/>
      <c r="Y99" s="285"/>
      <c r="Z99" s="285"/>
      <c r="AA99" s="285"/>
      <c r="AB99" s="285"/>
      <c r="AC99" s="285"/>
      <c r="AD99" s="285"/>
      <c r="AE99" s="285"/>
      <c r="AR99" s="155" t="s">
        <v>534</v>
      </c>
      <c r="AT99" s="155" t="s">
        <v>143</v>
      </c>
      <c r="AU99" s="155" t="s">
        <v>78</v>
      </c>
      <c r="AY99" s="18" t="s">
        <v>141</v>
      </c>
      <c r="BE99" s="156">
        <f t="shared" ref="BE99" si="24">IF(N99="základní",J99,0)</f>
        <v>0</v>
      </c>
      <c r="BF99" s="156">
        <f t="shared" ref="BF99" si="25">IF(N99="snížená",J99,0)</f>
        <v>0</v>
      </c>
      <c r="BG99" s="156">
        <f t="shared" ref="BG99" si="26">IF(N99="zákl. přenesená",J99,0)</f>
        <v>0</v>
      </c>
      <c r="BH99" s="156">
        <f t="shared" ref="BH99" si="27">IF(N99="sníž. přenesená",J99,0)</f>
        <v>0</v>
      </c>
      <c r="BI99" s="156">
        <f t="shared" ref="BI99" si="28">IF(N99="nulová",J99,0)</f>
        <v>0</v>
      </c>
      <c r="BJ99" s="18" t="s">
        <v>76</v>
      </c>
      <c r="BK99" s="156">
        <f t="shared" ref="BK99" si="29">ROUND(I99*H99,2)</f>
        <v>0</v>
      </c>
      <c r="BL99" s="18" t="s">
        <v>534</v>
      </c>
      <c r="BM99" s="155" t="s">
        <v>281</v>
      </c>
    </row>
    <row r="100" spans="1:65" s="2" customFormat="1" ht="16.5" customHeight="1" x14ac:dyDescent="0.2">
      <c r="A100" s="33"/>
      <c r="B100" s="143"/>
      <c r="C100" s="144"/>
      <c r="D100" s="144" t="s">
        <v>1253</v>
      </c>
      <c r="E100" s="145"/>
      <c r="F100" s="146" t="s">
        <v>1254</v>
      </c>
      <c r="G100" s="343"/>
      <c r="H100" s="344"/>
      <c r="I100" s="344"/>
      <c r="J100" s="344"/>
      <c r="K100" s="345"/>
      <c r="L100" s="34"/>
      <c r="M100" s="196" t="s">
        <v>3</v>
      </c>
      <c r="N100" s="197" t="s">
        <v>40</v>
      </c>
      <c r="O100" s="198"/>
      <c r="P100" s="199">
        <f t="shared" si="1"/>
        <v>0</v>
      </c>
      <c r="Q100" s="199">
        <v>0</v>
      </c>
      <c r="R100" s="199">
        <f t="shared" si="2"/>
        <v>0</v>
      </c>
      <c r="S100" s="199">
        <v>0</v>
      </c>
      <c r="T100" s="200">
        <f t="shared" si="3"/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55" t="s">
        <v>534</v>
      </c>
      <c r="AT100" s="155" t="s">
        <v>143</v>
      </c>
      <c r="AU100" s="155" t="s">
        <v>78</v>
      </c>
      <c r="AY100" s="18" t="s">
        <v>141</v>
      </c>
      <c r="BE100" s="156">
        <f t="shared" si="4"/>
        <v>0</v>
      </c>
      <c r="BF100" s="156">
        <f t="shared" si="5"/>
        <v>0</v>
      </c>
      <c r="BG100" s="156">
        <f t="shared" si="6"/>
        <v>0</v>
      </c>
      <c r="BH100" s="156">
        <f t="shared" si="7"/>
        <v>0</v>
      </c>
      <c r="BI100" s="156">
        <f t="shared" si="8"/>
        <v>0</v>
      </c>
      <c r="BJ100" s="18" t="s">
        <v>76</v>
      </c>
      <c r="BK100" s="156">
        <f t="shared" si="9"/>
        <v>0</v>
      </c>
      <c r="BL100" s="18" t="s">
        <v>534</v>
      </c>
      <c r="BM100" s="155" t="s">
        <v>281</v>
      </c>
    </row>
    <row r="101" spans="1:65" s="2" customFormat="1" ht="6.9" customHeight="1" x14ac:dyDescent="0.2">
      <c r="A101" s="33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4"/>
      <c r="M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</sheetData>
  <autoFilter ref="C86:K100"/>
  <mergeCells count="14">
    <mergeCell ref="G98:K98"/>
    <mergeCell ref="G100:K100"/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8"/>
  <sheetViews>
    <sheetView showGridLines="0" view="pageLayout" topLeftCell="Y1" zoomScaleNormal="100" workbookViewId="0">
      <selection activeCell="AB2" sqref="AB2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2" width="9.28515625" style="1" hidden="1"/>
    <col min="63" max="63" width="4.5703125" style="1" hidden="1" customWidth="1"/>
    <col min="64" max="64" width="2" style="1" hidden="1" customWidth="1"/>
    <col min="65" max="65" width="12.42578125" style="1" hidden="1" customWidth="1"/>
  </cols>
  <sheetData>
    <row r="2" spans="1:46" s="1" customFormat="1" ht="36.9" customHeight="1" x14ac:dyDescent="0.2">
      <c r="L2" s="314" t="s">
        <v>6</v>
      </c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8" t="s">
        <v>95</v>
      </c>
    </row>
    <row r="3" spans="1:46" s="1" customFormat="1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4.9" customHeight="1" x14ac:dyDescent="0.2">
      <c r="B4" s="21"/>
      <c r="D4" s="22" t="s">
        <v>96</v>
      </c>
      <c r="L4" s="21"/>
      <c r="M4" s="94" t="s">
        <v>11</v>
      </c>
      <c r="AT4" s="18" t="s">
        <v>4</v>
      </c>
    </row>
    <row r="5" spans="1:46" s="1" customFormat="1" ht="6.9" customHeight="1" x14ac:dyDescent="0.2">
      <c r="B5" s="21"/>
      <c r="L5" s="21"/>
    </row>
    <row r="6" spans="1:46" s="1" customFormat="1" ht="12" customHeight="1" x14ac:dyDescent="0.2">
      <c r="B6" s="21"/>
      <c r="D6" s="28" t="s">
        <v>17</v>
      </c>
      <c r="L6" s="21"/>
    </row>
    <row r="7" spans="1:46" s="1" customFormat="1" ht="16.5" customHeight="1" x14ac:dyDescent="0.2">
      <c r="B7" s="21"/>
      <c r="E7" s="329" t="str">
        <f>'Rekapitulace stavby'!K6</f>
        <v>Nemocnice Vyškov</v>
      </c>
      <c r="F7" s="330"/>
      <c r="G7" s="330"/>
      <c r="H7" s="330"/>
      <c r="L7" s="21"/>
    </row>
    <row r="8" spans="1:46" s="1" customFormat="1" ht="12" customHeight="1" x14ac:dyDescent="0.2">
      <c r="B8" s="21"/>
      <c r="D8" s="28" t="s">
        <v>97</v>
      </c>
      <c r="L8" s="21"/>
    </row>
    <row r="9" spans="1:46" s="2" customFormat="1" ht="16.5" customHeight="1" x14ac:dyDescent="0.2">
      <c r="A9" s="33"/>
      <c r="B9" s="34"/>
      <c r="C9" s="33"/>
      <c r="D9" s="33"/>
      <c r="E9" s="329" t="s">
        <v>98</v>
      </c>
      <c r="F9" s="328"/>
      <c r="G9" s="328"/>
      <c r="H9" s="328"/>
      <c r="I9" s="33"/>
      <c r="J9" s="33"/>
      <c r="K9" s="33"/>
      <c r="L9" s="9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99</v>
      </c>
      <c r="E10" s="33"/>
      <c r="F10" s="33"/>
      <c r="G10" s="33"/>
      <c r="H10" s="33"/>
      <c r="I10" s="33"/>
      <c r="J10" s="33"/>
      <c r="K10" s="33"/>
      <c r="L10" s="9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308" t="s">
        <v>1039</v>
      </c>
      <c r="F11" s="328"/>
      <c r="G11" s="328"/>
      <c r="H11" s="328"/>
      <c r="I11" s="33"/>
      <c r="J11" s="33"/>
      <c r="K11" s="33"/>
      <c r="L11" s="9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9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19</v>
      </c>
      <c r="E13" s="33"/>
      <c r="F13" s="26" t="s">
        <v>3</v>
      </c>
      <c r="G13" s="33"/>
      <c r="H13" s="33"/>
      <c r="I13" s="28" t="s">
        <v>20</v>
      </c>
      <c r="J13" s="26" t="s">
        <v>3</v>
      </c>
      <c r="K13" s="33"/>
      <c r="L13" s="9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26" t="s">
        <v>22</v>
      </c>
      <c r="G14" s="33"/>
      <c r="H14" s="33"/>
      <c r="I14" s="28" t="s">
        <v>23</v>
      </c>
      <c r="J14" s="51" t="str">
        <f>'Rekapitulace stavby'!AN8</f>
        <v>26. 8. 2022</v>
      </c>
      <c r="K14" s="33"/>
      <c r="L14" s="9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9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25</v>
      </c>
      <c r="E16" s="33"/>
      <c r="F16" s="33"/>
      <c r="G16" s="33"/>
      <c r="H16" s="33"/>
      <c r="I16" s="28" t="s">
        <v>26</v>
      </c>
      <c r="J16" s="26" t="str">
        <f>IF('Rekapitulace stavby'!AN10="","",'Rekapitulace stavby'!AN10)</f>
        <v/>
      </c>
      <c r="K16" s="33"/>
      <c r="L16" s="9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tr">
        <f>IF('Rekapitulace stavby'!E11="","",'Rekapitulace stavby'!E11)</f>
        <v xml:space="preserve"> </v>
      </c>
      <c r="F17" s="33"/>
      <c r="G17" s="33"/>
      <c r="H17" s="33"/>
      <c r="I17" s="28" t="s">
        <v>27</v>
      </c>
      <c r="J17" s="26" t="str">
        <f>IF('Rekapitulace stavby'!AN11="","",'Rekapitulace stavby'!AN11)</f>
        <v/>
      </c>
      <c r="K17" s="33"/>
      <c r="L17" s="9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9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26</v>
      </c>
      <c r="J19" s="29" t="str">
        <f>'Rekapitulace stavby'!AN13</f>
        <v>Vyplň údaj</v>
      </c>
      <c r="K19" s="33"/>
      <c r="L19" s="9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331" t="str">
        <f>'Rekapitulace stavby'!E14</f>
        <v>Vyplň údaj</v>
      </c>
      <c r="F20" s="323"/>
      <c r="G20" s="323"/>
      <c r="H20" s="323"/>
      <c r="I20" s="28" t="s">
        <v>27</v>
      </c>
      <c r="J20" s="29" t="str">
        <f>'Rekapitulace stavby'!AN14</f>
        <v>Vyplň údaj</v>
      </c>
      <c r="K20" s="33"/>
      <c r="L20" s="9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9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26</v>
      </c>
      <c r="J22" s="26" t="str">
        <f>IF('Rekapitulace stavby'!AN16="","",'Rekapitulace stavby'!AN16)</f>
        <v/>
      </c>
      <c r="K22" s="33"/>
      <c r="L22" s="9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tr">
        <f>IF('Rekapitulace stavby'!E17="","",'Rekapitulace stavby'!E17)</f>
        <v xml:space="preserve"> </v>
      </c>
      <c r="F23" s="33"/>
      <c r="G23" s="33"/>
      <c r="H23" s="33"/>
      <c r="I23" s="28" t="s">
        <v>27</v>
      </c>
      <c r="J23" s="26" t="str">
        <f>IF('Rekapitulace stavby'!AN17="","",'Rekapitulace stavby'!AN17)</f>
        <v/>
      </c>
      <c r="K23" s="33"/>
      <c r="L23" s="9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9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32</v>
      </c>
      <c r="E25" s="33"/>
      <c r="F25" s="33"/>
      <c r="G25" s="33"/>
      <c r="H25" s="33"/>
      <c r="I25" s="28" t="s">
        <v>26</v>
      </c>
      <c r="J25" s="26" t="str">
        <f>IF('Rekapitulace stavby'!AN19="","",'Rekapitulace stavby'!AN19)</f>
        <v/>
      </c>
      <c r="K25" s="33"/>
      <c r="L25" s="9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27</v>
      </c>
      <c r="J26" s="26" t="str">
        <f>IF('Rekapitulace stavby'!AN20="","",'Rekapitulace stavby'!AN20)</f>
        <v/>
      </c>
      <c r="K26" s="33"/>
      <c r="L26" s="9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9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9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96"/>
      <c r="B29" s="97"/>
      <c r="C29" s="96"/>
      <c r="D29" s="96"/>
      <c r="E29" s="327" t="s">
        <v>3</v>
      </c>
      <c r="F29" s="327"/>
      <c r="G29" s="327"/>
      <c r="H29" s="327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9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 x14ac:dyDescent="0.2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9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99" t="s">
        <v>35</v>
      </c>
      <c r="E32" s="33"/>
      <c r="F32" s="33"/>
      <c r="G32" s="33"/>
      <c r="H32" s="33"/>
      <c r="I32" s="33"/>
      <c r="J32" s="67">
        <f>ROUND(J88, 2)</f>
        <v>0</v>
      </c>
      <c r="K32" s="33"/>
      <c r="L32" s="9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 x14ac:dyDescent="0.2">
      <c r="A33" s="33"/>
      <c r="B33" s="34"/>
      <c r="C33" s="33"/>
      <c r="D33" s="62"/>
      <c r="E33" s="62"/>
      <c r="F33" s="62"/>
      <c r="G33" s="62"/>
      <c r="H33" s="62"/>
      <c r="I33" s="62"/>
      <c r="J33" s="62"/>
      <c r="K33" s="62"/>
      <c r="L33" s="9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 x14ac:dyDescent="0.2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9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 x14ac:dyDescent="0.2">
      <c r="A35" s="33"/>
      <c r="B35" s="34"/>
      <c r="C35" s="33"/>
      <c r="D35" s="100" t="s">
        <v>39</v>
      </c>
      <c r="E35" s="28" t="s">
        <v>40</v>
      </c>
      <c r="F35" s="101">
        <f>ROUND((SUM(BE88:BE93)),  2)</f>
        <v>0</v>
      </c>
      <c r="G35" s="33"/>
      <c r="H35" s="33"/>
      <c r="I35" s="102">
        <v>0.21</v>
      </c>
      <c r="J35" s="101">
        <f>ROUND(((SUM(BE88:BE93))*I35),  2)</f>
        <v>0</v>
      </c>
      <c r="K35" s="33"/>
      <c r="L35" s="9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 x14ac:dyDescent="0.2">
      <c r="A36" s="33"/>
      <c r="B36" s="34"/>
      <c r="C36" s="33"/>
      <c r="D36" s="33"/>
      <c r="E36" s="28" t="s">
        <v>41</v>
      </c>
      <c r="F36" s="101">
        <f>ROUND((SUM(BF88:BF93)),  2)</f>
        <v>0</v>
      </c>
      <c r="G36" s="33"/>
      <c r="H36" s="33"/>
      <c r="I36" s="102">
        <v>0.15</v>
      </c>
      <c r="J36" s="101">
        <f>ROUND(((SUM(BF88:BF93))*I36),  2)</f>
        <v>0</v>
      </c>
      <c r="K36" s="33"/>
      <c r="L36" s="9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 x14ac:dyDescent="0.2">
      <c r="A37" s="33"/>
      <c r="B37" s="34"/>
      <c r="C37" s="33"/>
      <c r="D37" s="33"/>
      <c r="E37" s="28" t="s">
        <v>42</v>
      </c>
      <c r="F37" s="101">
        <f>ROUND((SUM(BG88:BG93)),  2)</f>
        <v>0</v>
      </c>
      <c r="G37" s="33"/>
      <c r="H37" s="33"/>
      <c r="I37" s="102">
        <v>0.21</v>
      </c>
      <c r="J37" s="101">
        <f>0</f>
        <v>0</v>
      </c>
      <c r="K37" s="33"/>
      <c r="L37" s="9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 x14ac:dyDescent="0.2">
      <c r="A38" s="33"/>
      <c r="B38" s="34"/>
      <c r="C38" s="33"/>
      <c r="D38" s="33"/>
      <c r="E38" s="28" t="s">
        <v>43</v>
      </c>
      <c r="F38" s="101">
        <f>ROUND((SUM(BH88:BH93)),  2)</f>
        <v>0</v>
      </c>
      <c r="G38" s="33"/>
      <c r="H38" s="33"/>
      <c r="I38" s="102">
        <v>0.15</v>
      </c>
      <c r="J38" s="101">
        <f>0</f>
        <v>0</v>
      </c>
      <c r="K38" s="33"/>
      <c r="L38" s="9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 x14ac:dyDescent="0.2">
      <c r="A39" s="33"/>
      <c r="B39" s="34"/>
      <c r="C39" s="33"/>
      <c r="D39" s="33"/>
      <c r="E39" s="28" t="s">
        <v>44</v>
      </c>
      <c r="F39" s="101">
        <f>ROUND((SUM(BI88:BI93)),  2)</f>
        <v>0</v>
      </c>
      <c r="G39" s="33"/>
      <c r="H39" s="33"/>
      <c r="I39" s="102">
        <v>0</v>
      </c>
      <c r="J39" s="101">
        <f>0</f>
        <v>0</v>
      </c>
      <c r="K39" s="33"/>
      <c r="L39" s="9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9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3"/>
      <c r="D41" s="104" t="s">
        <v>45</v>
      </c>
      <c r="E41" s="56"/>
      <c r="F41" s="56"/>
      <c r="G41" s="105" t="s">
        <v>46</v>
      </c>
      <c r="H41" s="106" t="s">
        <v>47</v>
      </c>
      <c r="I41" s="56"/>
      <c r="J41" s="107">
        <f>SUM(J32:J39)</f>
        <v>0</v>
      </c>
      <c r="K41" s="108"/>
      <c r="L41" s="9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 x14ac:dyDescent="0.2">
      <c r="A42" s="33"/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9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 x14ac:dyDescent="0.2">
      <c r="A46" s="33"/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9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 x14ac:dyDescent="0.2">
      <c r="A47" s="33"/>
      <c r="B47" s="34"/>
      <c r="C47" s="22" t="s">
        <v>101</v>
      </c>
      <c r="D47" s="33"/>
      <c r="E47" s="33"/>
      <c r="F47" s="33"/>
      <c r="G47" s="33"/>
      <c r="H47" s="33"/>
      <c r="I47" s="33"/>
      <c r="J47" s="33"/>
      <c r="K47" s="33"/>
      <c r="L47" s="9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 x14ac:dyDescent="0.2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9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17</v>
      </c>
      <c r="D49" s="33"/>
      <c r="E49" s="33"/>
      <c r="F49" s="33"/>
      <c r="G49" s="33"/>
      <c r="H49" s="33"/>
      <c r="I49" s="33"/>
      <c r="J49" s="33"/>
      <c r="K49" s="33"/>
      <c r="L49" s="9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3"/>
      <c r="D50" s="33"/>
      <c r="E50" s="329" t="str">
        <f>E7</f>
        <v>Nemocnice Vyškov</v>
      </c>
      <c r="F50" s="330"/>
      <c r="G50" s="330"/>
      <c r="H50" s="330"/>
      <c r="I50" s="33"/>
      <c r="J50" s="33"/>
      <c r="K50" s="33"/>
      <c r="L50" s="9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 x14ac:dyDescent="0.2">
      <c r="B51" s="21"/>
      <c r="C51" s="28" t="s">
        <v>97</v>
      </c>
      <c r="L51" s="21"/>
    </row>
    <row r="52" spans="1:47" s="2" customFormat="1" ht="16.5" customHeight="1" x14ac:dyDescent="0.2">
      <c r="A52" s="33"/>
      <c r="B52" s="34"/>
      <c r="C52" s="33"/>
      <c r="D52" s="33"/>
      <c r="E52" s="329" t="s">
        <v>98</v>
      </c>
      <c r="F52" s="328"/>
      <c r="G52" s="328"/>
      <c r="H52" s="328"/>
      <c r="I52" s="33"/>
      <c r="J52" s="33"/>
      <c r="K52" s="33"/>
      <c r="L52" s="9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 x14ac:dyDescent="0.2">
      <c r="A53" s="33"/>
      <c r="B53" s="34"/>
      <c r="C53" s="28" t="s">
        <v>99</v>
      </c>
      <c r="D53" s="33"/>
      <c r="E53" s="33"/>
      <c r="F53" s="33"/>
      <c r="G53" s="33"/>
      <c r="H53" s="33"/>
      <c r="I53" s="33"/>
      <c r="J53" s="33"/>
      <c r="K53" s="33"/>
      <c r="L53" s="9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 x14ac:dyDescent="0.2">
      <c r="A54" s="33"/>
      <c r="B54" s="34"/>
      <c r="C54" s="33"/>
      <c r="D54" s="33"/>
      <c r="E54" s="308" t="str">
        <f>E11</f>
        <v>02.5 - VRN</v>
      </c>
      <c r="F54" s="328"/>
      <c r="G54" s="328"/>
      <c r="H54" s="328"/>
      <c r="I54" s="33"/>
      <c r="J54" s="33"/>
      <c r="K54" s="33"/>
      <c r="L54" s="9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 x14ac:dyDescent="0.2">
      <c r="A55" s="33"/>
      <c r="B55" s="34"/>
      <c r="C55" s="33"/>
      <c r="D55" s="33"/>
      <c r="E55" s="33"/>
      <c r="F55" s="33"/>
      <c r="G55" s="33"/>
      <c r="H55" s="33"/>
      <c r="I55" s="33"/>
      <c r="J55" s="33"/>
      <c r="K55" s="33"/>
      <c r="L55" s="9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 x14ac:dyDescent="0.2">
      <c r="A56" s="33"/>
      <c r="B56" s="34"/>
      <c r="C56" s="28" t="s">
        <v>21</v>
      </c>
      <c r="D56" s="33"/>
      <c r="E56" s="33"/>
      <c r="F56" s="26" t="str">
        <f>F14</f>
        <v xml:space="preserve"> </v>
      </c>
      <c r="G56" s="33"/>
      <c r="H56" s="33"/>
      <c r="I56" s="28" t="s">
        <v>23</v>
      </c>
      <c r="J56" s="51" t="str">
        <f>IF(J14="","",J14)</f>
        <v>26. 8. 2022</v>
      </c>
      <c r="K56" s="33"/>
      <c r="L56" s="9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 x14ac:dyDescent="0.2">
      <c r="A57" s="33"/>
      <c r="B57" s="34"/>
      <c r="C57" s="33"/>
      <c r="D57" s="33"/>
      <c r="E57" s="33"/>
      <c r="F57" s="33"/>
      <c r="G57" s="33"/>
      <c r="H57" s="33"/>
      <c r="I57" s="33"/>
      <c r="J57" s="33"/>
      <c r="K57" s="33"/>
      <c r="L57" s="9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customHeight="1" x14ac:dyDescent="0.2">
      <c r="A58" s="33"/>
      <c r="B58" s="34"/>
      <c r="C58" s="28" t="s">
        <v>25</v>
      </c>
      <c r="D58" s="33"/>
      <c r="E58" s="33"/>
      <c r="F58" s="26" t="str">
        <f>E17</f>
        <v xml:space="preserve"> </v>
      </c>
      <c r="G58" s="33"/>
      <c r="H58" s="33"/>
      <c r="I58" s="28" t="s">
        <v>30</v>
      </c>
      <c r="J58" s="31" t="str">
        <f>E23</f>
        <v xml:space="preserve"> </v>
      </c>
      <c r="K58" s="33"/>
      <c r="L58" s="9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customHeight="1" x14ac:dyDescent="0.2">
      <c r="A59" s="33"/>
      <c r="B59" s="34"/>
      <c r="C59" s="28" t="s">
        <v>28</v>
      </c>
      <c r="D59" s="33"/>
      <c r="E59" s="33"/>
      <c r="F59" s="26" t="str">
        <f>IF(E20="","",E20)</f>
        <v>Vyplň údaj</v>
      </c>
      <c r="G59" s="33"/>
      <c r="H59" s="33"/>
      <c r="I59" s="28" t="s">
        <v>32</v>
      </c>
      <c r="J59" s="31" t="str">
        <f>E26</f>
        <v xml:space="preserve"> </v>
      </c>
      <c r="K59" s="33"/>
      <c r="L59" s="9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 x14ac:dyDescent="0.2">
      <c r="A60" s="33"/>
      <c r="B60" s="34"/>
      <c r="C60" s="33"/>
      <c r="D60" s="33"/>
      <c r="E60" s="33"/>
      <c r="F60" s="33"/>
      <c r="G60" s="33"/>
      <c r="H60" s="33"/>
      <c r="I60" s="33"/>
      <c r="J60" s="33"/>
      <c r="K60" s="33"/>
      <c r="L60" s="9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 x14ac:dyDescent="0.2">
      <c r="A61" s="33"/>
      <c r="B61" s="34"/>
      <c r="C61" s="109" t="s">
        <v>102</v>
      </c>
      <c r="D61" s="103"/>
      <c r="E61" s="103"/>
      <c r="F61" s="103"/>
      <c r="G61" s="103"/>
      <c r="H61" s="103"/>
      <c r="I61" s="103"/>
      <c r="J61" s="110" t="s">
        <v>103</v>
      </c>
      <c r="K61" s="103"/>
      <c r="L61" s="9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 x14ac:dyDescent="0.2">
      <c r="A62" s="33"/>
      <c r="B62" s="34"/>
      <c r="C62" s="33"/>
      <c r="D62" s="33"/>
      <c r="E62" s="33"/>
      <c r="F62" s="33"/>
      <c r="G62" s="33"/>
      <c r="H62" s="33"/>
      <c r="I62" s="33"/>
      <c r="J62" s="33"/>
      <c r="K62" s="33"/>
      <c r="L62" s="9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 x14ac:dyDescent="0.2">
      <c r="A63" s="33"/>
      <c r="B63" s="34"/>
      <c r="C63" s="111" t="s">
        <v>67</v>
      </c>
      <c r="D63" s="33"/>
      <c r="E63" s="33"/>
      <c r="F63" s="33"/>
      <c r="G63" s="33"/>
      <c r="H63" s="33"/>
      <c r="I63" s="33"/>
      <c r="J63" s="67">
        <f>J88</f>
        <v>0</v>
      </c>
      <c r="K63" s="33"/>
      <c r="L63" s="9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104</v>
      </c>
    </row>
    <row r="64" spans="1:47" s="9" customFormat="1" ht="24.9" customHeight="1" x14ac:dyDescent="0.2">
      <c r="B64" s="112"/>
      <c r="D64" s="113" t="s">
        <v>1040</v>
      </c>
      <c r="E64" s="114"/>
      <c r="F64" s="114"/>
      <c r="G64" s="114"/>
      <c r="H64" s="114"/>
      <c r="I64" s="114"/>
      <c r="J64" s="115">
        <f>J89</f>
        <v>0</v>
      </c>
      <c r="L64" s="112"/>
    </row>
    <row r="65" spans="1:31" s="10" customFormat="1" ht="19.95" customHeight="1" x14ac:dyDescent="0.2">
      <c r="B65" s="116"/>
      <c r="D65" s="117" t="s">
        <v>1041</v>
      </c>
      <c r="E65" s="118"/>
      <c r="F65" s="118"/>
      <c r="G65" s="118"/>
      <c r="H65" s="118"/>
      <c r="I65" s="118"/>
      <c r="J65" s="119">
        <f>J90</f>
        <v>0</v>
      </c>
      <c r="L65" s="116"/>
    </row>
    <row r="66" spans="1:31" s="10" customFormat="1" ht="19.95" customHeight="1" x14ac:dyDescent="0.2">
      <c r="B66" s="116"/>
      <c r="D66" s="117" t="s">
        <v>1042</v>
      </c>
      <c r="E66" s="118"/>
      <c r="F66" s="118"/>
      <c r="G66" s="118"/>
      <c r="H66" s="118"/>
      <c r="I66" s="118"/>
      <c r="J66" s="119">
        <f>J92</f>
        <v>0</v>
      </c>
      <c r="L66" s="116"/>
    </row>
    <row r="67" spans="1:31" s="2" customFormat="1" ht="21.75" customHeight="1" x14ac:dyDescent="0.2">
      <c r="A67" s="33"/>
      <c r="B67" s="34"/>
      <c r="C67" s="33"/>
      <c r="D67" s="33"/>
      <c r="E67" s="33"/>
      <c r="F67" s="33"/>
      <c r="G67" s="33"/>
      <c r="H67" s="33"/>
      <c r="I67" s="33"/>
      <c r="J67" s="33"/>
      <c r="K67" s="33"/>
      <c r="L67" s="9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" customHeight="1" x14ac:dyDescent="0.2">
      <c r="A68" s="33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9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" customHeight="1" x14ac:dyDescent="0.2">
      <c r="A72" s="33"/>
      <c r="B72" s="45"/>
      <c r="C72" s="46"/>
      <c r="D72" s="46"/>
      <c r="E72" s="46"/>
      <c r="F72" s="46"/>
      <c r="G72" s="46"/>
      <c r="H72" s="46"/>
      <c r="I72" s="46"/>
      <c r="J72" s="46"/>
      <c r="K72" s="46"/>
      <c r="L72" s="9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" customHeight="1" x14ac:dyDescent="0.2">
      <c r="A73" s="33"/>
      <c r="B73" s="34"/>
      <c r="C73" s="22" t="s">
        <v>126</v>
      </c>
      <c r="D73" s="33"/>
      <c r="E73" s="33"/>
      <c r="F73" s="33"/>
      <c r="G73" s="33"/>
      <c r="H73" s="33"/>
      <c r="I73" s="33"/>
      <c r="J73" s="33"/>
      <c r="K73" s="33"/>
      <c r="L73" s="9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 x14ac:dyDescent="0.2">
      <c r="A74" s="33"/>
      <c r="B74" s="34"/>
      <c r="C74" s="33"/>
      <c r="D74" s="33"/>
      <c r="E74" s="33"/>
      <c r="F74" s="33"/>
      <c r="G74" s="33"/>
      <c r="H74" s="33"/>
      <c r="I74" s="33"/>
      <c r="J74" s="33"/>
      <c r="K74" s="33"/>
      <c r="L74" s="9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 x14ac:dyDescent="0.2">
      <c r="A75" s="33"/>
      <c r="B75" s="34"/>
      <c r="C75" s="28" t="s">
        <v>17</v>
      </c>
      <c r="D75" s="33"/>
      <c r="E75" s="33"/>
      <c r="F75" s="33"/>
      <c r="G75" s="33"/>
      <c r="H75" s="33"/>
      <c r="I75" s="33"/>
      <c r="J75" s="33"/>
      <c r="K75" s="33"/>
      <c r="L75" s="9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 x14ac:dyDescent="0.2">
      <c r="A76" s="33"/>
      <c r="B76" s="34"/>
      <c r="C76" s="33"/>
      <c r="D76" s="33"/>
      <c r="E76" s="329" t="str">
        <f>E7</f>
        <v>Nemocnice Vyškov</v>
      </c>
      <c r="F76" s="330"/>
      <c r="G76" s="330"/>
      <c r="H76" s="330"/>
      <c r="I76" s="33"/>
      <c r="J76" s="33"/>
      <c r="K76" s="33"/>
      <c r="L76" s="9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 x14ac:dyDescent="0.2">
      <c r="B77" s="21"/>
      <c r="C77" s="28" t="s">
        <v>97</v>
      </c>
      <c r="L77" s="21"/>
    </row>
    <row r="78" spans="1:31" s="2" customFormat="1" ht="16.5" customHeight="1" x14ac:dyDescent="0.2">
      <c r="A78" s="33"/>
      <c r="B78" s="34"/>
      <c r="C78" s="33"/>
      <c r="D78" s="33"/>
      <c r="E78" s="329" t="s">
        <v>98</v>
      </c>
      <c r="F78" s="328"/>
      <c r="G78" s="328"/>
      <c r="H78" s="328"/>
      <c r="I78" s="33"/>
      <c r="J78" s="33"/>
      <c r="K78" s="33"/>
      <c r="L78" s="9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 x14ac:dyDescent="0.2">
      <c r="A79" s="33"/>
      <c r="B79" s="34"/>
      <c r="C79" s="28" t="s">
        <v>99</v>
      </c>
      <c r="D79" s="33"/>
      <c r="E79" s="33"/>
      <c r="F79" s="33"/>
      <c r="G79" s="33"/>
      <c r="H79" s="33"/>
      <c r="I79" s="33"/>
      <c r="J79" s="33"/>
      <c r="K79" s="33"/>
      <c r="L79" s="9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 x14ac:dyDescent="0.2">
      <c r="A80" s="33"/>
      <c r="B80" s="34"/>
      <c r="C80" s="33"/>
      <c r="D80" s="33"/>
      <c r="E80" s="308" t="str">
        <f>E11</f>
        <v>02.5 - VRN</v>
      </c>
      <c r="F80" s="328"/>
      <c r="G80" s="328"/>
      <c r="H80" s="328"/>
      <c r="I80" s="33"/>
      <c r="J80" s="33"/>
      <c r="K80" s="33"/>
      <c r="L80" s="9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 x14ac:dyDescent="0.2">
      <c r="A81" s="33"/>
      <c r="B81" s="34"/>
      <c r="C81" s="33"/>
      <c r="D81" s="33"/>
      <c r="E81" s="33"/>
      <c r="F81" s="33"/>
      <c r="G81" s="33"/>
      <c r="H81" s="33"/>
      <c r="I81" s="33"/>
      <c r="J81" s="33"/>
      <c r="K81" s="33"/>
      <c r="L81" s="9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 x14ac:dyDescent="0.2">
      <c r="A82" s="33"/>
      <c r="B82" s="34"/>
      <c r="C82" s="28" t="s">
        <v>21</v>
      </c>
      <c r="D82" s="33"/>
      <c r="E82" s="33"/>
      <c r="F82" s="26" t="str">
        <f>F14</f>
        <v xml:space="preserve"> </v>
      </c>
      <c r="G82" s="33"/>
      <c r="H82" s="33"/>
      <c r="I82" s="28" t="s">
        <v>23</v>
      </c>
      <c r="J82" s="51" t="str">
        <f>IF(J14="","",J14)</f>
        <v>26. 8. 2022</v>
      </c>
      <c r="K82" s="33"/>
      <c r="L82" s="9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9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 x14ac:dyDescent="0.2">
      <c r="A84" s="33"/>
      <c r="B84" s="34"/>
      <c r="C84" s="28" t="s">
        <v>25</v>
      </c>
      <c r="D84" s="33"/>
      <c r="E84" s="33"/>
      <c r="F84" s="26" t="str">
        <f>E17</f>
        <v xml:space="preserve"> </v>
      </c>
      <c r="G84" s="33"/>
      <c r="H84" s="33"/>
      <c r="I84" s="28" t="s">
        <v>30</v>
      </c>
      <c r="J84" s="31" t="str">
        <f>E23</f>
        <v xml:space="preserve"> </v>
      </c>
      <c r="K84" s="33"/>
      <c r="L84" s="9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15" customHeight="1" x14ac:dyDescent="0.2">
      <c r="A85" s="33"/>
      <c r="B85" s="34"/>
      <c r="C85" s="28" t="s">
        <v>28</v>
      </c>
      <c r="D85" s="33"/>
      <c r="E85" s="33"/>
      <c r="F85" s="26" t="str">
        <f>IF(E20="","",E20)</f>
        <v>Vyplň údaj</v>
      </c>
      <c r="G85" s="33"/>
      <c r="H85" s="33"/>
      <c r="I85" s="28" t="s">
        <v>32</v>
      </c>
      <c r="J85" s="31" t="str">
        <f>E26</f>
        <v xml:space="preserve"> </v>
      </c>
      <c r="K85" s="33"/>
      <c r="L85" s="9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 x14ac:dyDescent="0.2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9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 x14ac:dyDescent="0.2">
      <c r="A87" s="120"/>
      <c r="B87" s="121"/>
      <c r="C87" s="122" t="s">
        <v>127</v>
      </c>
      <c r="D87" s="123" t="s">
        <v>54</v>
      </c>
      <c r="E87" s="123" t="s">
        <v>50</v>
      </c>
      <c r="F87" s="123" t="s">
        <v>51</v>
      </c>
      <c r="G87" s="123" t="s">
        <v>128</v>
      </c>
      <c r="H87" s="123" t="s">
        <v>129</v>
      </c>
      <c r="I87" s="123" t="s">
        <v>130</v>
      </c>
      <c r="J87" s="123" t="s">
        <v>103</v>
      </c>
      <c r="K87" s="124" t="s">
        <v>131</v>
      </c>
      <c r="L87" s="125"/>
      <c r="M87" s="58" t="s">
        <v>3</v>
      </c>
      <c r="N87" s="59" t="s">
        <v>39</v>
      </c>
      <c r="O87" s="59" t="s">
        <v>132</v>
      </c>
      <c r="P87" s="59" t="s">
        <v>133</v>
      </c>
      <c r="Q87" s="59" t="s">
        <v>134</v>
      </c>
      <c r="R87" s="59" t="s">
        <v>135</v>
      </c>
      <c r="S87" s="59" t="s">
        <v>136</v>
      </c>
      <c r="T87" s="60" t="s">
        <v>137</v>
      </c>
      <c r="U87" s="120"/>
      <c r="V87" s="120"/>
      <c r="W87" s="120"/>
      <c r="X87" s="120"/>
      <c r="Y87" s="120"/>
      <c r="Z87" s="120"/>
      <c r="AA87" s="120"/>
      <c r="AB87" s="120"/>
      <c r="AC87" s="120"/>
      <c r="AD87" s="120"/>
      <c r="AE87" s="120"/>
    </row>
    <row r="88" spans="1:65" s="2" customFormat="1" ht="22.8" customHeight="1" x14ac:dyDescent="0.3">
      <c r="A88" s="33"/>
      <c r="B88" s="34"/>
      <c r="C88" s="65" t="s">
        <v>138</v>
      </c>
      <c r="D88" s="33"/>
      <c r="E88" s="33"/>
      <c r="F88" s="33"/>
      <c r="G88" s="33"/>
      <c r="H88" s="33"/>
      <c r="I88" s="33"/>
      <c r="J88" s="126">
        <f>BK88</f>
        <v>0</v>
      </c>
      <c r="K88" s="33"/>
      <c r="L88" s="34"/>
      <c r="M88" s="61"/>
      <c r="N88" s="52"/>
      <c r="O88" s="62"/>
      <c r="P88" s="127">
        <f>P89</f>
        <v>0</v>
      </c>
      <c r="Q88" s="62"/>
      <c r="R88" s="127">
        <f>R89</f>
        <v>0</v>
      </c>
      <c r="S88" s="62"/>
      <c r="T88" s="128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8" t="s">
        <v>68</v>
      </c>
      <c r="AU88" s="18" t="s">
        <v>104</v>
      </c>
      <c r="BK88" s="129">
        <f>BK89</f>
        <v>0</v>
      </c>
    </row>
    <row r="89" spans="1:65" s="12" customFormat="1" ht="25.95" customHeight="1" x14ac:dyDescent="0.25">
      <c r="B89" s="130"/>
      <c r="D89" s="131" t="s">
        <v>68</v>
      </c>
      <c r="E89" s="132" t="s">
        <v>94</v>
      </c>
      <c r="F89" s="132" t="s">
        <v>1043</v>
      </c>
      <c r="I89" s="133"/>
      <c r="J89" s="134">
        <f>BK89</f>
        <v>0</v>
      </c>
      <c r="L89" s="130"/>
      <c r="M89" s="135"/>
      <c r="N89" s="136"/>
      <c r="O89" s="136"/>
      <c r="P89" s="137">
        <f>P90+P92</f>
        <v>0</v>
      </c>
      <c r="Q89" s="136"/>
      <c r="R89" s="137">
        <f>R90+R92</f>
        <v>0</v>
      </c>
      <c r="S89" s="136"/>
      <c r="T89" s="138">
        <f>T90+T92</f>
        <v>0</v>
      </c>
      <c r="AR89" s="131" t="s">
        <v>172</v>
      </c>
      <c r="AT89" s="139" t="s">
        <v>68</v>
      </c>
      <c r="AU89" s="139" t="s">
        <v>69</v>
      </c>
      <c r="AY89" s="131" t="s">
        <v>141</v>
      </c>
      <c r="BK89" s="140">
        <f>BK90+BK92</f>
        <v>0</v>
      </c>
    </row>
    <row r="90" spans="1:65" s="12" customFormat="1" ht="22.8" customHeight="1" x14ac:dyDescent="0.25">
      <c r="B90" s="130"/>
      <c r="D90" s="131" t="s">
        <v>68</v>
      </c>
      <c r="E90" s="141" t="s">
        <v>1044</v>
      </c>
      <c r="F90" s="141" t="s">
        <v>1045</v>
      </c>
      <c r="I90" s="133"/>
      <c r="J90" s="142">
        <f>BK90</f>
        <v>0</v>
      </c>
      <c r="L90" s="130"/>
      <c r="M90" s="135"/>
      <c r="N90" s="136"/>
      <c r="O90" s="136"/>
      <c r="P90" s="137">
        <f>P91</f>
        <v>0</v>
      </c>
      <c r="Q90" s="136"/>
      <c r="R90" s="137">
        <f>R91</f>
        <v>0</v>
      </c>
      <c r="S90" s="136"/>
      <c r="T90" s="138">
        <f>T91</f>
        <v>0</v>
      </c>
      <c r="AR90" s="131" t="s">
        <v>172</v>
      </c>
      <c r="AT90" s="139" t="s">
        <v>68</v>
      </c>
      <c r="AU90" s="139" t="s">
        <v>76</v>
      </c>
      <c r="AY90" s="131" t="s">
        <v>141</v>
      </c>
      <c r="BK90" s="140">
        <f>BK91</f>
        <v>0</v>
      </c>
    </row>
    <row r="91" spans="1:65" s="2" customFormat="1" ht="30" customHeight="1" x14ac:dyDescent="0.2">
      <c r="A91" s="33"/>
      <c r="B91" s="143"/>
      <c r="C91" s="144" t="s">
        <v>76</v>
      </c>
      <c r="D91" s="144" t="s">
        <v>143</v>
      </c>
      <c r="E91" s="145" t="s">
        <v>1046</v>
      </c>
      <c r="F91" s="146" t="s">
        <v>1238</v>
      </c>
      <c r="G91" s="147" t="s">
        <v>1047</v>
      </c>
      <c r="H91" s="148">
        <v>1</v>
      </c>
      <c r="I91" s="149"/>
      <c r="J91" s="150">
        <f>ROUND(I91*H91,2)</f>
        <v>0</v>
      </c>
      <c r="K91" s="146" t="s">
        <v>3</v>
      </c>
      <c r="L91" s="34"/>
      <c r="M91" s="151" t="s">
        <v>3</v>
      </c>
      <c r="N91" s="152" t="s">
        <v>40</v>
      </c>
      <c r="O91" s="54"/>
      <c r="P91" s="153">
        <f>O91*H91</f>
        <v>0</v>
      </c>
      <c r="Q91" s="153">
        <v>0</v>
      </c>
      <c r="R91" s="153">
        <f>Q91*H91</f>
        <v>0</v>
      </c>
      <c r="S91" s="153">
        <v>0</v>
      </c>
      <c r="T91" s="154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55" t="s">
        <v>148</v>
      </c>
      <c r="AT91" s="155" t="s">
        <v>143</v>
      </c>
      <c r="AU91" s="155" t="s">
        <v>78</v>
      </c>
      <c r="AY91" s="18" t="s">
        <v>141</v>
      </c>
      <c r="BE91" s="156">
        <f>IF(N91="základní",J91,0)</f>
        <v>0</v>
      </c>
      <c r="BF91" s="156">
        <f>IF(N91="snížená",J91,0)</f>
        <v>0</v>
      </c>
      <c r="BG91" s="156">
        <f>IF(N91="zákl. přenesená",J91,0)</f>
        <v>0</v>
      </c>
      <c r="BH91" s="156">
        <f>IF(N91="sníž. přenesená",J91,0)</f>
        <v>0</v>
      </c>
      <c r="BI91" s="156">
        <f>IF(N91="nulová",J91,0)</f>
        <v>0</v>
      </c>
      <c r="BJ91" s="18" t="s">
        <v>76</v>
      </c>
      <c r="BK91" s="156">
        <f>ROUND(I91*H91,2)</f>
        <v>0</v>
      </c>
      <c r="BL91" s="18" t="s">
        <v>148</v>
      </c>
      <c r="BM91" s="155" t="s">
        <v>1048</v>
      </c>
    </row>
    <row r="92" spans="1:65" s="12" customFormat="1" ht="22.8" customHeight="1" x14ac:dyDescent="0.25">
      <c r="B92" s="130"/>
      <c r="D92" s="131" t="s">
        <v>68</v>
      </c>
      <c r="E92" s="141" t="s">
        <v>1049</v>
      </c>
      <c r="F92" s="141" t="s">
        <v>1237</v>
      </c>
      <c r="I92" s="133"/>
      <c r="J92" s="142">
        <f>BK92</f>
        <v>0</v>
      </c>
      <c r="L92" s="130"/>
      <c r="M92" s="135"/>
      <c r="N92" s="136"/>
      <c r="O92" s="136"/>
      <c r="P92" s="137">
        <f>P93</f>
        <v>0</v>
      </c>
      <c r="Q92" s="136"/>
      <c r="R92" s="137">
        <f>R93</f>
        <v>0</v>
      </c>
      <c r="S92" s="136"/>
      <c r="T92" s="138">
        <f>T93</f>
        <v>0</v>
      </c>
      <c r="AR92" s="131" t="s">
        <v>172</v>
      </c>
      <c r="AT92" s="139" t="s">
        <v>68</v>
      </c>
      <c r="AU92" s="139" t="s">
        <v>76</v>
      </c>
      <c r="AY92" s="131" t="s">
        <v>141</v>
      </c>
      <c r="BK92" s="140">
        <f>SUM(BK93:BK103)</f>
        <v>0</v>
      </c>
    </row>
    <row r="93" spans="1:65" s="2" customFormat="1" ht="25.8" customHeight="1" x14ac:dyDescent="0.2">
      <c r="A93" s="33"/>
      <c r="B93" s="143"/>
      <c r="C93" s="144" t="s">
        <v>78</v>
      </c>
      <c r="D93" s="144" t="s">
        <v>143</v>
      </c>
      <c r="E93" s="145" t="s">
        <v>1050</v>
      </c>
      <c r="F93" s="146" t="s">
        <v>1239</v>
      </c>
      <c r="G93" s="147" t="s">
        <v>1047</v>
      </c>
      <c r="H93" s="148">
        <v>1</v>
      </c>
      <c r="I93" s="149"/>
      <c r="J93" s="150">
        <f>ROUND(I93*H93,2)</f>
        <v>0</v>
      </c>
      <c r="K93" s="146" t="s">
        <v>3</v>
      </c>
      <c r="L93" s="34"/>
      <c r="M93" s="196" t="s">
        <v>3</v>
      </c>
      <c r="N93" s="197" t="s">
        <v>40</v>
      </c>
      <c r="O93" s="198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55" t="s">
        <v>148</v>
      </c>
      <c r="AT93" s="155" t="s">
        <v>143</v>
      </c>
      <c r="AU93" s="155" t="s">
        <v>78</v>
      </c>
      <c r="AY93" s="18" t="s">
        <v>141</v>
      </c>
      <c r="BE93" s="156">
        <f>IF(N93="základní",J93,0)</f>
        <v>0</v>
      </c>
      <c r="BF93" s="156">
        <f>IF(N93="snížená",J93,0)</f>
        <v>0</v>
      </c>
      <c r="BG93" s="156">
        <f>IF(N93="zákl. přenesená",J93,0)</f>
        <v>0</v>
      </c>
      <c r="BH93" s="156">
        <f>IF(N93="sníž. přenesená",J93,0)</f>
        <v>0</v>
      </c>
      <c r="BI93" s="156">
        <f>IF(N93="nulová",J93,0)</f>
        <v>0</v>
      </c>
      <c r="BJ93" s="18" t="s">
        <v>76</v>
      </c>
      <c r="BK93" s="156">
        <f>ROUND(I93*H93,2)</f>
        <v>0</v>
      </c>
      <c r="BL93" s="18" t="s">
        <v>148</v>
      </c>
      <c r="BM93" s="155" t="s">
        <v>1051</v>
      </c>
    </row>
    <row r="94" spans="1:65" s="2" customFormat="1" ht="11.4" x14ac:dyDescent="0.2">
      <c r="A94" s="33"/>
      <c r="B94" s="143"/>
      <c r="C94" s="144">
        <v>3</v>
      </c>
      <c r="D94" s="144" t="s">
        <v>143</v>
      </c>
      <c r="E94" s="145" t="s">
        <v>1240</v>
      </c>
      <c r="F94" s="146" t="s">
        <v>1241</v>
      </c>
      <c r="G94" s="147" t="s">
        <v>1047</v>
      </c>
      <c r="H94" s="148">
        <v>1</v>
      </c>
      <c r="I94" s="149"/>
      <c r="J94" s="150">
        <f t="shared" ref="J94:J97" si="0">ROUND(I94*H94,2)</f>
        <v>0</v>
      </c>
      <c r="K94" s="146"/>
      <c r="L94" s="34"/>
      <c r="M94" s="196"/>
      <c r="N94" s="197"/>
      <c r="O94" s="198"/>
      <c r="P94" s="199"/>
      <c r="Q94" s="199"/>
      <c r="R94" s="199"/>
      <c r="S94" s="199"/>
      <c r="T94" s="200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55"/>
      <c r="AT94" s="155"/>
      <c r="AU94" s="155"/>
      <c r="AY94" s="18"/>
      <c r="BE94" s="156"/>
      <c r="BF94" s="156"/>
      <c r="BG94" s="156"/>
      <c r="BH94" s="156"/>
      <c r="BI94" s="156"/>
      <c r="BJ94" s="18"/>
      <c r="BK94" s="156">
        <f t="shared" ref="BK94:BK97" si="1">ROUND(I94*H94,2)</f>
        <v>0</v>
      </c>
      <c r="BL94" s="18" t="s">
        <v>148</v>
      </c>
      <c r="BM94" s="155" t="s">
        <v>1051</v>
      </c>
    </row>
    <row r="95" spans="1:65" s="2" customFormat="1" ht="11.4" x14ac:dyDescent="0.2">
      <c r="A95" s="33"/>
      <c r="B95" s="143"/>
      <c r="C95" s="144">
        <v>4</v>
      </c>
      <c r="D95" s="144" t="s">
        <v>143</v>
      </c>
      <c r="E95" s="145" t="s">
        <v>1242</v>
      </c>
      <c r="F95" s="146" t="s">
        <v>1243</v>
      </c>
      <c r="G95" s="147" t="s">
        <v>1047</v>
      </c>
      <c r="H95" s="148">
        <v>1</v>
      </c>
      <c r="I95" s="149"/>
      <c r="J95" s="150">
        <f t="shared" si="0"/>
        <v>0</v>
      </c>
      <c r="K95" s="146"/>
      <c r="L95" s="34"/>
      <c r="M95" s="196"/>
      <c r="N95" s="197"/>
      <c r="O95" s="198"/>
      <c r="P95" s="199"/>
      <c r="Q95" s="199"/>
      <c r="R95" s="199"/>
      <c r="S95" s="199"/>
      <c r="T95" s="200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55"/>
      <c r="AT95" s="155"/>
      <c r="AU95" s="155"/>
      <c r="AY95" s="18"/>
      <c r="BE95" s="156"/>
      <c r="BF95" s="156"/>
      <c r="BG95" s="156"/>
      <c r="BH95" s="156"/>
      <c r="BI95" s="156"/>
      <c r="BJ95" s="18"/>
      <c r="BK95" s="156">
        <f t="shared" si="1"/>
        <v>0</v>
      </c>
      <c r="BL95" s="18" t="s">
        <v>148</v>
      </c>
      <c r="BM95" s="155" t="s">
        <v>1051</v>
      </c>
    </row>
    <row r="96" spans="1:65" s="2" customFormat="1" ht="22.8" x14ac:dyDescent="0.2">
      <c r="A96" s="33"/>
      <c r="B96" s="143"/>
      <c r="C96" s="144">
        <v>5</v>
      </c>
      <c r="D96" s="144" t="s">
        <v>143</v>
      </c>
      <c r="E96" s="145" t="s">
        <v>1244</v>
      </c>
      <c r="F96" s="146" t="s">
        <v>1245</v>
      </c>
      <c r="G96" s="147" t="s">
        <v>1047</v>
      </c>
      <c r="H96" s="148">
        <v>1</v>
      </c>
      <c r="I96" s="149"/>
      <c r="J96" s="150">
        <f t="shared" si="0"/>
        <v>0</v>
      </c>
      <c r="K96" s="146"/>
      <c r="L96" s="34"/>
      <c r="M96" s="196"/>
      <c r="N96" s="197"/>
      <c r="O96" s="198"/>
      <c r="P96" s="199"/>
      <c r="Q96" s="199"/>
      <c r="R96" s="199"/>
      <c r="S96" s="199"/>
      <c r="T96" s="200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55"/>
      <c r="AT96" s="155"/>
      <c r="AU96" s="155"/>
      <c r="AY96" s="18"/>
      <c r="BE96" s="156"/>
      <c r="BF96" s="156"/>
      <c r="BG96" s="156"/>
      <c r="BH96" s="156"/>
      <c r="BI96" s="156"/>
      <c r="BJ96" s="18"/>
      <c r="BK96" s="156">
        <f t="shared" si="1"/>
        <v>0</v>
      </c>
      <c r="BL96" s="18" t="s">
        <v>148</v>
      </c>
      <c r="BM96" s="155" t="s">
        <v>1051</v>
      </c>
    </row>
    <row r="97" spans="1:65" s="2" customFormat="1" ht="57" x14ac:dyDescent="0.2">
      <c r="A97" s="33"/>
      <c r="B97" s="143"/>
      <c r="C97" s="144">
        <v>6</v>
      </c>
      <c r="D97" s="144" t="s">
        <v>143</v>
      </c>
      <c r="E97" s="145" t="s">
        <v>1246</v>
      </c>
      <c r="F97" s="146" t="s">
        <v>1247</v>
      </c>
      <c r="G97" s="147" t="s">
        <v>1047</v>
      </c>
      <c r="H97" s="148">
        <v>1</v>
      </c>
      <c r="I97" s="149"/>
      <c r="J97" s="150">
        <f t="shared" si="0"/>
        <v>0</v>
      </c>
      <c r="K97" s="146"/>
      <c r="L97" s="34"/>
      <c r="M97" s="196"/>
      <c r="N97" s="197"/>
      <c r="O97" s="198"/>
      <c r="P97" s="199"/>
      <c r="Q97" s="199"/>
      <c r="R97" s="199"/>
      <c r="S97" s="199"/>
      <c r="T97" s="200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55"/>
      <c r="AT97" s="155"/>
      <c r="AU97" s="155"/>
      <c r="AY97" s="18"/>
      <c r="BE97" s="156"/>
      <c r="BF97" s="156"/>
      <c r="BG97" s="156"/>
      <c r="BH97" s="156"/>
      <c r="BI97" s="156"/>
      <c r="BJ97" s="18"/>
      <c r="BK97" s="156">
        <f t="shared" si="1"/>
        <v>0</v>
      </c>
      <c r="BL97" s="18" t="s">
        <v>148</v>
      </c>
      <c r="BM97" s="155" t="s">
        <v>1051</v>
      </c>
    </row>
    <row r="98" spans="1:65" s="2" customFormat="1" ht="6.9" customHeight="1" x14ac:dyDescent="0.2">
      <c r="A98" s="33"/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34"/>
      <c r="M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</sheetData>
  <autoFilter ref="C87:K93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.199999999999999" x14ac:dyDescent="0.2"/>
  <cols>
    <col min="1" max="1" width="8.28515625" style="204" customWidth="1"/>
    <col min="2" max="2" width="1.7109375" style="204" customWidth="1"/>
    <col min="3" max="4" width="5" style="204" customWidth="1"/>
    <col min="5" max="5" width="11.7109375" style="204" customWidth="1"/>
    <col min="6" max="6" width="9.140625" style="204" customWidth="1"/>
    <col min="7" max="7" width="5" style="204" customWidth="1"/>
    <col min="8" max="8" width="77.85546875" style="204" customWidth="1"/>
    <col min="9" max="10" width="20" style="204" customWidth="1"/>
    <col min="11" max="11" width="1.7109375" style="204" customWidth="1"/>
  </cols>
  <sheetData>
    <row r="1" spans="2:11" s="1" customFormat="1" ht="37.5" customHeight="1" x14ac:dyDescent="0.2"/>
    <row r="2" spans="2:11" s="1" customFormat="1" ht="7.5" customHeight="1" x14ac:dyDescent="0.2">
      <c r="B2" s="205"/>
      <c r="C2" s="206"/>
      <c r="D2" s="206"/>
      <c r="E2" s="206"/>
      <c r="F2" s="206"/>
      <c r="G2" s="206"/>
      <c r="H2" s="206"/>
      <c r="I2" s="206"/>
      <c r="J2" s="206"/>
      <c r="K2" s="207"/>
    </row>
    <row r="3" spans="2:11" s="16" customFormat="1" ht="45" customHeight="1" x14ac:dyDescent="0.2">
      <c r="B3" s="208"/>
      <c r="C3" s="333" t="s">
        <v>1052</v>
      </c>
      <c r="D3" s="333"/>
      <c r="E3" s="333"/>
      <c r="F3" s="333"/>
      <c r="G3" s="333"/>
      <c r="H3" s="333"/>
      <c r="I3" s="333"/>
      <c r="J3" s="333"/>
      <c r="K3" s="209"/>
    </row>
    <row r="4" spans="2:11" s="1" customFormat="1" ht="25.5" customHeight="1" x14ac:dyDescent="0.3">
      <c r="B4" s="210"/>
      <c r="C4" s="338" t="s">
        <v>1053</v>
      </c>
      <c r="D4" s="338"/>
      <c r="E4" s="338"/>
      <c r="F4" s="338"/>
      <c r="G4" s="338"/>
      <c r="H4" s="338"/>
      <c r="I4" s="338"/>
      <c r="J4" s="338"/>
      <c r="K4" s="211"/>
    </row>
    <row r="5" spans="2:11" s="1" customFormat="1" ht="5.25" customHeight="1" x14ac:dyDescent="0.2">
      <c r="B5" s="210"/>
      <c r="C5" s="212"/>
      <c r="D5" s="212"/>
      <c r="E5" s="212"/>
      <c r="F5" s="212"/>
      <c r="G5" s="212"/>
      <c r="H5" s="212"/>
      <c r="I5" s="212"/>
      <c r="J5" s="212"/>
      <c r="K5" s="211"/>
    </row>
    <row r="6" spans="2:11" s="1" customFormat="1" ht="15" customHeight="1" x14ac:dyDescent="0.2">
      <c r="B6" s="210"/>
      <c r="C6" s="337" t="s">
        <v>1054</v>
      </c>
      <c r="D6" s="337"/>
      <c r="E6" s="337"/>
      <c r="F6" s="337"/>
      <c r="G6" s="337"/>
      <c r="H6" s="337"/>
      <c r="I6" s="337"/>
      <c r="J6" s="337"/>
      <c r="K6" s="211"/>
    </row>
    <row r="7" spans="2:11" s="1" customFormat="1" ht="15" customHeight="1" x14ac:dyDescent="0.2">
      <c r="B7" s="214"/>
      <c r="C7" s="337" t="s">
        <v>1055</v>
      </c>
      <c r="D7" s="337"/>
      <c r="E7" s="337"/>
      <c r="F7" s="337"/>
      <c r="G7" s="337"/>
      <c r="H7" s="337"/>
      <c r="I7" s="337"/>
      <c r="J7" s="337"/>
      <c r="K7" s="211"/>
    </row>
    <row r="8" spans="2:11" s="1" customFormat="1" ht="12.75" customHeight="1" x14ac:dyDescent="0.2">
      <c r="B8" s="214"/>
      <c r="C8" s="213"/>
      <c r="D8" s="213"/>
      <c r="E8" s="213"/>
      <c r="F8" s="213"/>
      <c r="G8" s="213"/>
      <c r="H8" s="213"/>
      <c r="I8" s="213"/>
      <c r="J8" s="213"/>
      <c r="K8" s="211"/>
    </row>
    <row r="9" spans="2:11" s="1" customFormat="1" ht="15" customHeight="1" x14ac:dyDescent="0.2">
      <c r="B9" s="214"/>
      <c r="C9" s="337" t="s">
        <v>1056</v>
      </c>
      <c r="D9" s="337"/>
      <c r="E9" s="337"/>
      <c r="F9" s="337"/>
      <c r="G9" s="337"/>
      <c r="H9" s="337"/>
      <c r="I9" s="337"/>
      <c r="J9" s="337"/>
      <c r="K9" s="211"/>
    </row>
    <row r="10" spans="2:11" s="1" customFormat="1" ht="15" customHeight="1" x14ac:dyDescent="0.2">
      <c r="B10" s="214"/>
      <c r="C10" s="213"/>
      <c r="D10" s="337" t="s">
        <v>1057</v>
      </c>
      <c r="E10" s="337"/>
      <c r="F10" s="337"/>
      <c r="G10" s="337"/>
      <c r="H10" s="337"/>
      <c r="I10" s="337"/>
      <c r="J10" s="337"/>
      <c r="K10" s="211"/>
    </row>
    <row r="11" spans="2:11" s="1" customFormat="1" ht="15" customHeight="1" x14ac:dyDescent="0.2">
      <c r="B11" s="214"/>
      <c r="C11" s="215"/>
      <c r="D11" s="337" t="s">
        <v>1058</v>
      </c>
      <c r="E11" s="337"/>
      <c r="F11" s="337"/>
      <c r="G11" s="337"/>
      <c r="H11" s="337"/>
      <c r="I11" s="337"/>
      <c r="J11" s="337"/>
      <c r="K11" s="211"/>
    </row>
    <row r="12" spans="2:11" s="1" customFormat="1" ht="15" customHeight="1" x14ac:dyDescent="0.2">
      <c r="B12" s="214"/>
      <c r="C12" s="215"/>
      <c r="D12" s="213"/>
      <c r="E12" s="213"/>
      <c r="F12" s="213"/>
      <c r="G12" s="213"/>
      <c r="H12" s="213"/>
      <c r="I12" s="213"/>
      <c r="J12" s="213"/>
      <c r="K12" s="211"/>
    </row>
    <row r="13" spans="2:11" s="1" customFormat="1" ht="15" customHeight="1" x14ac:dyDescent="0.2">
      <c r="B13" s="214"/>
      <c r="C13" s="215"/>
      <c r="D13" s="216" t="s">
        <v>1059</v>
      </c>
      <c r="E13" s="213"/>
      <c r="F13" s="213"/>
      <c r="G13" s="213"/>
      <c r="H13" s="213"/>
      <c r="I13" s="213"/>
      <c r="J13" s="213"/>
      <c r="K13" s="211"/>
    </row>
    <row r="14" spans="2:11" s="1" customFormat="1" ht="12.75" customHeight="1" x14ac:dyDescent="0.2">
      <c r="B14" s="214"/>
      <c r="C14" s="215"/>
      <c r="D14" s="215"/>
      <c r="E14" s="215"/>
      <c r="F14" s="215"/>
      <c r="G14" s="215"/>
      <c r="H14" s="215"/>
      <c r="I14" s="215"/>
      <c r="J14" s="215"/>
      <c r="K14" s="211"/>
    </row>
    <row r="15" spans="2:11" s="1" customFormat="1" ht="15" customHeight="1" x14ac:dyDescent="0.2">
      <c r="B15" s="214"/>
      <c r="C15" s="215"/>
      <c r="D15" s="337" t="s">
        <v>1060</v>
      </c>
      <c r="E15" s="337"/>
      <c r="F15" s="337"/>
      <c r="G15" s="337"/>
      <c r="H15" s="337"/>
      <c r="I15" s="337"/>
      <c r="J15" s="337"/>
      <c r="K15" s="211"/>
    </row>
    <row r="16" spans="2:11" s="1" customFormat="1" ht="15" customHeight="1" x14ac:dyDescent="0.2">
      <c r="B16" s="214"/>
      <c r="C16" s="215"/>
      <c r="D16" s="337" t="s">
        <v>1061</v>
      </c>
      <c r="E16" s="337"/>
      <c r="F16" s="337"/>
      <c r="G16" s="337"/>
      <c r="H16" s="337"/>
      <c r="I16" s="337"/>
      <c r="J16" s="337"/>
      <c r="K16" s="211"/>
    </row>
    <row r="17" spans="2:11" s="1" customFormat="1" ht="15" customHeight="1" x14ac:dyDescent="0.2">
      <c r="B17" s="214"/>
      <c r="C17" s="215"/>
      <c r="D17" s="337" t="s">
        <v>1062</v>
      </c>
      <c r="E17" s="337"/>
      <c r="F17" s="337"/>
      <c r="G17" s="337"/>
      <c r="H17" s="337"/>
      <c r="I17" s="337"/>
      <c r="J17" s="337"/>
      <c r="K17" s="211"/>
    </row>
    <row r="18" spans="2:11" s="1" customFormat="1" ht="15" customHeight="1" x14ac:dyDescent="0.2">
      <c r="B18" s="214"/>
      <c r="C18" s="215"/>
      <c r="D18" s="215"/>
      <c r="E18" s="217" t="s">
        <v>75</v>
      </c>
      <c r="F18" s="337" t="s">
        <v>1063</v>
      </c>
      <c r="G18" s="337"/>
      <c r="H18" s="337"/>
      <c r="I18" s="337"/>
      <c r="J18" s="337"/>
      <c r="K18" s="211"/>
    </row>
    <row r="19" spans="2:11" s="1" customFormat="1" ht="15" customHeight="1" x14ac:dyDescent="0.2">
      <c r="B19" s="214"/>
      <c r="C19" s="215"/>
      <c r="D19" s="215"/>
      <c r="E19" s="217" t="s">
        <v>1064</v>
      </c>
      <c r="F19" s="337" t="s">
        <v>1065</v>
      </c>
      <c r="G19" s="337"/>
      <c r="H19" s="337"/>
      <c r="I19" s="337"/>
      <c r="J19" s="337"/>
      <c r="K19" s="211"/>
    </row>
    <row r="20" spans="2:11" s="1" customFormat="1" ht="15" customHeight="1" x14ac:dyDescent="0.2">
      <c r="B20" s="214"/>
      <c r="C20" s="215"/>
      <c r="D20" s="215"/>
      <c r="E20" s="217" t="s">
        <v>1066</v>
      </c>
      <c r="F20" s="337" t="s">
        <v>1067</v>
      </c>
      <c r="G20" s="337"/>
      <c r="H20" s="337"/>
      <c r="I20" s="337"/>
      <c r="J20" s="337"/>
      <c r="K20" s="211"/>
    </row>
    <row r="21" spans="2:11" s="1" customFormat="1" ht="15" customHeight="1" x14ac:dyDescent="0.2">
      <c r="B21" s="214"/>
      <c r="C21" s="215"/>
      <c r="D21" s="215"/>
      <c r="E21" s="217" t="s">
        <v>1068</v>
      </c>
      <c r="F21" s="337" t="s">
        <v>1069</v>
      </c>
      <c r="G21" s="337"/>
      <c r="H21" s="337"/>
      <c r="I21" s="337"/>
      <c r="J21" s="337"/>
      <c r="K21" s="211"/>
    </row>
    <row r="22" spans="2:11" s="1" customFormat="1" ht="15" customHeight="1" x14ac:dyDescent="0.2">
      <c r="B22" s="214"/>
      <c r="C22" s="215"/>
      <c r="D22" s="215"/>
      <c r="E22" s="217" t="s">
        <v>1070</v>
      </c>
      <c r="F22" s="337" t="s">
        <v>1071</v>
      </c>
      <c r="G22" s="337"/>
      <c r="H22" s="337"/>
      <c r="I22" s="337"/>
      <c r="J22" s="337"/>
      <c r="K22" s="211"/>
    </row>
    <row r="23" spans="2:11" s="1" customFormat="1" ht="15" customHeight="1" x14ac:dyDescent="0.2">
      <c r="B23" s="214"/>
      <c r="C23" s="215"/>
      <c r="D23" s="215"/>
      <c r="E23" s="217" t="s">
        <v>82</v>
      </c>
      <c r="F23" s="337" t="s">
        <v>1072</v>
      </c>
      <c r="G23" s="337"/>
      <c r="H23" s="337"/>
      <c r="I23" s="337"/>
      <c r="J23" s="337"/>
      <c r="K23" s="211"/>
    </row>
    <row r="24" spans="2:11" s="1" customFormat="1" ht="12.75" customHeight="1" x14ac:dyDescent="0.2">
      <c r="B24" s="214"/>
      <c r="C24" s="215"/>
      <c r="D24" s="215"/>
      <c r="E24" s="215"/>
      <c r="F24" s="215"/>
      <c r="G24" s="215"/>
      <c r="H24" s="215"/>
      <c r="I24" s="215"/>
      <c r="J24" s="215"/>
      <c r="K24" s="211"/>
    </row>
    <row r="25" spans="2:11" s="1" customFormat="1" ht="15" customHeight="1" x14ac:dyDescent="0.2">
      <c r="B25" s="214"/>
      <c r="C25" s="337" t="s">
        <v>1073</v>
      </c>
      <c r="D25" s="337"/>
      <c r="E25" s="337"/>
      <c r="F25" s="337"/>
      <c r="G25" s="337"/>
      <c r="H25" s="337"/>
      <c r="I25" s="337"/>
      <c r="J25" s="337"/>
      <c r="K25" s="211"/>
    </row>
    <row r="26" spans="2:11" s="1" customFormat="1" ht="15" customHeight="1" x14ac:dyDescent="0.2">
      <c r="B26" s="214"/>
      <c r="C26" s="337" t="s">
        <v>1074</v>
      </c>
      <c r="D26" s="337"/>
      <c r="E26" s="337"/>
      <c r="F26" s="337"/>
      <c r="G26" s="337"/>
      <c r="H26" s="337"/>
      <c r="I26" s="337"/>
      <c r="J26" s="337"/>
      <c r="K26" s="211"/>
    </row>
    <row r="27" spans="2:11" s="1" customFormat="1" ht="15" customHeight="1" x14ac:dyDescent="0.2">
      <c r="B27" s="214"/>
      <c r="C27" s="213"/>
      <c r="D27" s="337" t="s">
        <v>1075</v>
      </c>
      <c r="E27" s="337"/>
      <c r="F27" s="337"/>
      <c r="G27" s="337"/>
      <c r="H27" s="337"/>
      <c r="I27" s="337"/>
      <c r="J27" s="337"/>
      <c r="K27" s="211"/>
    </row>
    <row r="28" spans="2:11" s="1" customFormat="1" ht="15" customHeight="1" x14ac:dyDescent="0.2">
      <c r="B28" s="214"/>
      <c r="C28" s="215"/>
      <c r="D28" s="337" t="s">
        <v>1076</v>
      </c>
      <c r="E28" s="337"/>
      <c r="F28" s="337"/>
      <c r="G28" s="337"/>
      <c r="H28" s="337"/>
      <c r="I28" s="337"/>
      <c r="J28" s="337"/>
      <c r="K28" s="211"/>
    </row>
    <row r="29" spans="2:11" s="1" customFormat="1" ht="12.75" customHeight="1" x14ac:dyDescent="0.2">
      <c r="B29" s="214"/>
      <c r="C29" s="215"/>
      <c r="D29" s="215"/>
      <c r="E29" s="215"/>
      <c r="F29" s="215"/>
      <c r="G29" s="215"/>
      <c r="H29" s="215"/>
      <c r="I29" s="215"/>
      <c r="J29" s="215"/>
      <c r="K29" s="211"/>
    </row>
    <row r="30" spans="2:11" s="1" customFormat="1" ht="15" customHeight="1" x14ac:dyDescent="0.2">
      <c r="B30" s="214"/>
      <c r="C30" s="215"/>
      <c r="D30" s="337" t="s">
        <v>1077</v>
      </c>
      <c r="E30" s="337"/>
      <c r="F30" s="337"/>
      <c r="G30" s="337"/>
      <c r="H30" s="337"/>
      <c r="I30" s="337"/>
      <c r="J30" s="337"/>
      <c r="K30" s="211"/>
    </row>
    <row r="31" spans="2:11" s="1" customFormat="1" ht="15" customHeight="1" x14ac:dyDescent="0.2">
      <c r="B31" s="214"/>
      <c r="C31" s="215"/>
      <c r="D31" s="337" t="s">
        <v>1078</v>
      </c>
      <c r="E31" s="337"/>
      <c r="F31" s="337"/>
      <c r="G31" s="337"/>
      <c r="H31" s="337"/>
      <c r="I31" s="337"/>
      <c r="J31" s="337"/>
      <c r="K31" s="211"/>
    </row>
    <row r="32" spans="2:11" s="1" customFormat="1" ht="12.75" customHeight="1" x14ac:dyDescent="0.2">
      <c r="B32" s="214"/>
      <c r="C32" s="215"/>
      <c r="D32" s="215"/>
      <c r="E32" s="215"/>
      <c r="F32" s="215"/>
      <c r="G32" s="215"/>
      <c r="H32" s="215"/>
      <c r="I32" s="215"/>
      <c r="J32" s="215"/>
      <c r="K32" s="211"/>
    </row>
    <row r="33" spans="2:11" s="1" customFormat="1" ht="15" customHeight="1" x14ac:dyDescent="0.2">
      <c r="B33" s="214"/>
      <c r="C33" s="215"/>
      <c r="D33" s="337" t="s">
        <v>1079</v>
      </c>
      <c r="E33" s="337"/>
      <c r="F33" s="337"/>
      <c r="G33" s="337"/>
      <c r="H33" s="337"/>
      <c r="I33" s="337"/>
      <c r="J33" s="337"/>
      <c r="K33" s="211"/>
    </row>
    <row r="34" spans="2:11" s="1" customFormat="1" ht="15" customHeight="1" x14ac:dyDescent="0.2">
      <c r="B34" s="214"/>
      <c r="C34" s="215"/>
      <c r="D34" s="337" t="s">
        <v>1080</v>
      </c>
      <c r="E34" s="337"/>
      <c r="F34" s="337"/>
      <c r="G34" s="337"/>
      <c r="H34" s="337"/>
      <c r="I34" s="337"/>
      <c r="J34" s="337"/>
      <c r="K34" s="211"/>
    </row>
    <row r="35" spans="2:11" s="1" customFormat="1" ht="15" customHeight="1" x14ac:dyDescent="0.2">
      <c r="B35" s="214"/>
      <c r="C35" s="215"/>
      <c r="D35" s="337" t="s">
        <v>1081</v>
      </c>
      <c r="E35" s="337"/>
      <c r="F35" s="337"/>
      <c r="G35" s="337"/>
      <c r="H35" s="337"/>
      <c r="I35" s="337"/>
      <c r="J35" s="337"/>
      <c r="K35" s="211"/>
    </row>
    <row r="36" spans="2:11" s="1" customFormat="1" ht="15" customHeight="1" x14ac:dyDescent="0.2">
      <c r="B36" s="214"/>
      <c r="C36" s="215"/>
      <c r="D36" s="213"/>
      <c r="E36" s="216" t="s">
        <v>127</v>
      </c>
      <c r="F36" s="213"/>
      <c r="G36" s="337" t="s">
        <v>1082</v>
      </c>
      <c r="H36" s="337"/>
      <c r="I36" s="337"/>
      <c r="J36" s="337"/>
      <c r="K36" s="211"/>
    </row>
    <row r="37" spans="2:11" s="1" customFormat="1" ht="30.75" customHeight="1" x14ac:dyDescent="0.2">
      <c r="B37" s="214"/>
      <c r="C37" s="215"/>
      <c r="D37" s="213"/>
      <c r="E37" s="216" t="s">
        <v>1083</v>
      </c>
      <c r="F37" s="213"/>
      <c r="G37" s="337" t="s">
        <v>1084</v>
      </c>
      <c r="H37" s="337"/>
      <c r="I37" s="337"/>
      <c r="J37" s="337"/>
      <c r="K37" s="211"/>
    </row>
    <row r="38" spans="2:11" s="1" customFormat="1" ht="15" customHeight="1" x14ac:dyDescent="0.2">
      <c r="B38" s="214"/>
      <c r="C38" s="215"/>
      <c r="D38" s="213"/>
      <c r="E38" s="216" t="s">
        <v>50</v>
      </c>
      <c r="F38" s="213"/>
      <c r="G38" s="337" t="s">
        <v>1085</v>
      </c>
      <c r="H38" s="337"/>
      <c r="I38" s="337"/>
      <c r="J38" s="337"/>
      <c r="K38" s="211"/>
    </row>
    <row r="39" spans="2:11" s="1" customFormat="1" ht="15" customHeight="1" x14ac:dyDescent="0.2">
      <c r="B39" s="214"/>
      <c r="C39" s="215"/>
      <c r="D39" s="213"/>
      <c r="E39" s="216" t="s">
        <v>51</v>
      </c>
      <c r="F39" s="213"/>
      <c r="G39" s="337" t="s">
        <v>1086</v>
      </c>
      <c r="H39" s="337"/>
      <c r="I39" s="337"/>
      <c r="J39" s="337"/>
      <c r="K39" s="211"/>
    </row>
    <row r="40" spans="2:11" s="1" customFormat="1" ht="15" customHeight="1" x14ac:dyDescent="0.2">
      <c r="B40" s="214"/>
      <c r="C40" s="215"/>
      <c r="D40" s="213"/>
      <c r="E40" s="216" t="s">
        <v>128</v>
      </c>
      <c r="F40" s="213"/>
      <c r="G40" s="337" t="s">
        <v>1087</v>
      </c>
      <c r="H40" s="337"/>
      <c r="I40" s="337"/>
      <c r="J40" s="337"/>
      <c r="K40" s="211"/>
    </row>
    <row r="41" spans="2:11" s="1" customFormat="1" ht="15" customHeight="1" x14ac:dyDescent="0.2">
      <c r="B41" s="214"/>
      <c r="C41" s="215"/>
      <c r="D41" s="213"/>
      <c r="E41" s="216" t="s">
        <v>129</v>
      </c>
      <c r="F41" s="213"/>
      <c r="G41" s="337" t="s">
        <v>1088</v>
      </c>
      <c r="H41" s="337"/>
      <c r="I41" s="337"/>
      <c r="J41" s="337"/>
      <c r="K41" s="211"/>
    </row>
    <row r="42" spans="2:11" s="1" customFormat="1" ht="15" customHeight="1" x14ac:dyDescent="0.2">
      <c r="B42" s="214"/>
      <c r="C42" s="215"/>
      <c r="D42" s="213"/>
      <c r="E42" s="216" t="s">
        <v>1089</v>
      </c>
      <c r="F42" s="213"/>
      <c r="G42" s="337" t="s">
        <v>1090</v>
      </c>
      <c r="H42" s="337"/>
      <c r="I42" s="337"/>
      <c r="J42" s="337"/>
      <c r="K42" s="211"/>
    </row>
    <row r="43" spans="2:11" s="1" customFormat="1" ht="15" customHeight="1" x14ac:dyDescent="0.2">
      <c r="B43" s="214"/>
      <c r="C43" s="215"/>
      <c r="D43" s="213"/>
      <c r="E43" s="216"/>
      <c r="F43" s="213"/>
      <c r="G43" s="337" t="s">
        <v>1091</v>
      </c>
      <c r="H43" s="337"/>
      <c r="I43" s="337"/>
      <c r="J43" s="337"/>
      <c r="K43" s="211"/>
    </row>
    <row r="44" spans="2:11" s="1" customFormat="1" ht="15" customHeight="1" x14ac:dyDescent="0.2">
      <c r="B44" s="214"/>
      <c r="C44" s="215"/>
      <c r="D44" s="213"/>
      <c r="E44" s="216" t="s">
        <v>1092</v>
      </c>
      <c r="F44" s="213"/>
      <c r="G44" s="337" t="s">
        <v>1093</v>
      </c>
      <c r="H44" s="337"/>
      <c r="I44" s="337"/>
      <c r="J44" s="337"/>
      <c r="K44" s="211"/>
    </row>
    <row r="45" spans="2:11" s="1" customFormat="1" ht="15" customHeight="1" x14ac:dyDescent="0.2">
      <c r="B45" s="214"/>
      <c r="C45" s="215"/>
      <c r="D45" s="213"/>
      <c r="E45" s="216" t="s">
        <v>131</v>
      </c>
      <c r="F45" s="213"/>
      <c r="G45" s="337" t="s">
        <v>1094</v>
      </c>
      <c r="H45" s="337"/>
      <c r="I45" s="337"/>
      <c r="J45" s="337"/>
      <c r="K45" s="211"/>
    </row>
    <row r="46" spans="2:11" s="1" customFormat="1" ht="12.75" customHeight="1" x14ac:dyDescent="0.2">
      <c r="B46" s="214"/>
      <c r="C46" s="215"/>
      <c r="D46" s="213"/>
      <c r="E46" s="213"/>
      <c r="F46" s="213"/>
      <c r="G46" s="213"/>
      <c r="H46" s="213"/>
      <c r="I46" s="213"/>
      <c r="J46" s="213"/>
      <c r="K46" s="211"/>
    </row>
    <row r="47" spans="2:11" s="1" customFormat="1" ht="15" customHeight="1" x14ac:dyDescent="0.2">
      <c r="B47" s="214"/>
      <c r="C47" s="215"/>
      <c r="D47" s="337" t="s">
        <v>1095</v>
      </c>
      <c r="E47" s="337"/>
      <c r="F47" s="337"/>
      <c r="G47" s="337"/>
      <c r="H47" s="337"/>
      <c r="I47" s="337"/>
      <c r="J47" s="337"/>
      <c r="K47" s="211"/>
    </row>
    <row r="48" spans="2:11" s="1" customFormat="1" ht="15" customHeight="1" x14ac:dyDescent="0.2">
      <c r="B48" s="214"/>
      <c r="C48" s="215"/>
      <c r="D48" s="215"/>
      <c r="E48" s="337" t="s">
        <v>1096</v>
      </c>
      <c r="F48" s="337"/>
      <c r="G48" s="337"/>
      <c r="H48" s="337"/>
      <c r="I48" s="337"/>
      <c r="J48" s="337"/>
      <c r="K48" s="211"/>
    </row>
    <row r="49" spans="2:11" s="1" customFormat="1" ht="15" customHeight="1" x14ac:dyDescent="0.2">
      <c r="B49" s="214"/>
      <c r="C49" s="215"/>
      <c r="D49" s="215"/>
      <c r="E49" s="337" t="s">
        <v>1097</v>
      </c>
      <c r="F49" s="337"/>
      <c r="G49" s="337"/>
      <c r="H49" s="337"/>
      <c r="I49" s="337"/>
      <c r="J49" s="337"/>
      <c r="K49" s="211"/>
    </row>
    <row r="50" spans="2:11" s="1" customFormat="1" ht="15" customHeight="1" x14ac:dyDescent="0.2">
      <c r="B50" s="214"/>
      <c r="C50" s="215"/>
      <c r="D50" s="215"/>
      <c r="E50" s="337" t="s">
        <v>1098</v>
      </c>
      <c r="F50" s="337"/>
      <c r="G50" s="337"/>
      <c r="H50" s="337"/>
      <c r="I50" s="337"/>
      <c r="J50" s="337"/>
      <c r="K50" s="211"/>
    </row>
    <row r="51" spans="2:11" s="1" customFormat="1" ht="15" customHeight="1" x14ac:dyDescent="0.2">
      <c r="B51" s="214"/>
      <c r="C51" s="215"/>
      <c r="D51" s="337" t="s">
        <v>1099</v>
      </c>
      <c r="E51" s="337"/>
      <c r="F51" s="337"/>
      <c r="G51" s="337"/>
      <c r="H51" s="337"/>
      <c r="I51" s="337"/>
      <c r="J51" s="337"/>
      <c r="K51" s="211"/>
    </row>
    <row r="52" spans="2:11" s="1" customFormat="1" ht="25.5" customHeight="1" x14ac:dyDescent="0.3">
      <c r="B52" s="210"/>
      <c r="C52" s="338" t="s">
        <v>1100</v>
      </c>
      <c r="D52" s="338"/>
      <c r="E52" s="338"/>
      <c r="F52" s="338"/>
      <c r="G52" s="338"/>
      <c r="H52" s="338"/>
      <c r="I52" s="338"/>
      <c r="J52" s="338"/>
      <c r="K52" s="211"/>
    </row>
    <row r="53" spans="2:11" s="1" customFormat="1" ht="5.25" customHeight="1" x14ac:dyDescent="0.2">
      <c r="B53" s="210"/>
      <c r="C53" s="212"/>
      <c r="D53" s="212"/>
      <c r="E53" s="212"/>
      <c r="F53" s="212"/>
      <c r="G53" s="212"/>
      <c r="H53" s="212"/>
      <c r="I53" s="212"/>
      <c r="J53" s="212"/>
      <c r="K53" s="211"/>
    </row>
    <row r="54" spans="2:11" s="1" customFormat="1" ht="15" customHeight="1" x14ac:dyDescent="0.2">
      <c r="B54" s="210"/>
      <c r="C54" s="337" t="s">
        <v>1101</v>
      </c>
      <c r="D54" s="337"/>
      <c r="E54" s="337"/>
      <c r="F54" s="337"/>
      <c r="G54" s="337"/>
      <c r="H54" s="337"/>
      <c r="I54" s="337"/>
      <c r="J54" s="337"/>
      <c r="K54" s="211"/>
    </row>
    <row r="55" spans="2:11" s="1" customFormat="1" ht="15" customHeight="1" x14ac:dyDescent="0.2">
      <c r="B55" s="210"/>
      <c r="C55" s="337" t="s">
        <v>1102</v>
      </c>
      <c r="D55" s="337"/>
      <c r="E55" s="337"/>
      <c r="F55" s="337"/>
      <c r="G55" s="337"/>
      <c r="H55" s="337"/>
      <c r="I55" s="337"/>
      <c r="J55" s="337"/>
      <c r="K55" s="211"/>
    </row>
    <row r="56" spans="2:11" s="1" customFormat="1" ht="12.75" customHeight="1" x14ac:dyDescent="0.2">
      <c r="B56" s="210"/>
      <c r="C56" s="213"/>
      <c r="D56" s="213"/>
      <c r="E56" s="213"/>
      <c r="F56" s="213"/>
      <c r="G56" s="213"/>
      <c r="H56" s="213"/>
      <c r="I56" s="213"/>
      <c r="J56" s="213"/>
      <c r="K56" s="211"/>
    </row>
    <row r="57" spans="2:11" s="1" customFormat="1" ht="15" customHeight="1" x14ac:dyDescent="0.2">
      <c r="B57" s="210"/>
      <c r="C57" s="337" t="s">
        <v>1103</v>
      </c>
      <c r="D57" s="337"/>
      <c r="E57" s="337"/>
      <c r="F57" s="337"/>
      <c r="G57" s="337"/>
      <c r="H57" s="337"/>
      <c r="I57" s="337"/>
      <c r="J57" s="337"/>
      <c r="K57" s="211"/>
    </row>
    <row r="58" spans="2:11" s="1" customFormat="1" ht="15" customHeight="1" x14ac:dyDescent="0.2">
      <c r="B58" s="210"/>
      <c r="C58" s="215"/>
      <c r="D58" s="337" t="s">
        <v>1104</v>
      </c>
      <c r="E58" s="337"/>
      <c r="F58" s="337"/>
      <c r="G58" s="337"/>
      <c r="H58" s="337"/>
      <c r="I58" s="337"/>
      <c r="J58" s="337"/>
      <c r="K58" s="211"/>
    </row>
    <row r="59" spans="2:11" s="1" customFormat="1" ht="15" customHeight="1" x14ac:dyDescent="0.2">
      <c r="B59" s="210"/>
      <c r="C59" s="215"/>
      <c r="D59" s="337" t="s">
        <v>1105</v>
      </c>
      <c r="E59" s="337"/>
      <c r="F59" s="337"/>
      <c r="G59" s="337"/>
      <c r="H59" s="337"/>
      <c r="I59" s="337"/>
      <c r="J59" s="337"/>
      <c r="K59" s="211"/>
    </row>
    <row r="60" spans="2:11" s="1" customFormat="1" ht="15" customHeight="1" x14ac:dyDescent="0.2">
      <c r="B60" s="210"/>
      <c r="C60" s="215"/>
      <c r="D60" s="337" t="s">
        <v>1106</v>
      </c>
      <c r="E60" s="337"/>
      <c r="F60" s="337"/>
      <c r="G60" s="337"/>
      <c r="H60" s="337"/>
      <c r="I60" s="337"/>
      <c r="J60" s="337"/>
      <c r="K60" s="211"/>
    </row>
    <row r="61" spans="2:11" s="1" customFormat="1" ht="15" customHeight="1" x14ac:dyDescent="0.2">
      <c r="B61" s="210"/>
      <c r="C61" s="215"/>
      <c r="D61" s="337" t="s">
        <v>1107</v>
      </c>
      <c r="E61" s="337"/>
      <c r="F61" s="337"/>
      <c r="G61" s="337"/>
      <c r="H61" s="337"/>
      <c r="I61" s="337"/>
      <c r="J61" s="337"/>
      <c r="K61" s="211"/>
    </row>
    <row r="62" spans="2:11" s="1" customFormat="1" ht="15" customHeight="1" x14ac:dyDescent="0.2">
      <c r="B62" s="210"/>
      <c r="C62" s="215"/>
      <c r="D62" s="339" t="s">
        <v>1108</v>
      </c>
      <c r="E62" s="339"/>
      <c r="F62" s="339"/>
      <c r="G62" s="339"/>
      <c r="H62" s="339"/>
      <c r="I62" s="339"/>
      <c r="J62" s="339"/>
      <c r="K62" s="211"/>
    </row>
    <row r="63" spans="2:11" s="1" customFormat="1" ht="15" customHeight="1" x14ac:dyDescent="0.2">
      <c r="B63" s="210"/>
      <c r="C63" s="215"/>
      <c r="D63" s="337" t="s">
        <v>1109</v>
      </c>
      <c r="E63" s="337"/>
      <c r="F63" s="337"/>
      <c r="G63" s="337"/>
      <c r="H63" s="337"/>
      <c r="I63" s="337"/>
      <c r="J63" s="337"/>
      <c r="K63" s="211"/>
    </row>
    <row r="64" spans="2:11" s="1" customFormat="1" ht="12.75" customHeight="1" x14ac:dyDescent="0.2">
      <c r="B64" s="210"/>
      <c r="C64" s="215"/>
      <c r="D64" s="215"/>
      <c r="E64" s="218"/>
      <c r="F64" s="215"/>
      <c r="G64" s="215"/>
      <c r="H64" s="215"/>
      <c r="I64" s="215"/>
      <c r="J64" s="215"/>
      <c r="K64" s="211"/>
    </row>
    <row r="65" spans="2:11" s="1" customFormat="1" ht="15" customHeight="1" x14ac:dyDescent="0.2">
      <c r="B65" s="210"/>
      <c r="C65" s="215"/>
      <c r="D65" s="337" t="s">
        <v>1110</v>
      </c>
      <c r="E65" s="337"/>
      <c r="F65" s="337"/>
      <c r="G65" s="337"/>
      <c r="H65" s="337"/>
      <c r="I65" s="337"/>
      <c r="J65" s="337"/>
      <c r="K65" s="211"/>
    </row>
    <row r="66" spans="2:11" s="1" customFormat="1" ht="15" customHeight="1" x14ac:dyDescent="0.2">
      <c r="B66" s="210"/>
      <c r="C66" s="215"/>
      <c r="D66" s="339" t="s">
        <v>1111</v>
      </c>
      <c r="E66" s="339"/>
      <c r="F66" s="339"/>
      <c r="G66" s="339"/>
      <c r="H66" s="339"/>
      <c r="I66" s="339"/>
      <c r="J66" s="339"/>
      <c r="K66" s="211"/>
    </row>
    <row r="67" spans="2:11" s="1" customFormat="1" ht="15" customHeight="1" x14ac:dyDescent="0.2">
      <c r="B67" s="210"/>
      <c r="C67" s="215"/>
      <c r="D67" s="337" t="s">
        <v>1112</v>
      </c>
      <c r="E67" s="337"/>
      <c r="F67" s="337"/>
      <c r="G67" s="337"/>
      <c r="H67" s="337"/>
      <c r="I67" s="337"/>
      <c r="J67" s="337"/>
      <c r="K67" s="211"/>
    </row>
    <row r="68" spans="2:11" s="1" customFormat="1" ht="15" customHeight="1" x14ac:dyDescent="0.2">
      <c r="B68" s="210"/>
      <c r="C68" s="215"/>
      <c r="D68" s="337" t="s">
        <v>1113</v>
      </c>
      <c r="E68" s="337"/>
      <c r="F68" s="337"/>
      <c r="G68" s="337"/>
      <c r="H68" s="337"/>
      <c r="I68" s="337"/>
      <c r="J68" s="337"/>
      <c r="K68" s="211"/>
    </row>
    <row r="69" spans="2:11" s="1" customFormat="1" ht="15" customHeight="1" x14ac:dyDescent="0.2">
      <c r="B69" s="210"/>
      <c r="C69" s="215"/>
      <c r="D69" s="337" t="s">
        <v>1114</v>
      </c>
      <c r="E69" s="337"/>
      <c r="F69" s="337"/>
      <c r="G69" s="337"/>
      <c r="H69" s="337"/>
      <c r="I69" s="337"/>
      <c r="J69" s="337"/>
      <c r="K69" s="211"/>
    </row>
    <row r="70" spans="2:11" s="1" customFormat="1" ht="15" customHeight="1" x14ac:dyDescent="0.2">
      <c r="B70" s="210"/>
      <c r="C70" s="215"/>
      <c r="D70" s="337" t="s">
        <v>1115</v>
      </c>
      <c r="E70" s="337"/>
      <c r="F70" s="337"/>
      <c r="G70" s="337"/>
      <c r="H70" s="337"/>
      <c r="I70" s="337"/>
      <c r="J70" s="337"/>
      <c r="K70" s="211"/>
    </row>
    <row r="71" spans="2:11" s="1" customFormat="1" ht="12.75" customHeight="1" x14ac:dyDescent="0.2">
      <c r="B71" s="219"/>
      <c r="C71" s="220"/>
      <c r="D71" s="220"/>
      <c r="E71" s="220"/>
      <c r="F71" s="220"/>
      <c r="G71" s="220"/>
      <c r="H71" s="220"/>
      <c r="I71" s="220"/>
      <c r="J71" s="220"/>
      <c r="K71" s="221"/>
    </row>
    <row r="72" spans="2:11" s="1" customFormat="1" ht="18.75" customHeight="1" x14ac:dyDescent="0.2">
      <c r="B72" s="222"/>
      <c r="C72" s="222"/>
      <c r="D72" s="222"/>
      <c r="E72" s="222"/>
      <c r="F72" s="222"/>
      <c r="G72" s="222"/>
      <c r="H72" s="222"/>
      <c r="I72" s="222"/>
      <c r="J72" s="222"/>
      <c r="K72" s="223"/>
    </row>
    <row r="73" spans="2:11" s="1" customFormat="1" ht="18.75" customHeight="1" x14ac:dyDescent="0.2">
      <c r="B73" s="223"/>
      <c r="C73" s="223"/>
      <c r="D73" s="223"/>
      <c r="E73" s="223"/>
      <c r="F73" s="223"/>
      <c r="G73" s="223"/>
      <c r="H73" s="223"/>
      <c r="I73" s="223"/>
      <c r="J73" s="223"/>
      <c r="K73" s="223"/>
    </row>
    <row r="74" spans="2:11" s="1" customFormat="1" ht="7.5" customHeight="1" x14ac:dyDescent="0.2">
      <c r="B74" s="224"/>
      <c r="C74" s="225"/>
      <c r="D74" s="225"/>
      <c r="E74" s="225"/>
      <c r="F74" s="225"/>
      <c r="G74" s="225"/>
      <c r="H74" s="225"/>
      <c r="I74" s="225"/>
      <c r="J74" s="225"/>
      <c r="K74" s="226"/>
    </row>
    <row r="75" spans="2:11" s="1" customFormat="1" ht="45" customHeight="1" x14ac:dyDescent="0.2">
      <c r="B75" s="227"/>
      <c r="C75" s="332" t="s">
        <v>1116</v>
      </c>
      <c r="D75" s="332"/>
      <c r="E75" s="332"/>
      <c r="F75" s="332"/>
      <c r="G75" s="332"/>
      <c r="H75" s="332"/>
      <c r="I75" s="332"/>
      <c r="J75" s="332"/>
      <c r="K75" s="228"/>
    </row>
    <row r="76" spans="2:11" s="1" customFormat="1" ht="17.25" customHeight="1" x14ac:dyDescent="0.2">
      <c r="B76" s="227"/>
      <c r="C76" s="229" t="s">
        <v>1117</v>
      </c>
      <c r="D76" s="229"/>
      <c r="E76" s="229"/>
      <c r="F76" s="229" t="s">
        <v>1118</v>
      </c>
      <c r="G76" s="230"/>
      <c r="H76" s="229" t="s">
        <v>51</v>
      </c>
      <c r="I76" s="229" t="s">
        <v>54</v>
      </c>
      <c r="J76" s="229" t="s">
        <v>1119</v>
      </c>
      <c r="K76" s="228"/>
    </row>
    <row r="77" spans="2:11" s="1" customFormat="1" ht="17.25" customHeight="1" x14ac:dyDescent="0.2">
      <c r="B77" s="227"/>
      <c r="C77" s="231" t="s">
        <v>1120</v>
      </c>
      <c r="D77" s="231"/>
      <c r="E77" s="231"/>
      <c r="F77" s="232" t="s">
        <v>1121</v>
      </c>
      <c r="G77" s="233"/>
      <c r="H77" s="231"/>
      <c r="I77" s="231"/>
      <c r="J77" s="231" t="s">
        <v>1122</v>
      </c>
      <c r="K77" s="228"/>
    </row>
    <row r="78" spans="2:11" s="1" customFormat="1" ht="5.25" customHeight="1" x14ac:dyDescent="0.2">
      <c r="B78" s="227"/>
      <c r="C78" s="234"/>
      <c r="D78" s="234"/>
      <c r="E78" s="234"/>
      <c r="F78" s="234"/>
      <c r="G78" s="235"/>
      <c r="H78" s="234"/>
      <c r="I78" s="234"/>
      <c r="J78" s="234"/>
      <c r="K78" s="228"/>
    </row>
    <row r="79" spans="2:11" s="1" customFormat="1" ht="15" customHeight="1" x14ac:dyDescent="0.2">
      <c r="B79" s="227"/>
      <c r="C79" s="216" t="s">
        <v>50</v>
      </c>
      <c r="D79" s="236"/>
      <c r="E79" s="236"/>
      <c r="F79" s="237" t="s">
        <v>1123</v>
      </c>
      <c r="G79" s="238"/>
      <c r="H79" s="216" t="s">
        <v>1124</v>
      </c>
      <c r="I79" s="216" t="s">
        <v>1125</v>
      </c>
      <c r="J79" s="216">
        <v>20</v>
      </c>
      <c r="K79" s="228"/>
    </row>
    <row r="80" spans="2:11" s="1" customFormat="1" ht="15" customHeight="1" x14ac:dyDescent="0.2">
      <c r="B80" s="227"/>
      <c r="C80" s="216" t="s">
        <v>1126</v>
      </c>
      <c r="D80" s="216"/>
      <c r="E80" s="216"/>
      <c r="F80" s="237" t="s">
        <v>1123</v>
      </c>
      <c r="G80" s="238"/>
      <c r="H80" s="216" t="s">
        <v>1127</v>
      </c>
      <c r="I80" s="216" t="s">
        <v>1125</v>
      </c>
      <c r="J80" s="216">
        <v>120</v>
      </c>
      <c r="K80" s="228"/>
    </row>
    <row r="81" spans="2:11" s="1" customFormat="1" ht="15" customHeight="1" x14ac:dyDescent="0.2">
      <c r="B81" s="239"/>
      <c r="C81" s="216" t="s">
        <v>1128</v>
      </c>
      <c r="D81" s="216"/>
      <c r="E81" s="216"/>
      <c r="F81" s="237" t="s">
        <v>1129</v>
      </c>
      <c r="G81" s="238"/>
      <c r="H81" s="216" t="s">
        <v>1130</v>
      </c>
      <c r="I81" s="216" t="s">
        <v>1125</v>
      </c>
      <c r="J81" s="216">
        <v>50</v>
      </c>
      <c r="K81" s="228"/>
    </row>
    <row r="82" spans="2:11" s="1" customFormat="1" ht="15" customHeight="1" x14ac:dyDescent="0.2">
      <c r="B82" s="239"/>
      <c r="C82" s="216" t="s">
        <v>1131</v>
      </c>
      <c r="D82" s="216"/>
      <c r="E82" s="216"/>
      <c r="F82" s="237" t="s">
        <v>1123</v>
      </c>
      <c r="G82" s="238"/>
      <c r="H82" s="216" t="s">
        <v>1132</v>
      </c>
      <c r="I82" s="216" t="s">
        <v>1133</v>
      </c>
      <c r="J82" s="216"/>
      <c r="K82" s="228"/>
    </row>
    <row r="83" spans="2:11" s="1" customFormat="1" ht="15" customHeight="1" x14ac:dyDescent="0.2">
      <c r="B83" s="239"/>
      <c r="C83" s="240" t="s">
        <v>1134</v>
      </c>
      <c r="D83" s="240"/>
      <c r="E83" s="240"/>
      <c r="F83" s="241" t="s">
        <v>1129</v>
      </c>
      <c r="G83" s="240"/>
      <c r="H83" s="240" t="s">
        <v>1135</v>
      </c>
      <c r="I83" s="240" t="s">
        <v>1125</v>
      </c>
      <c r="J83" s="240">
        <v>15</v>
      </c>
      <c r="K83" s="228"/>
    </row>
    <row r="84" spans="2:11" s="1" customFormat="1" ht="15" customHeight="1" x14ac:dyDescent="0.2">
      <c r="B84" s="239"/>
      <c r="C84" s="240" t="s">
        <v>1136</v>
      </c>
      <c r="D84" s="240"/>
      <c r="E84" s="240"/>
      <c r="F84" s="241" t="s">
        <v>1129</v>
      </c>
      <c r="G84" s="240"/>
      <c r="H84" s="240" t="s">
        <v>1137</v>
      </c>
      <c r="I84" s="240" t="s">
        <v>1125</v>
      </c>
      <c r="J84" s="240">
        <v>15</v>
      </c>
      <c r="K84" s="228"/>
    </row>
    <row r="85" spans="2:11" s="1" customFormat="1" ht="15" customHeight="1" x14ac:dyDescent="0.2">
      <c r="B85" s="239"/>
      <c r="C85" s="240" t="s">
        <v>1138</v>
      </c>
      <c r="D85" s="240"/>
      <c r="E85" s="240"/>
      <c r="F85" s="241" t="s">
        <v>1129</v>
      </c>
      <c r="G85" s="240"/>
      <c r="H85" s="240" t="s">
        <v>1139</v>
      </c>
      <c r="I85" s="240" t="s">
        <v>1125</v>
      </c>
      <c r="J85" s="240">
        <v>20</v>
      </c>
      <c r="K85" s="228"/>
    </row>
    <row r="86" spans="2:11" s="1" customFormat="1" ht="15" customHeight="1" x14ac:dyDescent="0.2">
      <c r="B86" s="239"/>
      <c r="C86" s="240" t="s">
        <v>1140</v>
      </c>
      <c r="D86" s="240"/>
      <c r="E86" s="240"/>
      <c r="F86" s="241" t="s">
        <v>1129</v>
      </c>
      <c r="G86" s="240"/>
      <c r="H86" s="240" t="s">
        <v>1141</v>
      </c>
      <c r="I86" s="240" t="s">
        <v>1125</v>
      </c>
      <c r="J86" s="240">
        <v>20</v>
      </c>
      <c r="K86" s="228"/>
    </row>
    <row r="87" spans="2:11" s="1" customFormat="1" ht="15" customHeight="1" x14ac:dyDescent="0.2">
      <c r="B87" s="239"/>
      <c r="C87" s="216" t="s">
        <v>1142</v>
      </c>
      <c r="D87" s="216"/>
      <c r="E87" s="216"/>
      <c r="F87" s="237" t="s">
        <v>1129</v>
      </c>
      <c r="G87" s="238"/>
      <c r="H87" s="216" t="s">
        <v>1143</v>
      </c>
      <c r="I87" s="216" t="s">
        <v>1125</v>
      </c>
      <c r="J87" s="216">
        <v>50</v>
      </c>
      <c r="K87" s="228"/>
    </row>
    <row r="88" spans="2:11" s="1" customFormat="1" ht="15" customHeight="1" x14ac:dyDescent="0.2">
      <c r="B88" s="239"/>
      <c r="C88" s="216" t="s">
        <v>1144</v>
      </c>
      <c r="D88" s="216"/>
      <c r="E88" s="216"/>
      <c r="F88" s="237" t="s">
        <v>1129</v>
      </c>
      <c r="G88" s="238"/>
      <c r="H88" s="216" t="s">
        <v>1145</v>
      </c>
      <c r="I88" s="216" t="s">
        <v>1125</v>
      </c>
      <c r="J88" s="216">
        <v>20</v>
      </c>
      <c r="K88" s="228"/>
    </row>
    <row r="89" spans="2:11" s="1" customFormat="1" ht="15" customHeight="1" x14ac:dyDescent="0.2">
      <c r="B89" s="239"/>
      <c r="C89" s="216" t="s">
        <v>1146</v>
      </c>
      <c r="D89" s="216"/>
      <c r="E89" s="216"/>
      <c r="F89" s="237" t="s">
        <v>1129</v>
      </c>
      <c r="G89" s="238"/>
      <c r="H89" s="216" t="s">
        <v>1147</v>
      </c>
      <c r="I89" s="216" t="s">
        <v>1125</v>
      </c>
      <c r="J89" s="216">
        <v>20</v>
      </c>
      <c r="K89" s="228"/>
    </row>
    <row r="90" spans="2:11" s="1" customFormat="1" ht="15" customHeight="1" x14ac:dyDescent="0.2">
      <c r="B90" s="239"/>
      <c r="C90" s="216" t="s">
        <v>1148</v>
      </c>
      <c r="D90" s="216"/>
      <c r="E90" s="216"/>
      <c r="F90" s="237" t="s">
        <v>1129</v>
      </c>
      <c r="G90" s="238"/>
      <c r="H90" s="216" t="s">
        <v>1149</v>
      </c>
      <c r="I90" s="216" t="s">
        <v>1125</v>
      </c>
      <c r="J90" s="216">
        <v>50</v>
      </c>
      <c r="K90" s="228"/>
    </row>
    <row r="91" spans="2:11" s="1" customFormat="1" ht="15" customHeight="1" x14ac:dyDescent="0.2">
      <c r="B91" s="239"/>
      <c r="C91" s="216" t="s">
        <v>1150</v>
      </c>
      <c r="D91" s="216"/>
      <c r="E91" s="216"/>
      <c r="F91" s="237" t="s">
        <v>1129</v>
      </c>
      <c r="G91" s="238"/>
      <c r="H91" s="216" t="s">
        <v>1150</v>
      </c>
      <c r="I91" s="216" t="s">
        <v>1125</v>
      </c>
      <c r="J91" s="216">
        <v>50</v>
      </c>
      <c r="K91" s="228"/>
    </row>
    <row r="92" spans="2:11" s="1" customFormat="1" ht="15" customHeight="1" x14ac:dyDescent="0.2">
      <c r="B92" s="239"/>
      <c r="C92" s="216" t="s">
        <v>1151</v>
      </c>
      <c r="D92" s="216"/>
      <c r="E92" s="216"/>
      <c r="F92" s="237" t="s">
        <v>1129</v>
      </c>
      <c r="G92" s="238"/>
      <c r="H92" s="216" t="s">
        <v>1152</v>
      </c>
      <c r="I92" s="216" t="s">
        <v>1125</v>
      </c>
      <c r="J92" s="216">
        <v>255</v>
      </c>
      <c r="K92" s="228"/>
    </row>
    <row r="93" spans="2:11" s="1" customFormat="1" ht="15" customHeight="1" x14ac:dyDescent="0.2">
      <c r="B93" s="239"/>
      <c r="C93" s="216" t="s">
        <v>1153</v>
      </c>
      <c r="D93" s="216"/>
      <c r="E93" s="216"/>
      <c r="F93" s="237" t="s">
        <v>1123</v>
      </c>
      <c r="G93" s="238"/>
      <c r="H93" s="216" t="s">
        <v>1154</v>
      </c>
      <c r="I93" s="216" t="s">
        <v>1155</v>
      </c>
      <c r="J93" s="216"/>
      <c r="K93" s="228"/>
    </row>
    <row r="94" spans="2:11" s="1" customFormat="1" ht="15" customHeight="1" x14ac:dyDescent="0.2">
      <c r="B94" s="239"/>
      <c r="C94" s="216" t="s">
        <v>1156</v>
      </c>
      <c r="D94" s="216"/>
      <c r="E94" s="216"/>
      <c r="F94" s="237" t="s">
        <v>1123</v>
      </c>
      <c r="G94" s="238"/>
      <c r="H94" s="216" t="s">
        <v>1157</v>
      </c>
      <c r="I94" s="216" t="s">
        <v>1158</v>
      </c>
      <c r="J94" s="216"/>
      <c r="K94" s="228"/>
    </row>
    <row r="95" spans="2:11" s="1" customFormat="1" ht="15" customHeight="1" x14ac:dyDescent="0.2">
      <c r="B95" s="239"/>
      <c r="C95" s="216" t="s">
        <v>1159</v>
      </c>
      <c r="D95" s="216"/>
      <c r="E95" s="216"/>
      <c r="F95" s="237" t="s">
        <v>1123</v>
      </c>
      <c r="G95" s="238"/>
      <c r="H95" s="216" t="s">
        <v>1159</v>
      </c>
      <c r="I95" s="216" t="s">
        <v>1158</v>
      </c>
      <c r="J95" s="216"/>
      <c r="K95" s="228"/>
    </row>
    <row r="96" spans="2:11" s="1" customFormat="1" ht="15" customHeight="1" x14ac:dyDescent="0.2">
      <c r="B96" s="239"/>
      <c r="C96" s="216" t="s">
        <v>35</v>
      </c>
      <c r="D96" s="216"/>
      <c r="E96" s="216"/>
      <c r="F96" s="237" t="s">
        <v>1123</v>
      </c>
      <c r="G96" s="238"/>
      <c r="H96" s="216" t="s">
        <v>1160</v>
      </c>
      <c r="I96" s="216" t="s">
        <v>1158</v>
      </c>
      <c r="J96" s="216"/>
      <c r="K96" s="228"/>
    </row>
    <row r="97" spans="2:11" s="1" customFormat="1" ht="15" customHeight="1" x14ac:dyDescent="0.2">
      <c r="B97" s="239"/>
      <c r="C97" s="216" t="s">
        <v>45</v>
      </c>
      <c r="D97" s="216"/>
      <c r="E97" s="216"/>
      <c r="F97" s="237" t="s">
        <v>1123</v>
      </c>
      <c r="G97" s="238"/>
      <c r="H97" s="216" t="s">
        <v>1161</v>
      </c>
      <c r="I97" s="216" t="s">
        <v>1158</v>
      </c>
      <c r="J97" s="216"/>
      <c r="K97" s="228"/>
    </row>
    <row r="98" spans="2:11" s="1" customFormat="1" ht="15" customHeight="1" x14ac:dyDescent="0.2">
      <c r="B98" s="242"/>
      <c r="C98" s="243"/>
      <c r="D98" s="243"/>
      <c r="E98" s="243"/>
      <c r="F98" s="243"/>
      <c r="G98" s="243"/>
      <c r="H98" s="243"/>
      <c r="I98" s="243"/>
      <c r="J98" s="243"/>
      <c r="K98" s="244"/>
    </row>
    <row r="99" spans="2:11" s="1" customFormat="1" ht="18.75" customHeight="1" x14ac:dyDescent="0.2">
      <c r="B99" s="245"/>
      <c r="C99" s="246"/>
      <c r="D99" s="246"/>
      <c r="E99" s="246"/>
      <c r="F99" s="246"/>
      <c r="G99" s="246"/>
      <c r="H99" s="246"/>
      <c r="I99" s="246"/>
      <c r="J99" s="246"/>
      <c r="K99" s="245"/>
    </row>
    <row r="100" spans="2:11" s="1" customFormat="1" ht="18.75" customHeight="1" x14ac:dyDescent="0.2">
      <c r="B100" s="223"/>
      <c r="C100" s="223"/>
      <c r="D100" s="223"/>
      <c r="E100" s="223"/>
      <c r="F100" s="223"/>
      <c r="G100" s="223"/>
      <c r="H100" s="223"/>
      <c r="I100" s="223"/>
      <c r="J100" s="223"/>
      <c r="K100" s="223"/>
    </row>
    <row r="101" spans="2:11" s="1" customFormat="1" ht="7.5" customHeight="1" x14ac:dyDescent="0.2">
      <c r="B101" s="224"/>
      <c r="C101" s="225"/>
      <c r="D101" s="225"/>
      <c r="E101" s="225"/>
      <c r="F101" s="225"/>
      <c r="G101" s="225"/>
      <c r="H101" s="225"/>
      <c r="I101" s="225"/>
      <c r="J101" s="225"/>
      <c r="K101" s="226"/>
    </row>
    <row r="102" spans="2:11" s="1" customFormat="1" ht="45" customHeight="1" x14ac:dyDescent="0.2">
      <c r="B102" s="227"/>
      <c r="C102" s="332" t="s">
        <v>1162</v>
      </c>
      <c r="D102" s="332"/>
      <c r="E102" s="332"/>
      <c r="F102" s="332"/>
      <c r="G102" s="332"/>
      <c r="H102" s="332"/>
      <c r="I102" s="332"/>
      <c r="J102" s="332"/>
      <c r="K102" s="228"/>
    </row>
    <row r="103" spans="2:11" s="1" customFormat="1" ht="17.25" customHeight="1" x14ac:dyDescent="0.2">
      <c r="B103" s="227"/>
      <c r="C103" s="229" t="s">
        <v>1117</v>
      </c>
      <c r="D103" s="229"/>
      <c r="E103" s="229"/>
      <c r="F103" s="229" t="s">
        <v>1118</v>
      </c>
      <c r="G103" s="230"/>
      <c r="H103" s="229" t="s">
        <v>51</v>
      </c>
      <c r="I103" s="229" t="s">
        <v>54</v>
      </c>
      <c r="J103" s="229" t="s">
        <v>1119</v>
      </c>
      <c r="K103" s="228"/>
    </row>
    <row r="104" spans="2:11" s="1" customFormat="1" ht="17.25" customHeight="1" x14ac:dyDescent="0.2">
      <c r="B104" s="227"/>
      <c r="C104" s="231" t="s">
        <v>1120</v>
      </c>
      <c r="D104" s="231"/>
      <c r="E104" s="231"/>
      <c r="F104" s="232" t="s">
        <v>1121</v>
      </c>
      <c r="G104" s="233"/>
      <c r="H104" s="231"/>
      <c r="I104" s="231"/>
      <c r="J104" s="231" t="s">
        <v>1122</v>
      </c>
      <c r="K104" s="228"/>
    </row>
    <row r="105" spans="2:11" s="1" customFormat="1" ht="5.25" customHeight="1" x14ac:dyDescent="0.2">
      <c r="B105" s="227"/>
      <c r="C105" s="229"/>
      <c r="D105" s="229"/>
      <c r="E105" s="229"/>
      <c r="F105" s="229"/>
      <c r="G105" s="247"/>
      <c r="H105" s="229"/>
      <c r="I105" s="229"/>
      <c r="J105" s="229"/>
      <c r="K105" s="228"/>
    </row>
    <row r="106" spans="2:11" s="1" customFormat="1" ht="15" customHeight="1" x14ac:dyDescent="0.2">
      <c r="B106" s="227"/>
      <c r="C106" s="216" t="s">
        <v>50</v>
      </c>
      <c r="D106" s="236"/>
      <c r="E106" s="236"/>
      <c r="F106" s="237" t="s">
        <v>1123</v>
      </c>
      <c r="G106" s="216"/>
      <c r="H106" s="216" t="s">
        <v>1163</v>
      </c>
      <c r="I106" s="216" t="s">
        <v>1125</v>
      </c>
      <c r="J106" s="216">
        <v>20</v>
      </c>
      <c r="K106" s="228"/>
    </row>
    <row r="107" spans="2:11" s="1" customFormat="1" ht="15" customHeight="1" x14ac:dyDescent="0.2">
      <c r="B107" s="227"/>
      <c r="C107" s="216" t="s">
        <v>1126</v>
      </c>
      <c r="D107" s="216"/>
      <c r="E107" s="216"/>
      <c r="F107" s="237" t="s">
        <v>1123</v>
      </c>
      <c r="G107" s="216"/>
      <c r="H107" s="216" t="s">
        <v>1163</v>
      </c>
      <c r="I107" s="216" t="s">
        <v>1125</v>
      </c>
      <c r="J107" s="216">
        <v>120</v>
      </c>
      <c r="K107" s="228"/>
    </row>
    <row r="108" spans="2:11" s="1" customFormat="1" ht="15" customHeight="1" x14ac:dyDescent="0.2">
      <c r="B108" s="239"/>
      <c r="C108" s="216" t="s">
        <v>1128</v>
      </c>
      <c r="D108" s="216"/>
      <c r="E108" s="216"/>
      <c r="F108" s="237" t="s">
        <v>1129</v>
      </c>
      <c r="G108" s="216"/>
      <c r="H108" s="216" t="s">
        <v>1163</v>
      </c>
      <c r="I108" s="216" t="s">
        <v>1125</v>
      </c>
      <c r="J108" s="216">
        <v>50</v>
      </c>
      <c r="K108" s="228"/>
    </row>
    <row r="109" spans="2:11" s="1" customFormat="1" ht="15" customHeight="1" x14ac:dyDescent="0.2">
      <c r="B109" s="239"/>
      <c r="C109" s="216" t="s">
        <v>1131</v>
      </c>
      <c r="D109" s="216"/>
      <c r="E109" s="216"/>
      <c r="F109" s="237" t="s">
        <v>1123</v>
      </c>
      <c r="G109" s="216"/>
      <c r="H109" s="216" t="s">
        <v>1163</v>
      </c>
      <c r="I109" s="216" t="s">
        <v>1133</v>
      </c>
      <c r="J109" s="216"/>
      <c r="K109" s="228"/>
    </row>
    <row r="110" spans="2:11" s="1" customFormat="1" ht="15" customHeight="1" x14ac:dyDescent="0.2">
      <c r="B110" s="239"/>
      <c r="C110" s="216" t="s">
        <v>1142</v>
      </c>
      <c r="D110" s="216"/>
      <c r="E110" s="216"/>
      <c r="F110" s="237" t="s">
        <v>1129</v>
      </c>
      <c r="G110" s="216"/>
      <c r="H110" s="216" t="s">
        <v>1163</v>
      </c>
      <c r="I110" s="216" t="s">
        <v>1125</v>
      </c>
      <c r="J110" s="216">
        <v>50</v>
      </c>
      <c r="K110" s="228"/>
    </row>
    <row r="111" spans="2:11" s="1" customFormat="1" ht="15" customHeight="1" x14ac:dyDescent="0.2">
      <c r="B111" s="239"/>
      <c r="C111" s="216" t="s">
        <v>1150</v>
      </c>
      <c r="D111" s="216"/>
      <c r="E111" s="216"/>
      <c r="F111" s="237" t="s">
        <v>1129</v>
      </c>
      <c r="G111" s="216"/>
      <c r="H111" s="216" t="s">
        <v>1163</v>
      </c>
      <c r="I111" s="216" t="s">
        <v>1125</v>
      </c>
      <c r="J111" s="216">
        <v>50</v>
      </c>
      <c r="K111" s="228"/>
    </row>
    <row r="112" spans="2:11" s="1" customFormat="1" ht="15" customHeight="1" x14ac:dyDescent="0.2">
      <c r="B112" s="239"/>
      <c r="C112" s="216" t="s">
        <v>1148</v>
      </c>
      <c r="D112" s="216"/>
      <c r="E112" s="216"/>
      <c r="F112" s="237" t="s">
        <v>1129</v>
      </c>
      <c r="G112" s="216"/>
      <c r="H112" s="216" t="s">
        <v>1163</v>
      </c>
      <c r="I112" s="216" t="s">
        <v>1125</v>
      </c>
      <c r="J112" s="216">
        <v>50</v>
      </c>
      <c r="K112" s="228"/>
    </row>
    <row r="113" spans="2:11" s="1" customFormat="1" ht="15" customHeight="1" x14ac:dyDescent="0.2">
      <c r="B113" s="239"/>
      <c r="C113" s="216" t="s">
        <v>50</v>
      </c>
      <c r="D113" s="216"/>
      <c r="E113" s="216"/>
      <c r="F113" s="237" t="s">
        <v>1123</v>
      </c>
      <c r="G113" s="216"/>
      <c r="H113" s="216" t="s">
        <v>1164</v>
      </c>
      <c r="I113" s="216" t="s">
        <v>1125</v>
      </c>
      <c r="J113" s="216">
        <v>20</v>
      </c>
      <c r="K113" s="228"/>
    </row>
    <row r="114" spans="2:11" s="1" customFormat="1" ht="15" customHeight="1" x14ac:dyDescent="0.2">
      <c r="B114" s="239"/>
      <c r="C114" s="216" t="s">
        <v>1165</v>
      </c>
      <c r="D114" s="216"/>
      <c r="E114" s="216"/>
      <c r="F114" s="237" t="s">
        <v>1123</v>
      </c>
      <c r="G114" s="216"/>
      <c r="H114" s="216" t="s">
        <v>1166</v>
      </c>
      <c r="I114" s="216" t="s">
        <v>1125</v>
      </c>
      <c r="J114" s="216">
        <v>120</v>
      </c>
      <c r="K114" s="228"/>
    </row>
    <row r="115" spans="2:11" s="1" customFormat="1" ht="15" customHeight="1" x14ac:dyDescent="0.2">
      <c r="B115" s="239"/>
      <c r="C115" s="216" t="s">
        <v>35</v>
      </c>
      <c r="D115" s="216"/>
      <c r="E115" s="216"/>
      <c r="F115" s="237" t="s">
        <v>1123</v>
      </c>
      <c r="G115" s="216"/>
      <c r="H115" s="216" t="s">
        <v>1167</v>
      </c>
      <c r="I115" s="216" t="s">
        <v>1158</v>
      </c>
      <c r="J115" s="216"/>
      <c r="K115" s="228"/>
    </row>
    <row r="116" spans="2:11" s="1" customFormat="1" ht="15" customHeight="1" x14ac:dyDescent="0.2">
      <c r="B116" s="239"/>
      <c r="C116" s="216" t="s">
        <v>45</v>
      </c>
      <c r="D116" s="216"/>
      <c r="E116" s="216"/>
      <c r="F116" s="237" t="s">
        <v>1123</v>
      </c>
      <c r="G116" s="216"/>
      <c r="H116" s="216" t="s">
        <v>1168</v>
      </c>
      <c r="I116" s="216" t="s">
        <v>1158</v>
      </c>
      <c r="J116" s="216"/>
      <c r="K116" s="228"/>
    </row>
    <row r="117" spans="2:11" s="1" customFormat="1" ht="15" customHeight="1" x14ac:dyDescent="0.2">
      <c r="B117" s="239"/>
      <c r="C117" s="216" t="s">
        <v>54</v>
      </c>
      <c r="D117" s="216"/>
      <c r="E117" s="216"/>
      <c r="F117" s="237" t="s">
        <v>1123</v>
      </c>
      <c r="G117" s="216"/>
      <c r="H117" s="216" t="s">
        <v>1169</v>
      </c>
      <c r="I117" s="216" t="s">
        <v>1170</v>
      </c>
      <c r="J117" s="216"/>
      <c r="K117" s="228"/>
    </row>
    <row r="118" spans="2:11" s="1" customFormat="1" ht="15" customHeight="1" x14ac:dyDescent="0.2">
      <c r="B118" s="242"/>
      <c r="C118" s="248"/>
      <c r="D118" s="248"/>
      <c r="E118" s="248"/>
      <c r="F118" s="248"/>
      <c r="G118" s="248"/>
      <c r="H118" s="248"/>
      <c r="I118" s="248"/>
      <c r="J118" s="248"/>
      <c r="K118" s="244"/>
    </row>
    <row r="119" spans="2:11" s="1" customFormat="1" ht="18.75" customHeight="1" x14ac:dyDescent="0.2">
      <c r="B119" s="249"/>
      <c r="C119" s="250"/>
      <c r="D119" s="250"/>
      <c r="E119" s="250"/>
      <c r="F119" s="251"/>
      <c r="G119" s="250"/>
      <c r="H119" s="250"/>
      <c r="I119" s="250"/>
      <c r="J119" s="250"/>
      <c r="K119" s="249"/>
    </row>
    <row r="120" spans="2:11" s="1" customFormat="1" ht="18.75" customHeight="1" x14ac:dyDescent="0.2">
      <c r="B120" s="223"/>
      <c r="C120" s="223"/>
      <c r="D120" s="223"/>
      <c r="E120" s="223"/>
      <c r="F120" s="223"/>
      <c r="G120" s="223"/>
      <c r="H120" s="223"/>
      <c r="I120" s="223"/>
      <c r="J120" s="223"/>
      <c r="K120" s="223"/>
    </row>
    <row r="121" spans="2:11" s="1" customFormat="1" ht="7.5" customHeight="1" x14ac:dyDescent="0.2">
      <c r="B121" s="252"/>
      <c r="C121" s="253"/>
      <c r="D121" s="253"/>
      <c r="E121" s="253"/>
      <c r="F121" s="253"/>
      <c r="G121" s="253"/>
      <c r="H121" s="253"/>
      <c r="I121" s="253"/>
      <c r="J121" s="253"/>
      <c r="K121" s="254"/>
    </row>
    <row r="122" spans="2:11" s="1" customFormat="1" ht="45" customHeight="1" x14ac:dyDescent="0.2">
      <c r="B122" s="255"/>
      <c r="C122" s="333" t="s">
        <v>1171</v>
      </c>
      <c r="D122" s="333"/>
      <c r="E122" s="333"/>
      <c r="F122" s="333"/>
      <c r="G122" s="333"/>
      <c r="H122" s="333"/>
      <c r="I122" s="333"/>
      <c r="J122" s="333"/>
      <c r="K122" s="256"/>
    </row>
    <row r="123" spans="2:11" s="1" customFormat="1" ht="17.25" customHeight="1" x14ac:dyDescent="0.2">
      <c r="B123" s="257"/>
      <c r="C123" s="229" t="s">
        <v>1117</v>
      </c>
      <c r="D123" s="229"/>
      <c r="E123" s="229"/>
      <c r="F123" s="229" t="s">
        <v>1118</v>
      </c>
      <c r="G123" s="230"/>
      <c r="H123" s="229" t="s">
        <v>51</v>
      </c>
      <c r="I123" s="229" t="s">
        <v>54</v>
      </c>
      <c r="J123" s="229" t="s">
        <v>1119</v>
      </c>
      <c r="K123" s="258"/>
    </row>
    <row r="124" spans="2:11" s="1" customFormat="1" ht="17.25" customHeight="1" x14ac:dyDescent="0.2">
      <c r="B124" s="257"/>
      <c r="C124" s="231" t="s">
        <v>1120</v>
      </c>
      <c r="D124" s="231"/>
      <c r="E124" s="231"/>
      <c r="F124" s="232" t="s">
        <v>1121</v>
      </c>
      <c r="G124" s="233"/>
      <c r="H124" s="231"/>
      <c r="I124" s="231"/>
      <c r="J124" s="231" t="s">
        <v>1122</v>
      </c>
      <c r="K124" s="258"/>
    </row>
    <row r="125" spans="2:11" s="1" customFormat="1" ht="5.25" customHeight="1" x14ac:dyDescent="0.2">
      <c r="B125" s="259"/>
      <c r="C125" s="234"/>
      <c r="D125" s="234"/>
      <c r="E125" s="234"/>
      <c r="F125" s="234"/>
      <c r="G125" s="260"/>
      <c r="H125" s="234"/>
      <c r="I125" s="234"/>
      <c r="J125" s="234"/>
      <c r="K125" s="261"/>
    </row>
    <row r="126" spans="2:11" s="1" customFormat="1" ht="15" customHeight="1" x14ac:dyDescent="0.2">
      <c r="B126" s="259"/>
      <c r="C126" s="216" t="s">
        <v>1126</v>
      </c>
      <c r="D126" s="236"/>
      <c r="E126" s="236"/>
      <c r="F126" s="237" t="s">
        <v>1123</v>
      </c>
      <c r="G126" s="216"/>
      <c r="H126" s="216" t="s">
        <v>1163</v>
      </c>
      <c r="I126" s="216" t="s">
        <v>1125</v>
      </c>
      <c r="J126" s="216">
        <v>120</v>
      </c>
      <c r="K126" s="262"/>
    </row>
    <row r="127" spans="2:11" s="1" customFormat="1" ht="15" customHeight="1" x14ac:dyDescent="0.2">
      <c r="B127" s="259"/>
      <c r="C127" s="216" t="s">
        <v>1172</v>
      </c>
      <c r="D127" s="216"/>
      <c r="E127" s="216"/>
      <c r="F127" s="237" t="s">
        <v>1123</v>
      </c>
      <c r="G127" s="216"/>
      <c r="H127" s="216" t="s">
        <v>1173</v>
      </c>
      <c r="I127" s="216" t="s">
        <v>1125</v>
      </c>
      <c r="J127" s="216" t="s">
        <v>1174</v>
      </c>
      <c r="K127" s="262"/>
    </row>
    <row r="128" spans="2:11" s="1" customFormat="1" ht="15" customHeight="1" x14ac:dyDescent="0.2">
      <c r="B128" s="259"/>
      <c r="C128" s="216" t="s">
        <v>82</v>
      </c>
      <c r="D128" s="216"/>
      <c r="E128" s="216"/>
      <c r="F128" s="237" t="s">
        <v>1123</v>
      </c>
      <c r="G128" s="216"/>
      <c r="H128" s="216" t="s">
        <v>1175</v>
      </c>
      <c r="I128" s="216" t="s">
        <v>1125</v>
      </c>
      <c r="J128" s="216" t="s">
        <v>1174</v>
      </c>
      <c r="K128" s="262"/>
    </row>
    <row r="129" spans="2:11" s="1" customFormat="1" ht="15" customHeight="1" x14ac:dyDescent="0.2">
      <c r="B129" s="259"/>
      <c r="C129" s="216" t="s">
        <v>1134</v>
      </c>
      <c r="D129" s="216"/>
      <c r="E129" s="216"/>
      <c r="F129" s="237" t="s">
        <v>1129</v>
      </c>
      <c r="G129" s="216"/>
      <c r="H129" s="216" t="s">
        <v>1135</v>
      </c>
      <c r="I129" s="216" t="s">
        <v>1125</v>
      </c>
      <c r="J129" s="216">
        <v>15</v>
      </c>
      <c r="K129" s="262"/>
    </row>
    <row r="130" spans="2:11" s="1" customFormat="1" ht="15" customHeight="1" x14ac:dyDescent="0.2">
      <c r="B130" s="259"/>
      <c r="C130" s="240" t="s">
        <v>1136</v>
      </c>
      <c r="D130" s="240"/>
      <c r="E130" s="240"/>
      <c r="F130" s="241" t="s">
        <v>1129</v>
      </c>
      <c r="G130" s="240"/>
      <c r="H130" s="240" t="s">
        <v>1137</v>
      </c>
      <c r="I130" s="240" t="s">
        <v>1125</v>
      </c>
      <c r="J130" s="240">
        <v>15</v>
      </c>
      <c r="K130" s="262"/>
    </row>
    <row r="131" spans="2:11" s="1" customFormat="1" ht="15" customHeight="1" x14ac:dyDescent="0.2">
      <c r="B131" s="259"/>
      <c r="C131" s="240" t="s">
        <v>1138</v>
      </c>
      <c r="D131" s="240"/>
      <c r="E131" s="240"/>
      <c r="F131" s="241" t="s">
        <v>1129</v>
      </c>
      <c r="G131" s="240"/>
      <c r="H131" s="240" t="s">
        <v>1139</v>
      </c>
      <c r="I131" s="240" t="s">
        <v>1125</v>
      </c>
      <c r="J131" s="240">
        <v>20</v>
      </c>
      <c r="K131" s="262"/>
    </row>
    <row r="132" spans="2:11" s="1" customFormat="1" ht="15" customHeight="1" x14ac:dyDescent="0.2">
      <c r="B132" s="259"/>
      <c r="C132" s="240" t="s">
        <v>1140</v>
      </c>
      <c r="D132" s="240"/>
      <c r="E132" s="240"/>
      <c r="F132" s="241" t="s">
        <v>1129</v>
      </c>
      <c r="G132" s="240"/>
      <c r="H132" s="240" t="s">
        <v>1141</v>
      </c>
      <c r="I132" s="240" t="s">
        <v>1125</v>
      </c>
      <c r="J132" s="240">
        <v>20</v>
      </c>
      <c r="K132" s="262"/>
    </row>
    <row r="133" spans="2:11" s="1" customFormat="1" ht="15" customHeight="1" x14ac:dyDescent="0.2">
      <c r="B133" s="259"/>
      <c r="C133" s="216" t="s">
        <v>1128</v>
      </c>
      <c r="D133" s="216"/>
      <c r="E133" s="216"/>
      <c r="F133" s="237" t="s">
        <v>1129</v>
      </c>
      <c r="G133" s="216"/>
      <c r="H133" s="216" t="s">
        <v>1163</v>
      </c>
      <c r="I133" s="216" t="s">
        <v>1125</v>
      </c>
      <c r="J133" s="216">
        <v>50</v>
      </c>
      <c r="K133" s="262"/>
    </row>
    <row r="134" spans="2:11" s="1" customFormat="1" ht="15" customHeight="1" x14ac:dyDescent="0.2">
      <c r="B134" s="259"/>
      <c r="C134" s="216" t="s">
        <v>1142</v>
      </c>
      <c r="D134" s="216"/>
      <c r="E134" s="216"/>
      <c r="F134" s="237" t="s">
        <v>1129</v>
      </c>
      <c r="G134" s="216"/>
      <c r="H134" s="216" t="s">
        <v>1163</v>
      </c>
      <c r="I134" s="216" t="s">
        <v>1125</v>
      </c>
      <c r="J134" s="216">
        <v>50</v>
      </c>
      <c r="K134" s="262"/>
    </row>
    <row r="135" spans="2:11" s="1" customFormat="1" ht="15" customHeight="1" x14ac:dyDescent="0.2">
      <c r="B135" s="259"/>
      <c r="C135" s="216" t="s">
        <v>1148</v>
      </c>
      <c r="D135" s="216"/>
      <c r="E135" s="216"/>
      <c r="F135" s="237" t="s">
        <v>1129</v>
      </c>
      <c r="G135" s="216"/>
      <c r="H135" s="216" t="s">
        <v>1163</v>
      </c>
      <c r="I135" s="216" t="s">
        <v>1125</v>
      </c>
      <c r="J135" s="216">
        <v>50</v>
      </c>
      <c r="K135" s="262"/>
    </row>
    <row r="136" spans="2:11" s="1" customFormat="1" ht="15" customHeight="1" x14ac:dyDescent="0.2">
      <c r="B136" s="259"/>
      <c r="C136" s="216" t="s">
        <v>1150</v>
      </c>
      <c r="D136" s="216"/>
      <c r="E136" s="216"/>
      <c r="F136" s="237" t="s">
        <v>1129</v>
      </c>
      <c r="G136" s="216"/>
      <c r="H136" s="216" t="s">
        <v>1163</v>
      </c>
      <c r="I136" s="216" t="s">
        <v>1125</v>
      </c>
      <c r="J136" s="216">
        <v>50</v>
      </c>
      <c r="K136" s="262"/>
    </row>
    <row r="137" spans="2:11" s="1" customFormat="1" ht="15" customHeight="1" x14ac:dyDescent="0.2">
      <c r="B137" s="259"/>
      <c r="C137" s="216" t="s">
        <v>1151</v>
      </c>
      <c r="D137" s="216"/>
      <c r="E137" s="216"/>
      <c r="F137" s="237" t="s">
        <v>1129</v>
      </c>
      <c r="G137" s="216"/>
      <c r="H137" s="216" t="s">
        <v>1176</v>
      </c>
      <c r="I137" s="216" t="s">
        <v>1125</v>
      </c>
      <c r="J137" s="216">
        <v>255</v>
      </c>
      <c r="K137" s="262"/>
    </row>
    <row r="138" spans="2:11" s="1" customFormat="1" ht="15" customHeight="1" x14ac:dyDescent="0.2">
      <c r="B138" s="259"/>
      <c r="C138" s="216" t="s">
        <v>1153</v>
      </c>
      <c r="D138" s="216"/>
      <c r="E138" s="216"/>
      <c r="F138" s="237" t="s">
        <v>1123</v>
      </c>
      <c r="G138" s="216"/>
      <c r="H138" s="216" t="s">
        <v>1177</v>
      </c>
      <c r="I138" s="216" t="s">
        <v>1155</v>
      </c>
      <c r="J138" s="216"/>
      <c r="K138" s="262"/>
    </row>
    <row r="139" spans="2:11" s="1" customFormat="1" ht="15" customHeight="1" x14ac:dyDescent="0.2">
      <c r="B139" s="259"/>
      <c r="C139" s="216" t="s">
        <v>1156</v>
      </c>
      <c r="D139" s="216"/>
      <c r="E139" s="216"/>
      <c r="F139" s="237" t="s">
        <v>1123</v>
      </c>
      <c r="G139" s="216"/>
      <c r="H139" s="216" t="s">
        <v>1178</v>
      </c>
      <c r="I139" s="216" t="s">
        <v>1158</v>
      </c>
      <c r="J139" s="216"/>
      <c r="K139" s="262"/>
    </row>
    <row r="140" spans="2:11" s="1" customFormat="1" ht="15" customHeight="1" x14ac:dyDescent="0.2">
      <c r="B140" s="259"/>
      <c r="C140" s="216" t="s">
        <v>1159</v>
      </c>
      <c r="D140" s="216"/>
      <c r="E140" s="216"/>
      <c r="F140" s="237" t="s">
        <v>1123</v>
      </c>
      <c r="G140" s="216"/>
      <c r="H140" s="216" t="s">
        <v>1159</v>
      </c>
      <c r="I140" s="216" t="s">
        <v>1158</v>
      </c>
      <c r="J140" s="216"/>
      <c r="K140" s="262"/>
    </row>
    <row r="141" spans="2:11" s="1" customFormat="1" ht="15" customHeight="1" x14ac:dyDescent="0.2">
      <c r="B141" s="259"/>
      <c r="C141" s="216" t="s">
        <v>35</v>
      </c>
      <c r="D141" s="216"/>
      <c r="E141" s="216"/>
      <c r="F141" s="237" t="s">
        <v>1123</v>
      </c>
      <c r="G141" s="216"/>
      <c r="H141" s="216" t="s">
        <v>1179</v>
      </c>
      <c r="I141" s="216" t="s">
        <v>1158</v>
      </c>
      <c r="J141" s="216"/>
      <c r="K141" s="262"/>
    </row>
    <row r="142" spans="2:11" s="1" customFormat="1" ht="15" customHeight="1" x14ac:dyDescent="0.2">
      <c r="B142" s="259"/>
      <c r="C142" s="216" t="s">
        <v>1180</v>
      </c>
      <c r="D142" s="216"/>
      <c r="E142" s="216"/>
      <c r="F142" s="237" t="s">
        <v>1123</v>
      </c>
      <c r="G142" s="216"/>
      <c r="H142" s="216" t="s">
        <v>1181</v>
      </c>
      <c r="I142" s="216" t="s">
        <v>1158</v>
      </c>
      <c r="J142" s="216"/>
      <c r="K142" s="262"/>
    </row>
    <row r="143" spans="2:11" s="1" customFormat="1" ht="15" customHeight="1" x14ac:dyDescent="0.2">
      <c r="B143" s="263"/>
      <c r="C143" s="264"/>
      <c r="D143" s="264"/>
      <c r="E143" s="264"/>
      <c r="F143" s="264"/>
      <c r="G143" s="264"/>
      <c r="H143" s="264"/>
      <c r="I143" s="264"/>
      <c r="J143" s="264"/>
      <c r="K143" s="265"/>
    </row>
    <row r="144" spans="2:11" s="1" customFormat="1" ht="18.75" customHeight="1" x14ac:dyDescent="0.2">
      <c r="B144" s="250"/>
      <c r="C144" s="250"/>
      <c r="D144" s="250"/>
      <c r="E144" s="250"/>
      <c r="F144" s="251"/>
      <c r="G144" s="250"/>
      <c r="H144" s="250"/>
      <c r="I144" s="250"/>
      <c r="J144" s="250"/>
      <c r="K144" s="250"/>
    </row>
    <row r="145" spans="2:11" s="1" customFormat="1" ht="18.75" customHeight="1" x14ac:dyDescent="0.2">
      <c r="B145" s="223"/>
      <c r="C145" s="223"/>
      <c r="D145" s="223"/>
      <c r="E145" s="223"/>
      <c r="F145" s="223"/>
      <c r="G145" s="223"/>
      <c r="H145" s="223"/>
      <c r="I145" s="223"/>
      <c r="J145" s="223"/>
      <c r="K145" s="223"/>
    </row>
    <row r="146" spans="2:11" s="1" customFormat="1" ht="7.5" customHeight="1" x14ac:dyDescent="0.2">
      <c r="B146" s="224"/>
      <c r="C146" s="225"/>
      <c r="D146" s="225"/>
      <c r="E146" s="225"/>
      <c r="F146" s="225"/>
      <c r="G146" s="225"/>
      <c r="H146" s="225"/>
      <c r="I146" s="225"/>
      <c r="J146" s="225"/>
      <c r="K146" s="226"/>
    </row>
    <row r="147" spans="2:11" s="1" customFormat="1" ht="45" customHeight="1" x14ac:dyDescent="0.2">
      <c r="B147" s="227"/>
      <c r="C147" s="332" t="s">
        <v>1182</v>
      </c>
      <c r="D147" s="332"/>
      <c r="E147" s="332"/>
      <c r="F147" s="332"/>
      <c r="G147" s="332"/>
      <c r="H147" s="332"/>
      <c r="I147" s="332"/>
      <c r="J147" s="332"/>
      <c r="K147" s="228"/>
    </row>
    <row r="148" spans="2:11" s="1" customFormat="1" ht="17.25" customHeight="1" x14ac:dyDescent="0.2">
      <c r="B148" s="227"/>
      <c r="C148" s="229" t="s">
        <v>1117</v>
      </c>
      <c r="D148" s="229"/>
      <c r="E148" s="229"/>
      <c r="F148" s="229" t="s">
        <v>1118</v>
      </c>
      <c r="G148" s="230"/>
      <c r="H148" s="229" t="s">
        <v>51</v>
      </c>
      <c r="I148" s="229" t="s">
        <v>54</v>
      </c>
      <c r="J148" s="229" t="s">
        <v>1119</v>
      </c>
      <c r="K148" s="228"/>
    </row>
    <row r="149" spans="2:11" s="1" customFormat="1" ht="17.25" customHeight="1" x14ac:dyDescent="0.2">
      <c r="B149" s="227"/>
      <c r="C149" s="231" t="s">
        <v>1120</v>
      </c>
      <c r="D149" s="231"/>
      <c r="E149" s="231"/>
      <c r="F149" s="232" t="s">
        <v>1121</v>
      </c>
      <c r="G149" s="233"/>
      <c r="H149" s="231"/>
      <c r="I149" s="231"/>
      <c r="J149" s="231" t="s">
        <v>1122</v>
      </c>
      <c r="K149" s="228"/>
    </row>
    <row r="150" spans="2:11" s="1" customFormat="1" ht="5.25" customHeight="1" x14ac:dyDescent="0.2">
      <c r="B150" s="239"/>
      <c r="C150" s="234"/>
      <c r="D150" s="234"/>
      <c r="E150" s="234"/>
      <c r="F150" s="234"/>
      <c r="G150" s="235"/>
      <c r="H150" s="234"/>
      <c r="I150" s="234"/>
      <c r="J150" s="234"/>
      <c r="K150" s="262"/>
    </row>
    <row r="151" spans="2:11" s="1" customFormat="1" ht="15" customHeight="1" x14ac:dyDescent="0.2">
      <c r="B151" s="239"/>
      <c r="C151" s="266" t="s">
        <v>1126</v>
      </c>
      <c r="D151" s="216"/>
      <c r="E151" s="216"/>
      <c r="F151" s="267" t="s">
        <v>1123</v>
      </c>
      <c r="G151" s="216"/>
      <c r="H151" s="266" t="s">
        <v>1163</v>
      </c>
      <c r="I151" s="266" t="s">
        <v>1125</v>
      </c>
      <c r="J151" s="266">
        <v>120</v>
      </c>
      <c r="K151" s="262"/>
    </row>
    <row r="152" spans="2:11" s="1" customFormat="1" ht="15" customHeight="1" x14ac:dyDescent="0.2">
      <c r="B152" s="239"/>
      <c r="C152" s="266" t="s">
        <v>1172</v>
      </c>
      <c r="D152" s="216"/>
      <c r="E152" s="216"/>
      <c r="F152" s="267" t="s">
        <v>1123</v>
      </c>
      <c r="G152" s="216"/>
      <c r="H152" s="266" t="s">
        <v>1183</v>
      </c>
      <c r="I152" s="266" t="s">
        <v>1125</v>
      </c>
      <c r="J152" s="266" t="s">
        <v>1174</v>
      </c>
      <c r="K152" s="262"/>
    </row>
    <row r="153" spans="2:11" s="1" customFormat="1" ht="15" customHeight="1" x14ac:dyDescent="0.2">
      <c r="B153" s="239"/>
      <c r="C153" s="266" t="s">
        <v>82</v>
      </c>
      <c r="D153" s="216"/>
      <c r="E153" s="216"/>
      <c r="F153" s="267" t="s">
        <v>1123</v>
      </c>
      <c r="G153" s="216"/>
      <c r="H153" s="266" t="s">
        <v>1184</v>
      </c>
      <c r="I153" s="266" t="s">
        <v>1125</v>
      </c>
      <c r="J153" s="266" t="s">
        <v>1174</v>
      </c>
      <c r="K153" s="262"/>
    </row>
    <row r="154" spans="2:11" s="1" customFormat="1" ht="15" customHeight="1" x14ac:dyDescent="0.2">
      <c r="B154" s="239"/>
      <c r="C154" s="266" t="s">
        <v>1128</v>
      </c>
      <c r="D154" s="216"/>
      <c r="E154" s="216"/>
      <c r="F154" s="267" t="s">
        <v>1129</v>
      </c>
      <c r="G154" s="216"/>
      <c r="H154" s="266" t="s">
        <v>1163</v>
      </c>
      <c r="I154" s="266" t="s">
        <v>1125</v>
      </c>
      <c r="J154" s="266">
        <v>50</v>
      </c>
      <c r="K154" s="262"/>
    </row>
    <row r="155" spans="2:11" s="1" customFormat="1" ht="15" customHeight="1" x14ac:dyDescent="0.2">
      <c r="B155" s="239"/>
      <c r="C155" s="266" t="s">
        <v>1131</v>
      </c>
      <c r="D155" s="216"/>
      <c r="E155" s="216"/>
      <c r="F155" s="267" t="s">
        <v>1123</v>
      </c>
      <c r="G155" s="216"/>
      <c r="H155" s="266" t="s">
        <v>1163</v>
      </c>
      <c r="I155" s="266" t="s">
        <v>1133</v>
      </c>
      <c r="J155" s="266"/>
      <c r="K155" s="262"/>
    </row>
    <row r="156" spans="2:11" s="1" customFormat="1" ht="15" customHeight="1" x14ac:dyDescent="0.2">
      <c r="B156" s="239"/>
      <c r="C156" s="266" t="s">
        <v>1142</v>
      </c>
      <c r="D156" s="216"/>
      <c r="E156" s="216"/>
      <c r="F156" s="267" t="s">
        <v>1129</v>
      </c>
      <c r="G156" s="216"/>
      <c r="H156" s="266" t="s">
        <v>1163</v>
      </c>
      <c r="I156" s="266" t="s">
        <v>1125</v>
      </c>
      <c r="J156" s="266">
        <v>50</v>
      </c>
      <c r="K156" s="262"/>
    </row>
    <row r="157" spans="2:11" s="1" customFormat="1" ht="15" customHeight="1" x14ac:dyDescent="0.2">
      <c r="B157" s="239"/>
      <c r="C157" s="266" t="s">
        <v>1150</v>
      </c>
      <c r="D157" s="216"/>
      <c r="E157" s="216"/>
      <c r="F157" s="267" t="s">
        <v>1129</v>
      </c>
      <c r="G157" s="216"/>
      <c r="H157" s="266" t="s">
        <v>1163</v>
      </c>
      <c r="I157" s="266" t="s">
        <v>1125</v>
      </c>
      <c r="J157" s="266">
        <v>50</v>
      </c>
      <c r="K157" s="262"/>
    </row>
    <row r="158" spans="2:11" s="1" customFormat="1" ht="15" customHeight="1" x14ac:dyDescent="0.2">
      <c r="B158" s="239"/>
      <c r="C158" s="266" t="s">
        <v>1148</v>
      </c>
      <c r="D158" s="216"/>
      <c r="E158" s="216"/>
      <c r="F158" s="267" t="s">
        <v>1129</v>
      </c>
      <c r="G158" s="216"/>
      <c r="H158" s="266" t="s">
        <v>1163</v>
      </c>
      <c r="I158" s="266" t="s">
        <v>1125</v>
      </c>
      <c r="J158" s="266">
        <v>50</v>
      </c>
      <c r="K158" s="262"/>
    </row>
    <row r="159" spans="2:11" s="1" customFormat="1" ht="15" customHeight="1" x14ac:dyDescent="0.2">
      <c r="B159" s="239"/>
      <c r="C159" s="266" t="s">
        <v>102</v>
      </c>
      <c r="D159" s="216"/>
      <c r="E159" s="216"/>
      <c r="F159" s="267" t="s">
        <v>1123</v>
      </c>
      <c r="G159" s="216"/>
      <c r="H159" s="266" t="s">
        <v>1185</v>
      </c>
      <c r="I159" s="266" t="s">
        <v>1125</v>
      </c>
      <c r="J159" s="266" t="s">
        <v>1186</v>
      </c>
      <c r="K159" s="262"/>
    </row>
    <row r="160" spans="2:11" s="1" customFormat="1" ht="15" customHeight="1" x14ac:dyDescent="0.2">
      <c r="B160" s="239"/>
      <c r="C160" s="266" t="s">
        <v>1187</v>
      </c>
      <c r="D160" s="216"/>
      <c r="E160" s="216"/>
      <c r="F160" s="267" t="s">
        <v>1123</v>
      </c>
      <c r="G160" s="216"/>
      <c r="H160" s="266" t="s">
        <v>1188</v>
      </c>
      <c r="I160" s="266" t="s">
        <v>1158</v>
      </c>
      <c r="J160" s="266"/>
      <c r="K160" s="262"/>
    </row>
    <row r="161" spans="2:11" s="1" customFormat="1" ht="15" customHeight="1" x14ac:dyDescent="0.2">
      <c r="B161" s="268"/>
      <c r="C161" s="248"/>
      <c r="D161" s="248"/>
      <c r="E161" s="248"/>
      <c r="F161" s="248"/>
      <c r="G161" s="248"/>
      <c r="H161" s="248"/>
      <c r="I161" s="248"/>
      <c r="J161" s="248"/>
      <c r="K161" s="269"/>
    </row>
    <row r="162" spans="2:11" s="1" customFormat="1" ht="18.75" customHeight="1" x14ac:dyDescent="0.2">
      <c r="B162" s="250"/>
      <c r="C162" s="260"/>
      <c r="D162" s="260"/>
      <c r="E162" s="260"/>
      <c r="F162" s="270"/>
      <c r="G162" s="260"/>
      <c r="H162" s="260"/>
      <c r="I162" s="260"/>
      <c r="J162" s="260"/>
      <c r="K162" s="250"/>
    </row>
    <row r="163" spans="2:11" s="1" customFormat="1" ht="18.75" customHeight="1" x14ac:dyDescent="0.2">
      <c r="B163" s="223"/>
      <c r="C163" s="223"/>
      <c r="D163" s="223"/>
      <c r="E163" s="223"/>
      <c r="F163" s="223"/>
      <c r="G163" s="223"/>
      <c r="H163" s="223"/>
      <c r="I163" s="223"/>
      <c r="J163" s="223"/>
      <c r="K163" s="223"/>
    </row>
    <row r="164" spans="2:11" s="1" customFormat="1" ht="7.5" customHeight="1" x14ac:dyDescent="0.2">
      <c r="B164" s="205"/>
      <c r="C164" s="206"/>
      <c r="D164" s="206"/>
      <c r="E164" s="206"/>
      <c r="F164" s="206"/>
      <c r="G164" s="206"/>
      <c r="H164" s="206"/>
      <c r="I164" s="206"/>
      <c r="J164" s="206"/>
      <c r="K164" s="207"/>
    </row>
    <row r="165" spans="2:11" s="1" customFormat="1" ht="45" customHeight="1" x14ac:dyDescent="0.2">
      <c r="B165" s="208"/>
      <c r="C165" s="333" t="s">
        <v>1189</v>
      </c>
      <c r="D165" s="333"/>
      <c r="E165" s="333"/>
      <c r="F165" s="333"/>
      <c r="G165" s="333"/>
      <c r="H165" s="333"/>
      <c r="I165" s="333"/>
      <c r="J165" s="333"/>
      <c r="K165" s="209"/>
    </row>
    <row r="166" spans="2:11" s="1" customFormat="1" ht="17.25" customHeight="1" x14ac:dyDescent="0.2">
      <c r="B166" s="208"/>
      <c r="C166" s="229" t="s">
        <v>1117</v>
      </c>
      <c r="D166" s="229"/>
      <c r="E166" s="229"/>
      <c r="F166" s="229" t="s">
        <v>1118</v>
      </c>
      <c r="G166" s="271"/>
      <c r="H166" s="272" t="s">
        <v>51</v>
      </c>
      <c r="I166" s="272" t="s">
        <v>54</v>
      </c>
      <c r="J166" s="229" t="s">
        <v>1119</v>
      </c>
      <c r="K166" s="209"/>
    </row>
    <row r="167" spans="2:11" s="1" customFormat="1" ht="17.25" customHeight="1" x14ac:dyDescent="0.2">
      <c r="B167" s="210"/>
      <c r="C167" s="231" t="s">
        <v>1120</v>
      </c>
      <c r="D167" s="231"/>
      <c r="E167" s="231"/>
      <c r="F167" s="232" t="s">
        <v>1121</v>
      </c>
      <c r="G167" s="273"/>
      <c r="H167" s="274"/>
      <c r="I167" s="274"/>
      <c r="J167" s="231" t="s">
        <v>1122</v>
      </c>
      <c r="K167" s="211"/>
    </row>
    <row r="168" spans="2:11" s="1" customFormat="1" ht="5.25" customHeight="1" x14ac:dyDescent="0.2">
      <c r="B168" s="239"/>
      <c r="C168" s="234"/>
      <c r="D168" s="234"/>
      <c r="E168" s="234"/>
      <c r="F168" s="234"/>
      <c r="G168" s="235"/>
      <c r="H168" s="234"/>
      <c r="I168" s="234"/>
      <c r="J168" s="234"/>
      <c r="K168" s="262"/>
    </row>
    <row r="169" spans="2:11" s="1" customFormat="1" ht="15" customHeight="1" x14ac:dyDescent="0.2">
      <c r="B169" s="239"/>
      <c r="C169" s="216" t="s">
        <v>1126</v>
      </c>
      <c r="D169" s="216"/>
      <c r="E169" s="216"/>
      <c r="F169" s="237" t="s">
        <v>1123</v>
      </c>
      <c r="G169" s="216"/>
      <c r="H169" s="216" t="s">
        <v>1163</v>
      </c>
      <c r="I169" s="216" t="s">
        <v>1125</v>
      </c>
      <c r="J169" s="216">
        <v>120</v>
      </c>
      <c r="K169" s="262"/>
    </row>
    <row r="170" spans="2:11" s="1" customFormat="1" ht="15" customHeight="1" x14ac:dyDescent="0.2">
      <c r="B170" s="239"/>
      <c r="C170" s="216" t="s">
        <v>1172</v>
      </c>
      <c r="D170" s="216"/>
      <c r="E170" s="216"/>
      <c r="F170" s="237" t="s">
        <v>1123</v>
      </c>
      <c r="G170" s="216"/>
      <c r="H170" s="216" t="s">
        <v>1173</v>
      </c>
      <c r="I170" s="216" t="s">
        <v>1125</v>
      </c>
      <c r="J170" s="216" t="s">
        <v>1174</v>
      </c>
      <c r="K170" s="262"/>
    </row>
    <row r="171" spans="2:11" s="1" customFormat="1" ht="15" customHeight="1" x14ac:dyDescent="0.2">
      <c r="B171" s="239"/>
      <c r="C171" s="216" t="s">
        <v>82</v>
      </c>
      <c r="D171" s="216"/>
      <c r="E171" s="216"/>
      <c r="F171" s="237" t="s">
        <v>1123</v>
      </c>
      <c r="G171" s="216"/>
      <c r="H171" s="216" t="s">
        <v>1190</v>
      </c>
      <c r="I171" s="216" t="s">
        <v>1125</v>
      </c>
      <c r="J171" s="216" t="s">
        <v>1174</v>
      </c>
      <c r="K171" s="262"/>
    </row>
    <row r="172" spans="2:11" s="1" customFormat="1" ht="15" customHeight="1" x14ac:dyDescent="0.2">
      <c r="B172" s="239"/>
      <c r="C172" s="216" t="s">
        <v>1128</v>
      </c>
      <c r="D172" s="216"/>
      <c r="E172" s="216"/>
      <c r="F172" s="237" t="s">
        <v>1129</v>
      </c>
      <c r="G172" s="216"/>
      <c r="H172" s="216" t="s">
        <v>1190</v>
      </c>
      <c r="I172" s="216" t="s">
        <v>1125</v>
      </c>
      <c r="J172" s="216">
        <v>50</v>
      </c>
      <c r="K172" s="262"/>
    </row>
    <row r="173" spans="2:11" s="1" customFormat="1" ht="15" customHeight="1" x14ac:dyDescent="0.2">
      <c r="B173" s="239"/>
      <c r="C173" s="216" t="s">
        <v>1131</v>
      </c>
      <c r="D173" s="216"/>
      <c r="E173" s="216"/>
      <c r="F173" s="237" t="s">
        <v>1123</v>
      </c>
      <c r="G173" s="216"/>
      <c r="H173" s="216" t="s">
        <v>1190</v>
      </c>
      <c r="I173" s="216" t="s">
        <v>1133</v>
      </c>
      <c r="J173" s="216"/>
      <c r="K173" s="262"/>
    </row>
    <row r="174" spans="2:11" s="1" customFormat="1" ht="15" customHeight="1" x14ac:dyDescent="0.2">
      <c r="B174" s="239"/>
      <c r="C174" s="216" t="s">
        <v>1142</v>
      </c>
      <c r="D174" s="216"/>
      <c r="E174" s="216"/>
      <c r="F174" s="237" t="s">
        <v>1129</v>
      </c>
      <c r="G174" s="216"/>
      <c r="H174" s="216" t="s">
        <v>1190</v>
      </c>
      <c r="I174" s="216" t="s">
        <v>1125</v>
      </c>
      <c r="J174" s="216">
        <v>50</v>
      </c>
      <c r="K174" s="262"/>
    </row>
    <row r="175" spans="2:11" s="1" customFormat="1" ht="15" customHeight="1" x14ac:dyDescent="0.2">
      <c r="B175" s="239"/>
      <c r="C175" s="216" t="s">
        <v>1150</v>
      </c>
      <c r="D175" s="216"/>
      <c r="E175" s="216"/>
      <c r="F175" s="237" t="s">
        <v>1129</v>
      </c>
      <c r="G175" s="216"/>
      <c r="H175" s="216" t="s">
        <v>1190</v>
      </c>
      <c r="I175" s="216" t="s">
        <v>1125</v>
      </c>
      <c r="J175" s="216">
        <v>50</v>
      </c>
      <c r="K175" s="262"/>
    </row>
    <row r="176" spans="2:11" s="1" customFormat="1" ht="15" customHeight="1" x14ac:dyDescent="0.2">
      <c r="B176" s="239"/>
      <c r="C176" s="216" t="s">
        <v>1148</v>
      </c>
      <c r="D176" s="216"/>
      <c r="E176" s="216"/>
      <c r="F176" s="237" t="s">
        <v>1129</v>
      </c>
      <c r="G176" s="216"/>
      <c r="H176" s="216" t="s">
        <v>1190</v>
      </c>
      <c r="I176" s="216" t="s">
        <v>1125</v>
      </c>
      <c r="J176" s="216">
        <v>50</v>
      </c>
      <c r="K176" s="262"/>
    </row>
    <row r="177" spans="2:11" s="1" customFormat="1" ht="15" customHeight="1" x14ac:dyDescent="0.2">
      <c r="B177" s="239"/>
      <c r="C177" s="216" t="s">
        <v>127</v>
      </c>
      <c r="D177" s="216"/>
      <c r="E177" s="216"/>
      <c r="F177" s="237" t="s">
        <v>1123</v>
      </c>
      <c r="G177" s="216"/>
      <c r="H177" s="216" t="s">
        <v>1191</v>
      </c>
      <c r="I177" s="216" t="s">
        <v>1192</v>
      </c>
      <c r="J177" s="216"/>
      <c r="K177" s="262"/>
    </row>
    <row r="178" spans="2:11" s="1" customFormat="1" ht="15" customHeight="1" x14ac:dyDescent="0.2">
      <c r="B178" s="239"/>
      <c r="C178" s="216" t="s">
        <v>54</v>
      </c>
      <c r="D178" s="216"/>
      <c r="E178" s="216"/>
      <c r="F178" s="237" t="s">
        <v>1123</v>
      </c>
      <c r="G178" s="216"/>
      <c r="H178" s="216" t="s">
        <v>1193</v>
      </c>
      <c r="I178" s="216" t="s">
        <v>1194</v>
      </c>
      <c r="J178" s="216">
        <v>1</v>
      </c>
      <c r="K178" s="262"/>
    </row>
    <row r="179" spans="2:11" s="1" customFormat="1" ht="15" customHeight="1" x14ac:dyDescent="0.2">
      <c r="B179" s="239"/>
      <c r="C179" s="216" t="s">
        <v>50</v>
      </c>
      <c r="D179" s="216"/>
      <c r="E179" s="216"/>
      <c r="F179" s="237" t="s">
        <v>1123</v>
      </c>
      <c r="G179" s="216"/>
      <c r="H179" s="216" t="s">
        <v>1195</v>
      </c>
      <c r="I179" s="216" t="s">
        <v>1125</v>
      </c>
      <c r="J179" s="216">
        <v>20</v>
      </c>
      <c r="K179" s="262"/>
    </row>
    <row r="180" spans="2:11" s="1" customFormat="1" ht="15" customHeight="1" x14ac:dyDescent="0.2">
      <c r="B180" s="239"/>
      <c r="C180" s="216" t="s">
        <v>51</v>
      </c>
      <c r="D180" s="216"/>
      <c r="E180" s="216"/>
      <c r="F180" s="237" t="s">
        <v>1123</v>
      </c>
      <c r="G180" s="216"/>
      <c r="H180" s="216" t="s">
        <v>1196</v>
      </c>
      <c r="I180" s="216" t="s">
        <v>1125</v>
      </c>
      <c r="J180" s="216">
        <v>255</v>
      </c>
      <c r="K180" s="262"/>
    </row>
    <row r="181" spans="2:11" s="1" customFormat="1" ht="15" customHeight="1" x14ac:dyDescent="0.2">
      <c r="B181" s="239"/>
      <c r="C181" s="216" t="s">
        <v>128</v>
      </c>
      <c r="D181" s="216"/>
      <c r="E181" s="216"/>
      <c r="F181" s="237" t="s">
        <v>1123</v>
      </c>
      <c r="G181" s="216"/>
      <c r="H181" s="216" t="s">
        <v>1087</v>
      </c>
      <c r="I181" s="216" t="s">
        <v>1125</v>
      </c>
      <c r="J181" s="216">
        <v>10</v>
      </c>
      <c r="K181" s="262"/>
    </row>
    <row r="182" spans="2:11" s="1" customFormat="1" ht="15" customHeight="1" x14ac:dyDescent="0.2">
      <c r="B182" s="239"/>
      <c r="C182" s="216" t="s">
        <v>129</v>
      </c>
      <c r="D182" s="216"/>
      <c r="E182" s="216"/>
      <c r="F182" s="237" t="s">
        <v>1123</v>
      </c>
      <c r="G182" s="216"/>
      <c r="H182" s="216" t="s">
        <v>1197</v>
      </c>
      <c r="I182" s="216" t="s">
        <v>1158</v>
      </c>
      <c r="J182" s="216"/>
      <c r="K182" s="262"/>
    </row>
    <row r="183" spans="2:11" s="1" customFormat="1" ht="15" customHeight="1" x14ac:dyDescent="0.2">
      <c r="B183" s="239"/>
      <c r="C183" s="216" t="s">
        <v>1198</v>
      </c>
      <c r="D183" s="216"/>
      <c r="E183" s="216"/>
      <c r="F183" s="237" t="s">
        <v>1123</v>
      </c>
      <c r="G183" s="216"/>
      <c r="H183" s="216" t="s">
        <v>1199</v>
      </c>
      <c r="I183" s="216" t="s">
        <v>1158</v>
      </c>
      <c r="J183" s="216"/>
      <c r="K183" s="262"/>
    </row>
    <row r="184" spans="2:11" s="1" customFormat="1" ht="15" customHeight="1" x14ac:dyDescent="0.2">
      <c r="B184" s="239"/>
      <c r="C184" s="216" t="s">
        <v>1187</v>
      </c>
      <c r="D184" s="216"/>
      <c r="E184" s="216"/>
      <c r="F184" s="237" t="s">
        <v>1123</v>
      </c>
      <c r="G184" s="216"/>
      <c r="H184" s="216" t="s">
        <v>1200</v>
      </c>
      <c r="I184" s="216" t="s">
        <v>1158</v>
      </c>
      <c r="J184" s="216"/>
      <c r="K184" s="262"/>
    </row>
    <row r="185" spans="2:11" s="1" customFormat="1" ht="15" customHeight="1" x14ac:dyDescent="0.2">
      <c r="B185" s="239"/>
      <c r="C185" s="216" t="s">
        <v>131</v>
      </c>
      <c r="D185" s="216"/>
      <c r="E185" s="216"/>
      <c r="F185" s="237" t="s">
        <v>1129</v>
      </c>
      <c r="G185" s="216"/>
      <c r="H185" s="216" t="s">
        <v>1201</v>
      </c>
      <c r="I185" s="216" t="s">
        <v>1125</v>
      </c>
      <c r="J185" s="216">
        <v>50</v>
      </c>
      <c r="K185" s="262"/>
    </row>
    <row r="186" spans="2:11" s="1" customFormat="1" ht="15" customHeight="1" x14ac:dyDescent="0.2">
      <c r="B186" s="239"/>
      <c r="C186" s="216" t="s">
        <v>1202</v>
      </c>
      <c r="D186" s="216"/>
      <c r="E186" s="216"/>
      <c r="F186" s="237" t="s">
        <v>1129</v>
      </c>
      <c r="G186" s="216"/>
      <c r="H186" s="216" t="s">
        <v>1203</v>
      </c>
      <c r="I186" s="216" t="s">
        <v>1204</v>
      </c>
      <c r="J186" s="216"/>
      <c r="K186" s="262"/>
    </row>
    <row r="187" spans="2:11" s="1" customFormat="1" ht="15" customHeight="1" x14ac:dyDescent="0.2">
      <c r="B187" s="239"/>
      <c r="C187" s="216" t="s">
        <v>1205</v>
      </c>
      <c r="D187" s="216"/>
      <c r="E187" s="216"/>
      <c r="F187" s="237" t="s">
        <v>1129</v>
      </c>
      <c r="G187" s="216"/>
      <c r="H187" s="216" t="s">
        <v>1206</v>
      </c>
      <c r="I187" s="216" t="s">
        <v>1204</v>
      </c>
      <c r="J187" s="216"/>
      <c r="K187" s="262"/>
    </row>
    <row r="188" spans="2:11" s="1" customFormat="1" ht="15" customHeight="1" x14ac:dyDescent="0.2">
      <c r="B188" s="239"/>
      <c r="C188" s="216" t="s">
        <v>1207</v>
      </c>
      <c r="D188" s="216"/>
      <c r="E188" s="216"/>
      <c r="F188" s="237" t="s">
        <v>1129</v>
      </c>
      <c r="G188" s="216"/>
      <c r="H188" s="216" t="s">
        <v>1208</v>
      </c>
      <c r="I188" s="216" t="s">
        <v>1204</v>
      </c>
      <c r="J188" s="216"/>
      <c r="K188" s="262"/>
    </row>
    <row r="189" spans="2:11" s="1" customFormat="1" ht="15" customHeight="1" x14ac:dyDescent="0.2">
      <c r="B189" s="239"/>
      <c r="C189" s="275" t="s">
        <v>1209</v>
      </c>
      <c r="D189" s="216"/>
      <c r="E189" s="216"/>
      <c r="F189" s="237" t="s">
        <v>1129</v>
      </c>
      <c r="G189" s="216"/>
      <c r="H189" s="216" t="s">
        <v>1210</v>
      </c>
      <c r="I189" s="216" t="s">
        <v>1211</v>
      </c>
      <c r="J189" s="276" t="s">
        <v>1212</v>
      </c>
      <c r="K189" s="262"/>
    </row>
    <row r="190" spans="2:11" s="1" customFormat="1" ht="15" customHeight="1" x14ac:dyDescent="0.2">
      <c r="B190" s="239"/>
      <c r="C190" s="275" t="s">
        <v>39</v>
      </c>
      <c r="D190" s="216"/>
      <c r="E190" s="216"/>
      <c r="F190" s="237" t="s">
        <v>1123</v>
      </c>
      <c r="G190" s="216"/>
      <c r="H190" s="213" t="s">
        <v>1213</v>
      </c>
      <c r="I190" s="216" t="s">
        <v>1214</v>
      </c>
      <c r="J190" s="216"/>
      <c r="K190" s="262"/>
    </row>
    <row r="191" spans="2:11" s="1" customFormat="1" ht="15" customHeight="1" x14ac:dyDescent="0.2">
      <c r="B191" s="239"/>
      <c r="C191" s="275" t="s">
        <v>1215</v>
      </c>
      <c r="D191" s="216"/>
      <c r="E191" s="216"/>
      <c r="F191" s="237" t="s">
        <v>1123</v>
      </c>
      <c r="G191" s="216"/>
      <c r="H191" s="216" t="s">
        <v>1216</v>
      </c>
      <c r="I191" s="216" t="s">
        <v>1158</v>
      </c>
      <c r="J191" s="216"/>
      <c r="K191" s="262"/>
    </row>
    <row r="192" spans="2:11" s="1" customFormat="1" ht="15" customHeight="1" x14ac:dyDescent="0.2">
      <c r="B192" s="239"/>
      <c r="C192" s="275" t="s">
        <v>1217</v>
      </c>
      <c r="D192" s="216"/>
      <c r="E192" s="216"/>
      <c r="F192" s="237" t="s">
        <v>1123</v>
      </c>
      <c r="G192" s="216"/>
      <c r="H192" s="216" t="s">
        <v>1218</v>
      </c>
      <c r="I192" s="216" t="s">
        <v>1158</v>
      </c>
      <c r="J192" s="216"/>
      <c r="K192" s="262"/>
    </row>
    <row r="193" spans="2:11" s="1" customFormat="1" ht="15" customHeight="1" x14ac:dyDescent="0.2">
      <c r="B193" s="239"/>
      <c r="C193" s="275" t="s">
        <v>1219</v>
      </c>
      <c r="D193" s="216"/>
      <c r="E193" s="216"/>
      <c r="F193" s="237" t="s">
        <v>1129</v>
      </c>
      <c r="G193" s="216"/>
      <c r="H193" s="216" t="s">
        <v>1220</v>
      </c>
      <c r="I193" s="216" t="s">
        <v>1158</v>
      </c>
      <c r="J193" s="216"/>
      <c r="K193" s="262"/>
    </row>
    <row r="194" spans="2:11" s="1" customFormat="1" ht="15" customHeight="1" x14ac:dyDescent="0.2">
      <c r="B194" s="268"/>
      <c r="C194" s="277"/>
      <c r="D194" s="248"/>
      <c r="E194" s="248"/>
      <c r="F194" s="248"/>
      <c r="G194" s="248"/>
      <c r="H194" s="248"/>
      <c r="I194" s="248"/>
      <c r="J194" s="248"/>
      <c r="K194" s="269"/>
    </row>
    <row r="195" spans="2:11" s="1" customFormat="1" ht="18.75" customHeight="1" x14ac:dyDescent="0.2">
      <c r="B195" s="250"/>
      <c r="C195" s="260"/>
      <c r="D195" s="260"/>
      <c r="E195" s="260"/>
      <c r="F195" s="270"/>
      <c r="G195" s="260"/>
      <c r="H195" s="260"/>
      <c r="I195" s="260"/>
      <c r="J195" s="260"/>
      <c r="K195" s="250"/>
    </row>
    <row r="196" spans="2:11" s="1" customFormat="1" ht="18.75" customHeight="1" x14ac:dyDescent="0.2">
      <c r="B196" s="250"/>
      <c r="C196" s="260"/>
      <c r="D196" s="260"/>
      <c r="E196" s="260"/>
      <c r="F196" s="270"/>
      <c r="G196" s="260"/>
      <c r="H196" s="260"/>
      <c r="I196" s="260"/>
      <c r="J196" s="260"/>
      <c r="K196" s="250"/>
    </row>
    <row r="197" spans="2:11" s="1" customFormat="1" ht="18.75" customHeight="1" x14ac:dyDescent="0.2">
      <c r="B197" s="223"/>
      <c r="C197" s="223"/>
      <c r="D197" s="223"/>
      <c r="E197" s="223"/>
      <c r="F197" s="223"/>
      <c r="G197" s="223"/>
      <c r="H197" s="223"/>
      <c r="I197" s="223"/>
      <c r="J197" s="223"/>
      <c r="K197" s="223"/>
    </row>
    <row r="198" spans="2:11" s="1" customFormat="1" ht="12" x14ac:dyDescent="0.2">
      <c r="B198" s="205"/>
      <c r="C198" s="206"/>
      <c r="D198" s="206"/>
      <c r="E198" s="206"/>
      <c r="F198" s="206"/>
      <c r="G198" s="206"/>
      <c r="H198" s="206"/>
      <c r="I198" s="206"/>
      <c r="J198" s="206"/>
      <c r="K198" s="207"/>
    </row>
    <row r="199" spans="2:11" s="1" customFormat="1" ht="22.2" x14ac:dyDescent="0.2">
      <c r="B199" s="208"/>
      <c r="C199" s="333" t="s">
        <v>1221</v>
      </c>
      <c r="D199" s="333"/>
      <c r="E199" s="333"/>
      <c r="F199" s="333"/>
      <c r="G199" s="333"/>
      <c r="H199" s="333"/>
      <c r="I199" s="333"/>
      <c r="J199" s="333"/>
      <c r="K199" s="209"/>
    </row>
    <row r="200" spans="2:11" s="1" customFormat="1" ht="25.5" customHeight="1" x14ac:dyDescent="0.3">
      <c r="B200" s="208"/>
      <c r="C200" s="278" t="s">
        <v>1222</v>
      </c>
      <c r="D200" s="278"/>
      <c r="E200" s="278"/>
      <c r="F200" s="278" t="s">
        <v>1223</v>
      </c>
      <c r="G200" s="279"/>
      <c r="H200" s="334" t="s">
        <v>1224</v>
      </c>
      <c r="I200" s="334"/>
      <c r="J200" s="334"/>
      <c r="K200" s="209"/>
    </row>
    <row r="201" spans="2:11" s="1" customFormat="1" ht="5.25" customHeight="1" x14ac:dyDescent="0.2">
      <c r="B201" s="239"/>
      <c r="C201" s="234"/>
      <c r="D201" s="234"/>
      <c r="E201" s="234"/>
      <c r="F201" s="234"/>
      <c r="G201" s="260"/>
      <c r="H201" s="234"/>
      <c r="I201" s="234"/>
      <c r="J201" s="234"/>
      <c r="K201" s="262"/>
    </row>
    <row r="202" spans="2:11" s="1" customFormat="1" ht="15" customHeight="1" x14ac:dyDescent="0.2">
      <c r="B202" s="239"/>
      <c r="C202" s="216" t="s">
        <v>1214</v>
      </c>
      <c r="D202" s="216"/>
      <c r="E202" s="216"/>
      <c r="F202" s="237" t="s">
        <v>40</v>
      </c>
      <c r="G202" s="216"/>
      <c r="H202" s="335" t="s">
        <v>1225</v>
      </c>
      <c r="I202" s="335"/>
      <c r="J202" s="335"/>
      <c r="K202" s="262"/>
    </row>
    <row r="203" spans="2:11" s="1" customFormat="1" ht="15" customHeight="1" x14ac:dyDescent="0.2">
      <c r="B203" s="239"/>
      <c r="C203" s="216"/>
      <c r="D203" s="216"/>
      <c r="E203" s="216"/>
      <c r="F203" s="237" t="s">
        <v>41</v>
      </c>
      <c r="G203" s="216"/>
      <c r="H203" s="335" t="s">
        <v>1226</v>
      </c>
      <c r="I203" s="335"/>
      <c r="J203" s="335"/>
      <c r="K203" s="262"/>
    </row>
    <row r="204" spans="2:11" s="1" customFormat="1" ht="15" customHeight="1" x14ac:dyDescent="0.2">
      <c r="B204" s="239"/>
      <c r="C204" s="216"/>
      <c r="D204" s="216"/>
      <c r="E204" s="216"/>
      <c r="F204" s="237" t="s">
        <v>44</v>
      </c>
      <c r="G204" s="216"/>
      <c r="H204" s="335" t="s">
        <v>1227</v>
      </c>
      <c r="I204" s="335"/>
      <c r="J204" s="335"/>
      <c r="K204" s="262"/>
    </row>
    <row r="205" spans="2:11" s="1" customFormat="1" ht="15" customHeight="1" x14ac:dyDescent="0.2">
      <c r="B205" s="239"/>
      <c r="C205" s="216"/>
      <c r="D205" s="216"/>
      <c r="E205" s="216"/>
      <c r="F205" s="237" t="s">
        <v>42</v>
      </c>
      <c r="G205" s="216"/>
      <c r="H205" s="335" t="s">
        <v>1228</v>
      </c>
      <c r="I205" s="335"/>
      <c r="J205" s="335"/>
      <c r="K205" s="262"/>
    </row>
    <row r="206" spans="2:11" s="1" customFormat="1" ht="15" customHeight="1" x14ac:dyDescent="0.2">
      <c r="B206" s="239"/>
      <c r="C206" s="216"/>
      <c r="D206" s="216"/>
      <c r="E206" s="216"/>
      <c r="F206" s="237" t="s">
        <v>43</v>
      </c>
      <c r="G206" s="216"/>
      <c r="H206" s="335" t="s">
        <v>1229</v>
      </c>
      <c r="I206" s="335"/>
      <c r="J206" s="335"/>
      <c r="K206" s="262"/>
    </row>
    <row r="207" spans="2:11" s="1" customFormat="1" ht="15" customHeight="1" x14ac:dyDescent="0.2">
      <c r="B207" s="239"/>
      <c r="C207" s="216"/>
      <c r="D207" s="216"/>
      <c r="E207" s="216"/>
      <c r="F207" s="237"/>
      <c r="G207" s="216"/>
      <c r="H207" s="216"/>
      <c r="I207" s="216"/>
      <c r="J207" s="216"/>
      <c r="K207" s="262"/>
    </row>
    <row r="208" spans="2:11" s="1" customFormat="1" ht="15" customHeight="1" x14ac:dyDescent="0.2">
      <c r="B208" s="239"/>
      <c r="C208" s="216" t="s">
        <v>1170</v>
      </c>
      <c r="D208" s="216"/>
      <c r="E208" s="216"/>
      <c r="F208" s="237" t="s">
        <v>75</v>
      </c>
      <c r="G208" s="216"/>
      <c r="H208" s="335" t="s">
        <v>1230</v>
      </c>
      <c r="I208" s="335"/>
      <c r="J208" s="335"/>
      <c r="K208" s="262"/>
    </row>
    <row r="209" spans="2:11" s="1" customFormat="1" ht="15" customHeight="1" x14ac:dyDescent="0.2">
      <c r="B209" s="239"/>
      <c r="C209" s="216"/>
      <c r="D209" s="216"/>
      <c r="E209" s="216"/>
      <c r="F209" s="237" t="s">
        <v>1066</v>
      </c>
      <c r="G209" s="216"/>
      <c r="H209" s="335" t="s">
        <v>1067</v>
      </c>
      <c r="I209" s="335"/>
      <c r="J209" s="335"/>
      <c r="K209" s="262"/>
    </row>
    <row r="210" spans="2:11" s="1" customFormat="1" ht="15" customHeight="1" x14ac:dyDescent="0.2">
      <c r="B210" s="239"/>
      <c r="C210" s="216"/>
      <c r="D210" s="216"/>
      <c r="E210" s="216"/>
      <c r="F210" s="237" t="s">
        <v>1064</v>
      </c>
      <c r="G210" s="216"/>
      <c r="H210" s="335" t="s">
        <v>1231</v>
      </c>
      <c r="I210" s="335"/>
      <c r="J210" s="335"/>
      <c r="K210" s="262"/>
    </row>
    <row r="211" spans="2:11" s="1" customFormat="1" ht="15" customHeight="1" x14ac:dyDescent="0.2">
      <c r="B211" s="280"/>
      <c r="C211" s="216"/>
      <c r="D211" s="216"/>
      <c r="E211" s="216"/>
      <c r="F211" s="237" t="s">
        <v>1068</v>
      </c>
      <c r="G211" s="275"/>
      <c r="H211" s="336" t="s">
        <v>1069</v>
      </c>
      <c r="I211" s="336"/>
      <c r="J211" s="336"/>
      <c r="K211" s="281"/>
    </row>
    <row r="212" spans="2:11" s="1" customFormat="1" ht="15" customHeight="1" x14ac:dyDescent="0.2">
      <c r="B212" s="280"/>
      <c r="C212" s="216"/>
      <c r="D212" s="216"/>
      <c r="E212" s="216"/>
      <c r="F212" s="237" t="s">
        <v>1070</v>
      </c>
      <c r="G212" s="275"/>
      <c r="H212" s="336" t="s">
        <v>1232</v>
      </c>
      <c r="I212" s="336"/>
      <c r="J212" s="336"/>
      <c r="K212" s="281"/>
    </row>
    <row r="213" spans="2:11" s="1" customFormat="1" ht="15" customHeight="1" x14ac:dyDescent="0.2">
      <c r="B213" s="280"/>
      <c r="C213" s="216"/>
      <c r="D213" s="216"/>
      <c r="E213" s="216"/>
      <c r="F213" s="237"/>
      <c r="G213" s="275"/>
      <c r="H213" s="266"/>
      <c r="I213" s="266"/>
      <c r="J213" s="266"/>
      <c r="K213" s="281"/>
    </row>
    <row r="214" spans="2:11" s="1" customFormat="1" ht="15" customHeight="1" x14ac:dyDescent="0.2">
      <c r="B214" s="280"/>
      <c r="C214" s="216" t="s">
        <v>1194</v>
      </c>
      <c r="D214" s="216"/>
      <c r="E214" s="216"/>
      <c r="F214" s="237">
        <v>1</v>
      </c>
      <c r="G214" s="275"/>
      <c r="H214" s="336" t="s">
        <v>1233</v>
      </c>
      <c r="I214" s="336"/>
      <c r="J214" s="336"/>
      <c r="K214" s="281"/>
    </row>
    <row r="215" spans="2:11" s="1" customFormat="1" ht="15" customHeight="1" x14ac:dyDescent="0.2">
      <c r="B215" s="280"/>
      <c r="C215" s="216"/>
      <c r="D215" s="216"/>
      <c r="E215" s="216"/>
      <c r="F215" s="237">
        <v>2</v>
      </c>
      <c r="G215" s="275"/>
      <c r="H215" s="336" t="s">
        <v>1234</v>
      </c>
      <c r="I215" s="336"/>
      <c r="J215" s="336"/>
      <c r="K215" s="281"/>
    </row>
    <row r="216" spans="2:11" s="1" customFormat="1" ht="15" customHeight="1" x14ac:dyDescent="0.2">
      <c r="B216" s="280"/>
      <c r="C216" s="216"/>
      <c r="D216" s="216"/>
      <c r="E216" s="216"/>
      <c r="F216" s="237">
        <v>3</v>
      </c>
      <c r="G216" s="275"/>
      <c r="H216" s="336" t="s">
        <v>1235</v>
      </c>
      <c r="I216" s="336"/>
      <c r="J216" s="336"/>
      <c r="K216" s="281"/>
    </row>
    <row r="217" spans="2:11" s="1" customFormat="1" ht="15" customHeight="1" x14ac:dyDescent="0.2">
      <c r="B217" s="280"/>
      <c r="C217" s="216"/>
      <c r="D217" s="216"/>
      <c r="E217" s="216"/>
      <c r="F217" s="237">
        <v>4</v>
      </c>
      <c r="G217" s="275"/>
      <c r="H217" s="336" t="s">
        <v>1236</v>
      </c>
      <c r="I217" s="336"/>
      <c r="J217" s="336"/>
      <c r="K217" s="281"/>
    </row>
    <row r="218" spans="2:11" s="1" customFormat="1" ht="12.75" customHeight="1" x14ac:dyDescent="0.2">
      <c r="B218" s="282"/>
      <c r="C218" s="283"/>
      <c r="D218" s="283"/>
      <c r="E218" s="283"/>
      <c r="F218" s="283"/>
      <c r="G218" s="283"/>
      <c r="H218" s="283"/>
      <c r="I218" s="283"/>
      <c r="J218" s="283"/>
      <c r="K218" s="28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02.1 - Stavební část E</vt:lpstr>
      <vt:lpstr>02.2 - Vyspravení vnitřní...</vt:lpstr>
      <vt:lpstr>02.3 - Ochranný nátěr stř...</vt:lpstr>
      <vt:lpstr>02.4 - Svítidla - obj.E</vt:lpstr>
      <vt:lpstr>02.5 - VRN</vt:lpstr>
      <vt:lpstr>Pokyny pro vyplnění</vt:lpstr>
      <vt:lpstr>'02.1 - Stavební část E'!Názvy_tisku</vt:lpstr>
      <vt:lpstr>'02.2 - Vyspravení vnitřní...'!Názvy_tisku</vt:lpstr>
      <vt:lpstr>'02.3 - Ochranný nátěr stř...'!Názvy_tisku</vt:lpstr>
      <vt:lpstr>'02.4 - Svítidla - obj.E'!Názvy_tisku</vt:lpstr>
      <vt:lpstr>'02.5 - VRN'!Názvy_tisku</vt:lpstr>
      <vt:lpstr>'Rekapitulace stavby'!Názvy_tisku</vt:lpstr>
      <vt:lpstr>'02.1 - Stavební část E'!Oblast_tisku</vt:lpstr>
      <vt:lpstr>'02.2 - Vyspravení vnitřní...'!Oblast_tisku</vt:lpstr>
      <vt:lpstr>'02.3 - Ochranný nátěr stř...'!Oblast_tisku</vt:lpstr>
      <vt:lpstr>'02.4 - Svítidla - obj.E'!Oblast_tisku</vt:lpstr>
      <vt:lpstr>'02.5 -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DESKTOP-DPMJUDL\Uzivatel</dc:creator>
  <cp:lastModifiedBy>Milan</cp:lastModifiedBy>
  <dcterms:created xsi:type="dcterms:W3CDTF">2023-08-01T08:43:02Z</dcterms:created>
  <dcterms:modified xsi:type="dcterms:W3CDTF">2024-01-15T14:12:30Z</dcterms:modified>
</cp:coreProperties>
</file>