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an\Documents\Zakázky\Nemocnice Vyškov\Zateplení A8+E\ZD A8E\ZD předaná dodavtelům A8E\Di A8E\Di 01 A8E\"/>
    </mc:Choice>
  </mc:AlternateContent>
  <bookViews>
    <workbookView xWindow="0" yWindow="0" windowWidth="28800" windowHeight="13212" activeTab="3"/>
  </bookViews>
  <sheets>
    <sheet name="Rekapitulace stavby" sheetId="1" r:id="rId1"/>
    <sheet name="01.1 - Stavební část A8" sheetId="2" r:id="rId2"/>
    <sheet name="01.2 - Ochranný nátěr stř..." sheetId="3" r:id="rId3"/>
    <sheet name="01.3 - Svítidla - obj.A8" sheetId="4" r:id="rId4"/>
    <sheet name="01.4 - VRN" sheetId="5" r:id="rId5"/>
    <sheet name="RS 23-504-01" sheetId="7" r:id="rId6"/>
    <sheet name="23-504-01 - Měření dodáva..." sheetId="8" r:id="rId7"/>
    <sheet name="Pokyny pro vyplnění" sheetId="6" r:id="rId8"/>
  </sheets>
  <definedNames>
    <definedName name="_xlnm._FilterDatabase" localSheetId="1" hidden="1">'01.1 - Stavební část A8'!$C$106:$K$712</definedName>
    <definedName name="_xlnm._FilterDatabase" localSheetId="2" hidden="1">'01.2 - Ochranný nátěr stř...'!$C$86:$K$101</definedName>
    <definedName name="_xlnm._FilterDatabase" localSheetId="3" hidden="1">'01.3 - Svítidla - obj.A8'!$C$86:$K$101</definedName>
    <definedName name="_xlnm._FilterDatabase" localSheetId="4" hidden="1">'01.4 - VRN'!$C$87:$K$93</definedName>
    <definedName name="_xlnm._FilterDatabase" localSheetId="6" hidden="1">'23-504-01 - Měření dodáva...'!$C$119:$K$139</definedName>
    <definedName name="_xlnm.Print_Titles" localSheetId="1">'01.1 - Stavební část A8'!$106:$106</definedName>
    <definedName name="_xlnm.Print_Titles" localSheetId="2">'01.2 - Ochranný nátěr stř...'!$86:$86</definedName>
    <definedName name="_xlnm.Print_Titles" localSheetId="3">'01.3 - Svítidla - obj.A8'!$86:$86</definedName>
    <definedName name="_xlnm.Print_Titles" localSheetId="4">'01.4 - VRN'!$87:$87</definedName>
    <definedName name="_xlnm.Print_Titles" localSheetId="6">'23-504-01 - Měření dodáva...'!$119:$119</definedName>
    <definedName name="_xlnm.Print_Titles" localSheetId="0">'Rekapitulace stavby'!$52:$52</definedName>
    <definedName name="_xlnm.Print_Titles" localSheetId="5">'RS 23-504-01'!$92:$92</definedName>
    <definedName name="_xlnm.Print_Area" localSheetId="1">'01.1 - Stavební část A8'!$C$4:$J$41,'01.1 - Stavební část A8'!$C$47:$J$86,'01.1 - Stavební část A8'!$C$92:$K$712</definedName>
    <definedName name="_xlnm.Print_Area" localSheetId="2">'01.2 - Ochranný nátěr stř...'!$C$4:$J$41,'01.2 - Ochranný nátěr stř...'!$C$47:$J$66,'01.2 - Ochranný nátěr stř...'!$C$72:$K$101</definedName>
    <definedName name="_xlnm.Print_Area" localSheetId="3">'01.3 - Svítidla - obj.A8'!$C$3:$K$102</definedName>
    <definedName name="_xlnm.Print_Area" localSheetId="4">'01.4 - VRN'!$C$4:$J$41,'01.4 - VRN'!$C$47:$J$67,'01.4 - VRN'!$C$73:$K$93</definedName>
    <definedName name="_xlnm.Print_Area" localSheetId="6">'23-504-01 - Měření dodáva...'!$C$4:$J$76,'23-504-01 - Měření dodáva...'!$C$82:$J$101,'23-504-01 - Měření dodáva...'!$C$107:$J$139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  <definedName name="_xlnm.Print_Area" localSheetId="5">'RS 23-504-01'!$D$4:$AO$76,'RS 23-504-01'!$C$82:$AQ$96</definedName>
  </definedNames>
  <calcPr calcId="152511"/>
</workbook>
</file>

<file path=xl/calcChain.xml><?xml version="1.0" encoding="utf-8"?>
<calcChain xmlns="http://schemas.openxmlformats.org/spreadsheetml/2006/main">
  <c r="BK99" i="4" l="1"/>
  <c r="BI99" i="4"/>
  <c r="BH99" i="4"/>
  <c r="BG99" i="4"/>
  <c r="BF99" i="4"/>
  <c r="BE99" i="4"/>
  <c r="T99" i="4"/>
  <c r="R99" i="4"/>
  <c r="P99" i="4"/>
  <c r="J99" i="4"/>
  <c r="BK98" i="4"/>
  <c r="BI98" i="4"/>
  <c r="BH98" i="4"/>
  <c r="BG98" i="4"/>
  <c r="BF98" i="4"/>
  <c r="T98" i="4"/>
  <c r="R98" i="4"/>
  <c r="P98" i="4"/>
  <c r="J98" i="4"/>
  <c r="BE98" i="4" s="1"/>
  <c r="BK711" i="2" l="1"/>
  <c r="J711" i="2"/>
  <c r="BK710" i="2"/>
  <c r="J710" i="2"/>
  <c r="AU60" i="1" l="1"/>
  <c r="AW60" i="1"/>
  <c r="AX60" i="1"/>
  <c r="AY60" i="1"/>
  <c r="BA60" i="1"/>
  <c r="BB60" i="1"/>
  <c r="BC60" i="1"/>
  <c r="BD60" i="1"/>
  <c r="BK139" i="8"/>
  <c r="BI139" i="8"/>
  <c r="BH139" i="8"/>
  <c r="BG139" i="8"/>
  <c r="BF139" i="8"/>
  <c r="T139" i="8"/>
  <c r="R139" i="8"/>
  <c r="P139" i="8"/>
  <c r="J139" i="8"/>
  <c r="BE139" i="8" s="1"/>
  <c r="BK138" i="8"/>
  <c r="BI138" i="8"/>
  <c r="BH138" i="8"/>
  <c r="BG138" i="8"/>
  <c r="BF138" i="8"/>
  <c r="BE138" i="8"/>
  <c r="T138" i="8"/>
  <c r="R138" i="8"/>
  <c r="P138" i="8"/>
  <c r="J138" i="8"/>
  <c r="BK137" i="8"/>
  <c r="BK136" i="8" s="1"/>
  <c r="J136" i="8" s="1"/>
  <c r="J100" i="8" s="1"/>
  <c r="BI137" i="8"/>
  <c r="BH137" i="8"/>
  <c r="BG137" i="8"/>
  <c r="BF137" i="8"/>
  <c r="BE137" i="8"/>
  <c r="T137" i="8"/>
  <c r="R137" i="8"/>
  <c r="R136" i="8" s="1"/>
  <c r="P137" i="8"/>
  <c r="J137" i="8"/>
  <c r="T136" i="8"/>
  <c r="P136" i="8"/>
  <c r="BK135" i="8"/>
  <c r="BI135" i="8"/>
  <c r="BH135" i="8"/>
  <c r="BG135" i="8"/>
  <c r="BF135" i="8"/>
  <c r="T135" i="8"/>
  <c r="R135" i="8"/>
  <c r="P135" i="8"/>
  <c r="J135" i="8"/>
  <c r="BE135" i="8" s="1"/>
  <c r="BK134" i="8"/>
  <c r="BI134" i="8"/>
  <c r="BH134" i="8"/>
  <c r="BG134" i="8"/>
  <c r="BF134" i="8"/>
  <c r="BE134" i="8"/>
  <c r="T134" i="8"/>
  <c r="R134" i="8"/>
  <c r="P134" i="8"/>
  <c r="J134" i="8"/>
  <c r="BK133" i="8"/>
  <c r="BI133" i="8"/>
  <c r="BH133" i="8"/>
  <c r="BG133" i="8"/>
  <c r="BF133" i="8"/>
  <c r="BE133" i="8"/>
  <c r="T133" i="8"/>
  <c r="R133" i="8"/>
  <c r="P133" i="8"/>
  <c r="J133" i="8"/>
  <c r="BK132" i="8"/>
  <c r="BI132" i="8"/>
  <c r="BH132" i="8"/>
  <c r="BG132" i="8"/>
  <c r="BF132" i="8"/>
  <c r="T132" i="8"/>
  <c r="R132" i="8"/>
  <c r="P132" i="8"/>
  <c r="P128" i="8" s="1"/>
  <c r="J132" i="8"/>
  <c r="BE132" i="8" s="1"/>
  <c r="BK131" i="8"/>
  <c r="BI131" i="8"/>
  <c r="BH131" i="8"/>
  <c r="BG131" i="8"/>
  <c r="BF131" i="8"/>
  <c r="T131" i="8"/>
  <c r="R131" i="8"/>
  <c r="P131" i="8"/>
  <c r="J131" i="8"/>
  <c r="BE131" i="8" s="1"/>
  <c r="BK130" i="8"/>
  <c r="BI130" i="8"/>
  <c r="BH130" i="8"/>
  <c r="BG130" i="8"/>
  <c r="BF130" i="8"/>
  <c r="BE130" i="8"/>
  <c r="T130" i="8"/>
  <c r="T128" i="8" s="1"/>
  <c r="R130" i="8"/>
  <c r="R128" i="8" s="1"/>
  <c r="P130" i="8"/>
  <c r="J130" i="8"/>
  <c r="BK129" i="8"/>
  <c r="BI129" i="8"/>
  <c r="BH129" i="8"/>
  <c r="BG129" i="8"/>
  <c r="BF129" i="8"/>
  <c r="BE129" i="8"/>
  <c r="T129" i="8"/>
  <c r="R129" i="8"/>
  <c r="P129" i="8"/>
  <c r="J129" i="8"/>
  <c r="BK128" i="8"/>
  <c r="J128" i="8" s="1"/>
  <c r="J99" i="8" s="1"/>
  <c r="BK127" i="8"/>
  <c r="BI127" i="8"/>
  <c r="BH127" i="8"/>
  <c r="BG127" i="8"/>
  <c r="BF127" i="8"/>
  <c r="T127" i="8"/>
  <c r="R127" i="8"/>
  <c r="P127" i="8"/>
  <c r="J127" i="8"/>
  <c r="BE127" i="8" s="1"/>
  <c r="BK126" i="8"/>
  <c r="BI126" i="8"/>
  <c r="BH126" i="8"/>
  <c r="BG126" i="8"/>
  <c r="BF126" i="8"/>
  <c r="T126" i="8"/>
  <c r="R126" i="8"/>
  <c r="P126" i="8"/>
  <c r="J126" i="8"/>
  <c r="BE126" i="8" s="1"/>
  <c r="BK125" i="8"/>
  <c r="BI125" i="8"/>
  <c r="BH125" i="8"/>
  <c r="BG125" i="8"/>
  <c r="BF125" i="8"/>
  <c r="BE125" i="8"/>
  <c r="T125" i="8"/>
  <c r="R125" i="8"/>
  <c r="P125" i="8"/>
  <c r="J125" i="8"/>
  <c r="BK124" i="8"/>
  <c r="BI124" i="8"/>
  <c r="BH124" i="8"/>
  <c r="BG124" i="8"/>
  <c r="BF124" i="8"/>
  <c r="T124" i="8"/>
  <c r="R124" i="8"/>
  <c r="R122" i="8" s="1"/>
  <c r="P124" i="8"/>
  <c r="P122" i="8" s="1"/>
  <c r="P121" i="8" s="1"/>
  <c r="P120" i="8" s="1"/>
  <c r="AU95" i="7" s="1"/>
  <c r="AU94" i="7" s="1"/>
  <c r="J124" i="8"/>
  <c r="BE124" i="8" s="1"/>
  <c r="BK123" i="8"/>
  <c r="BI123" i="8"/>
  <c r="BH123" i="8"/>
  <c r="BG123" i="8"/>
  <c r="BF123" i="8"/>
  <c r="T123" i="8"/>
  <c r="T122" i="8" s="1"/>
  <c r="R123" i="8"/>
  <c r="P123" i="8"/>
  <c r="J123" i="8"/>
  <c r="BE123" i="8" s="1"/>
  <c r="J116" i="8"/>
  <c r="F114" i="8"/>
  <c r="E112" i="8"/>
  <c r="J91" i="8"/>
  <c r="F89" i="8"/>
  <c r="E87" i="8"/>
  <c r="E85" i="8"/>
  <c r="J37" i="8"/>
  <c r="J36" i="8"/>
  <c r="J35" i="8"/>
  <c r="J24" i="8"/>
  <c r="E24" i="8"/>
  <c r="J92" i="8" s="1"/>
  <c r="J23" i="8"/>
  <c r="J18" i="8"/>
  <c r="E18" i="8"/>
  <c r="F117" i="8" s="1"/>
  <c r="J17" i="8"/>
  <c r="J15" i="8"/>
  <c r="E15" i="8"/>
  <c r="F116" i="8" s="1"/>
  <c r="J14" i="8"/>
  <c r="J12" i="8"/>
  <c r="J89" i="8" s="1"/>
  <c r="E7" i="8"/>
  <c r="E110" i="8" s="1"/>
  <c r="AY95" i="7"/>
  <c r="AX95" i="7"/>
  <c r="AS94" i="7"/>
  <c r="AM90" i="7"/>
  <c r="L90" i="7"/>
  <c r="AM89" i="7"/>
  <c r="L89" i="7"/>
  <c r="AM87" i="7"/>
  <c r="L87" i="7"/>
  <c r="L85" i="7"/>
  <c r="L84" i="7"/>
  <c r="F34" i="8" l="1"/>
  <c r="BA95" i="7" s="1"/>
  <c r="BA94" i="7" s="1"/>
  <c r="AW94" i="7" s="1"/>
  <c r="AK30" i="7" s="1"/>
  <c r="F37" i="8"/>
  <c r="BD95" i="7" s="1"/>
  <c r="BD94" i="7" s="1"/>
  <c r="W33" i="7" s="1"/>
  <c r="F35" i="8"/>
  <c r="BB95" i="7" s="1"/>
  <c r="BB94" i="7" s="1"/>
  <c r="AX94" i="7" s="1"/>
  <c r="J34" i="8"/>
  <c r="AW95" i="7" s="1"/>
  <c r="BK122" i="8"/>
  <c r="J122" i="8" s="1"/>
  <c r="J98" i="8" s="1"/>
  <c r="F36" i="8"/>
  <c r="BC95" i="7" s="1"/>
  <c r="BC94" i="7" s="1"/>
  <c r="W32" i="7" s="1"/>
  <c r="T121" i="8"/>
  <c r="T120" i="8" s="1"/>
  <c r="R121" i="8"/>
  <c r="R120" i="8" s="1"/>
  <c r="J33" i="8"/>
  <c r="AV95" i="7" s="1"/>
  <c r="AT95" i="7" s="1"/>
  <c r="F33" i="8"/>
  <c r="AZ95" i="7" s="1"/>
  <c r="AZ94" i="7" s="1"/>
  <c r="F91" i="8"/>
  <c r="J117" i="8"/>
  <c r="F92" i="8"/>
  <c r="J114" i="8"/>
  <c r="BK94" i="5"/>
  <c r="BK95" i="5"/>
  <c r="BK96" i="5"/>
  <c r="BK97" i="5"/>
  <c r="BK98" i="5"/>
  <c r="BK99" i="5"/>
  <c r="BK100" i="5"/>
  <c r="BK101" i="5"/>
  <c r="J94" i="5"/>
  <c r="J95" i="5"/>
  <c r="J96" i="5"/>
  <c r="J97" i="5"/>
  <c r="W30" i="7" l="1"/>
  <c r="W31" i="7"/>
  <c r="AY94" i="7"/>
  <c r="BK121" i="8"/>
  <c r="BK120" i="8" s="1"/>
  <c r="J120" i="8" s="1"/>
  <c r="AV94" i="7"/>
  <c r="W29" i="7"/>
  <c r="J39" i="5"/>
  <c r="J38" i="5"/>
  <c r="AY59" i="1" s="1"/>
  <c r="J37" i="5"/>
  <c r="AX59" i="1" s="1"/>
  <c r="BI93" i="5"/>
  <c r="BH93" i="5"/>
  <c r="BG93" i="5"/>
  <c r="BF93" i="5"/>
  <c r="T93" i="5"/>
  <c r="T92" i="5" s="1"/>
  <c r="R93" i="5"/>
  <c r="R92" i="5" s="1"/>
  <c r="P93" i="5"/>
  <c r="P92" i="5" s="1"/>
  <c r="BI91" i="5"/>
  <c r="BH91" i="5"/>
  <c r="BG91" i="5"/>
  <c r="BF91" i="5"/>
  <c r="T91" i="5"/>
  <c r="T90" i="5" s="1"/>
  <c r="R91" i="5"/>
  <c r="R90" i="5" s="1"/>
  <c r="P91" i="5"/>
  <c r="P90" i="5" s="1"/>
  <c r="P89" i="5" s="1"/>
  <c r="P88" i="5" s="1"/>
  <c r="AU59" i="1" s="1"/>
  <c r="F82" i="5"/>
  <c r="E80" i="5"/>
  <c r="F56" i="5"/>
  <c r="E54" i="5"/>
  <c r="J26" i="5"/>
  <c r="E26" i="5"/>
  <c r="J85" i="5" s="1"/>
  <c r="J25" i="5"/>
  <c r="J23" i="5"/>
  <c r="E23" i="5"/>
  <c r="J84" i="5" s="1"/>
  <c r="J22" i="5"/>
  <c r="J20" i="5"/>
  <c r="E20" i="5"/>
  <c r="F85" i="5" s="1"/>
  <c r="J19" i="5"/>
  <c r="J17" i="5"/>
  <c r="E17" i="5"/>
  <c r="F58" i="5" s="1"/>
  <c r="J16" i="5"/>
  <c r="J14" i="5"/>
  <c r="J56" i="5" s="1"/>
  <c r="E7" i="5"/>
  <c r="E76" i="5" s="1"/>
  <c r="J39" i="4"/>
  <c r="J38" i="4"/>
  <c r="AY58" i="1" s="1"/>
  <c r="J37" i="4"/>
  <c r="AX58" i="1" s="1"/>
  <c r="BI101" i="4"/>
  <c r="BH101" i="4"/>
  <c r="BG101" i="4"/>
  <c r="BF101" i="4"/>
  <c r="T101" i="4"/>
  <c r="R101" i="4"/>
  <c r="P101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F81" i="4"/>
  <c r="E79" i="4"/>
  <c r="F56" i="4"/>
  <c r="E54" i="4"/>
  <c r="J26" i="4"/>
  <c r="E26" i="4"/>
  <c r="J59" i="4" s="1"/>
  <c r="J25" i="4"/>
  <c r="J23" i="4"/>
  <c r="E23" i="4"/>
  <c r="J83" i="4" s="1"/>
  <c r="J22" i="4"/>
  <c r="J20" i="4"/>
  <c r="E20" i="4"/>
  <c r="F59" i="4" s="1"/>
  <c r="J19" i="4"/>
  <c r="J17" i="4"/>
  <c r="E17" i="4"/>
  <c r="F83" i="4" s="1"/>
  <c r="J16" i="4"/>
  <c r="J14" i="4"/>
  <c r="J81" i="4" s="1"/>
  <c r="E7" i="4"/>
  <c r="E50" i="4" s="1"/>
  <c r="J39" i="3"/>
  <c r="J38" i="3"/>
  <c r="AY57" i="1" s="1"/>
  <c r="J37" i="3"/>
  <c r="AX57" i="1" s="1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0" i="3"/>
  <c r="BH90" i="3"/>
  <c r="BG90" i="3"/>
  <c r="BF90" i="3"/>
  <c r="T90" i="3"/>
  <c r="R90" i="3"/>
  <c r="P90" i="3"/>
  <c r="F81" i="3"/>
  <c r="E79" i="3"/>
  <c r="F56" i="3"/>
  <c r="E54" i="3"/>
  <c r="J26" i="3"/>
  <c r="E26" i="3"/>
  <c r="J84" i="3" s="1"/>
  <c r="J25" i="3"/>
  <c r="J23" i="3"/>
  <c r="E23" i="3"/>
  <c r="J83" i="3" s="1"/>
  <c r="J22" i="3"/>
  <c r="J20" i="3"/>
  <c r="E20" i="3"/>
  <c r="F84" i="3" s="1"/>
  <c r="J19" i="3"/>
  <c r="J17" i="3"/>
  <c r="E17" i="3"/>
  <c r="F58" i="3" s="1"/>
  <c r="J16" i="3"/>
  <c r="J14" i="3"/>
  <c r="J56" i="3"/>
  <c r="E7" i="3"/>
  <c r="E75" i="3"/>
  <c r="J39" i="2"/>
  <c r="J38" i="2"/>
  <c r="AY56" i="1" s="1"/>
  <c r="J37" i="2"/>
  <c r="AX56" i="1" s="1"/>
  <c r="BI712" i="2"/>
  <c r="BH712" i="2"/>
  <c r="BG712" i="2"/>
  <c r="BF712" i="2"/>
  <c r="T712" i="2"/>
  <c r="R712" i="2"/>
  <c r="P712" i="2"/>
  <c r="BI708" i="2"/>
  <c r="BH708" i="2"/>
  <c r="BG708" i="2"/>
  <c r="BF708" i="2"/>
  <c r="T708" i="2"/>
  <c r="R708" i="2"/>
  <c r="P708" i="2"/>
  <c r="BI702" i="2"/>
  <c r="BH702" i="2"/>
  <c r="BG702" i="2"/>
  <c r="BF702" i="2"/>
  <c r="T702" i="2"/>
  <c r="T701" i="2" s="1"/>
  <c r="R702" i="2"/>
  <c r="R701" i="2" s="1"/>
  <c r="P702" i="2"/>
  <c r="P701" i="2" s="1"/>
  <c r="BI699" i="2"/>
  <c r="BH699" i="2"/>
  <c r="BG699" i="2"/>
  <c r="BF699" i="2"/>
  <c r="T699" i="2"/>
  <c r="R699" i="2"/>
  <c r="P699" i="2"/>
  <c r="BI692" i="2"/>
  <c r="BH692" i="2"/>
  <c r="BG692" i="2"/>
  <c r="BF692" i="2"/>
  <c r="T692" i="2"/>
  <c r="R692" i="2"/>
  <c r="P692" i="2"/>
  <c r="BI688" i="2"/>
  <c r="BH688" i="2"/>
  <c r="BG688" i="2"/>
  <c r="BF688" i="2"/>
  <c r="T688" i="2"/>
  <c r="R688" i="2"/>
  <c r="P688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71" i="2"/>
  <c r="BH671" i="2"/>
  <c r="BG671" i="2"/>
  <c r="BF671" i="2"/>
  <c r="T671" i="2"/>
  <c r="R671" i="2"/>
  <c r="P671" i="2"/>
  <c r="BI667" i="2"/>
  <c r="BH667" i="2"/>
  <c r="BG667" i="2"/>
  <c r="BF667" i="2"/>
  <c r="T667" i="2"/>
  <c r="R667" i="2"/>
  <c r="P667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T652" i="2"/>
  <c r="R653" i="2"/>
  <c r="R652" i="2"/>
  <c r="P653" i="2"/>
  <c r="P652" i="2"/>
  <c r="BI650" i="2"/>
  <c r="BH650" i="2"/>
  <c r="BG650" i="2"/>
  <c r="BF650" i="2"/>
  <c r="T650" i="2"/>
  <c r="R650" i="2"/>
  <c r="P650" i="2"/>
  <c r="BI646" i="2"/>
  <c r="BH646" i="2"/>
  <c r="BG646" i="2"/>
  <c r="BF646" i="2"/>
  <c r="T646" i="2"/>
  <c r="R646" i="2"/>
  <c r="P646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09" i="2"/>
  <c r="BH609" i="2"/>
  <c r="BG609" i="2"/>
  <c r="BF609" i="2"/>
  <c r="T609" i="2"/>
  <c r="R609" i="2"/>
  <c r="P609" i="2"/>
  <c r="BI605" i="2"/>
  <c r="BH605" i="2"/>
  <c r="BG605" i="2"/>
  <c r="BF605" i="2"/>
  <c r="T605" i="2"/>
  <c r="R605" i="2"/>
  <c r="P605" i="2"/>
  <c r="BI592" i="2"/>
  <c r="BH592" i="2"/>
  <c r="BG592" i="2"/>
  <c r="BF592" i="2"/>
  <c r="T592" i="2"/>
  <c r="R592" i="2"/>
  <c r="P592" i="2"/>
  <c r="BI584" i="2"/>
  <c r="BH584" i="2"/>
  <c r="BG584" i="2"/>
  <c r="BF584" i="2"/>
  <c r="T584" i="2"/>
  <c r="R584" i="2"/>
  <c r="P584" i="2"/>
  <c r="BI577" i="2"/>
  <c r="BH577" i="2"/>
  <c r="BG577" i="2"/>
  <c r="BF577" i="2"/>
  <c r="T577" i="2"/>
  <c r="R577" i="2"/>
  <c r="P577" i="2"/>
  <c r="BI570" i="2"/>
  <c r="BH570" i="2"/>
  <c r="BG570" i="2"/>
  <c r="BF570" i="2"/>
  <c r="T570" i="2"/>
  <c r="R570" i="2"/>
  <c r="P570" i="2"/>
  <c r="BI562" i="2"/>
  <c r="BH562" i="2"/>
  <c r="BG562" i="2"/>
  <c r="BF562" i="2"/>
  <c r="T562" i="2"/>
  <c r="R562" i="2"/>
  <c r="P562" i="2"/>
  <c r="BI557" i="2"/>
  <c r="BH557" i="2"/>
  <c r="BG557" i="2"/>
  <c r="BF557" i="2"/>
  <c r="T557" i="2"/>
  <c r="R557" i="2"/>
  <c r="P557" i="2"/>
  <c r="BI549" i="2"/>
  <c r="BH549" i="2"/>
  <c r="BG549" i="2"/>
  <c r="BF549" i="2"/>
  <c r="T549" i="2"/>
  <c r="R549" i="2"/>
  <c r="P549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2" i="2"/>
  <c r="BH522" i="2"/>
  <c r="BG522" i="2"/>
  <c r="BF522" i="2"/>
  <c r="T522" i="2"/>
  <c r="T521" i="2"/>
  <c r="R522" i="2"/>
  <c r="R521" i="2"/>
  <c r="P522" i="2"/>
  <c r="P521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T425" i="2"/>
  <c r="R426" i="2"/>
  <c r="R425" i="2"/>
  <c r="P426" i="2"/>
  <c r="P425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6" i="2"/>
  <c r="BH386" i="2"/>
  <c r="BG386" i="2"/>
  <c r="BF386" i="2"/>
  <c r="T386" i="2"/>
  <c r="R386" i="2"/>
  <c r="P386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4" i="2"/>
  <c r="BH354" i="2"/>
  <c r="BG354" i="2"/>
  <c r="BF354" i="2"/>
  <c r="T354" i="2"/>
  <c r="R354" i="2"/>
  <c r="P354" i="2"/>
  <c r="BI345" i="2"/>
  <c r="BH345" i="2"/>
  <c r="BG345" i="2"/>
  <c r="BF345" i="2"/>
  <c r="T345" i="2"/>
  <c r="R345" i="2"/>
  <c r="P345" i="2"/>
  <c r="BI334" i="2"/>
  <c r="BH334" i="2"/>
  <c r="BG334" i="2"/>
  <c r="BF334" i="2"/>
  <c r="T334" i="2"/>
  <c r="R334" i="2"/>
  <c r="P334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15" i="2"/>
  <c r="BH315" i="2"/>
  <c r="BG315" i="2"/>
  <c r="BF315" i="2"/>
  <c r="T315" i="2"/>
  <c r="R315" i="2"/>
  <c r="P315" i="2"/>
  <c r="BI304" i="2"/>
  <c r="BH304" i="2"/>
  <c r="BG304" i="2"/>
  <c r="BF304" i="2"/>
  <c r="T304" i="2"/>
  <c r="R304" i="2"/>
  <c r="P304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4" i="2"/>
  <c r="BH194" i="2"/>
  <c r="BG194" i="2"/>
  <c r="BF194" i="2"/>
  <c r="T194" i="2"/>
  <c r="R194" i="2"/>
  <c r="P194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6" i="2"/>
  <c r="BH136" i="2"/>
  <c r="BG136" i="2"/>
  <c r="BF136" i="2"/>
  <c r="T136" i="2"/>
  <c r="R136" i="2"/>
  <c r="P136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F101" i="2"/>
  <c r="E99" i="2"/>
  <c r="F56" i="2"/>
  <c r="E54" i="2"/>
  <c r="J26" i="2"/>
  <c r="E26" i="2"/>
  <c r="J104" i="2" s="1"/>
  <c r="J25" i="2"/>
  <c r="J23" i="2"/>
  <c r="E23" i="2"/>
  <c r="J58" i="2" s="1"/>
  <c r="J22" i="2"/>
  <c r="J20" i="2"/>
  <c r="E20" i="2"/>
  <c r="F104" i="2" s="1"/>
  <c r="J19" i="2"/>
  <c r="J17" i="2"/>
  <c r="E17" i="2"/>
  <c r="F58" i="2" s="1"/>
  <c r="J16" i="2"/>
  <c r="J14" i="2"/>
  <c r="J101" i="2" s="1"/>
  <c r="E7" i="2"/>
  <c r="E95" i="2"/>
  <c r="L50" i="1"/>
  <c r="AM50" i="1"/>
  <c r="AM49" i="1"/>
  <c r="L49" i="1"/>
  <c r="AM47" i="1"/>
  <c r="L47" i="1"/>
  <c r="L45" i="1"/>
  <c r="L44" i="1"/>
  <c r="J646" i="2"/>
  <c r="J459" i="2"/>
  <c r="J398" i="2"/>
  <c r="J214" i="2"/>
  <c r="BK143" i="2"/>
  <c r="BK702" i="2"/>
  <c r="BK623" i="2"/>
  <c r="BK446" i="2"/>
  <c r="J364" i="2"/>
  <c r="BK233" i="2"/>
  <c r="J667" i="2"/>
  <c r="J605" i="2"/>
  <c r="J453" i="2"/>
  <c r="BK371" i="2"/>
  <c r="BK214" i="2"/>
  <c r="J120" i="2"/>
  <c r="J592" i="2"/>
  <c r="J512" i="2"/>
  <c r="J426" i="2"/>
  <c r="BK241" i="2"/>
  <c r="J98" i="3"/>
  <c r="J92" i="4"/>
  <c r="J93" i="4"/>
  <c r="J657" i="2"/>
  <c r="BK539" i="2"/>
  <c r="J472" i="2"/>
  <c r="BK345" i="2"/>
  <c r="J246" i="2"/>
  <c r="BK129" i="2"/>
  <c r="J656" i="2"/>
  <c r="BK545" i="2"/>
  <c r="J430" i="2"/>
  <c r="BK295" i="2"/>
  <c r="J160" i="2"/>
  <c r="BK646" i="2"/>
  <c r="J513" i="2"/>
  <c r="J660" i="2"/>
  <c r="BK562" i="2"/>
  <c r="BK482" i="2"/>
  <c r="J345" i="2"/>
  <c r="BK254" i="2"/>
  <c r="BK136" i="2"/>
  <c r="BK626" i="2"/>
  <c r="BK485" i="2"/>
  <c r="J418" i="2"/>
  <c r="BK279" i="2"/>
  <c r="J164" i="2"/>
  <c r="BK592" i="2"/>
  <c r="J517" i="2"/>
  <c r="J420" i="2"/>
  <c r="J315" i="2"/>
  <c r="J203" i="2"/>
  <c r="J688" i="2"/>
  <c r="BK605" i="2"/>
  <c r="J519" i="2"/>
  <c r="BK472" i="2"/>
  <c r="BK404" i="2"/>
  <c r="J334" i="2"/>
  <c r="J166" i="2"/>
  <c r="J94" i="3"/>
  <c r="BK101" i="4"/>
  <c r="J101" i="4"/>
  <c r="BK658" i="2"/>
  <c r="J527" i="2"/>
  <c r="BK420" i="2"/>
  <c r="J291" i="2"/>
  <c r="J212" i="2"/>
  <c r="J702" i="2"/>
  <c r="J640" i="2"/>
  <c r="J477" i="2"/>
  <c r="J400" i="2"/>
  <c r="BK263" i="2"/>
  <c r="BK660" i="2"/>
  <c r="J496" i="2"/>
  <c r="BK441" i="2"/>
  <c r="BK375" i="2"/>
  <c r="BK201" i="2"/>
  <c r="J653" i="2"/>
  <c r="J545" i="2"/>
  <c r="J489" i="2"/>
  <c r="J439" i="2"/>
  <c r="BK315" i="2"/>
  <c r="BK223" i="2"/>
  <c r="BK90" i="3"/>
  <c r="BK93" i="4"/>
  <c r="J95" i="4"/>
  <c r="J609" i="2"/>
  <c r="BK536" i="2"/>
  <c r="BK437" i="2"/>
  <c r="BK270" i="2"/>
  <c r="BK174" i="2"/>
  <c r="BK699" i="2"/>
  <c r="J549" i="2"/>
  <c r="BK453" i="2"/>
  <c r="J386" i="2"/>
  <c r="J270" i="2"/>
  <c r="J692" i="2"/>
  <c r="BK642" i="2"/>
  <c r="J502" i="2"/>
  <c r="BK400" i="2"/>
  <c r="BK324" i="2"/>
  <c r="J194" i="2"/>
  <c r="J641" i="2"/>
  <c r="J533" i="2"/>
  <c r="J470" i="2"/>
  <c r="BK354" i="2"/>
  <c r="J259" i="2"/>
  <c r="J96" i="3"/>
  <c r="BK95" i="4"/>
  <c r="BK90" i="4"/>
  <c r="J642" i="2"/>
  <c r="J486" i="2"/>
  <c r="BK426" i="2"/>
  <c r="BK293" i="2"/>
  <c r="J227" i="2"/>
  <c r="BK712" i="2"/>
  <c r="J629" i="2"/>
  <c r="BK479" i="2"/>
  <c r="J375" i="2"/>
  <c r="BK203" i="2"/>
  <c r="BK577" i="2"/>
  <c r="BK463" i="2"/>
  <c r="BK653" i="2"/>
  <c r="BK489" i="2"/>
  <c r="J433" i="2"/>
  <c r="BK277" i="2"/>
  <c r="J172" i="2"/>
  <c r="AS55" i="1"/>
  <c r="BK297" i="2"/>
  <c r="BK229" i="2"/>
  <c r="BK650" i="2"/>
  <c r="BK459" i="2"/>
  <c r="BK369" i="2"/>
  <c r="BK227" i="2"/>
  <c r="J136" i="2"/>
  <c r="J655" i="2"/>
  <c r="J577" i="2"/>
  <c r="J505" i="2"/>
  <c r="BK430" i="2"/>
  <c r="J295" i="2"/>
  <c r="J239" i="2"/>
  <c r="BK100" i="3"/>
  <c r="J91" i="4"/>
  <c r="J91" i="5"/>
  <c r="BK549" i="2"/>
  <c r="J441" i="2"/>
  <c r="BK366" i="2"/>
  <c r="J233" i="2"/>
  <c r="BK110" i="2"/>
  <c r="J659" i="2"/>
  <c r="BK486" i="2"/>
  <c r="J366" i="2"/>
  <c r="J257" i="2"/>
  <c r="BK659" i="2"/>
  <c r="J536" i="2"/>
  <c r="J457" i="2"/>
  <c r="BK359" i="2"/>
  <c r="J223" i="2"/>
  <c r="J123" i="2"/>
  <c r="BK636" i="2"/>
  <c r="BK527" i="2"/>
  <c r="J479" i="2"/>
  <c r="BK378" i="2"/>
  <c r="BK252" i="2"/>
  <c r="J114" i="2"/>
  <c r="J96" i="4"/>
  <c r="J93" i="5"/>
  <c r="BK667" i="2"/>
  <c r="BK519" i="2"/>
  <c r="BK418" i="2"/>
  <c r="J354" i="2"/>
  <c r="J201" i="2"/>
  <c r="BK114" i="2"/>
  <c r="BK692" i="2"/>
  <c r="BK510" i="2"/>
  <c r="J437" i="2"/>
  <c r="J324" i="2"/>
  <c r="J174" i="2"/>
  <c r="BK655" i="2"/>
  <c r="BK531" i="2"/>
  <c r="BK443" i="2"/>
  <c r="BK235" i="2"/>
  <c r="J176" i="2"/>
  <c r="BK671" i="2"/>
  <c r="J570" i="2"/>
  <c r="J498" i="2"/>
  <c r="BK382" i="2"/>
  <c r="J277" i="2"/>
  <c r="BK148" i="2"/>
  <c r="BK94" i="3"/>
  <c r="BK97" i="4"/>
  <c r="J671" i="2"/>
  <c r="BK629" i="2"/>
  <c r="BK480" i="2"/>
  <c r="J404" i="2"/>
  <c r="J274" i="2"/>
  <c r="J168" i="2"/>
  <c r="J126" i="2"/>
  <c r="J639" i="2"/>
  <c r="BK496" i="2"/>
  <c r="BK395" i="2"/>
  <c r="BK246" i="2"/>
  <c r="J110" i="2"/>
  <c r="J636" i="2"/>
  <c r="BK483" i="2"/>
  <c r="J634" i="2"/>
  <c r="BK505" i="2"/>
  <c r="BK457" i="2"/>
  <c r="J327" i="2"/>
  <c r="BK185" i="2"/>
  <c r="BK126" i="2"/>
  <c r="J522" i="2"/>
  <c r="J443" i="2"/>
  <c r="BK362" i="2"/>
  <c r="BK239" i="2"/>
  <c r="BK683" i="2"/>
  <c r="BK542" i="2"/>
  <c r="J485" i="2"/>
  <c r="J382" i="2"/>
  <c r="BK248" i="2"/>
  <c r="BK172" i="2"/>
  <c r="BK639" i="2"/>
  <c r="J539" i="2"/>
  <c r="J510" i="2"/>
  <c r="J463" i="2"/>
  <c r="J362" i="2"/>
  <c r="J248" i="2"/>
  <c r="BK120" i="2"/>
  <c r="J94" i="4"/>
  <c r="BK91" i="4"/>
  <c r="J623" i="2"/>
  <c r="BK477" i="2"/>
  <c r="J395" i="2"/>
  <c r="J252" i="2"/>
  <c r="BK164" i="2"/>
  <c r="J699" i="2"/>
  <c r="J542" i="2"/>
  <c r="BK439" i="2"/>
  <c r="J293" i="2"/>
  <c r="BK166" i="2"/>
  <c r="BK640" i="2"/>
  <c r="BK508" i="2"/>
  <c r="J466" i="2"/>
  <c r="J392" i="2"/>
  <c r="BK304" i="2"/>
  <c r="BK178" i="2"/>
  <c r="BK685" i="2"/>
  <c r="BK609" i="2"/>
  <c r="BK517" i="2"/>
  <c r="J423" i="2"/>
  <c r="J297" i="2"/>
  <c r="BK123" i="2"/>
  <c r="BK96" i="3"/>
  <c r="J90" i="4"/>
  <c r="BK93" i="5"/>
  <c r="BK92" i="5" s="1"/>
  <c r="BK632" i="2"/>
  <c r="BK502" i="2"/>
  <c r="BK392" i="2"/>
  <c r="J229" i="2"/>
  <c r="J712" i="2"/>
  <c r="BK657" i="2"/>
  <c r="J480" i="2"/>
  <c r="BK423" i="2"/>
  <c r="BK291" i="2"/>
  <c r="BK157" i="2"/>
  <c r="J557" i="2"/>
  <c r="BK470" i="2"/>
  <c r="BK386" i="2"/>
  <c r="BK257" i="2"/>
  <c r="J143" i="2"/>
  <c r="J632" i="2"/>
  <c r="BK522" i="2"/>
  <c r="J450" i="2"/>
  <c r="J304" i="2"/>
  <c r="BK212" i="2"/>
  <c r="BK98" i="3"/>
  <c r="BK92" i="4"/>
  <c r="BK688" i="2"/>
  <c r="BK513" i="2"/>
  <c r="J446" i="2"/>
  <c r="BK334" i="2"/>
  <c r="J157" i="2"/>
  <c r="J708" i="2"/>
  <c r="BK570" i="2"/>
  <c r="BK433" i="2"/>
  <c r="BK327" i="2"/>
  <c r="J235" i="2"/>
  <c r="BK656" i="2"/>
  <c r="BK533" i="2"/>
  <c r="J685" i="2"/>
  <c r="J626" i="2"/>
  <c r="BK474" i="2"/>
  <c r="J369" i="2"/>
  <c r="J241" i="2"/>
  <c r="BK160" i="2"/>
  <c r="J562" i="2"/>
  <c r="J474" i="2"/>
  <c r="J378" i="2"/>
  <c r="BK259" i="2"/>
  <c r="J148" i="2"/>
  <c r="BK641" i="2"/>
  <c r="BK498" i="2"/>
  <c r="BK398" i="2"/>
  <c r="J279" i="2"/>
  <c r="J185" i="2"/>
  <c r="J683" i="2"/>
  <c r="BK634" i="2"/>
  <c r="J531" i="2"/>
  <c r="J483" i="2"/>
  <c r="J371" i="2"/>
  <c r="J263" i="2"/>
  <c r="BK194" i="2"/>
  <c r="J90" i="3"/>
  <c r="J97" i="4"/>
  <c r="BK96" i="4"/>
  <c r="J650" i="2"/>
  <c r="BK512" i="2"/>
  <c r="BK416" i="2"/>
  <c r="BK176" i="2"/>
  <c r="BK708" i="2"/>
  <c r="BK557" i="2"/>
  <c r="BK450" i="2"/>
  <c r="J359" i="2"/>
  <c r="BK274" i="2"/>
  <c r="J129" i="2"/>
  <c r="BK584" i="2"/>
  <c r="J482" i="2"/>
  <c r="J416" i="2"/>
  <c r="J254" i="2"/>
  <c r="BK168" i="2"/>
  <c r="J658" i="2"/>
  <c r="J584" i="2"/>
  <c r="J508" i="2"/>
  <c r="BK466" i="2"/>
  <c r="BK364" i="2"/>
  <c r="J178" i="2"/>
  <c r="J100" i="3"/>
  <c r="BK94" i="4"/>
  <c r="BK91" i="5"/>
  <c r="J121" i="8" l="1"/>
  <c r="J97" i="8" s="1"/>
  <c r="J96" i="8"/>
  <c r="J30" i="8"/>
  <c r="AT94" i="7"/>
  <c r="AK29" i="7"/>
  <c r="AV60" i="1" s="1"/>
  <c r="AT60" i="1" s="1"/>
  <c r="R89" i="5"/>
  <c r="R88" i="5" s="1"/>
  <c r="T89" i="5"/>
  <c r="T88" i="5" s="1"/>
  <c r="BK109" i="2"/>
  <c r="J109" i="2" s="1"/>
  <c r="J65" i="2" s="1"/>
  <c r="R109" i="2"/>
  <c r="BK128" i="2"/>
  <c r="J128" i="2" s="1"/>
  <c r="J66" i="2" s="1"/>
  <c r="T128" i="2"/>
  <c r="T163" i="2"/>
  <c r="T353" i="2"/>
  <c r="R415" i="2"/>
  <c r="BK429" i="2"/>
  <c r="J429" i="2" s="1"/>
  <c r="J72" i="2" s="1"/>
  <c r="BK445" i="2"/>
  <c r="J445" i="2" s="1"/>
  <c r="J73" i="2" s="1"/>
  <c r="R445" i="2"/>
  <c r="T476" i="2"/>
  <c r="P497" i="2"/>
  <c r="T497" i="2"/>
  <c r="T526" i="2"/>
  <c r="P625" i="2"/>
  <c r="P638" i="2"/>
  <c r="T638" i="2"/>
  <c r="T654" i="2"/>
  <c r="R687" i="2"/>
  <c r="P707" i="2"/>
  <c r="P706" i="2" s="1"/>
  <c r="P89" i="3"/>
  <c r="P88" i="3"/>
  <c r="P87" i="3" s="1"/>
  <c r="AU57" i="1" s="1"/>
  <c r="P89" i="4"/>
  <c r="P88" i="4" s="1"/>
  <c r="P87" i="4" s="1"/>
  <c r="AU58" i="1" s="1"/>
  <c r="P109" i="2"/>
  <c r="T109" i="2"/>
  <c r="P128" i="2"/>
  <c r="R128" i="2"/>
  <c r="P163" i="2"/>
  <c r="BK353" i="2"/>
  <c r="J353" i="2"/>
  <c r="J68" i="2" s="1"/>
  <c r="R353" i="2"/>
  <c r="P415" i="2"/>
  <c r="R429" i="2"/>
  <c r="P445" i="2"/>
  <c r="BK476" i="2"/>
  <c r="J476" i="2" s="1"/>
  <c r="J74" i="2" s="1"/>
  <c r="R476" i="2"/>
  <c r="BK526" i="2"/>
  <c r="J526" i="2"/>
  <c r="J77" i="2" s="1"/>
  <c r="R526" i="2"/>
  <c r="R625" i="2"/>
  <c r="T625" i="2"/>
  <c r="R638" i="2"/>
  <c r="P654" i="2"/>
  <c r="BK687" i="2"/>
  <c r="J687" i="2"/>
  <c r="J82" i="2" s="1"/>
  <c r="T687" i="2"/>
  <c r="T707" i="2"/>
  <c r="T706" i="2" s="1"/>
  <c r="R89" i="3"/>
  <c r="R88" i="3" s="1"/>
  <c r="R87" i="3" s="1"/>
  <c r="BK89" i="4"/>
  <c r="J89" i="4" s="1"/>
  <c r="J65" i="4" s="1"/>
  <c r="R89" i="4"/>
  <c r="R88" i="4" s="1"/>
  <c r="R87" i="4" s="1"/>
  <c r="BK163" i="2"/>
  <c r="J163" i="2" s="1"/>
  <c r="J67" i="2" s="1"/>
  <c r="R163" i="2"/>
  <c r="P353" i="2"/>
  <c r="BK415" i="2"/>
  <c r="J415" i="2" s="1"/>
  <c r="J69" i="2" s="1"/>
  <c r="T415" i="2"/>
  <c r="P429" i="2"/>
  <c r="T429" i="2"/>
  <c r="T445" i="2"/>
  <c r="P476" i="2"/>
  <c r="BK497" i="2"/>
  <c r="J497" i="2" s="1"/>
  <c r="J75" i="2" s="1"/>
  <c r="R497" i="2"/>
  <c r="P526" i="2"/>
  <c r="BK625" i="2"/>
  <c r="J625" i="2" s="1"/>
  <c r="J78" i="2" s="1"/>
  <c r="BK638" i="2"/>
  <c r="J638" i="2" s="1"/>
  <c r="J79" i="2" s="1"/>
  <c r="BK654" i="2"/>
  <c r="J654" i="2" s="1"/>
  <c r="J81" i="2" s="1"/>
  <c r="R654" i="2"/>
  <c r="P687" i="2"/>
  <c r="BK707" i="2"/>
  <c r="J707" i="2" s="1"/>
  <c r="J85" i="2" s="1"/>
  <c r="R707" i="2"/>
  <c r="R706" i="2" s="1"/>
  <c r="BK89" i="3"/>
  <c r="J89" i="3" s="1"/>
  <c r="J65" i="3" s="1"/>
  <c r="T89" i="3"/>
  <c r="T88" i="3" s="1"/>
  <c r="T87" i="3" s="1"/>
  <c r="T89" i="4"/>
  <c r="T88" i="4" s="1"/>
  <c r="T87" i="4" s="1"/>
  <c r="BK425" i="2"/>
  <c r="J425" i="2"/>
  <c r="J70" i="2"/>
  <c r="BK652" i="2"/>
  <c r="J652" i="2"/>
  <c r="J80" i="2" s="1"/>
  <c r="BK521" i="2"/>
  <c r="J521" i="2"/>
  <c r="J76" i="2" s="1"/>
  <c r="BK701" i="2"/>
  <c r="J701" i="2"/>
  <c r="J83" i="2" s="1"/>
  <c r="BK90" i="5"/>
  <c r="J90" i="5" s="1"/>
  <c r="J65" i="5" s="1"/>
  <c r="J92" i="5"/>
  <c r="J66" i="5" s="1"/>
  <c r="F59" i="5"/>
  <c r="F84" i="5"/>
  <c r="BE93" i="5"/>
  <c r="E50" i="5"/>
  <c r="J58" i="5"/>
  <c r="J82" i="5"/>
  <c r="BE91" i="5"/>
  <c r="J59" i="5"/>
  <c r="F58" i="4"/>
  <c r="E75" i="4"/>
  <c r="BE90" i="4"/>
  <c r="BE91" i="4"/>
  <c r="BE92" i="4"/>
  <c r="BE93" i="4"/>
  <c r="BE94" i="4"/>
  <c r="BE95" i="4"/>
  <c r="BE96" i="4"/>
  <c r="J58" i="4"/>
  <c r="J84" i="4"/>
  <c r="J56" i="4"/>
  <c r="F84" i="4"/>
  <c r="BE97" i="4"/>
  <c r="BE101" i="4"/>
  <c r="E50" i="3"/>
  <c r="J58" i="3"/>
  <c r="J59" i="3"/>
  <c r="J81" i="3"/>
  <c r="BE100" i="3"/>
  <c r="BE96" i="3"/>
  <c r="F83" i="3"/>
  <c r="BE90" i="3"/>
  <c r="F59" i="3"/>
  <c r="BE94" i="3"/>
  <c r="BE98" i="3"/>
  <c r="E50" i="2"/>
  <c r="J56" i="2"/>
  <c r="F59" i="2"/>
  <c r="J103" i="2"/>
  <c r="BE164" i="2"/>
  <c r="BE166" i="2"/>
  <c r="BE172" i="2"/>
  <c r="BE201" i="2"/>
  <c r="BE203" i="2"/>
  <c r="BE233" i="2"/>
  <c r="BE252" i="2"/>
  <c r="BE254" i="2"/>
  <c r="BE274" i="2"/>
  <c r="BE279" i="2"/>
  <c r="BE366" i="2"/>
  <c r="BE386" i="2"/>
  <c r="BE392" i="2"/>
  <c r="BE395" i="2"/>
  <c r="BE398" i="2"/>
  <c r="BE416" i="2"/>
  <c r="BE418" i="2"/>
  <c r="BE433" i="2"/>
  <c r="BE437" i="2"/>
  <c r="BE439" i="2"/>
  <c r="BE441" i="2"/>
  <c r="BE443" i="2"/>
  <c r="BE479" i="2"/>
  <c r="BE483" i="2"/>
  <c r="BE489" i="2"/>
  <c r="BE519" i="2"/>
  <c r="BE542" i="2"/>
  <c r="BE562" i="2"/>
  <c r="BE629" i="2"/>
  <c r="BE642" i="2"/>
  <c r="BE646" i="2"/>
  <c r="BE656" i="2"/>
  <c r="J59" i="2"/>
  <c r="F103" i="2"/>
  <c r="BE123" i="2"/>
  <c r="BE129" i="2"/>
  <c r="BE143" i="2"/>
  <c r="BE157" i="2"/>
  <c r="BE160" i="2"/>
  <c r="BE174" i="2"/>
  <c r="BE227" i="2"/>
  <c r="BE229" i="2"/>
  <c r="BE235" i="2"/>
  <c r="BE239" i="2"/>
  <c r="BE246" i="2"/>
  <c r="BE257" i="2"/>
  <c r="BE259" i="2"/>
  <c r="BE270" i="2"/>
  <c r="BE277" i="2"/>
  <c r="BE291" i="2"/>
  <c r="BE293" i="2"/>
  <c r="BE295" i="2"/>
  <c r="BE327" i="2"/>
  <c r="BE334" i="2"/>
  <c r="BE362" i="2"/>
  <c r="BE364" i="2"/>
  <c r="BE420" i="2"/>
  <c r="BE423" i="2"/>
  <c r="BE426" i="2"/>
  <c r="BE430" i="2"/>
  <c r="BE446" i="2"/>
  <c r="BE453" i="2"/>
  <c r="BE474" i="2"/>
  <c r="BE477" i="2"/>
  <c r="BE486" i="2"/>
  <c r="BE502" i="2"/>
  <c r="BE510" i="2"/>
  <c r="BE522" i="2"/>
  <c r="BE545" i="2"/>
  <c r="BE549" i="2"/>
  <c r="BE557" i="2"/>
  <c r="BE570" i="2"/>
  <c r="BE609" i="2"/>
  <c r="BE623" i="2"/>
  <c r="BE626" i="2"/>
  <c r="BE632" i="2"/>
  <c r="BE657" i="2"/>
  <c r="BE110" i="2"/>
  <c r="BE114" i="2"/>
  <c r="BE126" i="2"/>
  <c r="BE136" i="2"/>
  <c r="BE168" i="2"/>
  <c r="BE176" i="2"/>
  <c r="BE178" i="2"/>
  <c r="BE185" i="2"/>
  <c r="BE194" i="2"/>
  <c r="BE212" i="2"/>
  <c r="BE223" i="2"/>
  <c r="BE241" i="2"/>
  <c r="BE304" i="2"/>
  <c r="BE345" i="2"/>
  <c r="BE354" i="2"/>
  <c r="BE369" i="2"/>
  <c r="BE404" i="2"/>
  <c r="BE457" i="2"/>
  <c r="BE459" i="2"/>
  <c r="BE463" i="2"/>
  <c r="BE466" i="2"/>
  <c r="BE470" i="2"/>
  <c r="BE472" i="2"/>
  <c r="BE498" i="2"/>
  <c r="BE505" i="2"/>
  <c r="BE512" i="2"/>
  <c r="BE513" i="2"/>
  <c r="BE517" i="2"/>
  <c r="BE531" i="2"/>
  <c r="BE533" i="2"/>
  <c r="BE536" i="2"/>
  <c r="BE539" i="2"/>
  <c r="BE584" i="2"/>
  <c r="BE605" i="2"/>
  <c r="BE634" i="2"/>
  <c r="BE650" i="2"/>
  <c r="BE653" i="2"/>
  <c r="BE658" i="2"/>
  <c r="BE659" i="2"/>
  <c r="BE660" i="2"/>
  <c r="BE683" i="2"/>
  <c r="BE685" i="2"/>
  <c r="BE688" i="2"/>
  <c r="BE692" i="2"/>
  <c r="BE699" i="2"/>
  <c r="BE702" i="2"/>
  <c r="BE708" i="2"/>
  <c r="BE712" i="2"/>
  <c r="BE120" i="2"/>
  <c r="BE148" i="2"/>
  <c r="BE214" i="2"/>
  <c r="BE248" i="2"/>
  <c r="BE263" i="2"/>
  <c r="BE297" i="2"/>
  <c r="BE315" i="2"/>
  <c r="BE324" i="2"/>
  <c r="BE359" i="2"/>
  <c r="BE371" i="2"/>
  <c r="BE375" i="2"/>
  <c r="BE378" i="2"/>
  <c r="BE382" i="2"/>
  <c r="BE400" i="2"/>
  <c r="BE450" i="2"/>
  <c r="BE480" i="2"/>
  <c r="BE482" i="2"/>
  <c r="BE485" i="2"/>
  <c r="BE496" i="2"/>
  <c r="BE508" i="2"/>
  <c r="BE527" i="2"/>
  <c r="BE577" i="2"/>
  <c r="BE592" i="2"/>
  <c r="BE636" i="2"/>
  <c r="BE639" i="2"/>
  <c r="BE640" i="2"/>
  <c r="BE641" i="2"/>
  <c r="BE655" i="2"/>
  <c r="BE667" i="2"/>
  <c r="BE671" i="2"/>
  <c r="F38" i="2"/>
  <c r="BC56" i="1" s="1"/>
  <c r="J36" i="3"/>
  <c r="AW57" i="1" s="1"/>
  <c r="J36" i="4"/>
  <c r="AW58" i="1" s="1"/>
  <c r="F39" i="5"/>
  <c r="BD59" i="1" s="1"/>
  <c r="F37" i="3"/>
  <c r="BB57" i="1"/>
  <c r="J36" i="5"/>
  <c r="AW59" i="1" s="1"/>
  <c r="F36" i="5"/>
  <c r="BA59" i="1" s="1"/>
  <c r="J36" i="2"/>
  <c r="AW56" i="1" s="1"/>
  <c r="AS54" i="1"/>
  <c r="F37" i="2"/>
  <c r="BB56" i="1" s="1"/>
  <c r="F39" i="3"/>
  <c r="BD57" i="1"/>
  <c r="F38" i="4"/>
  <c r="BC58" i="1" s="1"/>
  <c r="F36" i="2"/>
  <c r="BA56" i="1" s="1"/>
  <c r="F39" i="2"/>
  <c r="BD56" i="1" s="1"/>
  <c r="F37" i="5"/>
  <c r="BB59" i="1" s="1"/>
  <c r="F36" i="4"/>
  <c r="BA58" i="1" s="1"/>
  <c r="F38" i="3"/>
  <c r="BC57" i="1"/>
  <c r="F36" i="3"/>
  <c r="BA57" i="1" s="1"/>
  <c r="F37" i="4"/>
  <c r="BB58" i="1" s="1"/>
  <c r="F39" i="4"/>
  <c r="BD58" i="1" s="1"/>
  <c r="F38" i="5"/>
  <c r="BC59" i="1" s="1"/>
  <c r="J39" i="8" l="1"/>
  <c r="AG95" i="7"/>
  <c r="T108" i="2"/>
  <c r="P108" i="2"/>
  <c r="P428" i="2"/>
  <c r="R108" i="2"/>
  <c r="T428" i="2"/>
  <c r="R428" i="2"/>
  <c r="BK706" i="2"/>
  <c r="J706" i="2" s="1"/>
  <c r="J84" i="2" s="1"/>
  <c r="BK88" i="3"/>
  <c r="J88" i="3" s="1"/>
  <c r="J64" i="3" s="1"/>
  <c r="BK88" i="4"/>
  <c r="J88" i="4" s="1"/>
  <c r="J64" i="4" s="1"/>
  <c r="BK108" i="2"/>
  <c r="J108" i="2" s="1"/>
  <c r="J64" i="2" s="1"/>
  <c r="BK89" i="5"/>
  <c r="J89" i="5" s="1"/>
  <c r="J64" i="5" s="1"/>
  <c r="BK428" i="2"/>
  <c r="J428" i="2"/>
  <c r="J71" i="2" s="1"/>
  <c r="BA55" i="1"/>
  <c r="BA54" i="1" s="1"/>
  <c r="W30" i="1" s="1"/>
  <c r="BD55" i="1"/>
  <c r="BD54" i="1" s="1"/>
  <c r="W33" i="1" s="1"/>
  <c r="J35" i="3"/>
  <c r="AV57" i="1" s="1"/>
  <c r="AT57" i="1" s="1"/>
  <c r="F35" i="5"/>
  <c r="AZ59" i="1" s="1"/>
  <c r="BC55" i="1"/>
  <c r="BC54" i="1" s="1"/>
  <c r="AY54" i="1" s="1"/>
  <c r="F35" i="4"/>
  <c r="AZ58" i="1" s="1"/>
  <c r="F35" i="3"/>
  <c r="AZ57" i="1"/>
  <c r="J35" i="4"/>
  <c r="AV58" i="1" s="1"/>
  <c r="AT58" i="1" s="1"/>
  <c r="J35" i="5"/>
  <c r="AV59" i="1" s="1"/>
  <c r="AT59" i="1" s="1"/>
  <c r="BB55" i="1"/>
  <c r="AX55" i="1" s="1"/>
  <c r="F35" i="2"/>
  <c r="AZ56" i="1" s="1"/>
  <c r="J35" i="2"/>
  <c r="AV56" i="1" s="1"/>
  <c r="AT56" i="1" s="1"/>
  <c r="AG94" i="7" l="1"/>
  <c r="AN95" i="7"/>
  <c r="P107" i="2"/>
  <c r="AU56" i="1"/>
  <c r="AU55" i="1" s="1"/>
  <c r="AU54" i="1" s="1"/>
  <c r="R107" i="2"/>
  <c r="T107" i="2"/>
  <c r="BK87" i="3"/>
  <c r="J87" i="3"/>
  <c r="BK107" i="2"/>
  <c r="J107" i="2" s="1"/>
  <c r="J63" i="2" s="1"/>
  <c r="BK87" i="4"/>
  <c r="J87" i="4" s="1"/>
  <c r="J32" i="4" s="1"/>
  <c r="AG58" i="1" s="1"/>
  <c r="BK88" i="5"/>
  <c r="J88" i="5" s="1"/>
  <c r="J63" i="5" s="1"/>
  <c r="AZ55" i="1"/>
  <c r="AV55" i="1" s="1"/>
  <c r="BB54" i="1"/>
  <c r="W31" i="1" s="1"/>
  <c r="AW55" i="1"/>
  <c r="AW54" i="1"/>
  <c r="AK30" i="1" s="1"/>
  <c r="W32" i="1"/>
  <c r="J32" i="3"/>
  <c r="AG57" i="1"/>
  <c r="AY55" i="1"/>
  <c r="AN94" i="7" l="1"/>
  <c r="AK26" i="7"/>
  <c r="AZ60" i="1" s="1"/>
  <c r="J41" i="4"/>
  <c r="J41" i="3"/>
  <c r="J63" i="3"/>
  <c r="J63" i="4"/>
  <c r="AN57" i="1"/>
  <c r="AN58" i="1"/>
  <c r="J32" i="2"/>
  <c r="AG56" i="1" s="1"/>
  <c r="AX54" i="1"/>
  <c r="AT55" i="1"/>
  <c r="J32" i="5"/>
  <c r="AG59" i="1" s="1"/>
  <c r="AZ54" i="1"/>
  <c r="AV54" i="1" s="1"/>
  <c r="AK29" i="1" s="1"/>
  <c r="AK35" i="7" l="1"/>
  <c r="AG60" i="1"/>
  <c r="J41" i="2"/>
  <c r="J41" i="5"/>
  <c r="AN56" i="1"/>
  <c r="AN59" i="1"/>
  <c r="W29" i="1"/>
  <c r="AT54" i="1"/>
  <c r="AN60" i="1" l="1"/>
  <c r="AG55" i="1"/>
  <c r="AG54" i="1" s="1"/>
  <c r="AK26" i="1" s="1"/>
  <c r="AK35" i="1" s="1"/>
  <c r="AN55" i="1" l="1"/>
  <c r="AN54" i="1"/>
</calcChain>
</file>

<file path=xl/sharedStrings.xml><?xml version="1.0" encoding="utf-8"?>
<sst xmlns="http://schemas.openxmlformats.org/spreadsheetml/2006/main" count="7821" uniqueCount="1418">
  <si>
    <t>Export Komplet</t>
  </si>
  <si>
    <t>VZ</t>
  </si>
  <si>
    <t>2.0</t>
  </si>
  <si>
    <t/>
  </si>
  <si>
    <t>False</t>
  </si>
  <si>
    <t>{de27c947-b363-4a62-a811-2a23e5171a3b}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</si>
  <si>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</si>
  <si>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</si>
  <si>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</si>
  <si>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</si>
  <si>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</si>
  <si>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</si>
  <si>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</si>
  <si>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</si>
  <si>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</si>
  <si>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JHA002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</si>
  <si>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</si>
  <si>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</si>
  <si>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Nemocnice Vyškov</t>
  </si>
  <si>
    <t>KSO:</t>
  </si>
  <si>
    <t>CC-CZ:</t>
  </si>
  <si>
    <t>Místo:</t>
  </si>
  <si>
    <t xml:space="preserve"> </t>
  </si>
  <si>
    <t>Datum:</t>
  </si>
  <si>
    <t>26. 8. 2022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</si>
  <si>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</si>
  <si>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</si>
  <si>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</si>
  <si>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</si>
  <si>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</si>
  <si>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</si>
  <si>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</si>
  <si>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</si>
  <si>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</si>
  <si>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</si>
  <si>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</si>
  <si>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</si>
  <si>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</si>
  <si>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</si>
  <si>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</si>
  <si>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</si>
  <si>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</si>
  <si>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</si>
  <si>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</si>
  <si>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</si>
  <si>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</si>
  <si>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</si>
  <si>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</si>
  <si>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</si>
  <si>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</si>
  <si>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</si>
  <si>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</si>
  <si>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</si>
  <si>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</si>
  <si>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</si>
  <si>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</si>
  <si>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</si>
  <si>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</si>
  <si>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</si>
  <si>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</si>
  <si>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</si>
  <si>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</si>
  <si>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</si>
  <si>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</si>
  <si>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</si>
  <si>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</si>
  <si>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</si>
  <si>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</si>
  <si>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</si>
  <si>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</si>
  <si>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</si>
  <si>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</si>
  <si>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</si>
  <si>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</si>
  <si>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Zateplení budovy A8</t>
  </si>
  <si>
    <t>STA</t>
  </si>
  <si>
    <t>1</t>
  </si>
  <si>
    <t>{5871817e-7987-467d-8bfe-f5e5777f2de1}</t>
  </si>
  <si>
    <t>2</t>
  </si>
  <si>
    <t>/</t>
  </si>
  <si>
    <t>01.1</t>
  </si>
  <si>
    <t>Stavební část A8</t>
  </si>
  <si>
    <t>Soupis</t>
  </si>
  <si>
    <t>{e3cf3855-77bc-434b-83ba-1f27d604fe4f}</t>
  </si>
  <si>
    <t>01.2</t>
  </si>
  <si>
    <t>Ochranný nátěr střechy A8</t>
  </si>
  <si>
    <t>{c06c1eb7-2b5f-405e-bb9a-fb3f4685306c}</t>
  </si>
  <si>
    <t>01.3</t>
  </si>
  <si>
    <t>Svítidla - obj.A8</t>
  </si>
  <si>
    <t>{3d4bf738-b7e4-430f-9a7c-2e1c10f028d1}</t>
  </si>
  <si>
    <t>01.4</t>
  </si>
  <si>
    <t>VRN</t>
  </si>
  <si>
    <t>{3ec62d4c-2c35-4f91-ac25-1f32dbc187b8}</t>
  </si>
  <si>
    <t>KRYCÍ LIST SOUPISU PRACÍ</t>
  </si>
  <si>
    <t>Objekt:</t>
  </si>
  <si>
    <t>01 - Zateplení budovy A8</t>
  </si>
  <si>
    <t>Soupis:</t>
  </si>
  <si>
    <t>01.1 - Stavební část A8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</si>
  <si>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</si>
  <si>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</si>
  <si>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</si>
  <si>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</si>
  <si>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</si>
  <si>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</si>
  <si>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</si>
  <si>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62 - Úprava povrchů vnějších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</si>
  <si>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</si>
  <si>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</si>
  <si>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</si>
  <si>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</si>
  <si>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</si>
  <si>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</si>
  <si>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</si>
  <si>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</si>
  <si>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</si>
  <si>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</si>
  <si>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</si>
  <si>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</si>
  <si>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768 - Hliníkové výplně otvorů</t>
  </si>
  <si>
    <t xml:space="preserve">    769 - Plastové výplně otvorů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</si>
  <si>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</si>
  <si>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</si>
  <si>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</si>
  <si>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</si>
  <si>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</si>
  <si>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</si>
  <si>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</si>
  <si>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</si>
  <si>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</si>
  <si>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</si>
  <si>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</si>
  <si>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</si>
  <si>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</si>
  <si>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</si>
  <si>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</si>
  <si>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</si>
  <si>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</si>
  <si>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</si>
  <si>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</si>
  <si>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</si>
  <si>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</si>
  <si>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</si>
  <si>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</si>
  <si>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311238650</t>
  </si>
  <si>
    <t>Zdivo jednovrstvé tepelně izolační z cihel děrovaných broušených s integrovanou izolací z hydrofobizované minerální vlny na tenkovrstvou maltu, součinitel prostupu tepla U přes 0,18 do 0,22, pevnost cihel P8, tl. zdiva 300 mm</t>
  </si>
  <si>
    <t>m2</t>
  </si>
  <si>
    <t>CS ÚRS 2022 02</t>
  </si>
  <si>
    <t>4</t>
  </si>
  <si>
    <t>547566292</t>
  </si>
  <si>
    <t>Online PSC</t>
  </si>
  <si>
    <t>https://podminky.urs.cz/item/CS_URS_2022_02/311238650</t>
  </si>
  <si>
    <t>VV</t>
  </si>
  <si>
    <t>"po sklobetonech"</t>
  </si>
  <si>
    <t>2,6*2,1*2-1,3*0,6*3</t>
  </si>
  <si>
    <t>311238655</t>
  </si>
  <si>
    <t>Zdivo jednovrstvé tepelně izolační z cihel děrovaných broušených s integrovanou izolací z hydrofobizované minerální vlny na tenkovrstvou maltu, součinitel prostupu tepla U přes 0,18 do 0,22, pevnost cihel P10, tl. zdiva 440 mm</t>
  </si>
  <si>
    <t>108494966</t>
  </si>
  <si>
    <t>https://podminky.urs.cz/item/CS_URS_2022_02/311238655</t>
  </si>
  <si>
    <t>"zazděné otvory"</t>
  </si>
  <si>
    <t>0,8*0,6*3</t>
  </si>
  <si>
    <t>5,15*1,82*2+2,5*1,8</t>
  </si>
  <si>
    <t>Součet</t>
  </si>
  <si>
    <t>317234410</t>
  </si>
  <si>
    <t>Vyzdívka mezi nosníky cihlami pálenými na maltu cementovou</t>
  </si>
  <si>
    <t>m3</t>
  </si>
  <si>
    <t>-1209990596</t>
  </si>
  <si>
    <t>https://podminky.urs.cz/item/CS_URS_2022_02/317234410</t>
  </si>
  <si>
    <t>5,55*0,45*0,18*2+2,9*0,45*0,18</t>
  </si>
  <si>
    <t>317941123</t>
  </si>
  <si>
    <t>Osazování ocelových válcovaných nosníků na zdivu I nebo IE nebo U nebo UE nebo L č. 14 až 22 nebo výšky do 220 mm</t>
  </si>
  <si>
    <t>t</t>
  </si>
  <si>
    <t>-257314465</t>
  </si>
  <si>
    <t>https://podminky.urs.cz/item/CS_URS_2022_02/317941123</t>
  </si>
  <si>
    <t>(5,55*3*2+2,9*3)*18,8/1000</t>
  </si>
  <si>
    <t>5</t>
  </si>
  <si>
    <t>M</t>
  </si>
  <si>
    <t>13010750</t>
  </si>
  <si>
    <t>ocel profilová jakost S235JR (11 375) průřez IPE 180</t>
  </si>
  <si>
    <t>8</t>
  </si>
  <si>
    <t>-2105967097</t>
  </si>
  <si>
    <t>0,79*1,08</t>
  </si>
  <si>
    <t>61</t>
  </si>
  <si>
    <t>Úprava povrchů vnitřních</t>
  </si>
  <si>
    <t>6</t>
  </si>
  <si>
    <t>612131101</t>
  </si>
  <si>
    <t>Podkladní a spojovací vrstva vnitřních omítaných ploch cementový postřik nanášený ručně celoplošně stěn</t>
  </si>
  <si>
    <t>-1178500219</t>
  </si>
  <si>
    <t>https://podminky.urs.cz/item/CS_URS_2022_02/612131101</t>
  </si>
  <si>
    <t>2,6*2,1*2-1,3*0,6*2</t>
  </si>
  <si>
    <t>5,15*1,8*2+2,5*1,8</t>
  </si>
  <si>
    <t>7</t>
  </si>
  <si>
    <t>612321141</t>
  </si>
  <si>
    <t>Omítka vápenocementová vnitřních ploch nanášená ručně dvouvrstvá, tloušťky jádrové omítky do 10 mm a tloušťky štuku do 3 mm štuková svislých konstrukcí stěn</t>
  </si>
  <si>
    <t>-211333934</t>
  </si>
  <si>
    <t>https://podminky.urs.cz/item/CS_URS_2022_02/612321141</t>
  </si>
  <si>
    <t>615142012</t>
  </si>
  <si>
    <t>Potažení vnitřních ploch pletivem v ploše nebo pruzích, na plném podkladu rabicovým provizorním přichycením nosníků</t>
  </si>
  <si>
    <t>16</t>
  </si>
  <si>
    <t>-1296935975</t>
  </si>
  <si>
    <t>https://podminky.urs.cz/item/CS_URS_2022_02/615142012</t>
  </si>
  <si>
    <t>"ocelové překlady"</t>
  </si>
  <si>
    <t>5,55*0,18*2*2+5,15*0,45*2++2,5*0,45+2,9*0,18*2</t>
  </si>
  <si>
    <t>9</t>
  </si>
  <si>
    <t>612315302</t>
  </si>
  <si>
    <t>Vápenná omítka ostění nebo nadpraží štuková</t>
  </si>
  <si>
    <t>-569300338</t>
  </si>
  <si>
    <t>https://podminky.urs.cz/item/CS_URS_2022_02/612315302</t>
  </si>
  <si>
    <t>"nová okna"</t>
  </si>
  <si>
    <t>((3,9+0,6*2)*4+(2,6+0,6*2)*11+(2+0,6*2)*4)*0,2</t>
  </si>
  <si>
    <t>"zpětně osazovaná okna"</t>
  </si>
  <si>
    <t>((1,3+0,6*2)+(2,6+0,6*2)+(2,5+1,8*2)+(5,15+1,8*2)*2)*0,2</t>
  </si>
  <si>
    <t>5,55*0,18*2*2+5,15*0,45*2+2,5*0,45+2,9*0,18*2</t>
  </si>
  <si>
    <t>10</t>
  </si>
  <si>
    <t>619991001</t>
  </si>
  <si>
    <t>Zakrytí vnitřních ploch před znečištěním včetně pozdějšího odkrytí podlah fólií přilepenou lepící páskou</t>
  </si>
  <si>
    <t>-182030211</t>
  </si>
  <si>
    <t>https://podminky.urs.cz/item/CS_URS_2022_02/619991001</t>
  </si>
  <si>
    <t>6*2*2+3*2+3*2+2*2</t>
  </si>
  <si>
    <t>11</t>
  </si>
  <si>
    <t>619991011</t>
  </si>
  <si>
    <t>Zakrytí vnitřních ploch před znečištěním včetně pozdějšího odkrytí konstrukcí a prvků obalením fólií a přelepením páskou</t>
  </si>
  <si>
    <t>-1144244576</t>
  </si>
  <si>
    <t>https://podminky.urs.cz/item/CS_URS_2022_02/619991011</t>
  </si>
  <si>
    <t>5,15*1,8*2+2,5*1,8+1,3*0,6+2,6*0,6</t>
  </si>
  <si>
    <t>62</t>
  </si>
  <si>
    <t>Úprava povrchů vnějších</t>
  </si>
  <si>
    <t>12</t>
  </si>
  <si>
    <t>621131111</t>
  </si>
  <si>
    <t>Podkladní a spojovací vrstva vnějších omítaných ploch polymercementový spojovací můstek nanášený ručně podhledů</t>
  </si>
  <si>
    <t>-1691089257</t>
  </si>
  <si>
    <t>https://podminky.urs.cz/item/CS_URS_2022_02/621131111</t>
  </si>
  <si>
    <t>13</t>
  </si>
  <si>
    <t>621151011</t>
  </si>
  <si>
    <t>Penetrační nátěr vnějších pastovitých tenkovrstvých omítek silikátový paropropustný podhledů</t>
  </si>
  <si>
    <t>-1775161496</t>
  </si>
  <si>
    <t>https://podminky.urs.cz/item/CS_URS_2022_02/621151011</t>
  </si>
  <si>
    <t>14</t>
  </si>
  <si>
    <t>621231131</t>
  </si>
  <si>
    <t>Montáž kontaktního zateplení lepením a mechanickým kotvením z desek z fenolické pěny na vnější podhledy, na podklad betonový nebo z lehčeného betonu, z tvárnic keramických nebo vápenopískových, tloušťky desek přes 120 do 160 mm</t>
  </si>
  <si>
    <t>1842217625</t>
  </si>
  <si>
    <t>https://podminky.urs.cz/item/CS_URS_2022_02/621231131</t>
  </si>
  <si>
    <t>"podhled arkýře"</t>
  </si>
  <si>
    <t>21,96</t>
  </si>
  <si>
    <t>28376811</t>
  </si>
  <si>
    <t>deska fenolická tepelně izolační fasádní λ=0,021 tl 160mm</t>
  </si>
  <si>
    <t>1122181105</t>
  </si>
  <si>
    <t>21,96*1,1</t>
  </si>
  <si>
    <t>621531012</t>
  </si>
  <si>
    <t>Omítka tenkovrstvá silikonová vnějších ploch probarvená bez penetrace zatíraná (škrábaná), zrnitost 1,5 mm podhledů</t>
  </si>
  <si>
    <t>1399888302</t>
  </si>
  <si>
    <t>https://podminky.urs.cz/item/CS_URS_2022_02/621531012</t>
  </si>
  <si>
    <t>17</t>
  </si>
  <si>
    <t>621251107</t>
  </si>
  <si>
    <t>Montáž kontaktního zateplení lepením a mechanickým kotvením Příplatek k cenám za zápustnou montáž kotev s použitím tepelněizolačních zátek na vnější podhledy z fenolické pěny</t>
  </si>
  <si>
    <t>-2086453865</t>
  </si>
  <si>
    <t>https://podminky.urs.cz/item/CS_URS_2022_02/621251107</t>
  </si>
  <si>
    <t>18</t>
  </si>
  <si>
    <t>622131101</t>
  </si>
  <si>
    <t>Podkladní a spojovací vrstva vnějších omítaných ploch cementový postřik nanášený ručně celoplošně stěn</t>
  </si>
  <si>
    <t>1927782472</t>
  </si>
  <si>
    <t>https://podminky.urs.cz/item/CS_URS_2022_02/622131101</t>
  </si>
  <si>
    <t>19</t>
  </si>
  <si>
    <t>622131111</t>
  </si>
  <si>
    <t>Podkladní a spojovací vrstva vnějších omítaných ploch polymercementový spojovací můstek nanášený ručně stěn</t>
  </si>
  <si>
    <t>1308616663</t>
  </si>
  <si>
    <t>https://podminky.urs.cz/item/CS_URS_2022_02/622131111</t>
  </si>
  <si>
    <t>"sokl"</t>
  </si>
  <si>
    <t>48,94</t>
  </si>
  <si>
    <t>"nad soklem"</t>
  </si>
  <si>
    <t>691,45+10,21+65,34</t>
  </si>
  <si>
    <t>"ostění"</t>
  </si>
  <si>
    <t>386,28*(0,15+0,18)</t>
  </si>
  <si>
    <t>20</t>
  </si>
  <si>
    <t>622143003</t>
  </si>
  <si>
    <t>Montáž omítkových profilů plastových, pozinkovaných nebo dřevěných upevněných vtlačením do podkladní vrstvy nebo přibitím rohových s tkaninou</t>
  </si>
  <si>
    <t>m</t>
  </si>
  <si>
    <t>260000505</t>
  </si>
  <si>
    <t>https://podminky.urs.cz/item/CS_URS_2022_02/622143003</t>
  </si>
  <si>
    <t>"kolem ostění"</t>
  </si>
  <si>
    <t>386,280</t>
  </si>
  <si>
    <t>"rohy budovy"</t>
  </si>
  <si>
    <t>1,25*2+12,73*2+2+11,8*4+10,6*2</t>
  </si>
  <si>
    <t>55343026</t>
  </si>
  <si>
    <t>profil rohový Pz+PVC pro vnější omítky tl 15mm</t>
  </si>
  <si>
    <t>-1156028185</t>
  </si>
  <si>
    <t>484,64*1,1</t>
  </si>
  <si>
    <t>22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</si>
  <si>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</si>
  <si>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</si>
  <si>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-360759084</t>
  </si>
  <si>
    <t>https://podminky.urs.cz/item/CS_URS_2022_02/622143004</t>
  </si>
  <si>
    <t>(3,9+0,6*2)*4+(2,6+0,6*2)*11+(2+0,6*2)*4</t>
  </si>
  <si>
    <t>(3,9+2,1*2)*4+(2,55+2,1*2)*6+(1,05+2,1*2)+(2,6+2,1*2)*4</t>
  </si>
  <si>
    <t>(2,5+2,1*2)*3+(2+2,1*2)*2+(2,75+4,3*2)+(1,55+3*2)</t>
  </si>
  <si>
    <t>(1,05+1,05*2)*2+(1,2+2,1*2)*2+(2,93+2,1*2)+(2,6+2,1*2)*10</t>
  </si>
  <si>
    <t>(3+2,1*2)+(1,3+0,6*2)+(2,6+0,6*2)+(0,9+2,85*2)*2+(5,15+1,8*2)*2</t>
  </si>
  <si>
    <t>(2,25+2,1*2)+(2,5+1,8*2)+(1,35+2,1*2)</t>
  </si>
  <si>
    <t>23</t>
  </si>
  <si>
    <t>59051476</t>
  </si>
  <si>
    <t>profil začišťovací PVC 9mm s výztužnou tkaninou pro ostění ETICS</t>
  </si>
  <si>
    <t>683274544</t>
  </si>
  <si>
    <t>386,28*1,1</t>
  </si>
  <si>
    <t>24</t>
  </si>
  <si>
    <t>622151011</t>
  </si>
  <si>
    <t>Penetrační nátěr vnějších pastovitých tenkovrstvých omítek silikátový paropropustný stěn</t>
  </si>
  <si>
    <t>822264846</t>
  </si>
  <si>
    <t>https://podminky.urs.cz/item/CS_URS_2022_02/622151011</t>
  </si>
  <si>
    <t>25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</si>
  <si>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</si>
  <si>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</si>
  <si>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578698142</t>
  </si>
  <si>
    <t>https://podminky.urs.cz/item/CS_URS_2022_02/622211041</t>
  </si>
  <si>
    <t>26</t>
  </si>
  <si>
    <t>28376022</t>
  </si>
  <si>
    <t>deska perimetrická fasádní soklová 150kPa λ=0,035 tl 180mm</t>
  </si>
  <si>
    <t>-816878929</t>
  </si>
  <si>
    <t>48,94*1,1</t>
  </si>
  <si>
    <t>27</t>
  </si>
  <si>
    <t>622212051</t>
  </si>
  <si>
    <t>Montáž kontaktního zateplení vnějšího ostění, nadpraží nebo parapetu lepením z polystyrenových desek hloubky špalet přes 200 do 400 mm, tloušťky desek do 40 mm</t>
  </si>
  <si>
    <t>-2070461790</t>
  </si>
  <si>
    <t>https://podminky.urs.cz/item/CS_URS_2022_02/622212051</t>
  </si>
  <si>
    <t>"ostění v soklu"</t>
  </si>
  <si>
    <t>(3,9*4+2,6*11+2*4+0,6*2*(4+11+4))</t>
  </si>
  <si>
    <t>28</t>
  </si>
  <si>
    <t>28376011</t>
  </si>
  <si>
    <t>deska perimetrická fasádní soklová 150kPa λ=0,035 tl 30mm</t>
  </si>
  <si>
    <t>1579062611</t>
  </si>
  <si>
    <t>75*(0,15+0,18)*1,1</t>
  </si>
  <si>
    <t>29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</si>
  <si>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</si>
  <si>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</si>
  <si>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531206311</t>
  </si>
  <si>
    <t>https://podminky.urs.cz/item/CS_URS_2022_02/622221031</t>
  </si>
  <si>
    <t>"atika"</t>
  </si>
  <si>
    <t>65,34</t>
  </si>
  <si>
    <t>30</t>
  </si>
  <si>
    <t>63151538</t>
  </si>
  <si>
    <t>deska tepelně izolační minerální kontaktních fasád podélné vlákno λ=0,036 tl 160mm</t>
  </si>
  <si>
    <t>1506782663</t>
  </si>
  <si>
    <t>65,34*1,1</t>
  </si>
  <si>
    <t>31</t>
  </si>
  <si>
    <t>622221041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</si>
  <si>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160 do 200 mm</t>
  </si>
  <si>
    <t>-1171628330</t>
  </si>
  <si>
    <t>https://podminky.urs.cz/item/CS_URS_2022_02/622221041</t>
  </si>
  <si>
    <t>"mezi soklem a atikou"</t>
  </si>
  <si>
    <t>691,45</t>
  </si>
  <si>
    <t>32</t>
  </si>
  <si>
    <t>63151539</t>
  </si>
  <si>
    <t>deska tepelně izolační minerální kontaktních fasád podélné vlákno λ=0,036 tl 180mm</t>
  </si>
  <si>
    <t>-1606674465</t>
  </si>
  <si>
    <t>691,45*1,1</t>
  </si>
  <si>
    <t>33</t>
  </si>
  <si>
    <t>622221051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</si>
  <si>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200 do 240 mm</t>
  </si>
  <si>
    <t>1549491644</t>
  </si>
  <si>
    <t>https://podminky.urs.cz/item/CS_URS_2022_02/622221051</t>
  </si>
  <si>
    <t>"stěny arkýře"</t>
  </si>
  <si>
    <t>10,21</t>
  </si>
  <si>
    <t>34</t>
  </si>
  <si>
    <t>63151542</t>
  </si>
  <si>
    <t>deska tepelně izolační minerální kontaktních fasád podélné vlákno λ=0,036 tl 240mm</t>
  </si>
  <si>
    <t>-1518352611</t>
  </si>
  <si>
    <t>10,21*1,1</t>
  </si>
  <si>
    <t>35</t>
  </si>
  <si>
    <t>622222051</t>
  </si>
  <si>
    <t>Montáž kontaktního zateplení vnějšího ostění, nadpraží nebo parapetu lepením z desek z minerální vlny s podélnou nebo kolmou orientací vláken nebo z kombinovaných desek hloubky špalet přes 200 do 400 mm, tloušťky desek do 40 mm</t>
  </si>
  <si>
    <t>720537134</t>
  </si>
  <si>
    <t>https://podminky.urs.cz/item/CS_URS_2022_02/622222051</t>
  </si>
  <si>
    <t>386,28-75</t>
  </si>
  <si>
    <t>36</t>
  </si>
  <si>
    <t>63151517</t>
  </si>
  <si>
    <t>deska tepelně izolační minerální kontaktních fasád podélné vlákno λ=0,036 tl 30mm</t>
  </si>
  <si>
    <t>-1788626570</t>
  </si>
  <si>
    <t>311,28*(0,15+0,18)*1,1</t>
  </si>
  <si>
    <t>37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</si>
  <si>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</si>
  <si>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</si>
  <si>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-1980323737</t>
  </si>
  <si>
    <t>https://podminky.urs.cz/item/CS_URS_2022_02/622251101</t>
  </si>
  <si>
    <t>38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</si>
  <si>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</si>
  <si>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</si>
  <si>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-1189497966</t>
  </si>
  <si>
    <t>https://podminky.urs.cz/item/CS_URS_2022_02/622251105</t>
  </si>
  <si>
    <t>39</t>
  </si>
  <si>
    <t>622251211</t>
  </si>
  <si>
    <t>Montáž kontaktního zateplení lepením a mechanickým kotvením Příplatek k cenám za zesílené vyztužení druhou vrstvou sklovláknitého pletiva vnějších stěn</t>
  </si>
  <si>
    <t>-992061442</t>
  </si>
  <si>
    <t>https://podminky.urs.cz/item/CS_URS_2022_02/622251211</t>
  </si>
  <si>
    <t>40</t>
  </si>
  <si>
    <t>622252001</t>
  </si>
  <si>
    <t>Montáž profilů kontaktního zateplení zakládacích soklových připevněných hmoždinkami</t>
  </si>
  <si>
    <t>915958034</t>
  </si>
  <si>
    <t>https://podminky.urs.cz/item/CS_URS_2022_02/622252001</t>
  </si>
  <si>
    <t>11,19*2+5,6+5,58+27,44+19,05*2+1,2*2</t>
  </si>
  <si>
    <t>41</t>
  </si>
  <si>
    <t>59051655</t>
  </si>
  <si>
    <t>profil zakládací Al tl 0,7mm pro ETICS pro izolant tl 180mm</t>
  </si>
  <si>
    <t>-1997486185</t>
  </si>
  <si>
    <t>101,5*1,1</t>
  </si>
  <si>
    <t>42</t>
  </si>
  <si>
    <t>622252002</t>
  </si>
  <si>
    <t>Montáž profilů kontaktního zateplení ostatních stěnových, dilatačních apod. lepených do tmelu</t>
  </si>
  <si>
    <t>-111450687</t>
  </si>
  <si>
    <t>https://podminky.urs.cz/item/CS_URS_2022_02/622252002</t>
  </si>
  <si>
    <t>"nadpraží"</t>
  </si>
  <si>
    <t>3,9*4+2,6*11+2*4+3,9*4+2,55*6+1,05+2,6*4+2,5*3+2*2+2,75+1,55</t>
  </si>
  <si>
    <t>1,05*2+1,2*2+2,93+2,6*10+3+1,3+2,6+0,9*2+5,15*2+2,25+2,5+1,35</t>
  </si>
  <si>
    <t>Mezisoučet</t>
  </si>
  <si>
    <t>"parapet"</t>
  </si>
  <si>
    <t>162,37+5,2</t>
  </si>
  <si>
    <t>"profil u ploché střechy"</t>
  </si>
  <si>
    <t>1,25*2+12,73*2+2</t>
  </si>
  <si>
    <t>43</t>
  </si>
  <si>
    <t>59051510</t>
  </si>
  <si>
    <t>profil začišťovací s okapnicí PVC s výztužnou tkaninou pro nadpraží ETICS</t>
  </si>
  <si>
    <t>1698799592</t>
  </si>
  <si>
    <t>168,88*1,1</t>
  </si>
  <si>
    <t>44</t>
  </si>
  <si>
    <t>59051512</t>
  </si>
  <si>
    <t>profil začišťovací s okapnicí PVC s výztužnou tkaninou pro parapet ETICS</t>
  </si>
  <si>
    <t>1291020687</t>
  </si>
  <si>
    <t>(162,37+5,2)*1,1</t>
  </si>
  <si>
    <t>45</t>
  </si>
  <si>
    <t>28342206</t>
  </si>
  <si>
    <t>profil ukončovací PVC s výztužnou tkaninu pro ukončení atiky ETICS</t>
  </si>
  <si>
    <t>-1233503642</t>
  </si>
  <si>
    <t>29,96*1,1</t>
  </si>
  <si>
    <t>46</t>
  </si>
  <si>
    <t>622321121</t>
  </si>
  <si>
    <t>Omítka vápenocementová vnějších ploch nanášená ručně jednovrstvá, tloušťky do 15 mm hladká stěn</t>
  </si>
  <si>
    <t>-270464780</t>
  </si>
  <si>
    <t>https://podminky.urs.cz/item/CS_URS_2022_02/622321121</t>
  </si>
  <si>
    <t>47</t>
  </si>
  <si>
    <t>622325301</t>
  </si>
  <si>
    <t>Oprava vápenné omítky vnějších ploch stupně členitosti 2 štukové, v rozsahu opravované plochy do 10%</t>
  </si>
  <si>
    <t>1205529084</t>
  </si>
  <si>
    <t>https://podminky.urs.cz/item/CS_URS_2022_02/622325301</t>
  </si>
  <si>
    <t>386,28*0,15</t>
  </si>
  <si>
    <t>"podhled"</t>
  </si>
  <si>
    <t>48</t>
  </si>
  <si>
    <t>622531012</t>
  </si>
  <si>
    <t>Omítka tenkovrstvá silikonová vnějších ploch probarvená bez penetrace zatíraná (škrábaná), zrnitost 1,5 mm stěn</t>
  </si>
  <si>
    <t>2060034539</t>
  </si>
  <si>
    <t>https://podminky.urs.cz/item/CS_URS_2022_02/622531012</t>
  </si>
  <si>
    <t>49</t>
  </si>
  <si>
    <t>5969921-x1</t>
  </si>
  <si>
    <t>Nátěr hydrofobní dvojnásobný</t>
  </si>
  <si>
    <t>594596243</t>
  </si>
  <si>
    <t>50</t>
  </si>
  <si>
    <t>629991011</t>
  </si>
  <si>
    <t>Zakrytí vnějších ploch před znečištěním včetně pozdějšího odkrytí výplní otvorů a svislých ploch fólií přilepenou lepící páskou</t>
  </si>
  <si>
    <t>-1059230336</t>
  </si>
  <si>
    <t>https://podminky.urs.cz/item/CS_URS_2022_02/629991011</t>
  </si>
  <si>
    <t>3,9*0,6*4+2,6*0,6*11+2*0,6*4</t>
  </si>
  <si>
    <t>3,9*2,1*4+2,55*2,1*6+1,05*2,1+2,6*2,1*4+2,5*2,1*3+2*2,1+2,75*4,3+1,55*3</t>
  </si>
  <si>
    <t>1,05*1,05*2+1,2*2,1*2+2,93*2,1+2,6*2,1*10+3*2,1+1,3*0,6+2,6*0,6</t>
  </si>
  <si>
    <t>0,9*2,85*2+5,15*1,8*2+2,25*2,1+2,5*1,8+1,35*2,1</t>
  </si>
  <si>
    <t>51</t>
  </si>
  <si>
    <t>629995101</t>
  </si>
  <si>
    <t>Očištění vnějších ploch tlakovou vodou omytím</t>
  </si>
  <si>
    <t>-352195089</t>
  </si>
  <si>
    <t>https://podminky.urs.cz/item/CS_URS_2022_02/629995101</t>
  </si>
  <si>
    <t>52</t>
  </si>
  <si>
    <t>62800-001</t>
  </si>
  <si>
    <t>M+D kotvící prvek z tvrzené Pu pěny, 200x200x180mm</t>
  </si>
  <si>
    <t>kus</t>
  </si>
  <si>
    <t>-2058077390</t>
  </si>
  <si>
    <t>"pro výrobek HV1"</t>
  </si>
  <si>
    <t>"pro výrobek HV2"</t>
  </si>
  <si>
    <t>"pro výrobek HV3"</t>
  </si>
  <si>
    <t>Ostatní konstrukce a práce, bourání</t>
  </si>
  <si>
    <t>53</t>
  </si>
  <si>
    <t>941311111</t>
  </si>
  <si>
    <t>Montáž lešení řadového modulového lehkého pracovního s podlahami s provozním zatížením tř. 3 do 200 kg/m2 šířky tř. SW06 od 0,6 do 0,9 m, výšky do 10 m</t>
  </si>
  <si>
    <t>-1281906498</t>
  </si>
  <si>
    <t>https://podminky.urs.cz/item/CS_URS_2022_02/941311111</t>
  </si>
  <si>
    <t>(1+11,19+1)*11,8*2+(5,6+5,58)*11,8+(1+27,44+1)*11,8</t>
  </si>
  <si>
    <t>(19,05+1,2)*10,6*2</t>
  </si>
  <si>
    <t>54</t>
  </si>
  <si>
    <t>941311211</t>
  </si>
  <si>
    <t>Montáž lešení řadového modulového lehkého pracovního s podlahami s provozním zatížením tř. 3 do 200 kg/m2 Příplatek za první a každý další den použití lešení k ceně -1111 nebo -1112</t>
  </si>
  <si>
    <t>-69111205</t>
  </si>
  <si>
    <t>https://podminky.urs.cz/item/CS_URS_2022_02/941311211</t>
  </si>
  <si>
    <t>1219,9*30</t>
  </si>
  <si>
    <t>55</t>
  </si>
  <si>
    <t>941311811</t>
  </si>
  <si>
    <t>Demontáž lešení řadového modulového lehkého pracovního s podlahami s provozním zatížením tř. 3 do 200 kg/m2 šířky SW06 od 0,6 do 0,9 m, výšky do 10 m</t>
  </si>
  <si>
    <t>-2077194957</t>
  </si>
  <si>
    <t>https://podminky.urs.cz/item/CS_URS_2022_02/941311811</t>
  </si>
  <si>
    <t>56</t>
  </si>
  <si>
    <t>944511111</t>
  </si>
  <si>
    <t>Montáž ochranné sítě zavěšené na konstrukci lešení z textilie z umělých vláken</t>
  </si>
  <si>
    <t>-833670133</t>
  </si>
  <si>
    <t>https://podminky.urs.cz/item/CS_URS_2022_02/944511111</t>
  </si>
  <si>
    <t>57</t>
  </si>
  <si>
    <t>944511211</t>
  </si>
  <si>
    <t>Montáž ochranné sítě Příplatek za první a každý další den použití sítě k ceně -1111</t>
  </si>
  <si>
    <t>629684932</t>
  </si>
  <si>
    <t>https://podminky.urs.cz/item/CS_URS_2022_02/944511211</t>
  </si>
  <si>
    <t>58</t>
  </si>
  <si>
    <t>944511811</t>
  </si>
  <si>
    <t>Demontáž ochranné sítě zavěšené na konstrukci lešení z textilie z umělých vláken</t>
  </si>
  <si>
    <t>-1017971929</t>
  </si>
  <si>
    <t>https://podminky.urs.cz/item/CS_URS_2022_02/944511811</t>
  </si>
  <si>
    <t>59</t>
  </si>
  <si>
    <t>949101111</t>
  </si>
  <si>
    <t>Lešení pomocné pracovní pro objekty pozemních staveb pro zatížení do 150 kg/m2, o výšce lešeňové podlahy do 1,9 m</t>
  </si>
  <si>
    <t>-1885422232</t>
  </si>
  <si>
    <t>https://podminky.urs.cz/item/CS_URS_2022_02/949101111</t>
  </si>
  <si>
    <t>6,23</t>
  </si>
  <si>
    <t>60</t>
  </si>
  <si>
    <t>962081141</t>
  </si>
  <si>
    <t>Bourání zdiva příček nebo vybourání otvorů ze skleněných tvárnic, tl. do 150 mm</t>
  </si>
  <si>
    <t>-1437315293</t>
  </si>
  <si>
    <t>https://podminky.urs.cz/item/CS_URS_2022_02/962081141</t>
  </si>
  <si>
    <t>963051113</t>
  </si>
  <si>
    <t>Bourání železobetonových stropů deskových, tl. přes 80 mm</t>
  </si>
  <si>
    <t>172884967</t>
  </si>
  <si>
    <t>https://podminky.urs.cz/item/CS_URS_2022_02/963051113</t>
  </si>
  <si>
    <t>"balkony"</t>
  </si>
  <si>
    <t>2,6*1,4*0,18*2</t>
  </si>
  <si>
    <t>965082933</t>
  </si>
  <si>
    <t>Odstranění násypu pod podlahami nebo ochranného násypu na střechách tl. do 200 mm, plochy přes 2 m2</t>
  </si>
  <si>
    <t>-868637196</t>
  </si>
  <si>
    <t>https://podminky.urs.cz/item/CS_URS_2022_02/965082933</t>
  </si>
  <si>
    <t>"střecha arkýře"</t>
  </si>
  <si>
    <t>31,49*(0,1+0,15)/2</t>
  </si>
  <si>
    <t>63</t>
  </si>
  <si>
    <t>968062376</t>
  </si>
  <si>
    <t>Vybourání dřevěných rámů oken s křídly, dveřních zárubní, vrat, stěn, ostění nebo obkladů rámů oken s křídly zdvojených, plochy do 4 m2</t>
  </si>
  <si>
    <t>1813234095</t>
  </si>
  <si>
    <t>https://podminky.urs.cz/item/CS_URS_2022_02/968062376</t>
  </si>
  <si>
    <t>3,9*0,6*4</t>
  </si>
  <si>
    <t>2*0,6*4</t>
  </si>
  <si>
    <t>2,6*0,6*11</t>
  </si>
  <si>
    <t>64</t>
  </si>
  <si>
    <t>968072247</t>
  </si>
  <si>
    <t>Vybourání kovových rámů oken s křídly, dveřních zárubní, vrat, stěn, ostění nebo obkladů okenních rámů s křídly jednoduchých, plochy přes 4 m2</t>
  </si>
  <si>
    <t>-1755141338</t>
  </si>
  <si>
    <t>https://podminky.urs.cz/item/CS_URS_2022_02/968072247</t>
  </si>
  <si>
    <t>5,15*3,6*2+2,5*3,6</t>
  </si>
  <si>
    <t>65</t>
  </si>
  <si>
    <t>968082015-R</t>
  </si>
  <si>
    <t>Vybourání plastových rámů oken s křídly, dveřních zárubní, vrat rámu oken s křídly, plochy do 1 m2 - pro opětovné použití</t>
  </si>
  <si>
    <t>698636360</t>
  </si>
  <si>
    <t>"okna ve sklobetonu"</t>
  </si>
  <si>
    <t>1,3*0,6*3</t>
  </si>
  <si>
    <t>66</t>
  </si>
  <si>
    <t>968082018-R</t>
  </si>
  <si>
    <t>Vybourání plastových rámů oken s křídly, dveřních zárubní, vrat rámu oken s křídly, plochy přes 4 m2- pro opětovné použití</t>
  </si>
  <si>
    <t>378728857</t>
  </si>
  <si>
    <t>5,18*1,8*2+2,5*1,8</t>
  </si>
  <si>
    <t>67</t>
  </si>
  <si>
    <t>973022351</t>
  </si>
  <si>
    <t>Vysekání výklenků nebo kapes ve zdivu z kamene kapes, plochy do 0,16 m2, hl. do 300 mm</t>
  </si>
  <si>
    <t>-2039469944</t>
  </si>
  <si>
    <t>https://podminky.urs.cz/item/CS_URS_2022_02/973022351</t>
  </si>
  <si>
    <t>"pro ocelové překlady"</t>
  </si>
  <si>
    <t>68</t>
  </si>
  <si>
    <t>978015321</t>
  </si>
  <si>
    <t>Otlučení vápenných nebo vápenocementových omítek vnějších ploch s vyškrabáním spar a s očištěním zdiva stupně členitosti 1 a 2, v rozsahu do 10 %</t>
  </si>
  <si>
    <t>-1898081338</t>
  </si>
  <si>
    <t>https://podminky.urs.cz/item/CS_URS_2022_02/978015321</t>
  </si>
  <si>
    <t>997</t>
  </si>
  <si>
    <t>Přesun sutě</t>
  </si>
  <si>
    <t>69</t>
  </si>
  <si>
    <t>997013113</t>
  </si>
  <si>
    <t>Vnitrostaveništní doprava suti a vybouraných hmot vodorovně do 50 m svisle s použitím mechanizace pro budovy a haly výšky přes 9 do 12 m</t>
  </si>
  <si>
    <t>835175328</t>
  </si>
  <si>
    <t>https://podminky.urs.cz/item/CS_URS_2022_02/997013113</t>
  </si>
  <si>
    <t>70</t>
  </si>
  <si>
    <t>997013501</t>
  </si>
  <si>
    <t>Odvoz suti a vybouraných hmot na skládku nebo meziskládku se složením, na vzdálenost do 1 km</t>
  </si>
  <si>
    <t>1894941849</t>
  </si>
  <si>
    <t>https://podminky.urs.cz/item/CS_URS_2022_02/997013501</t>
  </si>
  <si>
    <t>71</t>
  </si>
  <si>
    <t>997013509</t>
  </si>
  <si>
    <t>Odvoz suti a vybouraných hmot na skládku nebo meziskládku se složením, na vzdálenost Příplatek k ceně za každý další i započatý 1 km přes 1 km</t>
  </si>
  <si>
    <t>-1190167409</t>
  </si>
  <si>
    <t>https://podminky.urs.cz/item/CS_URS_2022_02/997013509</t>
  </si>
  <si>
    <t>22,026*9 'Přepočtené koeficientem množství</t>
  </si>
  <si>
    <t>72</t>
  </si>
  <si>
    <t>997013631</t>
  </si>
  <si>
    <t>Poplatek za uložení stavebního odpadu na skládce (skládkovné) směsného stavebního a demoličního zatříděného do Katalogu odpadů pod kódem 17 09 04</t>
  </si>
  <si>
    <t>-1739258054</t>
  </si>
  <si>
    <t>https://podminky.urs.cz/item/CS_URS_2022_02/997013631</t>
  </si>
  <si>
    <t>998</t>
  </si>
  <si>
    <t>Přesun hmot</t>
  </si>
  <si>
    <t>73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</si>
  <si>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</si>
  <si>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</si>
  <si>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2124651678</t>
  </si>
  <si>
    <t>https://podminky.urs.cz/item/CS_URS_2022_02/998011002</t>
  </si>
  <si>
    <t>PSV</t>
  </si>
  <si>
    <t>Práce a dodávky PSV</t>
  </si>
  <si>
    <t>712</t>
  </si>
  <si>
    <t>Povlakové krytiny</t>
  </si>
  <si>
    <t>74</t>
  </si>
  <si>
    <t>71200-001</t>
  </si>
  <si>
    <t>M+D střešní izolační fólie mech.kotvená tl.1,5mm, vč. veškerých doplňků, kompletní provedení</t>
  </si>
  <si>
    <t>-473005799</t>
  </si>
  <si>
    <t>"střecha arkýře+vytažení na stěny"</t>
  </si>
  <si>
    <t>31,49+(12,73*2+1,25*2)*0,3</t>
  </si>
  <si>
    <t>75</t>
  </si>
  <si>
    <t>712311101</t>
  </si>
  <si>
    <t>Provedení povlakové krytiny střech plochých do 10° natěradly a tmely za studena nátěrem lakem penetračním nebo asfaltovým</t>
  </si>
  <si>
    <t>-125471104</t>
  </si>
  <si>
    <t>https://podminky.urs.cz/item/CS_URS_2022_02/712311101</t>
  </si>
  <si>
    <t>76</t>
  </si>
  <si>
    <t>11163150</t>
  </si>
  <si>
    <t>lak penetrační asfaltový</t>
  </si>
  <si>
    <t>1154829734</t>
  </si>
  <si>
    <t>39,878*0,0003</t>
  </si>
  <si>
    <t>77</t>
  </si>
  <si>
    <t>712341559</t>
  </si>
  <si>
    <t>Provedení povlakové krytiny střech plochých do 10° pásy přitavením NAIP v plné ploše</t>
  </si>
  <si>
    <t>123215443</t>
  </si>
  <si>
    <t>https://podminky.urs.cz/item/CS_URS_2022_02/712341559</t>
  </si>
  <si>
    <t>78</t>
  </si>
  <si>
    <t>62855003</t>
  </si>
  <si>
    <t>pás asfaltový natavitelný modifikovaný SBS tl 4,0mm s vložkou z polyesterové rohože a hrubozrnným břidličným posypem na horním povrchu</t>
  </si>
  <si>
    <t>-489082155</t>
  </si>
  <si>
    <t>39,878*1,15</t>
  </si>
  <si>
    <t>79</t>
  </si>
  <si>
    <t>998712102</t>
  </si>
  <si>
    <t>Přesun hmot pro povlakové krytiny stanovený z hmotnosti přesunovaného materiálu vodorovná dopravní vzdálenost do 50 m v objektech výšky přes 6 do 12 m</t>
  </si>
  <si>
    <t>-605646080</t>
  </si>
  <si>
    <t>https://podminky.urs.cz/item/CS_URS_2022_02/998712102</t>
  </si>
  <si>
    <t>713</t>
  </si>
  <si>
    <t>Izolace tepelné</t>
  </si>
  <si>
    <t>80</t>
  </si>
  <si>
    <t>713111111</t>
  </si>
  <si>
    <t>Montáž tepelné izolace stropů rohožemi, pásy, dílci, deskami, bloky (izolační materiál ve specifikaci) vrchem bez překrytí lepenkou kladenými volně</t>
  </si>
  <si>
    <t>441589788</t>
  </si>
  <si>
    <t>https://podminky.urs.cz/item/CS_URS_2022_02/713111111</t>
  </si>
  <si>
    <t>"půda"</t>
  </si>
  <si>
    <t>506,5</t>
  </si>
  <si>
    <t>81</t>
  </si>
  <si>
    <t>63152111</t>
  </si>
  <si>
    <t>pás tepelně izolační univerzální λ=0,032-0,033 tl 250mm</t>
  </si>
  <si>
    <t>1682517422</t>
  </si>
  <si>
    <t>506,5*1,05</t>
  </si>
  <si>
    <t>82</t>
  </si>
  <si>
    <t>713111139</t>
  </si>
  <si>
    <t>Montáž tepelné izolace stropů rohožemi, pásy, dílci, deskami, bloky (izolační materiál ve specifikaci) žebrových spodem lepením celoplošně s mechanickým kotvením</t>
  </si>
  <si>
    <t>-896577231</t>
  </si>
  <si>
    <t>https://podminky.urs.cz/item/CS_URS_2022_02/713111139</t>
  </si>
  <si>
    <t>11,46</t>
  </si>
  <si>
    <t>83</t>
  </si>
  <si>
    <t>631420159</t>
  </si>
  <si>
    <t>deska tepelně izolační minerální kontaktních fasád podélné vlákno λ=0,035 tl 290mm</t>
  </si>
  <si>
    <t>1543821603</t>
  </si>
  <si>
    <t>11,46*1,05</t>
  </si>
  <si>
    <t>84</t>
  </si>
  <si>
    <t>713131143</t>
  </si>
  <si>
    <t>Montáž tepelné izolace stěn rohožemi, pásy, deskami, dílci, bloky (izolační materiál ve specifikaci) lepením celoplošně s mechanickým kotvením</t>
  </si>
  <si>
    <t>-604921490</t>
  </si>
  <si>
    <t>https://podminky.urs.cz/item/CS_URS_2022_02/713131143</t>
  </si>
  <si>
    <t>"stěny půdy"</t>
  </si>
  <si>
    <t>17,03</t>
  </si>
  <si>
    <t>85</t>
  </si>
  <si>
    <t>63151540</t>
  </si>
  <si>
    <t>deska tepelně izolační minerální kontaktních fasád podélné vlákno λ=0,036 tl 200mm</t>
  </si>
  <si>
    <t>728230623</t>
  </si>
  <si>
    <t>17,03*1,1</t>
  </si>
  <si>
    <t>86</t>
  </si>
  <si>
    <t>713141131</t>
  </si>
  <si>
    <t>Montáž tepelné izolace střech plochých rohožemi, pásy, deskami, dílci, bloky (izolační materiál ve specifikaci) přilepenými za studena zplna, jednovrstvá</t>
  </si>
  <si>
    <t>1204750097</t>
  </si>
  <si>
    <t>https://podminky.urs.cz/item/CS_URS_2022_02/713141131</t>
  </si>
  <si>
    <t>31,49+26,57</t>
  </si>
  <si>
    <t>87</t>
  </si>
  <si>
    <t>63140411</t>
  </si>
  <si>
    <t>deska tepelně izolační minerální plochých střech dvouvrstvá λ=0,038-0,039 tl 240mm</t>
  </si>
  <si>
    <t>-2102716946</t>
  </si>
  <si>
    <t>31,49*1,05</t>
  </si>
  <si>
    <t>88</t>
  </si>
  <si>
    <t>28376141</t>
  </si>
  <si>
    <t>klín izolační EPS 100 spád do 5%</t>
  </si>
  <si>
    <t>-1897168032</t>
  </si>
  <si>
    <t>26,57*0,035*1,05</t>
  </si>
  <si>
    <t>89</t>
  </si>
  <si>
    <t>998713102</t>
  </si>
  <si>
    <t>Přesun hmot pro izolace tepelné stanovený z hmotnosti přesunovaného materiálu vodorovná dopravní vzdálenost do 50 m v objektech výšky přes 6 m do 12 m</t>
  </si>
  <si>
    <t>-1669406561</t>
  </si>
  <si>
    <t>https://podminky.urs.cz/item/CS_URS_2022_02/998713102</t>
  </si>
  <si>
    <t>751</t>
  </si>
  <si>
    <t>Vzduchotechnika</t>
  </si>
  <si>
    <t>90</t>
  </si>
  <si>
    <t>751398014</t>
  </si>
  <si>
    <t>Montáž ostatních zařízení větrací mřížky na kruhové potrubí, průměru přes 300 do 400 mm</t>
  </si>
  <si>
    <t>828766596</t>
  </si>
  <si>
    <t>https://podminky.urs.cz/item/CS_URS_2022_02/751398014</t>
  </si>
  <si>
    <t>91</t>
  </si>
  <si>
    <t>4297257x1</t>
  </si>
  <si>
    <t>H01  mřížka stěnová nerezová D400mm</t>
  </si>
  <si>
    <t>499727103</t>
  </si>
  <si>
    <t>92</t>
  </si>
  <si>
    <t>751398023</t>
  </si>
  <si>
    <t>Montáž ostatních zařízení větrací mřížky stěnové, průřezu přes 0,100 do 0,150 m2</t>
  </si>
  <si>
    <t>324999673</t>
  </si>
  <si>
    <t>https://podminky.urs.cz/item/CS_URS_2022_02/751398023</t>
  </si>
  <si>
    <t>93</t>
  </si>
  <si>
    <t>429723141</t>
  </si>
  <si>
    <t>H03  mřížka stěnová 600x200mm nerezová</t>
  </si>
  <si>
    <t>1799731023</t>
  </si>
  <si>
    <t>94</t>
  </si>
  <si>
    <t>751398025</t>
  </si>
  <si>
    <t>Montáž ostatních zařízení větrací mřížky stěnové, průřezu přes 0,200 m2</t>
  </si>
  <si>
    <t>-1227117163</t>
  </si>
  <si>
    <t>https://podminky.urs.cz/item/CS_URS_2022_02/751398025</t>
  </si>
  <si>
    <t>95</t>
  </si>
  <si>
    <t>429723241</t>
  </si>
  <si>
    <t>H02  mřížka stěnová 800x300mm nerezová</t>
  </si>
  <si>
    <t>-299860559</t>
  </si>
  <si>
    <t>96</t>
  </si>
  <si>
    <t>751398823</t>
  </si>
  <si>
    <t>Demontáž ostatních zařízení větrací mřížky stěnové, průřezu přes 0,100 do 0,150 m2</t>
  </si>
  <si>
    <t>-1674021303</t>
  </si>
  <si>
    <t>https://podminky.urs.cz/item/CS_URS_2022_02/751398823</t>
  </si>
  <si>
    <t>1+1</t>
  </si>
  <si>
    <t>97</t>
  </si>
  <si>
    <t>751398825</t>
  </si>
  <si>
    <t>Demontáž ostatních zařízení větrací mřížky stěnové, průřezu přes 0,200 m2</t>
  </si>
  <si>
    <t>-964550121</t>
  </si>
  <si>
    <t>https://podminky.urs.cz/item/CS_URS_2022_02/751398825</t>
  </si>
  <si>
    <t>"800/400"</t>
  </si>
  <si>
    <t>"800/300"</t>
  </si>
  <si>
    <t>98</t>
  </si>
  <si>
    <t>75500-001</t>
  </si>
  <si>
    <t>Demontáž VZT jednotky HV1, zpětná montáž VZT jšednotky, vč. kotvení a jeho úpravy</t>
  </si>
  <si>
    <t>2006255649</t>
  </si>
  <si>
    <t>762</t>
  </si>
  <si>
    <t>Konstrukce tesařské</t>
  </si>
  <si>
    <t>99</t>
  </si>
  <si>
    <t>762341036</t>
  </si>
  <si>
    <t>Bednění střech střech rovných sklonu do 60° s vyřezáním otvorů z dřevoštěpkových desek OSB šroubovaných na rošt na sraz, tloušťky desky 22 mm</t>
  </si>
  <si>
    <t>-1511854276</t>
  </si>
  <si>
    <t>https://podminky.urs.cz/item/CS_URS_2022_02/762341036</t>
  </si>
  <si>
    <t>"střešní výlez"</t>
  </si>
  <si>
    <t>0,6*0,6*8</t>
  </si>
  <si>
    <t>100</t>
  </si>
  <si>
    <t>762361312</t>
  </si>
  <si>
    <t>Konstrukční vrstva pod klempířské prvky pro oplechování horních ploch zdí a nadezdívek (atik) z desek dřevoštěpkových šroubovaných do podkladu, tloušťky desky 22 mm</t>
  </si>
  <si>
    <t>-1926694335</t>
  </si>
  <si>
    <t>https://podminky.urs.cz/item/CS_URS_2022_02/762361312</t>
  </si>
  <si>
    <t>(77,46+38,1)*0,202</t>
  </si>
  <si>
    <t>101</t>
  </si>
  <si>
    <t>762512245</t>
  </si>
  <si>
    <t>Podlahové konstrukce podkladové montáž z desek dřevotřískových, dřevoštěpkových nebo cementotřískových na podklad dřevěný šroubováním</t>
  </si>
  <si>
    <t>-1078602696</t>
  </si>
  <si>
    <t>https://podminky.urs.cz/item/CS_URS_2022_02/762512245</t>
  </si>
  <si>
    <t>(18,75+3,75+12,5+12,5)*1,2</t>
  </si>
  <si>
    <t>102</t>
  </si>
  <si>
    <t>60726278</t>
  </si>
  <si>
    <t>deska dřevoštěpková OSB 3 P+D nebroušená tl 22mm</t>
  </si>
  <si>
    <t>-2117938585</t>
  </si>
  <si>
    <t>57*1,1</t>
  </si>
  <si>
    <t>103</t>
  </si>
  <si>
    <t>76252-0R01</t>
  </si>
  <si>
    <t xml:space="preserve">Montáž nosných křížů </t>
  </si>
  <si>
    <t>324652139</t>
  </si>
  <si>
    <t>(33+8+23+23)*3</t>
  </si>
  <si>
    <t>104</t>
  </si>
  <si>
    <t>28372012.1</t>
  </si>
  <si>
    <t xml:space="preserve">kříž nosný izolační z EPS dvoudílný 500x100x250mm_x000D_
</t>
  </si>
  <si>
    <t>2141497504</t>
  </si>
  <si>
    <t>105</t>
  </si>
  <si>
    <t>762522812</t>
  </si>
  <si>
    <t>Demontáž podlah s polštáři z prken nebo fošen tl. přes 32 mm</t>
  </si>
  <si>
    <t>1258714958</t>
  </si>
  <si>
    <t>https://podminky.urs.cz/item/CS_URS_2022_02/762522812</t>
  </si>
  <si>
    <t>31,49</t>
  </si>
  <si>
    <t>106</t>
  </si>
  <si>
    <t>762595001</t>
  </si>
  <si>
    <t>Spojovací prostředky podlah a podkladových konstrukcí hřebíky, vruty</t>
  </si>
  <si>
    <t>-1497536160</t>
  </si>
  <si>
    <t>https://podminky.urs.cz/item/CS_URS_2022_02/762595001</t>
  </si>
  <si>
    <t>107</t>
  </si>
  <si>
    <t>998762102</t>
  </si>
  <si>
    <t>Přesun hmot pro konstrukce tesařské stanovený z hmotnosti přesunovaného materiálu vodorovná dopravní vzdálenost do 50 m v objektech výšky přes 6 do 12 m</t>
  </si>
  <si>
    <t>1737129230</t>
  </si>
  <si>
    <t>https://podminky.urs.cz/item/CS_URS_2022_02/998762102</t>
  </si>
  <si>
    <t>763</t>
  </si>
  <si>
    <t>Konstrukce suché výstavby</t>
  </si>
  <si>
    <t>108</t>
  </si>
  <si>
    <t>763112811</t>
  </si>
  <si>
    <t>Demontáž příček ze sádrokartonových desek desek, opláštění jednoduché</t>
  </si>
  <si>
    <t>-168065152</t>
  </si>
  <si>
    <t>https://podminky.urs.cz/item/CS_URS_2022_02/763112811</t>
  </si>
  <si>
    <t>"zabedněná okna"</t>
  </si>
  <si>
    <t>(5,15*2+2,5)*1,8</t>
  </si>
  <si>
    <t>764</t>
  </si>
  <si>
    <t>Konstrukce klempířské</t>
  </si>
  <si>
    <t>109</t>
  </si>
  <si>
    <t>764001821</t>
  </si>
  <si>
    <t>Demontáž klempířských konstrukcí krytiny ze svitků nebo tabulí do suti</t>
  </si>
  <si>
    <t>-513134875</t>
  </si>
  <si>
    <t>https://podminky.urs.cz/item/CS_URS_2022_02/764001821</t>
  </si>
  <si>
    <t>110</t>
  </si>
  <si>
    <t>764002841</t>
  </si>
  <si>
    <t>Demontáž klempířských konstrukcí oplechování horních ploch zdí a nadezdívek do suti</t>
  </si>
  <si>
    <t>-743609953</t>
  </si>
  <si>
    <t>https://podminky.urs.cz/item/CS_URS_2022_02/764002841</t>
  </si>
  <si>
    <t>111</t>
  </si>
  <si>
    <t>764002851</t>
  </si>
  <si>
    <t>Demontáž klempířských konstrukcí oplechování parapetů do suti</t>
  </si>
  <si>
    <t>-1020865689</t>
  </si>
  <si>
    <t>https://podminky.urs.cz/item/CS_URS_2022_02/764002851</t>
  </si>
  <si>
    <t>110,17+5,2+52,2</t>
  </si>
  <si>
    <t>112</t>
  </si>
  <si>
    <t>764004801</t>
  </si>
  <si>
    <t>Demontáž klempířských konstrukcí žlabu podokapního do suti</t>
  </si>
  <si>
    <t>-268406141</t>
  </si>
  <si>
    <t>https://podminky.urs.cz/item/CS_URS_2022_02/764004801</t>
  </si>
  <si>
    <t>25,5+3,15</t>
  </si>
  <si>
    <t>113</t>
  </si>
  <si>
    <t>764004811</t>
  </si>
  <si>
    <t>Demontáž klempířských konstrukcí žlabu nadřímsového do suti</t>
  </si>
  <si>
    <t>1668420536</t>
  </si>
  <si>
    <t>https://podminky.urs.cz/item/CS_URS_2022_02/764004811</t>
  </si>
  <si>
    <t>75,714+38,1</t>
  </si>
  <si>
    <t>114</t>
  </si>
  <si>
    <t>764004861</t>
  </si>
  <si>
    <t>Demontáž klempířských konstrukcí svodu do suti</t>
  </si>
  <si>
    <t>-1267050268</t>
  </si>
  <si>
    <t>https://podminky.urs.cz/item/CS_URS_2022_02/764004861</t>
  </si>
  <si>
    <t>44,8+8,35+1,2+3,3+1,125</t>
  </si>
  <si>
    <t>115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</si>
  <si>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</si>
  <si>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</si>
  <si>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-1667834575</t>
  </si>
  <si>
    <t>https://podminky.urs.cz/item/CS_URS_2022_02/764111641</t>
  </si>
  <si>
    <t>116</t>
  </si>
  <si>
    <t>764214604</t>
  </si>
  <si>
    <t>Oplechování horních ploch zdí a nadezdívek (atik) z pozinkovaného plechu s povrchovou úpravou mechanicky kotvené rš 330 mm</t>
  </si>
  <si>
    <t>2129866042</t>
  </si>
  <si>
    <t>https://podminky.urs.cz/item/CS_URS_2022_02/764214604</t>
  </si>
  <si>
    <t>"rš.310"</t>
  </si>
  <si>
    <t>"výrobek K05a"</t>
  </si>
  <si>
    <t>77,46</t>
  </si>
  <si>
    <t>"výrobek K05b"</t>
  </si>
  <si>
    <t>38,1</t>
  </si>
  <si>
    <t>117</t>
  </si>
  <si>
    <t>764216604</t>
  </si>
  <si>
    <t>Oplechování parapetů z pozinkovaného plechu s povrchovou úpravou rovných mechanicky kotvené, bez rohů rš 330 mm</t>
  </si>
  <si>
    <t>-1976013950</t>
  </si>
  <si>
    <t>https://podminky.urs.cz/item/CS_URS_2022_02/764216604</t>
  </si>
  <si>
    <t>"rš.260"</t>
  </si>
  <si>
    <t>"výrobek K01A"</t>
  </si>
  <si>
    <t>5,2</t>
  </si>
  <si>
    <t>118</t>
  </si>
  <si>
    <t>764216606</t>
  </si>
  <si>
    <t>Oplechování parapetů z pozinkovaného plechu s povrchovou úpravou rovných mechanicky kotvené, bez rohů rš 500 mm</t>
  </si>
  <si>
    <t>-1192429626</t>
  </si>
  <si>
    <t>https://podminky.urs.cz/item/CS_URS_2022_02/764216606</t>
  </si>
  <si>
    <t>"rš.410"</t>
  </si>
  <si>
    <t>"výrobek K01"</t>
  </si>
  <si>
    <t>110,17</t>
  </si>
  <si>
    <t>"výrobek K02"</t>
  </si>
  <si>
    <t>52,2</t>
  </si>
  <si>
    <t>119</t>
  </si>
  <si>
    <t>764511612</t>
  </si>
  <si>
    <t>Žlab podokapní z pozinkovaného plechu s povrchovou úpravou včetně háků a čel hranatý rš 330 mm</t>
  </si>
  <si>
    <t>2019401618</t>
  </si>
  <si>
    <t>https://podminky.urs.cz/item/CS_URS_2022_02/764511612</t>
  </si>
  <si>
    <t>"výrobek K15"</t>
  </si>
  <si>
    <t>25,5</t>
  </si>
  <si>
    <t>"výrobek K20"</t>
  </si>
  <si>
    <t>3,15</t>
  </si>
  <si>
    <t>120</t>
  </si>
  <si>
    <t>764511662</t>
  </si>
  <si>
    <t>Žlab podokapní z pozinkovaného plechu s povrchovou úpravou včetně háků a čel kotlík hranatý, rš žlabu/průměr svodu 330/100 mm</t>
  </si>
  <si>
    <t>-673632547</t>
  </si>
  <si>
    <t>https://podminky.urs.cz/item/CS_URS_2022_02/764511662</t>
  </si>
  <si>
    <t>"výrobek K11"</t>
  </si>
  <si>
    <t>"výrobek K13"</t>
  </si>
  <si>
    <t>121</t>
  </si>
  <si>
    <t>764512412</t>
  </si>
  <si>
    <t>Žlab nadřímsový z pozinkovaného plechu hranatý, včetně čel a hrdel uložený v hácích se spádovou vložkou rš 1000 mm</t>
  </si>
  <si>
    <t>-1413429685</t>
  </si>
  <si>
    <t>https://podminky.urs.cz/item/CS_URS_2022_02/764512412</t>
  </si>
  <si>
    <t>"rš.1000"</t>
  </si>
  <si>
    <t>"výrobek K04a"</t>
  </si>
  <si>
    <t>75,714</t>
  </si>
  <si>
    <t>"výrobek K04b"</t>
  </si>
  <si>
    <t>122</t>
  </si>
  <si>
    <t>764518402</t>
  </si>
  <si>
    <t>Svod z pozinkovaného plechu včetně objímek, kolen a odskoků hranatý, o straně 100 mm</t>
  </si>
  <si>
    <t>-2061613229</t>
  </si>
  <si>
    <t>https://podminky.urs.cz/item/CS_URS_2022_02/764518402</t>
  </si>
  <si>
    <t>"výrobek K14"</t>
  </si>
  <si>
    <t>8,35</t>
  </si>
  <si>
    <t>"výrobek K16"</t>
  </si>
  <si>
    <t>4,829</t>
  </si>
  <si>
    <t>"výrobek K17"</t>
  </si>
  <si>
    <t>1,2</t>
  </si>
  <si>
    <t>"výrobek K18"</t>
  </si>
  <si>
    <t>3,3</t>
  </si>
  <si>
    <t>"výrobek K19"</t>
  </si>
  <si>
    <t>1,125</t>
  </si>
  <si>
    <t>123</t>
  </si>
  <si>
    <t>764518404</t>
  </si>
  <si>
    <t>Svod z pozinkovaného plechu včetně objímek, kolen a odskoků hranatý, o straně 150 mm</t>
  </si>
  <si>
    <t>1307668110</t>
  </si>
  <si>
    <t>https://podminky.urs.cz/item/CS_URS_2022_02/764518404</t>
  </si>
  <si>
    <t>"výrobek K12"</t>
  </si>
  <si>
    <t>44,8</t>
  </si>
  <si>
    <t>124</t>
  </si>
  <si>
    <t>76452-00R1</t>
  </si>
  <si>
    <t>Příplatek za povrchovou úpravu svodu</t>
  </si>
  <si>
    <t>-8604133</t>
  </si>
  <si>
    <t>125</t>
  </si>
  <si>
    <t>998764102</t>
  </si>
  <si>
    <t>Přesun hmot pro konstrukce klempířské stanovený z hmotnosti přesunovaného materiálu vodorovná dopravní vzdálenost do 50 m v objektech výšky přes 6 do 12 m</t>
  </si>
  <si>
    <t>559132806</t>
  </si>
  <si>
    <t>https://podminky.urs.cz/item/CS_URS_2022_02/998764102</t>
  </si>
  <si>
    <t>766</t>
  </si>
  <si>
    <t>Konstrukce truhlářské</t>
  </si>
  <si>
    <t>126</t>
  </si>
  <si>
    <t>766441823</t>
  </si>
  <si>
    <t>Demontáž parapetních desek dřevěných nebo plastových šířky do 300 mm, délky přes 2000 mm</t>
  </si>
  <si>
    <t>-928581194</t>
  </si>
  <si>
    <t>https://podminky.urs.cz/item/CS_URS_2022_02/766441823</t>
  </si>
  <si>
    <t>4+11+4</t>
  </si>
  <si>
    <t>127</t>
  </si>
  <si>
    <t>766694113</t>
  </si>
  <si>
    <t>Montáž ostatních truhlářských konstrukcí parapetních desek dřevěných nebo plastových šířky do 300 mm, délky přes 1600 do 2600 mm</t>
  </si>
  <si>
    <t>-344907056</t>
  </si>
  <si>
    <t>https://podminky.urs.cz/item/CS_URS_2022_02/766694113</t>
  </si>
  <si>
    <t>4+11</t>
  </si>
  <si>
    <t>128</t>
  </si>
  <si>
    <t>766694115</t>
  </si>
  <si>
    <t>Montáž ostatních truhlářských konstrukcí parapetních desek dřevěných nebo plastových šířky do 300 mm, délky přes 3600 mm</t>
  </si>
  <si>
    <t>-1874988870</t>
  </si>
  <si>
    <t>https://podminky.urs.cz/item/CS_URS_2022_02/766694115</t>
  </si>
  <si>
    <t>129</t>
  </si>
  <si>
    <t>60794103</t>
  </si>
  <si>
    <t>parapet dřevotřískový vnitřní povrch laminátový š 300mm</t>
  </si>
  <si>
    <t>36738712</t>
  </si>
  <si>
    <t>(3,9*4+2,6*11+2*4)*1,1</t>
  </si>
  <si>
    <t>130</t>
  </si>
  <si>
    <t>998766102</t>
  </si>
  <si>
    <t>Přesun hmot pro konstrukce truhlářské stanovený z hmotnosti přesunovaného materiálu vodorovná dopravní vzdálenost do 50 m v objektech výšky přes 6 do 12 m</t>
  </si>
  <si>
    <t>1333957951</t>
  </si>
  <si>
    <t>https://podminky.urs.cz/item/CS_URS_2022_02/998766102</t>
  </si>
  <si>
    <t>767</t>
  </si>
  <si>
    <t>Konstrukce zámečnické</t>
  </si>
  <si>
    <t>131</t>
  </si>
  <si>
    <t>76700-001</t>
  </si>
  <si>
    <t>Demontáž stávajícího venkovního schodiště s kamennými stupni se zábradlím, úprava kotvení a kotvících bodů, zpětná montáž, nátěry</t>
  </si>
  <si>
    <t>-1914569405</t>
  </si>
  <si>
    <t>132</t>
  </si>
  <si>
    <t>76700-002</t>
  </si>
  <si>
    <t>Demontáž stávajícíh stříšek nad venkovním schodištěm, úprava kotvení a kotvících bodů, zpětná montáž, nátěry</t>
  </si>
  <si>
    <t>371482764</t>
  </si>
  <si>
    <t>133</t>
  </si>
  <si>
    <t>76700-1001</t>
  </si>
  <si>
    <t>M+D zábradlí 900x900mm, pozink+komaxit, vč. kotvení</t>
  </si>
  <si>
    <t>676648245</t>
  </si>
  <si>
    <t>134</t>
  </si>
  <si>
    <t>767161814</t>
  </si>
  <si>
    <t>Demontáž zábradlí do suti rovného nerozebíratelný spoj hmotnosti 1 m zábradlí přes 20 kg</t>
  </si>
  <si>
    <t>-2101747522</t>
  </si>
  <si>
    <t>https://podminky.urs.cz/item/CS_URS_2022_02/767161814</t>
  </si>
  <si>
    <t>(1,2+2,6+1,2)*2</t>
  </si>
  <si>
    <t>135</t>
  </si>
  <si>
    <t>767661811</t>
  </si>
  <si>
    <t>Demontáž mříží pevných nebo otevíravých</t>
  </si>
  <si>
    <t>996734103</t>
  </si>
  <si>
    <t>https://podminky.urs.cz/item/CS_URS_2022_02/767661811</t>
  </si>
  <si>
    <t>"okna 1.pp"</t>
  </si>
  <si>
    <t>4,1*0,8*4+2,8*0,8*11+2,2*0,8*4</t>
  </si>
  <si>
    <t>136</t>
  </si>
  <si>
    <t>998767102</t>
  </si>
  <si>
    <t>Přesun hmot pro zámečnické konstrukce stanovený z hmotnosti přesunovaného materiálu vodorovná dopravní vzdálenost do 50 m v objektech výšky přes 6 do 12 m</t>
  </si>
  <si>
    <t>800038357</t>
  </si>
  <si>
    <t>https://podminky.urs.cz/item/CS_URS_2022_02/998767102</t>
  </si>
  <si>
    <t>768</t>
  </si>
  <si>
    <t>Hliníkové výplně otvorů</t>
  </si>
  <si>
    <t>137</t>
  </si>
  <si>
    <t>76801-001</t>
  </si>
  <si>
    <t>D01 M+D vstupní stěna 2750x4300mm s dveřmi v Al rámu, trojsklo, kompletní provedení dle PD</t>
  </si>
  <si>
    <t>-972913466</t>
  </si>
  <si>
    <t>769</t>
  </si>
  <si>
    <t>Plastové výplně otvorů</t>
  </si>
  <si>
    <t>138</t>
  </si>
  <si>
    <t>76902-001</t>
  </si>
  <si>
    <t>C01 M+D okno 3900x600mm , trojsklo, v plast rámu, možnost ventilace, kompletní provedení dle PD</t>
  </si>
  <si>
    <t>1514045658</t>
  </si>
  <si>
    <t>139</t>
  </si>
  <si>
    <t>76902-002</t>
  </si>
  <si>
    <t>C02 M+D okno 2600x600mm , trojsklo, v plast rámu, možnost ventilace, kompletní provedení dle PD</t>
  </si>
  <si>
    <t>-1511751365</t>
  </si>
  <si>
    <t>140</t>
  </si>
  <si>
    <t>76902-003</t>
  </si>
  <si>
    <t>C03 M+D okno 2000x600mm , trojsklo, v plast rámu, možnost ventilace, kompletní provedení dle PD</t>
  </si>
  <si>
    <t>-1570530202</t>
  </si>
  <si>
    <t>141</t>
  </si>
  <si>
    <t>76902-101</t>
  </si>
  <si>
    <t>M+D rozšiřovací plastový rám (náhrada ocelového rámu) 2500x1800</t>
  </si>
  <si>
    <t>-1151198152</t>
  </si>
  <si>
    <t>142</t>
  </si>
  <si>
    <t>76902-102</t>
  </si>
  <si>
    <t>M+D rozšiřovací plastový rám (náhrada ocelového rámu) 5150x1800</t>
  </si>
  <si>
    <t>2061970431</t>
  </si>
  <si>
    <t>143</t>
  </si>
  <si>
    <t>766622132</t>
  </si>
  <si>
    <t>Montáž oken plastových včetně montáže rámu plochy přes 1 m2 otevíravých do zdiva, výšky přes 1,5 do 2,5 m</t>
  </si>
  <si>
    <t>505945581</t>
  </si>
  <si>
    <t>https://podminky.urs.cz/item/CS_URS_2022_02/766622132</t>
  </si>
  <si>
    <t>"stávající okno 2500x1800"</t>
  </si>
  <si>
    <t>"stávající okno 5150x1800"</t>
  </si>
  <si>
    <t>144</t>
  </si>
  <si>
    <t>766622216</t>
  </si>
  <si>
    <t>Montáž oken plastových plochy do 1 m2 včetně montáže rámu otevíravých do zdiva</t>
  </si>
  <si>
    <t>561326726</t>
  </si>
  <si>
    <t>https://podminky.urs.cz/item/CS_URS_2022_02/766622216</t>
  </si>
  <si>
    <t>"okno 1300x600"</t>
  </si>
  <si>
    <t>145</t>
  </si>
  <si>
    <t>766629651</t>
  </si>
  <si>
    <t>-1642221674</t>
  </si>
  <si>
    <t>https://podminky.urs.cz/item/CS_URS_2022_02/766629651</t>
  </si>
  <si>
    <t>"difúzní"</t>
  </si>
  <si>
    <t>386,280+167,57</t>
  </si>
  <si>
    <t>"parotěsné"</t>
  </si>
  <si>
    <t>(1,3+0,6*2)+(2,6+0,6*2)+(2,5+1,8*2)+(5,15+1,8*2)*2</t>
  </si>
  <si>
    <t>146</t>
  </si>
  <si>
    <t>28329309</t>
  </si>
  <si>
    <t>páska spojovací oboustranně lepící difúzní</t>
  </si>
  <si>
    <t>176139756</t>
  </si>
  <si>
    <t>553,85*1,1</t>
  </si>
  <si>
    <t>147</t>
  </si>
  <si>
    <t>283900.01</t>
  </si>
  <si>
    <t>parotěsná páska</t>
  </si>
  <si>
    <t>129483828</t>
  </si>
  <si>
    <t>104,9*1,1</t>
  </si>
  <si>
    <t>784</t>
  </si>
  <si>
    <t>Dokončovací práce - malby a tapety</t>
  </si>
  <si>
    <t>148</t>
  </si>
  <si>
    <t>784121001</t>
  </si>
  <si>
    <t>Oškrabání malby v místnostech výšky do 3,80 m</t>
  </si>
  <si>
    <t>1897049271</t>
  </si>
  <si>
    <t>https://podminky.urs.cz/item/CS_URS_2022_02/784121001</t>
  </si>
  <si>
    <t>"stávající ostění"</t>
  </si>
  <si>
    <t>(386,28-75-29,9)*0,2</t>
  </si>
  <si>
    <t>149</t>
  </si>
  <si>
    <t>784181121</t>
  </si>
  <si>
    <t>Penetrace podkladu jednonásobná hloubková akrylátová bezbarvá v místnostech výšky do 3,80 m</t>
  </si>
  <si>
    <t>280104678</t>
  </si>
  <si>
    <t>https://podminky.urs.cz/item/CS_URS_2022_02/784181121</t>
  </si>
  <si>
    <t>386,28*0,2</t>
  </si>
  <si>
    <t>"nově omítané plochy"</t>
  </si>
  <si>
    <t>33,840+5,55*0,18*2+2,9*0,18</t>
  </si>
  <si>
    <t>150</t>
  </si>
  <si>
    <t>784211101</t>
  </si>
  <si>
    <t>Malby z malířských směsí oděruvzdorných za mokra dvojnásobné, bílé za mokra oděruvzdorné výborně v místnostech výšky do 3,80 m</t>
  </si>
  <si>
    <t>-1494192487</t>
  </si>
  <si>
    <t>https://podminky.urs.cz/item/CS_URS_2022_02/784211101</t>
  </si>
  <si>
    <t>787</t>
  </si>
  <si>
    <t>Dokončovací práce - zasklívání</t>
  </si>
  <si>
    <t>151</t>
  </si>
  <si>
    <t>787300801</t>
  </si>
  <si>
    <t>Vysklívání střešních konstrukcí a střešních světlíků tmelených</t>
  </si>
  <si>
    <t>1000482962</t>
  </si>
  <si>
    <t>https://podminky.urs.cz/item/CS_URS_2022_02/787300801</t>
  </si>
  <si>
    <t>Práce a dodávky M</t>
  </si>
  <si>
    <t>21-M</t>
  </si>
  <si>
    <t>Elektromontáže</t>
  </si>
  <si>
    <t>152</t>
  </si>
  <si>
    <t>210-01</t>
  </si>
  <si>
    <t>Úprava svislé části bleskosvodu vč. prodloužení kotev</t>
  </si>
  <si>
    <t>-1355083306</t>
  </si>
  <si>
    <t>11,8*3+10,6*2</t>
  </si>
  <si>
    <t>153</t>
  </si>
  <si>
    <t>210-02</t>
  </si>
  <si>
    <t>Revize bleskosvodu</t>
  </si>
  <si>
    <t>2106960843</t>
  </si>
  <si>
    <t>01.2 - Ochranný nátěr střechy A8</t>
  </si>
  <si>
    <t xml:space="preserve">    783 - Dokončovací práce - nátěry</t>
  </si>
  <si>
    <t>783</t>
  </si>
  <si>
    <t>Dokončovací práce - nátěry</t>
  </si>
  <si>
    <t>783401303</t>
  </si>
  <si>
    <t>Příprava podkladu klempířských konstrukcí před provedením nátěru odrezivěním odrezovačem bezoplachovým</t>
  </si>
  <si>
    <t>-97054376</t>
  </si>
  <si>
    <t>https://podminky.urs.cz/item/CS_URS_2022_02/783401303</t>
  </si>
  <si>
    <t>"střecha"</t>
  </si>
  <si>
    <t>19*7*2+(27+16,2)/2*5,3*2+11,2*5,65/2*2</t>
  </si>
  <si>
    <t>783414101</t>
  </si>
  <si>
    <t>Základní nátěr klempířských konstrukcí jednonásobný syntetický</t>
  </si>
  <si>
    <t>1394060710</t>
  </si>
  <si>
    <t>https://podminky.urs.cz/item/CS_URS_2022_02/783414101</t>
  </si>
  <si>
    <t>783415101</t>
  </si>
  <si>
    <t>Mezinátěr klempířských konstrukcí jednonásobný syntetický standardní</t>
  </si>
  <si>
    <t>1470726090</t>
  </si>
  <si>
    <t>https://podminky.urs.cz/item/CS_URS_2022_02/783415101</t>
  </si>
  <si>
    <t>783417101</t>
  </si>
  <si>
    <t>Krycí nátěr (email) klempířských konstrukcí jednonásobný syntetický standardní</t>
  </si>
  <si>
    <t>148492652</t>
  </si>
  <si>
    <t>https://podminky.urs.cz/item/CS_URS_2022_02/783417101</t>
  </si>
  <si>
    <t>783491011</t>
  </si>
  <si>
    <t>Příplatek k ceně nátěru klempířských konstrukcí dvojnásobného, za provedení ve sklonu střechy přes 10 do 30°</t>
  </si>
  <si>
    <t>1982384071</t>
  </si>
  <si>
    <t>https://podminky.urs.cz/item/CS_URS_2022_02/783491011</t>
  </si>
  <si>
    <t>01.3 - Svítidla - obj.A8</t>
  </si>
  <si>
    <t xml:space="preserve">    002 - Svítidla obj.A8</t>
  </si>
  <si>
    <t>002</t>
  </si>
  <si>
    <t>Svítidla obj.A8</t>
  </si>
  <si>
    <t>1- A</t>
  </si>
  <si>
    <t>ks</t>
  </si>
  <si>
    <t>2- B</t>
  </si>
  <si>
    <t>3-C</t>
  </si>
  <si>
    <t>4-D</t>
  </si>
  <si>
    <t>5-E</t>
  </si>
  <si>
    <t>6-F</t>
  </si>
  <si>
    <t>7-G</t>
  </si>
  <si>
    <t>10-N1</t>
  </si>
  <si>
    <t>sv.nouzové coridor antipanic autotest, IP20, autonomita 3h</t>
  </si>
  <si>
    <t>11-N2</t>
  </si>
  <si>
    <t>sv. nouzové 3H, autotest</t>
  </si>
  <si>
    <t>01.4 - VRN</t>
  </si>
  <si>
    <t>VRN - Vedlejší rozpočtové náklady</t>
  </si>
  <si>
    <t xml:space="preserve">    VRN3 - Zařízení staveniště</t>
  </si>
  <si>
    <t xml:space="preserve">    VRN7 - Provozní vlivy</t>
  </si>
  <si>
    <t>Vedlejší rozpočtové náklady</t>
  </si>
  <si>
    <t>VRN3</t>
  </si>
  <si>
    <t>Zařízení staveniště</t>
  </si>
  <si>
    <t>003-001</t>
  </si>
  <si>
    <t>soub</t>
  </si>
  <si>
    <t>1735032293</t>
  </si>
  <si>
    <t>VRN7</t>
  </si>
  <si>
    <t>Provozní vlivy</t>
  </si>
  <si>
    <t>007-001</t>
  </si>
  <si>
    <t>692734039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</si>
  <si>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</si>
  <si>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</si>
  <si>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</si>
  <si>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</si>
  <si>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</si>
  <si>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</si>
  <si>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</si>
  <si>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</si>
  <si>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</si>
  <si>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</si>
  <si>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</si>
  <si>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</si>
  <si>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</si>
  <si>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</si>
  <si>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</si>
  <si>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</si>
  <si>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</si>
  <si>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</si>
  <si>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</si>
  <si>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</si>
  <si>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</si>
  <si>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</si>
  <si>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</si>
  <si>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</si>
  <si>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</si>
  <si>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</si>
  <si>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</si>
  <si>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</si>
  <si>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</si>
  <si>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</si>
  <si>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</si>
  <si>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</si>
  <si>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</si>
  <si>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</si>
  <si>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</si>
  <si>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</si>
  <si>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</si>
  <si>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</si>
  <si>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</si>
  <si>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</si>
  <si>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</si>
  <si>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</si>
  <si>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</si>
  <si>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</si>
  <si>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</si>
  <si>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</si>
  <si>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</si>
  <si>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</si>
  <si>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</si>
  <si>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</si>
  <si>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</si>
  <si>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</si>
  <si>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</si>
  <si>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</si>
  <si>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</si>
  <si>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</si>
  <si>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</si>
  <si>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</si>
  <si>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</si>
  <si>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</si>
  <si>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</si>
  <si>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</si>
  <si>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</si>
  <si>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</si>
  <si>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</si>
  <si>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</si>
  <si>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</si>
  <si>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</si>
  <si>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</si>
  <si>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</si>
  <si>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</si>
  <si>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</si>
  <si>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</si>
  <si>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</si>
  <si>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</si>
  <si>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</si>
  <si>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</si>
  <si>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</si>
  <si>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</si>
  <si>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</si>
  <si>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</si>
  <si>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</si>
  <si>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</si>
  <si>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</si>
  <si>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</si>
  <si>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</si>
  <si>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</si>
  <si>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</si>
  <si>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</si>
  <si>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</si>
  <si>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</si>
  <si>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</si>
  <si>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</si>
  <si>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</si>
  <si>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</si>
  <si>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</si>
  <si>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</si>
  <si>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</si>
  <si>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</si>
  <si>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</si>
  <si>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</si>
  <si>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</si>
  <si>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</si>
  <si>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</si>
  <si>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</si>
  <si>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</si>
  <si>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</si>
  <si>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</si>
  <si>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</si>
  <si>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</si>
  <si>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</si>
  <si>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</si>
  <si>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</si>
  <si>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</si>
  <si>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</si>
  <si>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</si>
  <si>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</si>
  <si>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</si>
  <si>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</si>
  <si>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</si>
  <si>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</si>
  <si>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</si>
  <si>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</si>
  <si>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</si>
  <si>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</si>
  <si>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</si>
  <si>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</si>
  <si>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</si>
  <si>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</si>
  <si>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</si>
  <si>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</si>
  <si>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</si>
  <si>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</si>
  <si>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</si>
  <si>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</si>
  <si>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</si>
  <si>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</si>
  <si>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</si>
  <si>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</si>
  <si>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</si>
  <si>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</si>
  <si>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</si>
  <si>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</si>
  <si>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</si>
  <si>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</si>
  <si>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</si>
  <si>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</si>
  <si>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</si>
  <si>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</si>
  <si>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</si>
  <si>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</si>
  <si>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</si>
  <si>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</si>
  <si>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</si>
  <si>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</si>
  <si>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</si>
  <si>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</si>
  <si>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</si>
  <si>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</si>
  <si>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</si>
  <si>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</si>
  <si>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</si>
  <si>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</si>
  <si>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</si>
  <si>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</si>
  <si>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</si>
  <si>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</si>
  <si>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</si>
  <si>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</si>
  <si>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</si>
  <si>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</si>
  <si>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</si>
  <si>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</si>
  <si>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</si>
  <si>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</si>
  <si>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</si>
  <si>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</si>
  <si>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</si>
  <si>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</si>
  <si>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</si>
  <si>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</si>
  <si>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</si>
  <si>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</si>
  <si>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</si>
  <si>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</si>
  <si>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Provozní vlivy a ostatní náklady</t>
  </si>
  <si>
    <t>007-002</t>
  </si>
  <si>
    <t>Projekt skutečného provedení</t>
  </si>
  <si>
    <t>007-003</t>
  </si>
  <si>
    <t>Příplatek za ztíženou montáž za provozu</t>
  </si>
  <si>
    <t>007-004</t>
  </si>
  <si>
    <t>Náklady na pojištění živlům,krádeži, stavebním rizikům, škody způsobené zhotovitelem dle SoD</t>
  </si>
  <si>
    <t>007-005</t>
  </si>
  <si>
    <t>Náklady za rozdělení (zatřídění) fakturovaných položek do kategorie TECHNICKÉ ZHODNOCENÍ (popř. OPRAVY), DLOUHODOBÝ HMOTNÝ MAJETEK a DLOUHODOBÝ DROBNÝ HMOTNÝ MAJETEK.</t>
  </si>
  <si>
    <t>ZAMOK</t>
  </si>
  <si>
    <t>{fe54643e-83ab-4cc0-a0e0-4a05fd3a29ad}</t>
  </si>
  <si>
    <t>0,1</t>
  </si>
  <si>
    <t>23-504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</si>
  <si>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</si>
  <si>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Nemocnice Vyškov, p.o.</t>
  </si>
  <si>
    <t>4. 10. 2023</t>
  </si>
  <si>
    <t>Ing. Čeněk Truchlík</t>
  </si>
  <si>
    <t>Zpracovatel</t>
  </si>
  <si>
    <t>Datum a podpis:</t>
  </si>
  <si>
    <t>Razítko</t>
  </si>
  <si>
    <t>Objednavatel</t>
  </si>
  <si>
    <t>Náklady z rozpočtů</t>
  </si>
  <si>
    <t>23-504-01</t>
  </si>
  <si>
    <t>Měření dodávaného tepla budovy A8</t>
  </si>
  <si>
    <t>{49f45609-cd9f-4b9a-8787-f61d9ac7e9f0}</t>
  </si>
  <si>
    <t>23-504-01 - Měření dodávaného tepla budovy A8</t>
  </si>
  <si>
    <t>Náklady ze soupisu prací</t>
  </si>
  <si>
    <t xml:space="preserve">    734 - Ústřední vytápění - armatury</t>
  </si>
  <si>
    <t>OST - Ostatní</t>
  </si>
  <si>
    <t>713845201</t>
  </si>
  <si>
    <t>Demontáž izolace potrubí DN 25 délky 500 mm vč. likvidace</t>
  </si>
  <si>
    <t>kpl</t>
  </si>
  <si>
    <t>351971338</t>
  </si>
  <si>
    <t>713845202</t>
  </si>
  <si>
    <t>Demontáž a zpětná izolace na potrubí DN 20 vč. opravy po vsazení měřiče tepla</t>
  </si>
  <si>
    <t>-1054660512</t>
  </si>
  <si>
    <t>713001001</t>
  </si>
  <si>
    <t>Izolace z minerální vlny s Al. fólií pro potrubí DN 40</t>
  </si>
  <si>
    <t>490105104</t>
  </si>
  <si>
    <t>713985201</t>
  </si>
  <si>
    <t>Montáž izolace z minerální vlny s Al. fólií</t>
  </si>
  <si>
    <t>-1102213197</t>
  </si>
  <si>
    <t>998713201</t>
  </si>
  <si>
    <t>Přesun hmot procentní pro izolace tepelné v objektech v do 6 m</t>
  </si>
  <si>
    <t>%</t>
  </si>
  <si>
    <t>1522933517</t>
  </si>
  <si>
    <t>734</t>
  </si>
  <si>
    <t>Ústřední vytápění - armatury</t>
  </si>
  <si>
    <t>734271001</t>
  </si>
  <si>
    <t>Demontáž měřící řady DN 25, délky 500 mm</t>
  </si>
  <si>
    <t>-203828342</t>
  </si>
  <si>
    <t>734271002</t>
  </si>
  <si>
    <t>Instalace nové měřící řady DN 40 délky 500 mm vč. nátěru</t>
  </si>
  <si>
    <t>-1479350584</t>
  </si>
  <si>
    <t>734001001</t>
  </si>
  <si>
    <t>Měřič tepla 10 m3/h, G2", 300 mm, PN 16, bateriové napájení vč. M-Bus komunikačního modulu, sady teplotních čidel Pt 500, délky 100 mm, d 6 mm, kabel 2 m, Nap. modul 110/230 V, kabel 1,5, jímka čidla R 1/2", délka 100 mm, šroubení (např. Siemens UH50-A60)</t>
  </si>
  <si>
    <t>-1222574611</t>
  </si>
  <si>
    <t>734001002</t>
  </si>
  <si>
    <t>Měřič tepla 2,5 m3/h, G1", 190 mm, PN 16, bateriové napájení vč. M-Bus komunikačního modulu, sady teplotních čidel Pt 500, délky 100 mm, d 6 mm, kabel 2 m, Nap. modul 110/230 V, kabel 1,5, jímka čidla R 1/2", délka 100 mm, šroubení (např.Siemens UH50-A38)</t>
  </si>
  <si>
    <t>2118548548</t>
  </si>
  <si>
    <t>734954101</t>
  </si>
  <si>
    <t>Montáž měřiče tepla</t>
  </si>
  <si>
    <t>-1335060434</t>
  </si>
  <si>
    <t>734173413</t>
  </si>
  <si>
    <t>Spoj přírubový PN 16/I do 200°C DN 40</t>
  </si>
  <si>
    <t>soubor</t>
  </si>
  <si>
    <t>-224437150</t>
  </si>
  <si>
    <t>998734201</t>
  </si>
  <si>
    <t>Přesun hmot procentní pro armatury v objektech v do 6 m</t>
  </si>
  <si>
    <t>1127501944</t>
  </si>
  <si>
    <t>OST001001</t>
  </si>
  <si>
    <t>Vypuštění a napuštění systému OPS</t>
  </si>
  <si>
    <t>hod</t>
  </si>
  <si>
    <t>512</t>
  </si>
  <si>
    <t>-1472568535</t>
  </si>
  <si>
    <t>OST001002</t>
  </si>
  <si>
    <t>-1394987264</t>
  </si>
  <si>
    <t>OST001003</t>
  </si>
  <si>
    <t>Topná a tlaková zkouška</t>
  </si>
  <si>
    <t>1244919175</t>
  </si>
  <si>
    <t>01.5</t>
  </si>
  <si>
    <t>Úprava bleskosvodu pro budoucí napojení na FVE</t>
  </si>
  <si>
    <t>210-03</t>
  </si>
  <si>
    <t>Příprava kabelové trasy a prostupů pro budoucí napojení na FVE</t>
  </si>
  <si>
    <t>Demontáž svitidel vč. likvidace a poplatku</t>
  </si>
  <si>
    <t>W</t>
  </si>
  <si>
    <t>41+24+37+52+28+39+42+32+29</t>
  </si>
  <si>
    <t xml:space="preserve">Montáž svitidel </t>
  </si>
  <si>
    <t xml:space="preserve">Svítidlo přisazené o celkovém příkonu 50W LED, celkový světelný tok 6440lx, mikroprisma, 1200x215x55mm, IP40, Ra90+, L80 / B10 = 75 000 hod. @ 65°C </t>
  </si>
  <si>
    <t xml:space="preserve">Svítidlo přisazené o celkovém příkonu 40W LED, celkový světelný tok 4880lx, mikroprisma, 1200x215x55mm, IP40, Ra80+, L80 / B10 = 75 000 hod. @ 65°C </t>
  </si>
  <si>
    <t xml:space="preserve">Svítidlo přisazené o celkovém příkonu 40W LED, celkový světelný tok 4880lx, mikroprisma, 1155x145x70mm, IP44, Ra80+, L80 / B10 = 75 000 hod. @ 65°C </t>
  </si>
  <si>
    <t xml:space="preserve">Svítidlo do čistých prostor, přisazené, celkový příkon 60W, celkový světelný tok 6 550lm, rozměry 1287x265x80mm, Ra90+, L80 / B10 = 75 000 hod. @ 65°C, IP65, vetknutá parabola </t>
  </si>
  <si>
    <t>Sv. přisazené o příkonu 24W LED 2473lm-4000K-CRI 80 IP65 IK07 tř.II</t>
  </si>
  <si>
    <t>Sv. vestavné 33W, 4000K, UGR&lt;19, životnost LED L80B20 50.000 hodin, M600, MPO, Ra80+, IP40, celkový světelný tok 3 600lm</t>
  </si>
  <si>
    <t>Svítidlo stropní led 50W CELL GRI, IP65</t>
  </si>
  <si>
    <t>Montáž otvorových výplní dveří utěsnění připojovací spáry ostění nebo nadpraží těsnící fólií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</si>
</sst>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8"/>
      <name val="Arial CE"/>
      <family val="2"/>
    </font>
    <font>
      <b/>
      <sz val="10"/>
      <color rgb="FF464646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49" fillId="0" borderId="0" applyNumberFormat="0" applyFill="0" applyBorder="0" applyAlignment="0" applyProtection="0"/>
    <xf numFmtId="0" fontId="51" fillId="0" borderId="1"/>
    <xf numFmtId="0" fontId="53" fillId="0" borderId="1" applyNumberFormat="0" applyFill="0" applyBorder="0" applyAlignment="0" applyProtection="0"/>
  </cellStyleXfs>
  <cellXfs count="6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3" fillId="0" borderId="1" xfId="2" applyFont="1" applyAlignment="1">
      <alignment horizontal="left" vertical="center"/>
    </xf>
    <xf numFmtId="0" fontId="51" fillId="0" borderId="1" xfId="2"/>
    <xf numFmtId="0" fontId="0" fillId="0" borderId="1" xfId="2" applyFont="1" applyAlignment="1">
      <alignment horizontal="left" vertical="center"/>
    </xf>
    <xf numFmtId="0" fontId="51" fillId="0" borderId="2" xfId="2" applyBorder="1" applyProtection="1"/>
    <xf numFmtId="0" fontId="51" fillId="0" borderId="3" xfId="2" applyBorder="1" applyProtection="1"/>
    <xf numFmtId="0" fontId="51" fillId="0" borderId="4" xfId="2" applyBorder="1"/>
    <xf numFmtId="0" fontId="51" fillId="0" borderId="4" xfId="2" applyBorder="1" applyProtection="1"/>
    <xf numFmtId="0" fontId="51" fillId="0" borderId="1" xfId="2" applyProtection="1"/>
    <xf numFmtId="0" fontId="15" fillId="0" borderId="1" xfId="2" applyFont="1" applyAlignment="1" applyProtection="1">
      <alignment horizontal="left" vertical="center"/>
    </xf>
    <xf numFmtId="0" fontId="14" fillId="0" borderId="1" xfId="2" applyFont="1" applyAlignment="1">
      <alignment horizontal="left" vertical="center"/>
    </xf>
    <xf numFmtId="0" fontId="16" fillId="0" borderId="1" xfId="2" applyFont="1" applyAlignment="1">
      <alignment horizontal="left" vertical="center"/>
    </xf>
    <xf numFmtId="0" fontId="1" fillId="0" borderId="1" xfId="2" applyFont="1" applyAlignment="1" applyProtection="1">
      <alignment horizontal="left" vertical="top"/>
    </xf>
    <xf numFmtId="0" fontId="3" fillId="0" borderId="1" xfId="2" applyFont="1" applyAlignment="1" applyProtection="1">
      <alignment horizontal="left" vertical="top"/>
    </xf>
    <xf numFmtId="0" fontId="1" fillId="0" borderId="1" xfId="2" applyFont="1" applyAlignment="1" applyProtection="1">
      <alignment horizontal="left" vertical="center"/>
    </xf>
    <xf numFmtId="0" fontId="2" fillId="0" borderId="1" xfId="2" applyFont="1" applyAlignment="1" applyProtection="1">
      <alignment horizontal="left" vertical="center"/>
    </xf>
    <xf numFmtId="0" fontId="2" fillId="3" borderId="1" xfId="2" applyFont="1" applyFill="1" applyAlignment="1" applyProtection="1">
      <alignment horizontal="left" vertical="center"/>
      <protection locked="0"/>
    </xf>
    <xf numFmtId="49" fontId="2" fillId="3" borderId="1" xfId="2" applyNumberFormat="1" applyFont="1" applyFill="1" applyAlignment="1" applyProtection="1">
      <alignment horizontal="left" vertical="center"/>
      <protection locked="0"/>
    </xf>
    <xf numFmtId="0" fontId="51" fillId="0" borderId="5" xfId="2" applyBorder="1" applyProtection="1"/>
    <xf numFmtId="0" fontId="0" fillId="0" borderId="1" xfId="2" applyFont="1" applyAlignment="1">
      <alignment vertical="center"/>
    </xf>
    <xf numFmtId="0" fontId="0" fillId="0" borderId="4" xfId="2" applyFont="1" applyBorder="1" applyAlignment="1" applyProtection="1">
      <alignment vertical="center"/>
    </xf>
    <xf numFmtId="0" fontId="0" fillId="0" borderId="1" xfId="2" applyFont="1" applyAlignment="1" applyProtection="1">
      <alignment vertical="center"/>
    </xf>
    <xf numFmtId="0" fontId="18" fillId="0" borderId="6" xfId="2" applyFont="1" applyBorder="1" applyAlignment="1" applyProtection="1">
      <alignment horizontal="left" vertical="center"/>
    </xf>
    <xf numFmtId="0" fontId="0" fillId="0" borderId="6" xfId="2" applyFont="1" applyBorder="1" applyAlignment="1" applyProtection="1">
      <alignment vertical="center"/>
    </xf>
    <xf numFmtId="0" fontId="0" fillId="0" borderId="4" xfId="2" applyFont="1" applyBorder="1" applyAlignment="1">
      <alignment vertical="center"/>
    </xf>
    <xf numFmtId="0" fontId="51" fillId="0" borderId="1" xfId="2" applyAlignment="1">
      <alignment vertical="center"/>
    </xf>
    <xf numFmtId="0" fontId="1" fillId="0" borderId="1" xfId="2" applyFont="1" applyAlignment="1">
      <alignment vertical="center"/>
    </xf>
    <xf numFmtId="0" fontId="1" fillId="0" borderId="4" xfId="2" applyFont="1" applyBorder="1" applyAlignment="1" applyProtection="1">
      <alignment vertical="center"/>
    </xf>
    <xf numFmtId="0" fontId="1" fillId="0" borderId="1" xfId="2" applyFont="1" applyAlignment="1" applyProtection="1">
      <alignment vertical="center"/>
    </xf>
    <xf numFmtId="0" fontId="1" fillId="0" borderId="4" xfId="2" applyFont="1" applyBorder="1" applyAlignment="1">
      <alignment vertical="center"/>
    </xf>
    <xf numFmtId="0" fontId="0" fillId="4" borderId="1" xfId="2" applyFont="1" applyFill="1" applyAlignment="1" applyProtection="1">
      <alignment vertical="center"/>
    </xf>
    <xf numFmtId="0" fontId="4" fillId="4" borderId="7" xfId="2" applyFont="1" applyFill="1" applyBorder="1" applyAlignment="1" applyProtection="1">
      <alignment horizontal="left" vertical="center"/>
    </xf>
    <xf numFmtId="0" fontId="0" fillId="4" borderId="8" xfId="2" applyFont="1" applyFill="1" applyBorder="1" applyAlignment="1" applyProtection="1">
      <alignment vertical="center"/>
    </xf>
    <xf numFmtId="0" fontId="4" fillId="4" borderId="8" xfId="2" applyFont="1" applyFill="1" applyBorder="1" applyAlignment="1" applyProtection="1">
      <alignment horizontal="center" vertical="center"/>
    </xf>
    <xf numFmtId="0" fontId="51" fillId="0" borderId="4" xfId="2" applyBorder="1" applyAlignment="1" applyProtection="1">
      <alignment vertical="center"/>
    </xf>
    <xf numFmtId="0" fontId="51" fillId="0" borderId="1" xfId="2" applyAlignment="1" applyProtection="1">
      <alignment vertical="center"/>
    </xf>
    <xf numFmtId="0" fontId="52" fillId="0" borderId="5" xfId="2" applyFont="1" applyBorder="1" applyAlignment="1" applyProtection="1">
      <alignment horizontal="left" vertical="center"/>
    </xf>
    <xf numFmtId="0" fontId="51" fillId="0" borderId="5" xfId="2" applyBorder="1" applyAlignment="1" applyProtection="1">
      <alignment vertical="center"/>
    </xf>
    <xf numFmtId="0" fontId="51" fillId="0" borderId="4" xfId="2" applyBorder="1" applyAlignment="1">
      <alignment vertical="center"/>
    </xf>
    <xf numFmtId="0" fontId="1" fillId="0" borderId="6" xfId="2" applyFont="1" applyBorder="1" applyAlignment="1" applyProtection="1">
      <alignment horizontal="left" vertical="center"/>
    </xf>
    <xf numFmtId="0" fontId="0" fillId="0" borderId="5" xfId="2" applyFont="1" applyBorder="1" applyAlignment="1" applyProtection="1">
      <alignment vertical="center"/>
    </xf>
    <xf numFmtId="0" fontId="0" fillId="0" borderId="10" xfId="2" applyFont="1" applyBorder="1" applyAlignment="1" applyProtection="1">
      <alignment vertical="center"/>
    </xf>
    <xf numFmtId="0" fontId="0" fillId="0" borderId="11" xfId="2" applyFont="1" applyBorder="1" applyAlignment="1" applyProtection="1">
      <alignment vertical="center"/>
    </xf>
    <xf numFmtId="0" fontId="0" fillId="0" borderId="2" xfId="2" applyFont="1" applyBorder="1" applyAlignment="1" applyProtection="1">
      <alignment vertical="center"/>
    </xf>
    <xf numFmtId="0" fontId="0" fillId="0" borderId="3" xfId="2" applyFont="1" applyBorder="1" applyAlignment="1" applyProtection="1">
      <alignment vertical="center"/>
    </xf>
    <xf numFmtId="0" fontId="2" fillId="0" borderId="1" xfId="2" applyFont="1" applyAlignment="1">
      <alignment vertical="center"/>
    </xf>
    <xf numFmtId="0" fontId="2" fillId="0" borderId="4" xfId="2" applyFont="1" applyBorder="1" applyAlignment="1" applyProtection="1">
      <alignment vertical="center"/>
    </xf>
    <xf numFmtId="0" fontId="2" fillId="0" borderId="1" xfId="2" applyFont="1" applyAlignment="1" applyProtection="1">
      <alignment vertical="center"/>
    </xf>
    <xf numFmtId="0" fontId="2" fillId="0" borderId="4" xfId="2" applyFont="1" applyBorder="1" applyAlignment="1">
      <alignment vertical="center"/>
    </xf>
    <xf numFmtId="0" fontId="3" fillId="0" borderId="1" xfId="2" applyFont="1" applyAlignment="1">
      <alignment vertical="center"/>
    </xf>
    <xf numFmtId="0" fontId="3" fillId="0" borderId="4" xfId="2" applyFont="1" applyBorder="1" applyAlignment="1" applyProtection="1">
      <alignment vertical="center"/>
    </xf>
    <xf numFmtId="0" fontId="3" fillId="0" borderId="1" xfId="2" applyFont="1" applyAlignment="1" applyProtection="1">
      <alignment horizontal="left" vertical="center"/>
    </xf>
    <xf numFmtId="0" fontId="3" fillId="0" borderId="1" xfId="2" applyFont="1" applyAlignment="1" applyProtection="1">
      <alignment vertical="center"/>
    </xf>
    <xf numFmtId="0" fontId="3" fillId="0" borderId="4" xfId="2" applyFont="1" applyBorder="1" applyAlignment="1">
      <alignment vertical="center"/>
    </xf>
    <xf numFmtId="0" fontId="18" fillId="0" borderId="1" xfId="2" applyFont="1" applyAlignment="1" applyProtection="1">
      <alignment vertical="center"/>
    </xf>
    <xf numFmtId="0" fontId="51" fillId="0" borderId="13" xfId="2" applyBorder="1" applyAlignment="1">
      <alignment vertical="center"/>
    </xf>
    <xf numFmtId="0" fontId="51" fillId="0" borderId="14" xfId="2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16" xfId="2" applyFont="1" applyBorder="1" applyAlignment="1">
      <alignment vertical="center"/>
    </xf>
    <xf numFmtId="0" fontId="0" fillId="0" borderId="1" xfId="2" applyFont="1" applyBorder="1" applyAlignment="1" applyProtection="1">
      <alignment vertical="center"/>
    </xf>
    <xf numFmtId="0" fontId="0" fillId="0" borderId="16" xfId="2" applyFont="1" applyBorder="1" applyAlignment="1" applyProtection="1">
      <alignment vertical="center"/>
    </xf>
    <xf numFmtId="0" fontId="0" fillId="5" borderId="8" xfId="2" applyFont="1" applyFill="1" applyBorder="1" applyAlignment="1" applyProtection="1">
      <alignment vertical="center"/>
    </xf>
    <xf numFmtId="0" fontId="22" fillId="5" borderId="1" xfId="2" applyFont="1" applyFill="1" applyAlignment="1" applyProtection="1">
      <alignment horizontal="center" vertical="center"/>
    </xf>
    <xf numFmtId="0" fontId="23" fillId="0" borderId="17" xfId="2" applyFont="1" applyBorder="1" applyAlignment="1" applyProtection="1">
      <alignment horizontal="center" vertical="center" wrapText="1"/>
    </xf>
    <xf numFmtId="0" fontId="23" fillId="0" borderId="18" xfId="2" applyFont="1" applyBorder="1" applyAlignment="1" applyProtection="1">
      <alignment horizontal="center" vertical="center" wrapText="1"/>
    </xf>
    <xf numFmtId="0" fontId="23" fillId="0" borderId="19" xfId="2" applyFont="1" applyBorder="1" applyAlignment="1" applyProtection="1">
      <alignment horizontal="center" vertical="center" wrapText="1"/>
    </xf>
    <xf numFmtId="0" fontId="0" fillId="0" borderId="12" xfId="2" applyFont="1" applyBorder="1" applyAlignment="1" applyProtection="1">
      <alignment vertical="center"/>
    </xf>
    <xf numFmtId="0" fontId="0" fillId="0" borderId="13" xfId="2" applyFont="1" applyBorder="1" applyAlignment="1" applyProtection="1">
      <alignment vertical="center"/>
    </xf>
    <xf numFmtId="0" fontId="0" fillId="0" borderId="14" xfId="2" applyFont="1" applyBorder="1" applyAlignment="1" applyProtection="1">
      <alignment vertical="center"/>
    </xf>
    <xf numFmtId="0" fontId="4" fillId="0" borderId="1" xfId="2" applyFont="1" applyAlignment="1">
      <alignment vertical="center"/>
    </xf>
    <xf numFmtId="0" fontId="4" fillId="0" borderId="4" xfId="2" applyFont="1" applyBorder="1" applyAlignment="1" applyProtection="1">
      <alignment vertical="center"/>
    </xf>
    <xf numFmtId="0" fontId="24" fillId="0" borderId="1" xfId="2" applyFont="1" applyAlignment="1" applyProtection="1">
      <alignment horizontal="left" vertical="center"/>
    </xf>
    <xf numFmtId="0" fontId="24" fillId="0" borderId="1" xfId="2" applyFont="1" applyAlignment="1" applyProtection="1">
      <alignment vertical="center"/>
    </xf>
    <xf numFmtId="0" fontId="4" fillId="0" borderId="1" xfId="2" applyFont="1" applyAlignment="1" applyProtection="1">
      <alignment horizontal="center" vertical="center"/>
    </xf>
    <xf numFmtId="0" fontId="4" fillId="0" borderId="4" xfId="2" applyFont="1" applyBorder="1" applyAlignment="1">
      <alignment vertical="center"/>
    </xf>
    <xf numFmtId="4" fontId="20" fillId="0" borderId="15" xfId="2" applyNumberFormat="1" applyFont="1" applyBorder="1" applyAlignment="1" applyProtection="1">
      <alignment vertical="center"/>
    </xf>
    <xf numFmtId="4" fontId="20" fillId="0" borderId="1" xfId="2" applyNumberFormat="1" applyFont="1" applyBorder="1" applyAlignment="1" applyProtection="1">
      <alignment vertical="center"/>
    </xf>
    <xf numFmtId="166" fontId="20" fillId="0" borderId="1" xfId="2" applyNumberFormat="1" applyFont="1" applyBorder="1" applyAlignment="1" applyProtection="1">
      <alignment vertical="center"/>
    </xf>
    <xf numFmtId="4" fontId="20" fillId="0" borderId="16" xfId="2" applyNumberFormat="1" applyFont="1" applyBorder="1" applyAlignment="1" applyProtection="1">
      <alignment vertical="center"/>
    </xf>
    <xf numFmtId="0" fontId="4" fillId="0" borderId="1" xfId="2" applyFont="1" applyAlignment="1">
      <alignment horizontal="left" vertical="center"/>
    </xf>
    <xf numFmtId="0" fontId="25" fillId="0" borderId="1" xfId="2" applyFont="1" applyAlignment="1">
      <alignment horizontal="left" vertical="center"/>
    </xf>
    <xf numFmtId="0" fontId="54" fillId="0" borderId="1" xfId="3" applyFont="1" applyAlignment="1">
      <alignment horizontal="center" vertical="center"/>
    </xf>
    <xf numFmtId="0" fontId="5" fillId="0" borderId="4" xfId="2" applyFont="1" applyBorder="1" applyAlignment="1" applyProtection="1">
      <alignment vertical="center"/>
    </xf>
    <xf numFmtId="0" fontId="26" fillId="0" borderId="1" xfId="2" applyFont="1" applyAlignment="1" applyProtection="1">
      <alignment vertical="center"/>
    </xf>
    <xf numFmtId="0" fontId="27" fillId="0" borderId="1" xfId="2" applyFont="1" applyAlignment="1" applyProtection="1">
      <alignment vertical="center"/>
    </xf>
    <xf numFmtId="0" fontId="3" fillId="0" borderId="1" xfId="2" applyFont="1" applyAlignment="1" applyProtection="1">
      <alignment horizontal="center" vertical="center"/>
    </xf>
    <xf numFmtId="0" fontId="5" fillId="0" borderId="4" xfId="2" applyFont="1" applyBorder="1" applyAlignment="1">
      <alignment vertical="center"/>
    </xf>
    <xf numFmtId="4" fontId="28" fillId="0" borderId="20" xfId="2" applyNumberFormat="1" applyFont="1" applyBorder="1" applyAlignment="1" applyProtection="1">
      <alignment vertical="center"/>
    </xf>
    <xf numFmtId="4" fontId="28" fillId="0" borderId="21" xfId="2" applyNumberFormat="1" applyFont="1" applyBorder="1" applyAlignment="1" applyProtection="1">
      <alignment vertical="center"/>
    </xf>
    <xf numFmtId="166" fontId="28" fillId="0" borderId="21" xfId="2" applyNumberFormat="1" applyFont="1" applyBorder="1" applyAlignment="1" applyProtection="1">
      <alignment vertical="center"/>
    </xf>
    <xf numFmtId="4" fontId="28" fillId="0" borderId="22" xfId="2" applyNumberFormat="1" applyFont="1" applyBorder="1" applyAlignment="1" applyProtection="1">
      <alignment vertical="center"/>
    </xf>
    <xf numFmtId="0" fontId="5" fillId="0" borderId="1" xfId="2" applyFont="1" applyAlignment="1">
      <alignment vertical="center"/>
    </xf>
    <xf numFmtId="0" fontId="5" fillId="0" borderId="1" xfId="2" applyFont="1" applyAlignment="1">
      <alignment horizontal="left" vertical="center"/>
    </xf>
    <xf numFmtId="0" fontId="51" fillId="0" borderId="2" xfId="2" applyBorder="1"/>
    <xf numFmtId="0" fontId="51" fillId="0" borderId="3" xfId="2" applyBorder="1"/>
    <xf numFmtId="0" fontId="15" fillId="0" borderId="1" xfId="2" applyFont="1" applyAlignment="1">
      <alignment horizontal="left" vertical="center"/>
    </xf>
    <xf numFmtId="0" fontId="31" fillId="0" borderId="1" xfId="2" applyFont="1" applyAlignment="1">
      <alignment horizontal="left" vertical="center"/>
    </xf>
    <xf numFmtId="0" fontId="1" fillId="0" borderId="1" xfId="2" applyFont="1" applyAlignment="1">
      <alignment horizontal="left" vertical="center"/>
    </xf>
    <xf numFmtId="0" fontId="2" fillId="0" borderId="1" xfId="2" applyFont="1" applyAlignment="1">
      <alignment horizontal="left" vertical="center"/>
    </xf>
    <xf numFmtId="165" fontId="2" fillId="0" borderId="1" xfId="2" applyNumberFormat="1" applyFont="1" applyAlignment="1">
      <alignment horizontal="left" vertical="center"/>
    </xf>
    <xf numFmtId="0" fontId="0" fillId="0" borderId="1" xfId="2" applyFont="1" applyAlignment="1">
      <alignment vertical="center" wrapText="1"/>
    </xf>
    <xf numFmtId="0" fontId="0" fillId="0" borderId="4" xfId="2" applyFont="1" applyBorder="1" applyAlignment="1">
      <alignment vertical="center" wrapText="1"/>
    </xf>
    <xf numFmtId="0" fontId="51" fillId="0" borderId="4" xfId="2" applyBorder="1" applyAlignment="1">
      <alignment vertical="center" wrapText="1"/>
    </xf>
    <xf numFmtId="0" fontId="51" fillId="0" borderId="1" xfId="2" applyAlignment="1">
      <alignment vertical="center" wrapText="1"/>
    </xf>
    <xf numFmtId="0" fontId="0" fillId="0" borderId="13" xfId="2" applyFont="1" applyBorder="1" applyAlignment="1">
      <alignment vertical="center"/>
    </xf>
    <xf numFmtId="0" fontId="18" fillId="0" borderId="1" xfId="2" applyFont="1" applyAlignment="1">
      <alignment horizontal="left" vertical="center"/>
    </xf>
    <xf numFmtId="4" fontId="24" fillId="0" borderId="1" xfId="2" applyNumberFormat="1" applyFont="1" applyAlignment="1">
      <alignment vertical="center"/>
    </xf>
    <xf numFmtId="0" fontId="1" fillId="0" borderId="1" xfId="2" applyFont="1" applyAlignment="1">
      <alignment horizontal="right" vertical="center"/>
    </xf>
    <xf numFmtId="0" fontId="21" fillId="0" borderId="1" xfId="2" applyFont="1" applyAlignment="1">
      <alignment horizontal="left" vertical="center"/>
    </xf>
    <xf numFmtId="4" fontId="1" fillId="0" borderId="1" xfId="2" applyNumberFormat="1" applyFont="1" applyAlignment="1">
      <alignment vertical="center"/>
    </xf>
    <xf numFmtId="164" fontId="1" fillId="0" borderId="1" xfId="2" applyNumberFormat="1" applyFont="1" applyAlignment="1">
      <alignment horizontal="right" vertical="center"/>
    </xf>
    <xf numFmtId="0" fontId="0" fillId="5" borderId="1" xfId="2" applyFont="1" applyFill="1" applyAlignment="1">
      <alignment vertical="center"/>
    </xf>
    <xf numFmtId="0" fontId="4" fillId="5" borderId="7" xfId="2" applyFont="1" applyFill="1" applyBorder="1" applyAlignment="1">
      <alignment horizontal="left" vertical="center"/>
    </xf>
    <xf numFmtId="0" fontId="0" fillId="5" borderId="8" xfId="2" applyFont="1" applyFill="1" applyBorder="1" applyAlignment="1">
      <alignment vertical="center"/>
    </xf>
    <xf numFmtId="0" fontId="4" fillId="5" borderId="8" xfId="2" applyFont="1" applyFill="1" applyBorder="1" applyAlignment="1">
      <alignment horizontal="right" vertical="center"/>
    </xf>
    <xf numFmtId="0" fontId="4" fillId="5" borderId="8" xfId="2" applyFont="1" applyFill="1" applyBorder="1" applyAlignment="1">
      <alignment horizontal="center" vertical="center"/>
    </xf>
    <xf numFmtId="4" fontId="4" fillId="5" borderId="8" xfId="2" applyNumberFormat="1" applyFont="1" applyFill="1" applyBorder="1" applyAlignment="1">
      <alignment vertical="center"/>
    </xf>
    <xf numFmtId="0" fontId="0" fillId="5" borderId="9" xfId="2" applyFont="1" applyFill="1" applyBorder="1" applyAlignment="1">
      <alignment vertical="center"/>
    </xf>
    <xf numFmtId="0" fontId="52" fillId="0" borderId="5" xfId="2" applyFont="1" applyBorder="1" applyAlignment="1">
      <alignment horizontal="left" vertical="center"/>
    </xf>
    <xf numFmtId="0" fontId="51" fillId="0" borderId="5" xfId="2" applyBorder="1" applyAlignment="1">
      <alignment vertical="center"/>
    </xf>
    <xf numFmtId="0" fontId="1" fillId="0" borderId="6" xfId="2" applyFont="1" applyBorder="1" applyAlignment="1">
      <alignment horizontal="left" vertical="center"/>
    </xf>
    <xf numFmtId="0" fontId="0" fillId="0" borderId="6" xfId="2" applyFont="1" applyBorder="1" applyAlignment="1">
      <alignment vertical="center"/>
    </xf>
    <xf numFmtId="0" fontId="1" fillId="0" borderId="6" xfId="2" applyFont="1" applyBorder="1" applyAlignment="1">
      <alignment horizontal="center" vertical="center"/>
    </xf>
    <xf numFmtId="0" fontId="1" fillId="0" borderId="6" xfId="2" applyFont="1" applyBorder="1" applyAlignment="1">
      <alignment horizontal="right" vertical="center"/>
    </xf>
    <xf numFmtId="0" fontId="0" fillId="0" borderId="5" xfId="2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0" fillId="0" borderId="11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165" fontId="2" fillId="0" borderId="1" xfId="2" applyNumberFormat="1" applyFont="1" applyAlignment="1" applyProtection="1">
      <alignment horizontal="left" vertical="center"/>
    </xf>
    <xf numFmtId="0" fontId="2" fillId="0" borderId="1" xfId="2" applyFont="1" applyAlignment="1" applyProtection="1">
      <alignment horizontal="left" vertical="center" wrapText="1"/>
    </xf>
    <xf numFmtId="0" fontId="22" fillId="5" borderId="1" xfId="2" applyFont="1" applyFill="1" applyAlignment="1" applyProtection="1">
      <alignment horizontal="left" vertical="center"/>
    </xf>
    <xf numFmtId="0" fontId="0" fillId="5" borderId="1" xfId="2" applyFont="1" applyFill="1" applyAlignment="1" applyProtection="1">
      <alignment vertical="center"/>
    </xf>
    <xf numFmtId="0" fontId="22" fillId="5" borderId="1" xfId="2" applyFont="1" applyFill="1" applyAlignment="1" applyProtection="1">
      <alignment horizontal="right" vertical="center"/>
    </xf>
    <xf numFmtId="0" fontId="32" fillId="0" borderId="1" xfId="2" applyFont="1" applyAlignment="1" applyProtection="1">
      <alignment horizontal="left" vertical="center"/>
    </xf>
    <xf numFmtId="4" fontId="24" fillId="0" borderId="1" xfId="2" applyNumberFormat="1" applyFont="1" applyAlignment="1" applyProtection="1">
      <alignment vertical="center"/>
    </xf>
    <xf numFmtId="0" fontId="6" fillId="0" borderId="1" xfId="2" applyFont="1" applyAlignment="1">
      <alignment vertical="center"/>
    </xf>
    <xf numFmtId="0" fontId="6" fillId="0" borderId="4" xfId="2" applyFont="1" applyBorder="1" applyAlignment="1" applyProtection="1">
      <alignment vertical="center"/>
    </xf>
    <xf numFmtId="0" fontId="6" fillId="0" borderId="1" xfId="2" applyFont="1" applyAlignment="1" applyProtection="1">
      <alignment vertical="center"/>
    </xf>
    <xf numFmtId="0" fontId="6" fillId="0" borderId="21" xfId="2" applyFont="1" applyBorder="1" applyAlignment="1" applyProtection="1">
      <alignment horizontal="left" vertical="center"/>
    </xf>
    <xf numFmtId="0" fontId="6" fillId="0" borderId="21" xfId="2" applyFont="1" applyBorder="1" applyAlignment="1" applyProtection="1">
      <alignment vertical="center"/>
    </xf>
    <xf numFmtId="4" fontId="6" fillId="0" borderId="21" xfId="2" applyNumberFormat="1" applyFont="1" applyBorder="1" applyAlignment="1" applyProtection="1">
      <alignment vertical="center"/>
    </xf>
    <xf numFmtId="0" fontId="6" fillId="0" borderId="4" xfId="2" applyFont="1" applyBorder="1" applyAlignment="1">
      <alignment vertical="center"/>
    </xf>
    <xf numFmtId="0" fontId="7" fillId="0" borderId="1" xfId="2" applyFont="1" applyAlignment="1">
      <alignment vertical="center"/>
    </xf>
    <xf numFmtId="0" fontId="7" fillId="0" borderId="4" xfId="2" applyFont="1" applyBorder="1" applyAlignment="1" applyProtection="1">
      <alignment vertical="center"/>
    </xf>
    <xf numFmtId="0" fontId="7" fillId="0" borderId="1" xfId="2" applyFont="1" applyAlignment="1" applyProtection="1">
      <alignment vertical="center"/>
    </xf>
    <xf numFmtId="0" fontId="7" fillId="0" borderId="21" xfId="2" applyFont="1" applyBorder="1" applyAlignment="1" applyProtection="1">
      <alignment horizontal="left" vertical="center"/>
    </xf>
    <xf numFmtId="0" fontId="7" fillId="0" borderId="21" xfId="2" applyFont="1" applyBorder="1" applyAlignment="1" applyProtection="1">
      <alignment vertical="center"/>
    </xf>
    <xf numFmtId="4" fontId="7" fillId="0" borderId="21" xfId="2" applyNumberFormat="1" applyFont="1" applyBorder="1" applyAlignment="1" applyProtection="1">
      <alignment vertical="center"/>
    </xf>
    <xf numFmtId="0" fontId="7" fillId="0" borderId="4" xfId="2" applyFont="1" applyBorder="1" applyAlignment="1">
      <alignment vertical="center"/>
    </xf>
    <xf numFmtId="0" fontId="0" fillId="0" borderId="1" xfId="2" applyFont="1" applyAlignment="1">
      <alignment horizontal="center" vertical="center" wrapText="1"/>
    </xf>
    <xf numFmtId="0" fontId="0" fillId="0" borderId="4" xfId="2" applyFont="1" applyBorder="1" applyAlignment="1" applyProtection="1">
      <alignment horizontal="center" vertical="center" wrapText="1"/>
    </xf>
    <xf numFmtId="0" fontId="22" fillId="5" borderId="17" xfId="2" applyFont="1" applyFill="1" applyBorder="1" applyAlignment="1" applyProtection="1">
      <alignment horizontal="center" vertical="center" wrapText="1"/>
    </xf>
    <xf numFmtId="0" fontId="22" fillId="5" borderId="18" xfId="2" applyFont="1" applyFill="1" applyBorder="1" applyAlignment="1" applyProtection="1">
      <alignment horizontal="center" vertical="center" wrapText="1"/>
    </xf>
    <xf numFmtId="0" fontId="22" fillId="5" borderId="19" xfId="2" applyFont="1" applyFill="1" applyBorder="1" applyAlignment="1" applyProtection="1">
      <alignment horizontal="center" vertical="center" wrapText="1"/>
    </xf>
    <xf numFmtId="0" fontId="22" fillId="5" borderId="1" xfId="2" applyFont="1" applyFill="1" applyAlignment="1" applyProtection="1">
      <alignment horizontal="center" vertical="center" wrapText="1"/>
    </xf>
    <xf numFmtId="0" fontId="51" fillId="0" borderId="4" xfId="2" applyBorder="1" applyAlignment="1">
      <alignment horizontal="center" vertical="center" wrapText="1"/>
    </xf>
    <xf numFmtId="0" fontId="51" fillId="0" borderId="1" xfId="2" applyAlignment="1">
      <alignment horizontal="center" vertical="center" wrapText="1"/>
    </xf>
    <xf numFmtId="4" fontId="24" fillId="0" borderId="1" xfId="2" applyNumberFormat="1" applyFont="1" applyAlignment="1" applyProtection="1"/>
    <xf numFmtId="0" fontId="51" fillId="0" borderId="13" xfId="2" applyBorder="1" applyAlignment="1" applyProtection="1">
      <alignment vertical="center"/>
    </xf>
    <xf numFmtId="166" fontId="33" fillId="0" borderId="13" xfId="2" applyNumberFormat="1" applyFont="1" applyBorder="1" applyAlignment="1" applyProtection="1"/>
    <xf numFmtId="166" fontId="33" fillId="0" borderId="14" xfId="2" applyNumberFormat="1" applyFont="1" applyBorder="1" applyAlignment="1" applyProtection="1"/>
    <xf numFmtId="4" fontId="34" fillId="0" borderId="1" xfId="2" applyNumberFormat="1" applyFont="1" applyAlignment="1">
      <alignment vertical="center"/>
    </xf>
    <xf numFmtId="0" fontId="8" fillId="0" borderId="1" xfId="2" applyFont="1" applyAlignment="1"/>
    <xf numFmtId="0" fontId="8" fillId="0" borderId="4" xfId="2" applyFont="1" applyBorder="1" applyAlignment="1" applyProtection="1"/>
    <xf numFmtId="0" fontId="8" fillId="0" borderId="1" xfId="2" applyFont="1" applyAlignment="1" applyProtection="1"/>
    <xf numFmtId="0" fontId="8" fillId="0" borderId="1" xfId="2" applyFont="1" applyAlignment="1" applyProtection="1">
      <alignment horizontal="left"/>
    </xf>
    <xf numFmtId="0" fontId="6" fillId="0" borderId="1" xfId="2" applyFont="1" applyAlignment="1" applyProtection="1">
      <alignment horizontal="left"/>
    </xf>
    <xf numFmtId="0" fontId="8" fillId="0" borderId="1" xfId="2" applyFont="1" applyAlignment="1" applyProtection="1">
      <protection locked="0"/>
    </xf>
    <xf numFmtId="4" fontId="6" fillId="0" borderId="1" xfId="2" applyNumberFormat="1" applyFont="1" applyAlignment="1" applyProtection="1"/>
    <xf numFmtId="0" fontId="8" fillId="0" borderId="4" xfId="2" applyFont="1" applyBorder="1" applyAlignment="1"/>
    <xf numFmtId="0" fontId="8" fillId="0" borderId="15" xfId="2" applyFont="1" applyBorder="1" applyAlignment="1" applyProtection="1"/>
    <xf numFmtId="0" fontId="8" fillId="0" borderId="1" xfId="2" applyFont="1" applyBorder="1" applyAlignment="1" applyProtection="1"/>
    <xf numFmtId="166" fontId="8" fillId="0" borderId="1" xfId="2" applyNumberFormat="1" applyFont="1" applyBorder="1" applyAlignment="1" applyProtection="1"/>
    <xf numFmtId="166" fontId="8" fillId="0" borderId="16" xfId="2" applyNumberFormat="1" applyFont="1" applyBorder="1" applyAlignment="1" applyProtection="1"/>
    <xf numFmtId="0" fontId="8" fillId="0" borderId="1" xfId="2" applyFont="1" applyAlignment="1">
      <alignment horizontal="left"/>
    </xf>
    <xf numFmtId="0" fontId="8" fillId="0" borderId="1" xfId="2" applyFont="1" applyAlignment="1">
      <alignment horizontal="center"/>
    </xf>
    <xf numFmtId="4" fontId="8" fillId="0" borderId="1" xfId="2" applyNumberFormat="1" applyFont="1" applyAlignment="1">
      <alignment vertical="center"/>
    </xf>
    <xf numFmtId="0" fontId="7" fillId="0" borderId="1" xfId="2" applyFont="1" applyAlignment="1" applyProtection="1">
      <alignment horizontal="left"/>
    </xf>
    <xf numFmtId="4" fontId="7" fillId="0" borderId="1" xfId="2" applyNumberFormat="1" applyFont="1" applyAlignment="1" applyProtection="1"/>
    <xf numFmtId="0" fontId="22" fillId="0" borderId="23" xfId="2" applyFont="1" applyBorder="1" applyAlignment="1" applyProtection="1">
      <alignment horizontal="center" vertical="center"/>
    </xf>
    <xf numFmtId="49" fontId="22" fillId="0" borderId="23" xfId="2" applyNumberFormat="1" applyFont="1" applyBorder="1" applyAlignment="1" applyProtection="1">
      <alignment horizontal="left" vertical="center" wrapText="1"/>
    </xf>
    <xf numFmtId="0" fontId="22" fillId="0" borderId="23" xfId="2" applyFont="1" applyBorder="1" applyAlignment="1" applyProtection="1">
      <alignment horizontal="left" vertical="center" wrapText="1"/>
    </xf>
    <xf numFmtId="0" fontId="22" fillId="0" borderId="23" xfId="2" applyFont="1" applyBorder="1" applyAlignment="1" applyProtection="1">
      <alignment horizontal="center" vertical="center" wrapText="1"/>
    </xf>
    <xf numFmtId="167" fontId="22" fillId="0" borderId="23" xfId="2" applyNumberFormat="1" applyFont="1" applyBorder="1" applyAlignment="1" applyProtection="1">
      <alignment vertical="center"/>
    </xf>
    <xf numFmtId="4" fontId="22" fillId="3" borderId="23" xfId="2" applyNumberFormat="1" applyFont="1" applyFill="1" applyBorder="1" applyAlignment="1" applyProtection="1">
      <alignment vertical="center"/>
      <protection locked="0"/>
    </xf>
    <xf numFmtId="4" fontId="22" fillId="0" borderId="23" xfId="2" applyNumberFormat="1" applyFont="1" applyBorder="1" applyAlignment="1" applyProtection="1">
      <alignment vertical="center"/>
    </xf>
    <xf numFmtId="0" fontId="0" fillId="0" borderId="23" xfId="2" applyFont="1" applyBorder="1" applyAlignment="1" applyProtection="1">
      <alignment vertical="center"/>
    </xf>
    <xf numFmtId="0" fontId="23" fillId="3" borderId="15" xfId="2" applyFont="1" applyFill="1" applyBorder="1" applyAlignment="1" applyProtection="1">
      <alignment horizontal="left" vertical="center"/>
      <protection locked="0"/>
    </xf>
    <xf numFmtId="0" fontId="23" fillId="0" borderId="1" xfId="2" applyFont="1" applyBorder="1" applyAlignment="1" applyProtection="1">
      <alignment horizontal="center" vertical="center"/>
    </xf>
    <xf numFmtId="166" fontId="23" fillId="0" borderId="1" xfId="2" applyNumberFormat="1" applyFont="1" applyBorder="1" applyAlignment="1" applyProtection="1">
      <alignment vertical="center"/>
    </xf>
    <xf numFmtId="166" fontId="23" fillId="0" borderId="16" xfId="2" applyNumberFormat="1" applyFont="1" applyBorder="1" applyAlignment="1" applyProtection="1">
      <alignment vertical="center"/>
    </xf>
    <xf numFmtId="0" fontId="22" fillId="0" borderId="1" xfId="2" applyFont="1" applyAlignment="1">
      <alignment horizontal="left" vertical="center"/>
    </xf>
    <xf numFmtId="4" fontId="0" fillId="0" borderId="1" xfId="2" applyNumberFormat="1" applyFont="1" applyAlignment="1">
      <alignment vertical="center"/>
    </xf>
    <xf numFmtId="0" fontId="38" fillId="0" borderId="23" xfId="2" applyFont="1" applyBorder="1" applyAlignment="1" applyProtection="1">
      <alignment horizontal="center" vertical="center"/>
    </xf>
    <xf numFmtId="49" fontId="38" fillId="0" borderId="23" xfId="2" applyNumberFormat="1" applyFont="1" applyBorder="1" applyAlignment="1" applyProtection="1">
      <alignment horizontal="left" vertical="center" wrapText="1"/>
    </xf>
    <xf numFmtId="0" fontId="38" fillId="0" borderId="23" xfId="2" applyFont="1" applyBorder="1" applyAlignment="1" applyProtection="1">
      <alignment horizontal="left" vertical="center" wrapText="1"/>
    </xf>
    <xf numFmtId="0" fontId="38" fillId="0" borderId="23" xfId="2" applyFont="1" applyBorder="1" applyAlignment="1" applyProtection="1">
      <alignment horizontal="center" vertical="center" wrapText="1"/>
    </xf>
    <xf numFmtId="167" fontId="38" fillId="0" borderId="23" xfId="2" applyNumberFormat="1" applyFont="1" applyBorder="1" applyAlignment="1" applyProtection="1">
      <alignment vertical="center"/>
    </xf>
    <xf numFmtId="4" fontId="38" fillId="3" borderId="23" xfId="2" applyNumberFormat="1" applyFont="1" applyFill="1" applyBorder="1" applyAlignment="1" applyProtection="1">
      <alignment vertical="center"/>
      <protection locked="0"/>
    </xf>
    <xf numFmtId="4" fontId="38" fillId="0" borderId="23" xfId="2" applyNumberFormat="1" applyFont="1" applyBorder="1" applyAlignment="1" applyProtection="1">
      <alignment vertical="center"/>
    </xf>
    <xf numFmtId="0" fontId="39" fillId="0" borderId="23" xfId="2" applyFont="1" applyBorder="1" applyAlignment="1" applyProtection="1">
      <alignment vertical="center"/>
    </xf>
    <xf numFmtId="0" fontId="39" fillId="0" borderId="4" xfId="2" applyFont="1" applyBorder="1" applyAlignment="1">
      <alignment vertical="center"/>
    </xf>
    <xf numFmtId="0" fontId="38" fillId="3" borderId="15" xfId="2" applyFont="1" applyFill="1" applyBorder="1" applyAlignment="1" applyProtection="1">
      <alignment horizontal="left" vertical="center"/>
      <protection locked="0"/>
    </xf>
    <xf numFmtId="0" fontId="38" fillId="0" borderId="1" xfId="2" applyFont="1" applyBorder="1" applyAlignment="1" applyProtection="1">
      <alignment horizontal="center" vertical="center"/>
    </xf>
    <xf numFmtId="167" fontId="22" fillId="3" borderId="23" xfId="2" applyNumberFormat="1" applyFont="1" applyFill="1" applyBorder="1" applyAlignment="1" applyProtection="1">
      <alignment vertical="center"/>
      <protection locked="0"/>
    </xf>
    <xf numFmtId="0" fontId="23" fillId="3" borderId="20" xfId="2" applyFont="1" applyFill="1" applyBorder="1" applyAlignment="1" applyProtection="1">
      <alignment horizontal="left" vertical="center"/>
      <protection locked="0"/>
    </xf>
    <xf numFmtId="0" fontId="23" fillId="0" borderId="21" xfId="2" applyFont="1" applyBorder="1" applyAlignment="1" applyProtection="1">
      <alignment horizontal="center" vertical="center"/>
    </xf>
    <xf numFmtId="0" fontId="0" fillId="0" borderId="21" xfId="2" applyFont="1" applyBorder="1" applyAlignment="1" applyProtection="1">
      <alignment vertical="center"/>
    </xf>
    <xf numFmtId="166" fontId="23" fillId="0" borderId="21" xfId="2" applyNumberFormat="1" applyFont="1" applyBorder="1" applyAlignment="1" applyProtection="1">
      <alignment vertical="center"/>
    </xf>
    <xf numFmtId="166" fontId="23" fillId="0" borderId="22" xfId="2" applyNumberFormat="1" applyFont="1" applyBorder="1" applyAlignment="1" applyProtection="1">
      <alignment vertical="center"/>
    </xf>
    <xf numFmtId="0" fontId="1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24" fillId="0" borderId="1" xfId="2" applyNumberFormat="1" applyFont="1" applyAlignment="1" applyProtection="1">
      <alignment horizontal="right" vertical="center"/>
    </xf>
    <xf numFmtId="4" fontId="24" fillId="0" borderId="1" xfId="2" applyNumberFormat="1" applyFont="1" applyAlignment="1" applyProtection="1">
      <alignment vertical="center"/>
    </xf>
    <xf numFmtId="0" fontId="26" fillId="0" borderId="1" xfId="2" applyFont="1" applyAlignment="1" applyProtection="1">
      <alignment horizontal="left" vertical="center" wrapText="1"/>
    </xf>
    <xf numFmtId="4" fontId="27" fillId="0" borderId="1" xfId="2" applyNumberFormat="1" applyFont="1" applyAlignment="1" applyProtection="1">
      <alignment vertical="center"/>
    </xf>
    <xf numFmtId="0" fontId="27" fillId="0" borderId="1" xfId="2" applyFont="1" applyAlignment="1" applyProtection="1">
      <alignment vertical="center"/>
    </xf>
    <xf numFmtId="165" fontId="2" fillId="0" borderId="1" xfId="2" applyNumberFormat="1" applyFont="1" applyAlignment="1" applyProtection="1">
      <alignment horizontal="left" vertical="center"/>
    </xf>
    <xf numFmtId="0" fontId="2" fillId="0" borderId="1" xfId="2" applyFont="1" applyAlignment="1" applyProtection="1">
      <alignment vertical="center" wrapText="1"/>
    </xf>
    <xf numFmtId="0" fontId="2" fillId="0" borderId="1" xfId="2" applyFont="1" applyAlignment="1" applyProtection="1">
      <alignment vertical="center"/>
    </xf>
    <xf numFmtId="0" fontId="20" fillId="0" borderId="12" xfId="2" applyFont="1" applyBorder="1" applyAlignment="1">
      <alignment horizontal="center" vertical="center"/>
    </xf>
    <xf numFmtId="0" fontId="20" fillId="0" borderId="13" xfId="2" applyFont="1" applyBorder="1" applyAlignment="1">
      <alignment horizontal="left" vertical="center"/>
    </xf>
    <xf numFmtId="0" fontId="21" fillId="0" borderId="15" xfId="2" applyFont="1" applyBorder="1" applyAlignment="1">
      <alignment horizontal="left" vertical="center"/>
    </xf>
    <xf numFmtId="0" fontId="21" fillId="0" borderId="1" xfId="2" applyFont="1" applyBorder="1" applyAlignment="1">
      <alignment horizontal="left" vertical="center"/>
    </xf>
    <xf numFmtId="0" fontId="21" fillId="0" borderId="15" xfId="2" applyFont="1" applyBorder="1" applyAlignment="1" applyProtection="1">
      <alignment horizontal="left" vertical="center"/>
    </xf>
    <xf numFmtId="0" fontId="21" fillId="0" borderId="1" xfId="2" applyFont="1" applyBorder="1" applyAlignment="1" applyProtection="1">
      <alignment horizontal="left" vertical="center"/>
    </xf>
    <xf numFmtId="0" fontId="22" fillId="5" borderId="7" xfId="2" applyFont="1" applyFill="1" applyBorder="1" applyAlignment="1" applyProtection="1">
      <alignment horizontal="center" vertical="center"/>
    </xf>
    <xf numFmtId="0" fontId="22" fillId="5" borderId="8" xfId="2" applyFont="1" applyFill="1" applyBorder="1" applyAlignment="1" applyProtection="1">
      <alignment horizontal="left" vertical="center"/>
    </xf>
    <xf numFmtId="0" fontId="22" fillId="5" borderId="8" xfId="2" applyFont="1" applyFill="1" applyBorder="1" applyAlignment="1" applyProtection="1">
      <alignment horizontal="center" vertical="center"/>
    </xf>
    <xf numFmtId="0" fontId="22" fillId="5" borderId="8" xfId="2" applyFont="1" applyFill="1" applyBorder="1" applyAlignment="1" applyProtection="1">
      <alignment horizontal="right" vertical="center"/>
    </xf>
    <xf numFmtId="0" fontId="22" fillId="5" borderId="9" xfId="2" applyFont="1" applyFill="1" applyBorder="1" applyAlignment="1" applyProtection="1">
      <alignment horizontal="left" vertical="center"/>
    </xf>
    <xf numFmtId="0" fontId="3" fillId="0" borderId="1" xfId="2" applyFont="1" applyAlignment="1" applyProtection="1">
      <alignment horizontal="left" vertical="center" wrapText="1"/>
    </xf>
    <xf numFmtId="0" fontId="3" fillId="0" borderId="1" xfId="2" applyFont="1" applyAlignment="1" applyProtection="1">
      <alignment vertical="center"/>
    </xf>
    <xf numFmtId="164" fontId="1" fillId="0" borderId="1" xfId="2" applyNumberFormat="1" applyFont="1" applyAlignment="1" applyProtection="1">
      <alignment horizontal="left" vertical="center"/>
    </xf>
    <xf numFmtId="0" fontId="1" fillId="0" borderId="1" xfId="2" applyFont="1" applyAlignment="1" applyProtection="1">
      <alignment vertical="center"/>
    </xf>
    <xf numFmtId="4" fontId="19" fillId="0" borderId="1" xfId="2" applyNumberFormat="1" applyFont="1" applyAlignment="1" applyProtection="1">
      <alignment vertical="center"/>
    </xf>
    <xf numFmtId="0" fontId="4" fillId="4" borderId="8" xfId="2" applyFont="1" applyFill="1" applyBorder="1" applyAlignment="1" applyProtection="1">
      <alignment horizontal="left" vertical="center"/>
    </xf>
    <xf numFmtId="0" fontId="0" fillId="4" borderId="8" xfId="2" applyFont="1" applyFill="1" applyBorder="1" applyAlignment="1" applyProtection="1">
      <alignment vertical="center"/>
    </xf>
    <xf numFmtId="4" fontId="4" fillId="4" borderId="8" xfId="2" applyNumberFormat="1" applyFont="1" applyFill="1" applyBorder="1" applyAlignment="1" applyProtection="1">
      <alignment vertical="center"/>
    </xf>
    <xf numFmtId="0" fontId="0" fillId="4" borderId="9" xfId="2" applyFont="1" applyFill="1" applyBorder="1" applyAlignment="1" applyProtection="1">
      <alignment vertical="center"/>
    </xf>
    <xf numFmtId="0" fontId="51" fillId="0" borderId="1" xfId="2"/>
    <xf numFmtId="0" fontId="2" fillId="0" borderId="1" xfId="2" applyFont="1" applyAlignment="1" applyProtection="1">
      <alignment horizontal="left" vertical="center"/>
    </xf>
    <xf numFmtId="0" fontId="51" fillId="0" borderId="1" xfId="2" applyProtection="1"/>
    <xf numFmtId="0" fontId="17" fillId="0" borderId="1" xfId="2" applyFont="1" applyAlignment="1">
      <alignment horizontal="left" vertical="top" wrapText="1"/>
    </xf>
    <xf numFmtId="0" fontId="17" fillId="0" borderId="1" xfId="2" applyFont="1" applyAlignment="1">
      <alignment horizontal="left" vertical="center"/>
    </xf>
    <xf numFmtId="0" fontId="19" fillId="0" borderId="1" xfId="2" applyFont="1" applyAlignment="1">
      <alignment horizontal="left" vertical="center"/>
    </xf>
    <xf numFmtId="0" fontId="3" fillId="0" borderId="1" xfId="2" applyFont="1" applyAlignment="1" applyProtection="1">
      <alignment horizontal="left" vertical="top" wrapText="1"/>
    </xf>
    <xf numFmtId="49" fontId="2" fillId="3" borderId="1" xfId="2" applyNumberFormat="1" applyFont="1" applyFill="1" applyAlignment="1" applyProtection="1">
      <alignment horizontal="left" vertical="center"/>
      <protection locked="0"/>
    </xf>
    <xf numFmtId="49" fontId="2" fillId="0" borderId="1" xfId="2" applyNumberFormat="1" applyFont="1" applyAlignment="1" applyProtection="1">
      <alignment horizontal="left" vertical="center"/>
    </xf>
    <xf numFmtId="0" fontId="2" fillId="0" borderId="1" xfId="2" applyFont="1" applyAlignment="1" applyProtection="1">
      <alignment horizontal="left" vertical="center" wrapText="1"/>
    </xf>
    <xf numFmtId="4" fontId="18" fillId="0" borderId="6" xfId="2" applyNumberFormat="1" applyFont="1" applyBorder="1" applyAlignment="1" applyProtection="1">
      <alignment vertical="center"/>
    </xf>
    <xf numFmtId="0" fontId="0" fillId="0" borderId="6" xfId="2" applyFont="1" applyBorder="1" applyAlignment="1" applyProtection="1">
      <alignment vertical="center"/>
    </xf>
    <xf numFmtId="0" fontId="1" fillId="0" borderId="1" xfId="2" applyFont="1" applyAlignment="1" applyProtection="1">
      <alignment horizontal="right" vertical="center"/>
    </xf>
    <xf numFmtId="0" fontId="0" fillId="0" borderId="1" xfId="2" applyFont="1" applyAlignment="1" applyProtection="1">
      <alignment vertical="center"/>
    </xf>
    <xf numFmtId="0" fontId="1" fillId="0" borderId="1" xfId="2" applyFont="1" applyAlignment="1" applyProtection="1">
      <alignment horizontal="left" vertical="center" wrapText="1"/>
    </xf>
    <xf numFmtId="0" fontId="1" fillId="0" borderId="1" xfId="2" applyFont="1" applyAlignment="1" applyProtection="1">
      <alignment horizontal="left" vertical="center"/>
    </xf>
    <xf numFmtId="0" fontId="1" fillId="0" borderId="1" xfId="2" applyFont="1" applyAlignment="1">
      <alignment horizontal="left" vertical="center" wrapText="1"/>
    </xf>
    <xf numFmtId="0" fontId="1" fillId="0" borderId="1" xfId="2" applyFont="1" applyAlignment="1">
      <alignment horizontal="left" vertical="center"/>
    </xf>
    <xf numFmtId="0" fontId="3" fillId="0" borderId="1" xfId="2" applyFont="1" applyAlignment="1">
      <alignment horizontal="left" vertical="center" wrapText="1"/>
    </xf>
    <xf numFmtId="0" fontId="0" fillId="0" borderId="1" xfId="2" applyFont="1" applyAlignment="1">
      <alignment vertical="center"/>
    </xf>
    <xf numFmtId="0" fontId="2" fillId="3" borderId="1" xfId="2" applyFont="1" applyFill="1" applyAlignment="1" applyProtection="1">
      <alignment horizontal="left" vertical="center"/>
      <protection locked="0"/>
    </xf>
    <xf numFmtId="0" fontId="2" fillId="0" borderId="1" xfId="2" applyFont="1" applyAlignment="1">
      <alignment horizontal="left" vertical="center"/>
    </xf>
    <xf numFmtId="0" fontId="2" fillId="0" borderId="1" xfId="2" applyFont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  <xf numFmtId="167" fontId="22" fillId="0" borderId="17" xfId="0" applyNumberFormat="1" applyFont="1" applyBorder="1" applyAlignment="1" applyProtection="1">
      <alignment vertical="center"/>
      <protection locked="0"/>
    </xf>
    <xf numFmtId="167" fontId="22" fillId="0" borderId="18" xfId="0" applyNumberFormat="1" applyFont="1" applyBorder="1" applyAlignment="1" applyProtection="1">
      <alignment vertical="center"/>
      <protection locked="0"/>
    </xf>
    <xf numFmtId="167" fontId="22" fillId="0" borderId="32" xfId="0" applyNumberFormat="1" applyFont="1" applyBorder="1" applyAlignment="1" applyProtection="1">
      <alignment vertical="center"/>
      <protection locked="0"/>
    </xf>
    <xf numFmtId="167" fontId="22" fillId="0" borderId="19" xfId="0" applyNumberFormat="1" applyFont="1" applyBorder="1" applyAlignment="1" applyProtection="1">
      <alignment vertical="center"/>
      <protection locked="0"/>
    </xf>
  </cellXfs>
  <cellStyles count="4">
    <cellStyle name="Hypertextový odkaz" xfId="1" builtinId="8"/>
    <cellStyle name="Hypertextový odkaz 2" xfId="3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622222051" TargetMode="External"/><Relationship Id="rId21" Type="http://schemas.openxmlformats.org/officeDocument/2006/relationships/hyperlink" Target="https://podminky.urs.cz/item/CS_URS_2022_02/622211041" TargetMode="External"/><Relationship Id="rId42" Type="http://schemas.openxmlformats.org/officeDocument/2006/relationships/hyperlink" Target="https://podminky.urs.cz/item/CS_URS_2022_02/944511811" TargetMode="External"/><Relationship Id="rId47" Type="http://schemas.openxmlformats.org/officeDocument/2006/relationships/hyperlink" Target="https://podminky.urs.cz/item/CS_URS_2022_02/968062376" TargetMode="External"/><Relationship Id="rId63" Type="http://schemas.openxmlformats.org/officeDocument/2006/relationships/hyperlink" Target="https://podminky.urs.cz/item/CS_URS_2022_02/998713102" TargetMode="External"/><Relationship Id="rId68" Type="http://schemas.openxmlformats.org/officeDocument/2006/relationships/hyperlink" Target="https://podminky.urs.cz/item/CS_URS_2022_02/751398825" TargetMode="External"/><Relationship Id="rId84" Type="http://schemas.openxmlformats.org/officeDocument/2006/relationships/hyperlink" Target="https://podminky.urs.cz/item/CS_URS_2022_02/764216604" TargetMode="External"/><Relationship Id="rId89" Type="http://schemas.openxmlformats.org/officeDocument/2006/relationships/hyperlink" Target="https://podminky.urs.cz/item/CS_URS_2022_02/764518402" TargetMode="External"/><Relationship Id="rId16" Type="http://schemas.openxmlformats.org/officeDocument/2006/relationships/hyperlink" Target="https://podminky.urs.cz/item/CS_URS_2022_02/622131101" TargetMode="External"/><Relationship Id="rId107" Type="http://schemas.openxmlformats.org/officeDocument/2006/relationships/drawing" Target="../drawings/drawing2.xml"/><Relationship Id="rId11" Type="http://schemas.openxmlformats.org/officeDocument/2006/relationships/hyperlink" Target="https://podminky.urs.cz/item/CS_URS_2022_02/621131111" TargetMode="External"/><Relationship Id="rId32" Type="http://schemas.openxmlformats.org/officeDocument/2006/relationships/hyperlink" Target="https://podminky.urs.cz/item/CS_URS_2022_02/622321121" TargetMode="External"/><Relationship Id="rId37" Type="http://schemas.openxmlformats.org/officeDocument/2006/relationships/hyperlink" Target="https://podminky.urs.cz/item/CS_URS_2022_02/941311111" TargetMode="External"/><Relationship Id="rId53" Type="http://schemas.openxmlformats.org/officeDocument/2006/relationships/hyperlink" Target="https://podminky.urs.cz/item/CS_URS_2022_02/997013509" TargetMode="External"/><Relationship Id="rId58" Type="http://schemas.openxmlformats.org/officeDocument/2006/relationships/hyperlink" Target="https://podminky.urs.cz/item/CS_URS_2022_02/998712102" TargetMode="External"/><Relationship Id="rId74" Type="http://schemas.openxmlformats.org/officeDocument/2006/relationships/hyperlink" Target="https://podminky.urs.cz/item/CS_URS_2022_02/998762102" TargetMode="External"/><Relationship Id="rId79" Type="http://schemas.openxmlformats.org/officeDocument/2006/relationships/hyperlink" Target="https://podminky.urs.cz/item/CS_URS_2022_02/764004801" TargetMode="External"/><Relationship Id="rId102" Type="http://schemas.openxmlformats.org/officeDocument/2006/relationships/hyperlink" Target="https://podminky.urs.cz/item/CS_URS_2022_02/784121001" TargetMode="External"/><Relationship Id="rId5" Type="http://schemas.openxmlformats.org/officeDocument/2006/relationships/hyperlink" Target="https://podminky.urs.cz/item/CS_URS_2022_02/612131101" TargetMode="External"/><Relationship Id="rId90" Type="http://schemas.openxmlformats.org/officeDocument/2006/relationships/hyperlink" Target="https://podminky.urs.cz/item/CS_URS_2022_02/764518404" TargetMode="External"/><Relationship Id="rId95" Type="http://schemas.openxmlformats.org/officeDocument/2006/relationships/hyperlink" Target="https://podminky.urs.cz/item/CS_URS_2022_02/998766102" TargetMode="External"/><Relationship Id="rId22" Type="http://schemas.openxmlformats.org/officeDocument/2006/relationships/hyperlink" Target="https://podminky.urs.cz/item/CS_URS_2022_02/622212051" TargetMode="External"/><Relationship Id="rId27" Type="http://schemas.openxmlformats.org/officeDocument/2006/relationships/hyperlink" Target="https://podminky.urs.cz/item/CS_URS_2022_02/622251101" TargetMode="External"/><Relationship Id="rId43" Type="http://schemas.openxmlformats.org/officeDocument/2006/relationships/hyperlink" Target="https://podminky.urs.cz/item/CS_URS_2022_02/949101111" TargetMode="External"/><Relationship Id="rId48" Type="http://schemas.openxmlformats.org/officeDocument/2006/relationships/hyperlink" Target="https://podminky.urs.cz/item/CS_URS_2022_02/968072247" TargetMode="External"/><Relationship Id="rId64" Type="http://schemas.openxmlformats.org/officeDocument/2006/relationships/hyperlink" Target="https://podminky.urs.cz/item/CS_URS_2022_02/751398014" TargetMode="External"/><Relationship Id="rId69" Type="http://schemas.openxmlformats.org/officeDocument/2006/relationships/hyperlink" Target="https://podminky.urs.cz/item/CS_URS_2022_02/762341036" TargetMode="External"/><Relationship Id="rId80" Type="http://schemas.openxmlformats.org/officeDocument/2006/relationships/hyperlink" Target="https://podminky.urs.cz/item/CS_URS_2022_02/764004811" TargetMode="External"/><Relationship Id="rId85" Type="http://schemas.openxmlformats.org/officeDocument/2006/relationships/hyperlink" Target="https://podminky.urs.cz/item/CS_URS_2022_02/764216606" TargetMode="External"/><Relationship Id="rId12" Type="http://schemas.openxmlformats.org/officeDocument/2006/relationships/hyperlink" Target="https://podminky.urs.cz/item/CS_URS_2022_02/621151011" TargetMode="External"/><Relationship Id="rId17" Type="http://schemas.openxmlformats.org/officeDocument/2006/relationships/hyperlink" Target="https://podminky.urs.cz/item/CS_URS_2022_02/622131111" TargetMode="External"/><Relationship Id="rId33" Type="http://schemas.openxmlformats.org/officeDocument/2006/relationships/hyperlink" Target="https://podminky.urs.cz/item/CS_URS_2022_02/622325301" TargetMode="External"/><Relationship Id="rId38" Type="http://schemas.openxmlformats.org/officeDocument/2006/relationships/hyperlink" Target="https://podminky.urs.cz/item/CS_URS_2022_02/941311211" TargetMode="External"/><Relationship Id="rId59" Type="http://schemas.openxmlformats.org/officeDocument/2006/relationships/hyperlink" Target="https://podminky.urs.cz/item/CS_URS_2022_02/713111111" TargetMode="External"/><Relationship Id="rId103" Type="http://schemas.openxmlformats.org/officeDocument/2006/relationships/hyperlink" Target="https://podminky.urs.cz/item/CS_URS_2022_02/784181121" TargetMode="External"/><Relationship Id="rId20" Type="http://schemas.openxmlformats.org/officeDocument/2006/relationships/hyperlink" Target="https://podminky.urs.cz/item/CS_URS_2022_02/622151011" TargetMode="External"/><Relationship Id="rId41" Type="http://schemas.openxmlformats.org/officeDocument/2006/relationships/hyperlink" Target="https://podminky.urs.cz/item/CS_URS_2022_02/944511211" TargetMode="External"/><Relationship Id="rId54" Type="http://schemas.openxmlformats.org/officeDocument/2006/relationships/hyperlink" Target="https://podminky.urs.cz/item/CS_URS_2022_02/997013631" TargetMode="External"/><Relationship Id="rId62" Type="http://schemas.openxmlformats.org/officeDocument/2006/relationships/hyperlink" Target="https://podminky.urs.cz/item/CS_URS_2022_02/713141131" TargetMode="External"/><Relationship Id="rId70" Type="http://schemas.openxmlformats.org/officeDocument/2006/relationships/hyperlink" Target="https://podminky.urs.cz/item/CS_URS_2022_02/762361312" TargetMode="External"/><Relationship Id="rId75" Type="http://schemas.openxmlformats.org/officeDocument/2006/relationships/hyperlink" Target="https://podminky.urs.cz/item/CS_URS_2022_02/763112811" TargetMode="External"/><Relationship Id="rId83" Type="http://schemas.openxmlformats.org/officeDocument/2006/relationships/hyperlink" Target="https://podminky.urs.cz/item/CS_URS_2022_02/764214604" TargetMode="External"/><Relationship Id="rId88" Type="http://schemas.openxmlformats.org/officeDocument/2006/relationships/hyperlink" Target="https://podminky.urs.cz/item/CS_URS_2022_02/764512412" TargetMode="External"/><Relationship Id="rId91" Type="http://schemas.openxmlformats.org/officeDocument/2006/relationships/hyperlink" Target="https://podminky.urs.cz/item/CS_URS_2022_02/998764102" TargetMode="External"/><Relationship Id="rId96" Type="http://schemas.openxmlformats.org/officeDocument/2006/relationships/hyperlink" Target="https://podminky.urs.cz/item/CS_URS_2022_02/767161814" TargetMode="External"/><Relationship Id="rId1" Type="http://schemas.openxmlformats.org/officeDocument/2006/relationships/hyperlink" Target="https://podminky.urs.cz/item/CS_URS_2022_02/311238650" TargetMode="External"/><Relationship Id="rId6" Type="http://schemas.openxmlformats.org/officeDocument/2006/relationships/hyperlink" Target="https://podminky.urs.cz/item/CS_URS_2022_02/612321141" TargetMode="External"/><Relationship Id="rId15" Type="http://schemas.openxmlformats.org/officeDocument/2006/relationships/hyperlink" Target="https://podminky.urs.cz/item/CS_URS_2022_02/621251107" TargetMode="External"/><Relationship Id="rId23" Type="http://schemas.openxmlformats.org/officeDocument/2006/relationships/hyperlink" Target="https://podminky.urs.cz/item/CS_URS_2022_02/622221031" TargetMode="External"/><Relationship Id="rId28" Type="http://schemas.openxmlformats.org/officeDocument/2006/relationships/hyperlink" Target="https://podminky.urs.cz/item/CS_URS_2022_02/622251105" TargetMode="External"/><Relationship Id="rId36" Type="http://schemas.openxmlformats.org/officeDocument/2006/relationships/hyperlink" Target="https://podminky.urs.cz/item/CS_URS_2022_02/629995101" TargetMode="External"/><Relationship Id="rId49" Type="http://schemas.openxmlformats.org/officeDocument/2006/relationships/hyperlink" Target="https://podminky.urs.cz/item/CS_URS_2022_02/973022351" TargetMode="External"/><Relationship Id="rId57" Type="http://schemas.openxmlformats.org/officeDocument/2006/relationships/hyperlink" Target="https://podminky.urs.cz/item/CS_URS_2022_02/712341559" TargetMode="External"/><Relationship Id="rId106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2_02/619991011" TargetMode="External"/><Relationship Id="rId31" Type="http://schemas.openxmlformats.org/officeDocument/2006/relationships/hyperlink" Target="https://podminky.urs.cz/item/CS_URS_2022_02/622252002" TargetMode="External"/><Relationship Id="rId44" Type="http://schemas.openxmlformats.org/officeDocument/2006/relationships/hyperlink" Target="https://podminky.urs.cz/item/CS_URS_2022_02/962081141" TargetMode="External"/><Relationship Id="rId52" Type="http://schemas.openxmlformats.org/officeDocument/2006/relationships/hyperlink" Target="https://podminky.urs.cz/item/CS_URS_2022_02/997013501" TargetMode="External"/><Relationship Id="rId60" Type="http://schemas.openxmlformats.org/officeDocument/2006/relationships/hyperlink" Target="https://podminky.urs.cz/item/CS_URS_2022_02/713111139" TargetMode="External"/><Relationship Id="rId65" Type="http://schemas.openxmlformats.org/officeDocument/2006/relationships/hyperlink" Target="https://podminky.urs.cz/item/CS_URS_2022_02/751398023" TargetMode="External"/><Relationship Id="rId73" Type="http://schemas.openxmlformats.org/officeDocument/2006/relationships/hyperlink" Target="https://podminky.urs.cz/item/CS_URS_2022_02/762595001" TargetMode="External"/><Relationship Id="rId78" Type="http://schemas.openxmlformats.org/officeDocument/2006/relationships/hyperlink" Target="https://podminky.urs.cz/item/CS_URS_2022_02/764002851" TargetMode="External"/><Relationship Id="rId81" Type="http://schemas.openxmlformats.org/officeDocument/2006/relationships/hyperlink" Target="https://podminky.urs.cz/item/CS_URS_2022_02/764004861" TargetMode="External"/><Relationship Id="rId86" Type="http://schemas.openxmlformats.org/officeDocument/2006/relationships/hyperlink" Target="https://podminky.urs.cz/item/CS_URS_2022_02/764511612" TargetMode="External"/><Relationship Id="rId94" Type="http://schemas.openxmlformats.org/officeDocument/2006/relationships/hyperlink" Target="https://podminky.urs.cz/item/CS_URS_2022_02/766694115" TargetMode="External"/><Relationship Id="rId99" Type="http://schemas.openxmlformats.org/officeDocument/2006/relationships/hyperlink" Target="https://podminky.urs.cz/item/CS_URS_2022_02/766622132" TargetMode="External"/><Relationship Id="rId101" Type="http://schemas.openxmlformats.org/officeDocument/2006/relationships/hyperlink" Target="https://podminky.urs.cz/item/CS_URS_2022_02/766629651" TargetMode="External"/><Relationship Id="rId4" Type="http://schemas.openxmlformats.org/officeDocument/2006/relationships/hyperlink" Target="https://podminky.urs.cz/item/CS_URS_2022_02/317941123" TargetMode="External"/><Relationship Id="rId9" Type="http://schemas.openxmlformats.org/officeDocument/2006/relationships/hyperlink" Target="https://podminky.urs.cz/item/CS_URS_2022_02/619991001" TargetMode="External"/><Relationship Id="rId13" Type="http://schemas.openxmlformats.org/officeDocument/2006/relationships/hyperlink" Target="https://podminky.urs.cz/item/CS_URS_2022_02/621231131" TargetMode="External"/><Relationship Id="rId18" Type="http://schemas.openxmlformats.org/officeDocument/2006/relationships/hyperlink" Target="https://podminky.urs.cz/item/CS_URS_2022_02/622143003" TargetMode="External"/><Relationship Id="rId39" Type="http://schemas.openxmlformats.org/officeDocument/2006/relationships/hyperlink" Target="https://podminky.urs.cz/item/CS_URS_2022_02/941311811" TargetMode="External"/><Relationship Id="rId34" Type="http://schemas.openxmlformats.org/officeDocument/2006/relationships/hyperlink" Target="https://podminky.urs.cz/item/CS_URS_2022_02/622531012" TargetMode="External"/><Relationship Id="rId50" Type="http://schemas.openxmlformats.org/officeDocument/2006/relationships/hyperlink" Target="https://podminky.urs.cz/item/CS_URS_2022_02/978015321" TargetMode="External"/><Relationship Id="rId55" Type="http://schemas.openxmlformats.org/officeDocument/2006/relationships/hyperlink" Target="https://podminky.urs.cz/item/CS_URS_2022_02/998011002" TargetMode="External"/><Relationship Id="rId76" Type="http://schemas.openxmlformats.org/officeDocument/2006/relationships/hyperlink" Target="https://podminky.urs.cz/item/CS_URS_2022_02/764001821" TargetMode="External"/><Relationship Id="rId97" Type="http://schemas.openxmlformats.org/officeDocument/2006/relationships/hyperlink" Target="https://podminky.urs.cz/item/CS_URS_2022_02/767661811" TargetMode="External"/><Relationship Id="rId104" Type="http://schemas.openxmlformats.org/officeDocument/2006/relationships/hyperlink" Target="https://podminky.urs.cz/item/CS_URS_2022_02/784211101" TargetMode="External"/><Relationship Id="rId7" Type="http://schemas.openxmlformats.org/officeDocument/2006/relationships/hyperlink" Target="https://podminky.urs.cz/item/CS_URS_2022_02/615142012" TargetMode="External"/><Relationship Id="rId71" Type="http://schemas.openxmlformats.org/officeDocument/2006/relationships/hyperlink" Target="https://podminky.urs.cz/item/CS_URS_2022_02/762512245" TargetMode="External"/><Relationship Id="rId92" Type="http://schemas.openxmlformats.org/officeDocument/2006/relationships/hyperlink" Target="https://podminky.urs.cz/item/CS_URS_2022_02/766441823" TargetMode="External"/><Relationship Id="rId2" Type="http://schemas.openxmlformats.org/officeDocument/2006/relationships/hyperlink" Target="https://podminky.urs.cz/item/CS_URS_2022_02/311238655" TargetMode="External"/><Relationship Id="rId29" Type="http://schemas.openxmlformats.org/officeDocument/2006/relationships/hyperlink" Target="https://podminky.urs.cz/item/CS_URS_2022_02/622251211" TargetMode="External"/><Relationship Id="rId24" Type="http://schemas.openxmlformats.org/officeDocument/2006/relationships/hyperlink" Target="https://podminky.urs.cz/item/CS_URS_2022_02/622221041" TargetMode="External"/><Relationship Id="rId40" Type="http://schemas.openxmlformats.org/officeDocument/2006/relationships/hyperlink" Target="https://podminky.urs.cz/item/CS_URS_2022_02/944511111" TargetMode="External"/><Relationship Id="rId45" Type="http://schemas.openxmlformats.org/officeDocument/2006/relationships/hyperlink" Target="https://podminky.urs.cz/item/CS_URS_2022_02/963051113" TargetMode="External"/><Relationship Id="rId66" Type="http://schemas.openxmlformats.org/officeDocument/2006/relationships/hyperlink" Target="https://podminky.urs.cz/item/CS_URS_2022_02/751398025" TargetMode="External"/><Relationship Id="rId87" Type="http://schemas.openxmlformats.org/officeDocument/2006/relationships/hyperlink" Target="https://podminky.urs.cz/item/CS_URS_2022_02/764511662" TargetMode="External"/><Relationship Id="rId61" Type="http://schemas.openxmlformats.org/officeDocument/2006/relationships/hyperlink" Target="https://podminky.urs.cz/item/CS_URS_2022_02/713131143" TargetMode="External"/><Relationship Id="rId82" Type="http://schemas.openxmlformats.org/officeDocument/2006/relationships/hyperlink" Target="https://podminky.urs.cz/item/CS_URS_2022_02/764111641" TargetMode="External"/><Relationship Id="rId19" Type="http://schemas.openxmlformats.org/officeDocument/2006/relationships/hyperlink" Target="https://podminky.urs.cz/item/CS_URS_2022_02/622143004" TargetMode="External"/><Relationship Id="rId14" Type="http://schemas.openxmlformats.org/officeDocument/2006/relationships/hyperlink" Target="https://podminky.urs.cz/item/CS_URS_2022_02/621531012" TargetMode="External"/><Relationship Id="rId30" Type="http://schemas.openxmlformats.org/officeDocument/2006/relationships/hyperlink" Target="https://podminky.urs.cz/item/CS_URS_2022_02/622252001" TargetMode="External"/><Relationship Id="rId35" Type="http://schemas.openxmlformats.org/officeDocument/2006/relationships/hyperlink" Target="https://podminky.urs.cz/item/CS_URS_2022_02/629991011" TargetMode="External"/><Relationship Id="rId56" Type="http://schemas.openxmlformats.org/officeDocument/2006/relationships/hyperlink" Target="https://podminky.urs.cz/item/CS_URS_2022_02/712311101" TargetMode="External"/><Relationship Id="rId77" Type="http://schemas.openxmlformats.org/officeDocument/2006/relationships/hyperlink" Target="https://podminky.urs.cz/item/CS_URS_2022_02/764002841" TargetMode="External"/><Relationship Id="rId100" Type="http://schemas.openxmlformats.org/officeDocument/2006/relationships/hyperlink" Target="https://podminky.urs.cz/item/CS_URS_2022_02/766622216" TargetMode="External"/><Relationship Id="rId105" Type="http://schemas.openxmlformats.org/officeDocument/2006/relationships/hyperlink" Target="https://podminky.urs.cz/item/CS_URS_2022_02/787300801" TargetMode="External"/><Relationship Id="rId8" Type="http://schemas.openxmlformats.org/officeDocument/2006/relationships/hyperlink" Target="https://podminky.urs.cz/item/CS_URS_2022_02/612315302" TargetMode="External"/><Relationship Id="rId51" Type="http://schemas.openxmlformats.org/officeDocument/2006/relationships/hyperlink" Target="https://podminky.urs.cz/item/CS_URS_2022_02/997013113" TargetMode="External"/><Relationship Id="rId72" Type="http://schemas.openxmlformats.org/officeDocument/2006/relationships/hyperlink" Target="https://podminky.urs.cz/item/CS_URS_2022_02/762522812" TargetMode="External"/><Relationship Id="rId93" Type="http://schemas.openxmlformats.org/officeDocument/2006/relationships/hyperlink" Target="https://podminky.urs.cz/item/CS_URS_2022_02/766694113" TargetMode="External"/><Relationship Id="rId98" Type="http://schemas.openxmlformats.org/officeDocument/2006/relationships/hyperlink" Target="https://podminky.urs.cz/item/CS_URS_2022_02/998767102" TargetMode="External"/><Relationship Id="rId3" Type="http://schemas.openxmlformats.org/officeDocument/2006/relationships/hyperlink" Target="https://podminky.urs.cz/item/CS_URS_2022_02/317234410" TargetMode="External"/><Relationship Id="rId25" Type="http://schemas.openxmlformats.org/officeDocument/2006/relationships/hyperlink" Target="https://podminky.urs.cz/item/CS_URS_2022_02/622221051" TargetMode="External"/><Relationship Id="rId46" Type="http://schemas.openxmlformats.org/officeDocument/2006/relationships/hyperlink" Target="https://podminky.urs.cz/item/CS_URS_2022_02/965082933" TargetMode="External"/><Relationship Id="rId67" Type="http://schemas.openxmlformats.org/officeDocument/2006/relationships/hyperlink" Target="https://podminky.urs.cz/item/CS_URS_2022_02/751398823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783415101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2_02/783414101" TargetMode="External"/><Relationship Id="rId1" Type="http://schemas.openxmlformats.org/officeDocument/2006/relationships/hyperlink" Target="https://podminky.urs.cz/item/CS_URS_2022_02/783401303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podminky.urs.cz/item/CS_URS_2022_02/783491011" TargetMode="External"/><Relationship Id="rId4" Type="http://schemas.openxmlformats.org/officeDocument/2006/relationships/hyperlink" Target="https://podminky.urs.cz/item/CS_URS_2022_02/78341710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view="pageLayout" topLeftCell="A104" zoomScaleNormal="100" workbookViewId="0">
      <selection activeCell="I110" sqref="I110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5" width="58.85546875" style="1" hidden="1" customWidth="1"/>
    <col min="46" max="46" width="11.28515625" style="1" hidden="1" customWidth="1"/>
    <col min="47" max="47" width="16.28515625" style="1" hidden="1" customWidth="1"/>
    <col min="48" max="48" width="19.7109375" style="1" hidden="1" customWidth="1"/>
    <col min="49" max="49" width="19.42578125" style="1" hidden="1" customWidth="1"/>
    <col min="50" max="50" width="24.42578125" style="1" hidden="1" customWidth="1"/>
    <col min="51" max="51" width="24.140625" style="1" hidden="1" customWidth="1"/>
    <col min="52" max="52" width="14.5703125" style="1" hidden="1" customWidth="1"/>
    <col min="53" max="53" width="13.42578125" style="1" hidden="1" customWidth="1"/>
    <col min="54" max="54" width="21" style="1" hidden="1" customWidth="1"/>
    <col min="55" max="55" width="21.140625" style="1" hidden="1" customWidth="1"/>
    <col min="56" max="56" width="12" style="1" hidden="1" customWidth="1"/>
    <col min="57" max="57" width="66.42578125" style="1" hidden="1" customWidth="1"/>
    <col min="71" max="91" width="9.285156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509" t="s">
        <v>6</v>
      </c>
      <c r="AS2" s="510"/>
      <c r="AT2" s="510"/>
      <c r="AU2" s="510"/>
      <c r="AV2" s="510"/>
      <c r="AW2" s="510"/>
      <c r="AX2" s="510"/>
      <c r="AY2" s="510"/>
      <c r="AZ2" s="510"/>
      <c r="BA2" s="510"/>
      <c r="BB2" s="510"/>
      <c r="BC2" s="510"/>
      <c r="BD2" s="510"/>
      <c r="BE2" s="510"/>
      <c r="BS2" s="19" t="s">
        <v>7</v>
      </c>
      <c r="BT2" s="19" t="s">
        <v>8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521" t="s">
        <v>15</v>
      </c>
      <c r="L5" s="510"/>
      <c r="M5" s="510"/>
      <c r="N5" s="510"/>
      <c r="O5" s="510"/>
      <c r="P5" s="510"/>
      <c r="Q5" s="510"/>
      <c r="R5" s="510"/>
      <c r="S5" s="510"/>
      <c r="T5" s="510"/>
      <c r="U5" s="510"/>
      <c r="V5" s="510"/>
      <c r="W5" s="510"/>
      <c r="X5" s="510"/>
      <c r="Y5" s="510"/>
      <c r="Z5" s="510"/>
      <c r="AA5" s="510"/>
      <c r="AB5" s="510"/>
      <c r="AC5" s="510"/>
      <c r="AD5" s="510"/>
      <c r="AE5" s="510"/>
      <c r="AF5" s="510"/>
      <c r="AG5" s="510"/>
      <c r="AH5" s="510"/>
      <c r="AI5" s="510"/>
      <c r="AJ5" s="510"/>
      <c r="AK5" s="510"/>
      <c r="AL5" s="510"/>
      <c r="AM5" s="510"/>
      <c r="AN5" s="510"/>
      <c r="AO5" s="510"/>
      <c r="AR5" s="22"/>
      <c r="BE5" s="518" t="s">
        <v>16</v>
      </c>
      <c r="BS5" s="19" t="s">
        <v>7</v>
      </c>
    </row>
    <row r="6" spans="1:74" s="1" customFormat="1" ht="36.9" customHeight="1">
      <c r="B6" s="22"/>
      <c r="D6" s="28" t="s">
        <v>17</v>
      </c>
      <c r="K6" s="522" t="s">
        <v>18</v>
      </c>
      <c r="L6" s="510"/>
      <c r="M6" s="510"/>
      <c r="N6" s="510"/>
      <c r="O6" s="510"/>
      <c r="P6" s="510"/>
      <c r="Q6" s="510"/>
      <c r="R6" s="510"/>
      <c r="S6" s="510"/>
      <c r="T6" s="510"/>
      <c r="U6" s="510"/>
      <c r="V6" s="510"/>
      <c r="W6" s="510"/>
      <c r="X6" s="510"/>
      <c r="Y6" s="510"/>
      <c r="Z6" s="510"/>
      <c r="AA6" s="510"/>
      <c r="AB6" s="510"/>
      <c r="AC6" s="510"/>
      <c r="AD6" s="510"/>
      <c r="AE6" s="510"/>
      <c r="AF6" s="510"/>
      <c r="AG6" s="510"/>
      <c r="AH6" s="510"/>
      <c r="AI6" s="510"/>
      <c r="AJ6" s="510"/>
      <c r="AK6" s="510"/>
      <c r="AL6" s="510"/>
      <c r="AM6" s="510"/>
      <c r="AN6" s="510"/>
      <c r="AO6" s="510"/>
      <c r="AR6" s="22"/>
      <c r="BE6" s="519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519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519"/>
      <c r="BS8" s="19" t="s">
        <v>7</v>
      </c>
    </row>
    <row r="9" spans="1:74" s="1" customFormat="1" ht="14.4" customHeight="1">
      <c r="B9" s="22"/>
      <c r="AR9" s="22"/>
      <c r="BE9" s="519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519"/>
      <c r="BS10" s="19" t="s">
        <v>7</v>
      </c>
    </row>
    <row r="11" spans="1:74" s="1" customFormat="1" ht="18.45" customHeight="1">
      <c r="B11" s="22"/>
      <c r="E11" s="27" t="s">
        <v>22</v>
      </c>
      <c r="AK11" s="29" t="s">
        <v>27</v>
      </c>
      <c r="AN11" s="27" t="s">
        <v>3</v>
      </c>
      <c r="AR11" s="22"/>
      <c r="BE11" s="519"/>
      <c r="BS11" s="19" t="s">
        <v>7</v>
      </c>
    </row>
    <row r="12" spans="1:74" s="1" customFormat="1" ht="6.9" customHeight="1">
      <c r="B12" s="22"/>
      <c r="AR12" s="22"/>
      <c r="BE12" s="519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26</v>
      </c>
      <c r="AN13" s="31" t="s">
        <v>29</v>
      </c>
      <c r="AR13" s="22"/>
      <c r="BE13" s="519"/>
      <c r="BS13" s="19" t="s">
        <v>7</v>
      </c>
    </row>
    <row r="14" spans="1:74" ht="13.2">
      <c r="B14" s="22"/>
      <c r="E14" s="523" t="s">
        <v>29</v>
      </c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4"/>
      <c r="R14" s="524"/>
      <c r="S14" s="524"/>
      <c r="T14" s="524"/>
      <c r="U14" s="524"/>
      <c r="V14" s="524"/>
      <c r="W14" s="524"/>
      <c r="X14" s="524"/>
      <c r="Y14" s="524"/>
      <c r="Z14" s="524"/>
      <c r="AA14" s="524"/>
      <c r="AB14" s="524"/>
      <c r="AC14" s="524"/>
      <c r="AD14" s="524"/>
      <c r="AE14" s="524"/>
      <c r="AF14" s="524"/>
      <c r="AG14" s="524"/>
      <c r="AH14" s="524"/>
      <c r="AI14" s="524"/>
      <c r="AJ14" s="524"/>
      <c r="AK14" s="29" t="s">
        <v>27</v>
      </c>
      <c r="AN14" s="31" t="s">
        <v>29</v>
      </c>
      <c r="AR14" s="22"/>
      <c r="BE14" s="519"/>
      <c r="BS14" s="19" t="s">
        <v>7</v>
      </c>
    </row>
    <row r="15" spans="1:74" s="1" customFormat="1" ht="6.9" customHeight="1">
      <c r="B15" s="22"/>
      <c r="AR15" s="22"/>
      <c r="BE15" s="519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26</v>
      </c>
      <c r="AN16" s="27" t="s">
        <v>3</v>
      </c>
      <c r="AR16" s="22"/>
      <c r="BE16" s="519"/>
      <c r="BS16" s="19" t="s">
        <v>4</v>
      </c>
    </row>
    <row r="17" spans="1:71" s="1" customFormat="1" ht="18.45" customHeight="1">
      <c r="B17" s="22"/>
      <c r="E17" s="27" t="s">
        <v>22</v>
      </c>
      <c r="AK17" s="29" t="s">
        <v>27</v>
      </c>
      <c r="AN17" s="27" t="s">
        <v>3</v>
      </c>
      <c r="AR17" s="22"/>
      <c r="BE17" s="519"/>
      <c r="BS17" s="19" t="s">
        <v>31</v>
      </c>
    </row>
    <row r="18" spans="1:71" s="1" customFormat="1" ht="6.9" customHeight="1">
      <c r="B18" s="22"/>
      <c r="AR18" s="22"/>
      <c r="BE18" s="519"/>
      <c r="BS18" s="19" t="s">
        <v>7</v>
      </c>
    </row>
    <row r="19" spans="1:71" s="1" customFormat="1" ht="12" customHeight="1">
      <c r="B19" s="22"/>
      <c r="D19" s="29" t="s">
        <v>32</v>
      </c>
      <c r="AK19" s="29" t="s">
        <v>26</v>
      </c>
      <c r="AN19" s="27" t="s">
        <v>3</v>
      </c>
      <c r="AR19" s="22"/>
      <c r="BE19" s="519"/>
      <c r="BS19" s="19" t="s">
        <v>7</v>
      </c>
    </row>
    <row r="20" spans="1:71" s="1" customFormat="1" ht="18.45" customHeight="1">
      <c r="B20" s="22"/>
      <c r="E20" s="27" t="s">
        <v>22</v>
      </c>
      <c r="AK20" s="29" t="s">
        <v>27</v>
      </c>
      <c r="AN20" s="27" t="s">
        <v>3</v>
      </c>
      <c r="AR20" s="22"/>
      <c r="BE20" s="519"/>
      <c r="BS20" s="19" t="s">
        <v>4</v>
      </c>
    </row>
    <row r="21" spans="1:71" s="1" customFormat="1" ht="6.9" customHeight="1">
      <c r="B21" s="22"/>
      <c r="AR21" s="22"/>
      <c r="BE21" s="519"/>
    </row>
    <row r="22" spans="1:71" s="1" customFormat="1" ht="12" customHeight="1">
      <c r="B22" s="22"/>
      <c r="D22" s="29" t="s">
        <v>33</v>
      </c>
      <c r="AR22" s="22"/>
      <c r="BE22" s="519"/>
    </row>
    <row r="23" spans="1:71" s="1" customFormat="1" ht="47.25" customHeight="1">
      <c r="B23" s="22"/>
      <c r="E23" s="525" t="s">
        <v>34</v>
      </c>
      <c r="F23" s="525"/>
      <c r="G23" s="525"/>
      <c r="H23" s="525"/>
      <c r="I23" s="525"/>
      <c r="J23" s="525"/>
      <c r="K23" s="525"/>
      <c r="L23" s="525"/>
      <c r="M23" s="525"/>
      <c r="N23" s="525"/>
      <c r="O23" s="525"/>
      <c r="P23" s="525"/>
      <c r="Q23" s="525"/>
      <c r="R23" s="525"/>
      <c r="S23" s="525"/>
      <c r="T23" s="525"/>
      <c r="U23" s="525"/>
      <c r="V23" s="525"/>
      <c r="W23" s="525"/>
      <c r="X23" s="525"/>
      <c r="Y23" s="525"/>
      <c r="Z23" s="525"/>
      <c r="AA23" s="525"/>
      <c r="AB23" s="525"/>
      <c r="AC23" s="525"/>
      <c r="AD23" s="525"/>
      <c r="AE23" s="525"/>
      <c r="AF23" s="525"/>
      <c r="AG23" s="525"/>
      <c r="AH23" s="525"/>
      <c r="AI23" s="525"/>
      <c r="AJ23" s="525"/>
      <c r="AK23" s="525"/>
      <c r="AL23" s="525"/>
      <c r="AM23" s="525"/>
      <c r="AN23" s="525"/>
      <c r="AR23" s="22"/>
      <c r="BE23" s="519"/>
    </row>
    <row r="24" spans="1:71" s="1" customFormat="1" ht="6.9" customHeight="1">
      <c r="B24" s="22"/>
      <c r="AR24" s="22"/>
      <c r="BE24" s="519"/>
    </row>
    <row r="25" spans="1:71" s="1" customFormat="1" ht="6.9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519"/>
    </row>
    <row r="26" spans="1:71" s="2" customFormat="1" ht="25.95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526">
        <f>ROUND(AG54,2)</f>
        <v>0</v>
      </c>
      <c r="AL26" s="527"/>
      <c r="AM26" s="527"/>
      <c r="AN26" s="527"/>
      <c r="AO26" s="527"/>
      <c r="AP26" s="34"/>
      <c r="AQ26" s="34"/>
      <c r="AR26" s="35"/>
      <c r="BE26" s="519"/>
    </row>
    <row r="27" spans="1:7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519"/>
    </row>
    <row r="28" spans="1:71" s="2" customFormat="1" ht="13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28" t="s">
        <v>36</v>
      </c>
      <c r="M28" s="528"/>
      <c r="N28" s="528"/>
      <c r="O28" s="528"/>
      <c r="P28" s="528"/>
      <c r="Q28" s="34"/>
      <c r="R28" s="34"/>
      <c r="S28" s="34"/>
      <c r="T28" s="34"/>
      <c r="U28" s="34"/>
      <c r="V28" s="34"/>
      <c r="W28" s="528" t="s">
        <v>37</v>
      </c>
      <c r="X28" s="528"/>
      <c r="Y28" s="528"/>
      <c r="Z28" s="528"/>
      <c r="AA28" s="528"/>
      <c r="AB28" s="528"/>
      <c r="AC28" s="528"/>
      <c r="AD28" s="528"/>
      <c r="AE28" s="528"/>
      <c r="AF28" s="34"/>
      <c r="AG28" s="34"/>
      <c r="AH28" s="34"/>
      <c r="AI28" s="34"/>
      <c r="AJ28" s="34"/>
      <c r="AK28" s="528" t="s">
        <v>38</v>
      </c>
      <c r="AL28" s="528"/>
      <c r="AM28" s="528"/>
      <c r="AN28" s="528"/>
      <c r="AO28" s="528"/>
      <c r="AP28" s="34"/>
      <c r="AQ28" s="34"/>
      <c r="AR28" s="35"/>
      <c r="BE28" s="519"/>
    </row>
    <row r="29" spans="1:71" s="3" customFormat="1" ht="14.4" customHeight="1">
      <c r="B29" s="39"/>
      <c r="D29" s="29" t="s">
        <v>39</v>
      </c>
      <c r="F29" s="29" t="s">
        <v>40</v>
      </c>
      <c r="L29" s="511">
        <v>0.21</v>
      </c>
      <c r="M29" s="512"/>
      <c r="N29" s="512"/>
      <c r="O29" s="512"/>
      <c r="P29" s="512"/>
      <c r="W29" s="513">
        <f>ROUND(AZ54, 2)</f>
        <v>0</v>
      </c>
      <c r="X29" s="512"/>
      <c r="Y29" s="512"/>
      <c r="Z29" s="512"/>
      <c r="AA29" s="512"/>
      <c r="AB29" s="512"/>
      <c r="AC29" s="512"/>
      <c r="AD29" s="512"/>
      <c r="AE29" s="512"/>
      <c r="AK29" s="513">
        <f>ROUND(AV54, 2)</f>
        <v>0</v>
      </c>
      <c r="AL29" s="512"/>
      <c r="AM29" s="512"/>
      <c r="AN29" s="512"/>
      <c r="AO29" s="512"/>
      <c r="AR29" s="39"/>
      <c r="BE29" s="520"/>
    </row>
    <row r="30" spans="1:71" s="3" customFormat="1" ht="14.4" customHeight="1">
      <c r="B30" s="39"/>
      <c r="F30" s="29" t="s">
        <v>41</v>
      </c>
      <c r="L30" s="511">
        <v>0.15</v>
      </c>
      <c r="M30" s="512"/>
      <c r="N30" s="512"/>
      <c r="O30" s="512"/>
      <c r="P30" s="512"/>
      <c r="W30" s="513">
        <f>ROUND(BA54, 2)</f>
        <v>0</v>
      </c>
      <c r="X30" s="512"/>
      <c r="Y30" s="512"/>
      <c r="Z30" s="512"/>
      <c r="AA30" s="512"/>
      <c r="AB30" s="512"/>
      <c r="AC30" s="512"/>
      <c r="AD30" s="512"/>
      <c r="AE30" s="512"/>
      <c r="AK30" s="513">
        <f>ROUND(AW54, 2)</f>
        <v>0</v>
      </c>
      <c r="AL30" s="512"/>
      <c r="AM30" s="512"/>
      <c r="AN30" s="512"/>
      <c r="AO30" s="512"/>
      <c r="AR30" s="39"/>
      <c r="BE30" s="520"/>
    </row>
    <row r="31" spans="1:71" s="3" customFormat="1" ht="14.4" hidden="1" customHeight="1">
      <c r="B31" s="39"/>
      <c r="F31" s="29" t="s">
        <v>42</v>
      </c>
      <c r="L31" s="511">
        <v>0.21</v>
      </c>
      <c r="M31" s="512"/>
      <c r="N31" s="512"/>
      <c r="O31" s="512"/>
      <c r="P31" s="512"/>
      <c r="W31" s="513">
        <f>ROUND(BB54, 2)</f>
        <v>0</v>
      </c>
      <c r="X31" s="512"/>
      <c r="Y31" s="512"/>
      <c r="Z31" s="512"/>
      <c r="AA31" s="512"/>
      <c r="AB31" s="512"/>
      <c r="AC31" s="512"/>
      <c r="AD31" s="512"/>
      <c r="AE31" s="512"/>
      <c r="AK31" s="513">
        <v>0</v>
      </c>
      <c r="AL31" s="512"/>
      <c r="AM31" s="512"/>
      <c r="AN31" s="512"/>
      <c r="AO31" s="512"/>
      <c r="AR31" s="39"/>
      <c r="BE31" s="520"/>
    </row>
    <row r="32" spans="1:71" s="3" customFormat="1" ht="14.4" hidden="1" customHeight="1">
      <c r="B32" s="39"/>
      <c r="F32" s="29" t="s">
        <v>43</v>
      </c>
      <c r="L32" s="511">
        <v>0.15</v>
      </c>
      <c r="M32" s="512"/>
      <c r="N32" s="512"/>
      <c r="O32" s="512"/>
      <c r="P32" s="512"/>
      <c r="W32" s="513">
        <f>ROUND(BC54, 2)</f>
        <v>0</v>
      </c>
      <c r="X32" s="512"/>
      <c r="Y32" s="512"/>
      <c r="Z32" s="512"/>
      <c r="AA32" s="512"/>
      <c r="AB32" s="512"/>
      <c r="AC32" s="512"/>
      <c r="AD32" s="512"/>
      <c r="AE32" s="512"/>
      <c r="AK32" s="513">
        <v>0</v>
      </c>
      <c r="AL32" s="512"/>
      <c r="AM32" s="512"/>
      <c r="AN32" s="512"/>
      <c r="AO32" s="512"/>
      <c r="AR32" s="39"/>
      <c r="BE32" s="520"/>
    </row>
    <row r="33" spans="1:57" s="3" customFormat="1" ht="14.4" hidden="1" customHeight="1">
      <c r="B33" s="39"/>
      <c r="F33" s="29" t="s">
        <v>44</v>
      </c>
      <c r="L33" s="511">
        <v>0</v>
      </c>
      <c r="M33" s="512"/>
      <c r="N33" s="512"/>
      <c r="O33" s="512"/>
      <c r="P33" s="512"/>
      <c r="W33" s="513">
        <f>ROUND(BD54, 2)</f>
        <v>0</v>
      </c>
      <c r="X33" s="512"/>
      <c r="Y33" s="512"/>
      <c r="Z33" s="512"/>
      <c r="AA33" s="512"/>
      <c r="AB33" s="512"/>
      <c r="AC33" s="512"/>
      <c r="AD33" s="512"/>
      <c r="AE33" s="512"/>
      <c r="AK33" s="513">
        <v>0</v>
      </c>
      <c r="AL33" s="512"/>
      <c r="AM33" s="512"/>
      <c r="AN33" s="512"/>
      <c r="AO33" s="512"/>
      <c r="AR33" s="39"/>
    </row>
    <row r="34" spans="1:57" s="2" customFormat="1" ht="6.9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5" customHeight="1">
      <c r="A35" s="34"/>
      <c r="B35" s="35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517" t="s">
        <v>47</v>
      </c>
      <c r="Y35" s="515"/>
      <c r="Z35" s="515"/>
      <c r="AA35" s="515"/>
      <c r="AB35" s="515"/>
      <c r="AC35" s="42"/>
      <c r="AD35" s="42"/>
      <c r="AE35" s="42"/>
      <c r="AF35" s="42"/>
      <c r="AG35" s="42"/>
      <c r="AH35" s="42"/>
      <c r="AI35" s="42"/>
      <c r="AJ35" s="42"/>
      <c r="AK35" s="514">
        <f>SUM(AK26:AK33)</f>
        <v>0</v>
      </c>
      <c r="AL35" s="515"/>
      <c r="AM35" s="515"/>
      <c r="AN35" s="515"/>
      <c r="AO35" s="516"/>
      <c r="AP35" s="40"/>
      <c r="AQ35" s="40"/>
      <c r="AR35" s="35"/>
      <c r="BE35" s="34"/>
    </row>
    <row r="36" spans="1:57" s="2" customFormat="1" ht="6.9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" customHeight="1">
      <c r="A42" s="34"/>
      <c r="B42" s="35"/>
      <c r="C42" s="23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JHA002</v>
      </c>
      <c r="AR44" s="48"/>
    </row>
    <row r="45" spans="1:57" s="5" customFormat="1" ht="36.9" customHeight="1">
      <c r="B45" s="49"/>
      <c r="C45" s="50" t="s">
        <v>17</v>
      </c>
      <c r="L45" s="529" t="str">
        <f>K6</f>
        <v>Nemocnice Vyškov</v>
      </c>
      <c r="M45" s="530"/>
      <c r="N45" s="530"/>
      <c r="O45" s="530"/>
      <c r="P45" s="530"/>
      <c r="Q45" s="530"/>
      <c r="R45" s="530"/>
      <c r="S45" s="530"/>
      <c r="T45" s="530"/>
      <c r="U45" s="530"/>
      <c r="V45" s="530"/>
      <c r="W45" s="530"/>
      <c r="X45" s="530"/>
      <c r="Y45" s="530"/>
      <c r="Z45" s="530"/>
      <c r="AA45" s="530"/>
      <c r="AB45" s="530"/>
      <c r="AC45" s="530"/>
      <c r="AD45" s="530"/>
      <c r="AE45" s="530"/>
      <c r="AF45" s="530"/>
      <c r="AG45" s="530"/>
      <c r="AH45" s="530"/>
      <c r="AI45" s="530"/>
      <c r="AJ45" s="530"/>
      <c r="AK45" s="530"/>
      <c r="AL45" s="530"/>
      <c r="AM45" s="530"/>
      <c r="AN45" s="530"/>
      <c r="AO45" s="530"/>
      <c r="AR45" s="49"/>
    </row>
    <row r="46" spans="1:57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531" t="str">
        <f>IF(AN8= "","",AN8)</f>
        <v>26. 8. 2022</v>
      </c>
      <c r="AN47" s="531"/>
      <c r="AO47" s="34"/>
      <c r="AP47" s="34"/>
      <c r="AQ47" s="34"/>
      <c r="AR47" s="35"/>
      <c r="BE47" s="34"/>
    </row>
    <row r="48" spans="1:57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15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542" t="str">
        <f>IF(E17="","",E17)</f>
        <v xml:space="preserve"> </v>
      </c>
      <c r="AN49" s="543"/>
      <c r="AO49" s="543"/>
      <c r="AP49" s="543"/>
      <c r="AQ49" s="34"/>
      <c r="AR49" s="35"/>
      <c r="AS49" s="538" t="s">
        <v>49</v>
      </c>
      <c r="AT49" s="539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15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32</v>
      </c>
      <c r="AJ50" s="34"/>
      <c r="AK50" s="34"/>
      <c r="AL50" s="34"/>
      <c r="AM50" s="542" t="str">
        <f>IF(E20="","",E20)</f>
        <v xml:space="preserve"> </v>
      </c>
      <c r="AN50" s="543"/>
      <c r="AO50" s="543"/>
      <c r="AP50" s="543"/>
      <c r="AQ50" s="34"/>
      <c r="AR50" s="35"/>
      <c r="AS50" s="540"/>
      <c r="AT50" s="541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8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540"/>
      <c r="AT51" s="541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544" t="s">
        <v>50</v>
      </c>
      <c r="D52" s="545"/>
      <c r="E52" s="545"/>
      <c r="F52" s="545"/>
      <c r="G52" s="545"/>
      <c r="H52" s="57"/>
      <c r="I52" s="547" t="s">
        <v>51</v>
      </c>
      <c r="J52" s="545"/>
      <c r="K52" s="545"/>
      <c r="L52" s="545"/>
      <c r="M52" s="545"/>
      <c r="N52" s="545"/>
      <c r="O52" s="545"/>
      <c r="P52" s="545"/>
      <c r="Q52" s="545"/>
      <c r="R52" s="545"/>
      <c r="S52" s="545"/>
      <c r="T52" s="545"/>
      <c r="U52" s="545"/>
      <c r="V52" s="545"/>
      <c r="W52" s="545"/>
      <c r="X52" s="545"/>
      <c r="Y52" s="545"/>
      <c r="Z52" s="545"/>
      <c r="AA52" s="545"/>
      <c r="AB52" s="545"/>
      <c r="AC52" s="545"/>
      <c r="AD52" s="545"/>
      <c r="AE52" s="545"/>
      <c r="AF52" s="545"/>
      <c r="AG52" s="546" t="s">
        <v>52</v>
      </c>
      <c r="AH52" s="545"/>
      <c r="AI52" s="545"/>
      <c r="AJ52" s="545"/>
      <c r="AK52" s="545"/>
      <c r="AL52" s="545"/>
      <c r="AM52" s="545"/>
      <c r="AN52" s="547" t="s">
        <v>53</v>
      </c>
      <c r="AO52" s="545"/>
      <c r="AP52" s="545"/>
      <c r="AQ52" s="58" t="s">
        <v>54</v>
      </c>
      <c r="AR52" s="35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  <c r="BE52" s="34"/>
    </row>
    <row r="53" spans="1:91" s="2" customFormat="1" ht="10.8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536">
        <f>ROUND(AG55,2)</f>
        <v>0</v>
      </c>
      <c r="AH54" s="536"/>
      <c r="AI54" s="536"/>
      <c r="AJ54" s="536"/>
      <c r="AK54" s="536"/>
      <c r="AL54" s="536"/>
      <c r="AM54" s="536"/>
      <c r="AN54" s="537">
        <f t="shared" ref="AN54:AN59" si="0">SUM(AG54,AT54)</f>
        <v>0</v>
      </c>
      <c r="AO54" s="537"/>
      <c r="AP54" s="537"/>
      <c r="AQ54" s="69" t="s">
        <v>3</v>
      </c>
      <c r="AR54" s="65"/>
      <c r="AS54" s="70">
        <f>ROUND(AS55,2)</f>
        <v>0</v>
      </c>
      <c r="AT54" s="71">
        <f t="shared" ref="AT54:AT59" si="1"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68</v>
      </c>
      <c r="BT54" s="74" t="s">
        <v>69</v>
      </c>
      <c r="BU54" s="75" t="s">
        <v>70</v>
      </c>
      <c r="BV54" s="74" t="s">
        <v>71</v>
      </c>
      <c r="BW54" s="74" t="s">
        <v>5</v>
      </c>
      <c r="BX54" s="74" t="s">
        <v>72</v>
      </c>
      <c r="CL54" s="74" t="s">
        <v>3</v>
      </c>
    </row>
    <row r="55" spans="1:91" s="7" customFormat="1" ht="16.5" customHeight="1">
      <c r="B55" s="76"/>
      <c r="C55" s="77"/>
      <c r="D55" s="535" t="s">
        <v>73</v>
      </c>
      <c r="E55" s="535"/>
      <c r="F55" s="535"/>
      <c r="G55" s="535"/>
      <c r="H55" s="535"/>
      <c r="I55" s="78"/>
      <c r="J55" s="535" t="s">
        <v>74</v>
      </c>
      <c r="K55" s="535"/>
      <c r="L55" s="535"/>
      <c r="M55" s="535"/>
      <c r="N55" s="535"/>
      <c r="O55" s="535"/>
      <c r="P55" s="535"/>
      <c r="Q55" s="535"/>
      <c r="R55" s="535"/>
      <c r="S55" s="535"/>
      <c r="T55" s="535"/>
      <c r="U55" s="535"/>
      <c r="V55" s="535"/>
      <c r="W55" s="535"/>
      <c r="X55" s="535"/>
      <c r="Y55" s="535"/>
      <c r="Z55" s="535"/>
      <c r="AA55" s="535"/>
      <c r="AB55" s="535"/>
      <c r="AC55" s="535"/>
      <c r="AD55" s="535"/>
      <c r="AE55" s="535"/>
      <c r="AF55" s="535"/>
      <c r="AG55" s="532">
        <f>ROUND(SUM(AG56:AG60),2)</f>
        <v>0</v>
      </c>
      <c r="AH55" s="533"/>
      <c r="AI55" s="533"/>
      <c r="AJ55" s="533"/>
      <c r="AK55" s="533"/>
      <c r="AL55" s="533"/>
      <c r="AM55" s="533"/>
      <c r="AN55" s="534">
        <f t="shared" si="0"/>
        <v>0</v>
      </c>
      <c r="AO55" s="533"/>
      <c r="AP55" s="533"/>
      <c r="AQ55" s="79" t="s">
        <v>75</v>
      </c>
      <c r="AR55" s="76"/>
      <c r="AS55" s="80">
        <f>ROUND(SUM(AS56:AS59),2)</f>
        <v>0</v>
      </c>
      <c r="AT55" s="81">
        <f t="shared" si="1"/>
        <v>0</v>
      </c>
      <c r="AU55" s="82">
        <f>ROUND(SUM(AU56:AU59),5)</f>
        <v>0</v>
      </c>
      <c r="AV55" s="81">
        <f>ROUND(AZ55*L29,2)</f>
        <v>0</v>
      </c>
      <c r="AW55" s="81">
        <f>ROUND(BA55*L30,2)</f>
        <v>0</v>
      </c>
      <c r="AX55" s="81">
        <f>ROUND(BB55*L29,2)</f>
        <v>0</v>
      </c>
      <c r="AY55" s="81">
        <f>ROUND(BC55*L30,2)</f>
        <v>0</v>
      </c>
      <c r="AZ55" s="81">
        <f>ROUND(SUM(AZ56:AZ59),2)</f>
        <v>0</v>
      </c>
      <c r="BA55" s="81">
        <f>ROUND(SUM(BA56:BA59),2)</f>
        <v>0</v>
      </c>
      <c r="BB55" s="81">
        <f>ROUND(SUM(BB56:BB59),2)</f>
        <v>0</v>
      </c>
      <c r="BC55" s="81">
        <f>ROUND(SUM(BC56:BC59),2)</f>
        <v>0</v>
      </c>
      <c r="BD55" s="83">
        <f>ROUND(SUM(BD56:BD59),2)</f>
        <v>0</v>
      </c>
      <c r="BS55" s="84" t="s">
        <v>68</v>
      </c>
      <c r="BT55" s="84" t="s">
        <v>76</v>
      </c>
      <c r="BU55" s="84" t="s">
        <v>70</v>
      </c>
      <c r="BV55" s="84" t="s">
        <v>71</v>
      </c>
      <c r="BW55" s="84" t="s">
        <v>77</v>
      </c>
      <c r="BX55" s="84" t="s">
        <v>5</v>
      </c>
      <c r="CL55" s="84" t="s">
        <v>3</v>
      </c>
      <c r="CM55" s="84" t="s">
        <v>78</v>
      </c>
    </row>
    <row r="56" spans="1:91" s="4" customFormat="1" ht="16.5" customHeight="1">
      <c r="A56" s="85" t="s">
        <v>79</v>
      </c>
      <c r="B56" s="48"/>
      <c r="C56" s="10"/>
      <c r="D56" s="10"/>
      <c r="E56" s="506" t="s">
        <v>80</v>
      </c>
      <c r="F56" s="506"/>
      <c r="G56" s="506"/>
      <c r="H56" s="506"/>
      <c r="I56" s="506"/>
      <c r="J56" s="10"/>
      <c r="K56" s="506" t="s">
        <v>81</v>
      </c>
      <c r="L56" s="506"/>
      <c r="M56" s="506"/>
      <c r="N56" s="506"/>
      <c r="O56" s="506"/>
      <c r="P56" s="506"/>
      <c r="Q56" s="506"/>
      <c r="R56" s="506"/>
      <c r="S56" s="506"/>
      <c r="T56" s="506"/>
      <c r="U56" s="506"/>
      <c r="V56" s="506"/>
      <c r="W56" s="506"/>
      <c r="X56" s="506"/>
      <c r="Y56" s="506"/>
      <c r="Z56" s="506"/>
      <c r="AA56" s="506"/>
      <c r="AB56" s="506"/>
      <c r="AC56" s="506"/>
      <c r="AD56" s="506"/>
      <c r="AE56" s="506"/>
      <c r="AF56" s="506"/>
      <c r="AG56" s="507">
        <f>'01.1 - Stavební část A8'!J32</f>
        <v>0</v>
      </c>
      <c r="AH56" s="508"/>
      <c r="AI56" s="508"/>
      <c r="AJ56" s="508"/>
      <c r="AK56" s="508"/>
      <c r="AL56" s="508"/>
      <c r="AM56" s="508"/>
      <c r="AN56" s="507">
        <f t="shared" si="0"/>
        <v>0</v>
      </c>
      <c r="AO56" s="508"/>
      <c r="AP56" s="508"/>
      <c r="AQ56" s="86" t="s">
        <v>82</v>
      </c>
      <c r="AR56" s="48"/>
      <c r="AS56" s="87">
        <v>0</v>
      </c>
      <c r="AT56" s="88">
        <f t="shared" si="1"/>
        <v>0</v>
      </c>
      <c r="AU56" s="89">
        <f>'01.1 - Stavební část A8'!P107</f>
        <v>0</v>
      </c>
      <c r="AV56" s="88">
        <f>'01.1 - Stavební část A8'!J35</f>
        <v>0</v>
      </c>
      <c r="AW56" s="88">
        <f>'01.1 - Stavební část A8'!J36</f>
        <v>0</v>
      </c>
      <c r="AX56" s="88">
        <f>'01.1 - Stavební část A8'!J37</f>
        <v>0</v>
      </c>
      <c r="AY56" s="88">
        <f>'01.1 - Stavební část A8'!J38</f>
        <v>0</v>
      </c>
      <c r="AZ56" s="88">
        <f>'01.1 - Stavební část A8'!F35</f>
        <v>0</v>
      </c>
      <c r="BA56" s="88">
        <f>'01.1 - Stavební část A8'!F36</f>
        <v>0</v>
      </c>
      <c r="BB56" s="88">
        <f>'01.1 - Stavební část A8'!F37</f>
        <v>0</v>
      </c>
      <c r="BC56" s="88">
        <f>'01.1 - Stavební část A8'!F38</f>
        <v>0</v>
      </c>
      <c r="BD56" s="90">
        <f>'01.1 - Stavební část A8'!F39</f>
        <v>0</v>
      </c>
      <c r="BT56" s="27" t="s">
        <v>78</v>
      </c>
      <c r="BV56" s="27" t="s">
        <v>71</v>
      </c>
      <c r="BW56" s="27" t="s">
        <v>83</v>
      </c>
      <c r="BX56" s="27" t="s">
        <v>77</v>
      </c>
      <c r="CL56" s="27" t="s">
        <v>3</v>
      </c>
    </row>
    <row r="57" spans="1:91" s="4" customFormat="1" ht="16.5" customHeight="1">
      <c r="A57" s="85" t="s">
        <v>79</v>
      </c>
      <c r="B57" s="48"/>
      <c r="C57" s="10"/>
      <c r="D57" s="10"/>
      <c r="E57" s="506" t="s">
        <v>84</v>
      </c>
      <c r="F57" s="506"/>
      <c r="G57" s="506"/>
      <c r="H57" s="506"/>
      <c r="I57" s="506"/>
      <c r="J57" s="10"/>
      <c r="K57" s="506" t="s">
        <v>85</v>
      </c>
      <c r="L57" s="506"/>
      <c r="M57" s="506"/>
      <c r="N57" s="506"/>
      <c r="O57" s="506"/>
      <c r="P57" s="506"/>
      <c r="Q57" s="506"/>
      <c r="R57" s="506"/>
      <c r="S57" s="506"/>
      <c r="T57" s="506"/>
      <c r="U57" s="506"/>
      <c r="V57" s="506"/>
      <c r="W57" s="506"/>
      <c r="X57" s="506"/>
      <c r="Y57" s="506"/>
      <c r="Z57" s="506"/>
      <c r="AA57" s="506"/>
      <c r="AB57" s="506"/>
      <c r="AC57" s="506"/>
      <c r="AD57" s="506"/>
      <c r="AE57" s="506"/>
      <c r="AF57" s="506"/>
      <c r="AG57" s="507">
        <f>'01.2 - Ochranný nátěr stř...'!J32</f>
        <v>0</v>
      </c>
      <c r="AH57" s="508"/>
      <c r="AI57" s="508"/>
      <c r="AJ57" s="508"/>
      <c r="AK57" s="508"/>
      <c r="AL57" s="508"/>
      <c r="AM57" s="508"/>
      <c r="AN57" s="507">
        <f t="shared" si="0"/>
        <v>0</v>
      </c>
      <c r="AO57" s="508"/>
      <c r="AP57" s="508"/>
      <c r="AQ57" s="86" t="s">
        <v>82</v>
      </c>
      <c r="AR57" s="48"/>
      <c r="AS57" s="87">
        <v>0</v>
      </c>
      <c r="AT57" s="88">
        <f t="shared" si="1"/>
        <v>0</v>
      </c>
      <c r="AU57" s="89">
        <f>'01.2 - Ochranný nátěr stř...'!P87</f>
        <v>0</v>
      </c>
      <c r="AV57" s="88">
        <f>'01.2 - Ochranný nátěr stř...'!J35</f>
        <v>0</v>
      </c>
      <c r="AW57" s="88">
        <f>'01.2 - Ochranný nátěr stř...'!J36</f>
        <v>0</v>
      </c>
      <c r="AX57" s="88">
        <f>'01.2 - Ochranný nátěr stř...'!J37</f>
        <v>0</v>
      </c>
      <c r="AY57" s="88">
        <f>'01.2 - Ochranný nátěr stř...'!J38</f>
        <v>0</v>
      </c>
      <c r="AZ57" s="88">
        <f>'01.2 - Ochranný nátěr stř...'!F35</f>
        <v>0</v>
      </c>
      <c r="BA57" s="88">
        <f>'01.2 - Ochranný nátěr stř...'!F36</f>
        <v>0</v>
      </c>
      <c r="BB57" s="88">
        <f>'01.2 - Ochranný nátěr stř...'!F37</f>
        <v>0</v>
      </c>
      <c r="BC57" s="88">
        <f>'01.2 - Ochranný nátěr stř...'!F38</f>
        <v>0</v>
      </c>
      <c r="BD57" s="90">
        <f>'01.2 - Ochranný nátěr stř...'!F39</f>
        <v>0</v>
      </c>
      <c r="BT57" s="27" t="s">
        <v>78</v>
      </c>
      <c r="BV57" s="27" t="s">
        <v>71</v>
      </c>
      <c r="BW57" s="27" t="s">
        <v>86</v>
      </c>
      <c r="BX57" s="27" t="s">
        <v>77</v>
      </c>
      <c r="CL57" s="27" t="s">
        <v>3</v>
      </c>
    </row>
    <row r="58" spans="1:91" s="4" customFormat="1" ht="16.5" customHeight="1">
      <c r="A58" s="85" t="s">
        <v>79</v>
      </c>
      <c r="B58" s="48"/>
      <c r="C58" s="10"/>
      <c r="D58" s="10"/>
      <c r="E58" s="506" t="s">
        <v>87</v>
      </c>
      <c r="F58" s="506"/>
      <c r="G58" s="506"/>
      <c r="H58" s="506"/>
      <c r="I58" s="506"/>
      <c r="J58" s="10"/>
      <c r="K58" s="506" t="s">
        <v>88</v>
      </c>
      <c r="L58" s="506"/>
      <c r="M58" s="506"/>
      <c r="N58" s="506"/>
      <c r="O58" s="506"/>
      <c r="P58" s="506"/>
      <c r="Q58" s="506"/>
      <c r="R58" s="506"/>
      <c r="S58" s="506"/>
      <c r="T58" s="506"/>
      <c r="U58" s="506"/>
      <c r="V58" s="506"/>
      <c r="W58" s="506"/>
      <c r="X58" s="506"/>
      <c r="Y58" s="506"/>
      <c r="Z58" s="506"/>
      <c r="AA58" s="506"/>
      <c r="AB58" s="506"/>
      <c r="AC58" s="506"/>
      <c r="AD58" s="506"/>
      <c r="AE58" s="506"/>
      <c r="AF58" s="506"/>
      <c r="AG58" s="507">
        <f>'01.3 - Svítidla - obj.A8'!J32</f>
        <v>0</v>
      </c>
      <c r="AH58" s="508"/>
      <c r="AI58" s="508"/>
      <c r="AJ58" s="508"/>
      <c r="AK58" s="508"/>
      <c r="AL58" s="508"/>
      <c r="AM58" s="508"/>
      <c r="AN58" s="507">
        <f t="shared" si="0"/>
        <v>0</v>
      </c>
      <c r="AO58" s="508"/>
      <c r="AP58" s="508"/>
      <c r="AQ58" s="86" t="s">
        <v>82</v>
      </c>
      <c r="AR58" s="48"/>
      <c r="AS58" s="87">
        <v>0</v>
      </c>
      <c r="AT58" s="88">
        <f t="shared" si="1"/>
        <v>0</v>
      </c>
      <c r="AU58" s="89">
        <f>'01.3 - Svítidla - obj.A8'!P87</f>
        <v>0</v>
      </c>
      <c r="AV58" s="88">
        <f>'01.3 - Svítidla - obj.A8'!J35</f>
        <v>0</v>
      </c>
      <c r="AW58" s="88">
        <f>'01.3 - Svítidla - obj.A8'!J36</f>
        <v>0</v>
      </c>
      <c r="AX58" s="88">
        <f>'01.3 - Svítidla - obj.A8'!J37</f>
        <v>0</v>
      </c>
      <c r="AY58" s="88">
        <f>'01.3 - Svítidla - obj.A8'!J38</f>
        <v>0</v>
      </c>
      <c r="AZ58" s="88">
        <f>'01.3 - Svítidla - obj.A8'!F35</f>
        <v>0</v>
      </c>
      <c r="BA58" s="88">
        <f>'01.3 - Svítidla - obj.A8'!F36</f>
        <v>0</v>
      </c>
      <c r="BB58" s="88">
        <f>'01.3 - Svítidla - obj.A8'!F37</f>
        <v>0</v>
      </c>
      <c r="BC58" s="88">
        <f>'01.3 - Svítidla - obj.A8'!F38</f>
        <v>0</v>
      </c>
      <c r="BD58" s="90">
        <f>'01.3 - Svítidla - obj.A8'!F39</f>
        <v>0</v>
      </c>
      <c r="BT58" s="27" t="s">
        <v>78</v>
      </c>
      <c r="BV58" s="27" t="s">
        <v>71</v>
      </c>
      <c r="BW58" s="27" t="s">
        <v>89</v>
      </c>
      <c r="BX58" s="27" t="s">
        <v>77</v>
      </c>
      <c r="CL58" s="27" t="s">
        <v>3</v>
      </c>
    </row>
    <row r="59" spans="1:91" s="4" customFormat="1" ht="16.5" customHeight="1">
      <c r="A59" s="85" t="s">
        <v>79</v>
      </c>
      <c r="B59" s="48"/>
      <c r="C59" s="10"/>
      <c r="D59" s="10"/>
      <c r="E59" s="506" t="s">
        <v>90</v>
      </c>
      <c r="F59" s="506"/>
      <c r="G59" s="506"/>
      <c r="H59" s="506"/>
      <c r="I59" s="506"/>
      <c r="J59" s="10"/>
      <c r="K59" s="506" t="s">
        <v>91</v>
      </c>
      <c r="L59" s="506"/>
      <c r="M59" s="506"/>
      <c r="N59" s="506"/>
      <c r="O59" s="506"/>
      <c r="P59" s="506"/>
      <c r="Q59" s="506"/>
      <c r="R59" s="506"/>
      <c r="S59" s="506"/>
      <c r="T59" s="506"/>
      <c r="U59" s="506"/>
      <c r="V59" s="506"/>
      <c r="W59" s="506"/>
      <c r="X59" s="506"/>
      <c r="Y59" s="506"/>
      <c r="Z59" s="506"/>
      <c r="AA59" s="506"/>
      <c r="AB59" s="506"/>
      <c r="AC59" s="506"/>
      <c r="AD59" s="506"/>
      <c r="AE59" s="506"/>
      <c r="AF59" s="506"/>
      <c r="AG59" s="507">
        <f>'01.4 - VRN'!J32</f>
        <v>0</v>
      </c>
      <c r="AH59" s="508"/>
      <c r="AI59" s="508"/>
      <c r="AJ59" s="508"/>
      <c r="AK59" s="508"/>
      <c r="AL59" s="508"/>
      <c r="AM59" s="508"/>
      <c r="AN59" s="507">
        <f t="shared" si="0"/>
        <v>0</v>
      </c>
      <c r="AO59" s="508"/>
      <c r="AP59" s="508"/>
      <c r="AQ59" s="86" t="s">
        <v>82</v>
      </c>
      <c r="AR59" s="48"/>
      <c r="AS59" s="91">
        <v>0</v>
      </c>
      <c r="AT59" s="92">
        <f t="shared" si="1"/>
        <v>0</v>
      </c>
      <c r="AU59" s="93">
        <f>'01.4 - VRN'!P88</f>
        <v>0</v>
      </c>
      <c r="AV59" s="92">
        <f>'01.4 - VRN'!J35</f>
        <v>0</v>
      </c>
      <c r="AW59" s="92">
        <f>'01.4 - VRN'!J36</f>
        <v>0</v>
      </c>
      <c r="AX59" s="92">
        <f>'01.4 - VRN'!J37</f>
        <v>0</v>
      </c>
      <c r="AY59" s="92">
        <f>'01.4 - VRN'!J38</f>
        <v>0</v>
      </c>
      <c r="AZ59" s="92">
        <f>'01.4 - VRN'!F35</f>
        <v>0</v>
      </c>
      <c r="BA59" s="92">
        <f>'01.4 - VRN'!F36</f>
        <v>0</v>
      </c>
      <c r="BB59" s="92">
        <f>'01.4 - VRN'!F37</f>
        <v>0</v>
      </c>
      <c r="BC59" s="92">
        <f>'01.4 - VRN'!F38</f>
        <v>0</v>
      </c>
      <c r="BD59" s="94">
        <f>'01.4 - VRN'!F39</f>
        <v>0</v>
      </c>
      <c r="BT59" s="27" t="s">
        <v>78</v>
      </c>
      <c r="BV59" s="27" t="s">
        <v>71</v>
      </c>
      <c r="BW59" s="27" t="s">
        <v>92</v>
      </c>
      <c r="BX59" s="27" t="s">
        <v>77</v>
      </c>
      <c r="CL59" s="27" t="s">
        <v>3</v>
      </c>
    </row>
    <row r="60" spans="1:91" s="2" customFormat="1" ht="15" customHeight="1">
      <c r="A60" s="34"/>
      <c r="B60" s="35"/>
      <c r="C60" s="34"/>
      <c r="D60" s="34"/>
      <c r="E60" s="506" t="s">
        <v>1402</v>
      </c>
      <c r="F60" s="506"/>
      <c r="G60" s="506"/>
      <c r="H60" s="506"/>
      <c r="I60" s="506"/>
      <c r="J60" s="34"/>
      <c r="K60" s="506" t="s">
        <v>1345</v>
      </c>
      <c r="L60" s="506"/>
      <c r="M60" s="506"/>
      <c r="N60" s="506"/>
      <c r="O60" s="506"/>
      <c r="P60" s="506"/>
      <c r="Q60" s="506"/>
      <c r="R60" s="506"/>
      <c r="S60" s="506"/>
      <c r="T60" s="506"/>
      <c r="U60" s="506"/>
      <c r="V60" s="506"/>
      <c r="W60" s="506"/>
      <c r="X60" s="506"/>
      <c r="Y60" s="506"/>
      <c r="Z60" s="506"/>
      <c r="AA60" s="506"/>
      <c r="AB60" s="506"/>
      <c r="AC60" s="506"/>
      <c r="AD60" s="506"/>
      <c r="AE60" s="506"/>
      <c r="AF60" s="506"/>
      <c r="AG60" s="507">
        <f>'RS 23-504-01'!AK26</f>
        <v>0</v>
      </c>
      <c r="AH60" s="508"/>
      <c r="AI60" s="508"/>
      <c r="AJ60" s="508"/>
      <c r="AK60" s="508"/>
      <c r="AL60" s="508"/>
      <c r="AM60" s="508"/>
      <c r="AN60" s="507">
        <f t="shared" ref="AN60" si="2">SUM(AG60,AT60)</f>
        <v>0</v>
      </c>
      <c r="AO60" s="508"/>
      <c r="AP60" s="508"/>
      <c r="AQ60" s="34"/>
      <c r="AR60" s="35"/>
      <c r="AS60" s="91">
        <v>0</v>
      </c>
      <c r="AT60" s="92">
        <f t="shared" ref="AT60" si="3">ROUND(SUM(AV60:AW60),2)</f>
        <v>0</v>
      </c>
      <c r="AU60" s="93">
        <f>'01.4 - VRN'!P89</f>
        <v>0</v>
      </c>
      <c r="AV60" s="92">
        <f>'RS 23-504-01'!AK29</f>
        <v>0</v>
      </c>
      <c r="AW60" s="92">
        <f>'01.4 - VRN'!J37</f>
        <v>0</v>
      </c>
      <c r="AX60" s="92">
        <f>'01.4 - VRN'!J38</f>
        <v>0</v>
      </c>
      <c r="AY60" s="92">
        <f>'01.4 - VRN'!J39</f>
        <v>0</v>
      </c>
      <c r="AZ60" s="92">
        <f>'RS 23-504-01'!AK26</f>
        <v>0</v>
      </c>
      <c r="BA60" s="92">
        <f>'01.4 - VRN'!F37</f>
        <v>0</v>
      </c>
      <c r="BB60" s="92">
        <f>'01.4 - VRN'!F38</f>
        <v>0</v>
      </c>
      <c r="BC60" s="92">
        <f>'01.4 - VRN'!F39</f>
        <v>0</v>
      </c>
      <c r="BD60" s="94">
        <f>'01.4 - VRN'!F40</f>
        <v>0</v>
      </c>
      <c r="BE60" s="34"/>
    </row>
    <row r="61" spans="1:91" s="2" customFormat="1" ht="6.9" customHeight="1">
      <c r="A61" s="34"/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35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mergeCells count="62">
    <mergeCell ref="D55:H55"/>
    <mergeCell ref="AG54:AM54"/>
    <mergeCell ref="AN54:AP54"/>
    <mergeCell ref="AS49:AT51"/>
    <mergeCell ref="AM49:AP49"/>
    <mergeCell ref="AM50:AP50"/>
    <mergeCell ref="C52:G52"/>
    <mergeCell ref="AG52:AM52"/>
    <mergeCell ref="AN52:AP52"/>
    <mergeCell ref="I52:AF52"/>
    <mergeCell ref="E56:I56"/>
    <mergeCell ref="K56:AF56"/>
    <mergeCell ref="AG56:AM56"/>
    <mergeCell ref="K57:AF57"/>
    <mergeCell ref="AN57:AP57"/>
    <mergeCell ref="E57:I57"/>
    <mergeCell ref="AG57:AM57"/>
    <mergeCell ref="E58:I58"/>
    <mergeCell ref="K58:AF58"/>
    <mergeCell ref="AN59:AP59"/>
    <mergeCell ref="AG59:AM59"/>
    <mergeCell ref="E59:I59"/>
    <mergeCell ref="K59:AF59"/>
    <mergeCell ref="W30:AE30"/>
    <mergeCell ref="AK30:AO30"/>
    <mergeCell ref="L30:P30"/>
    <mergeCell ref="AK31:AO31"/>
    <mergeCell ref="AG58:AM58"/>
    <mergeCell ref="AN58:AP58"/>
    <mergeCell ref="AN56:AP56"/>
    <mergeCell ref="L45:AO45"/>
    <mergeCell ref="AM47:AN47"/>
    <mergeCell ref="AG55:AM55"/>
    <mergeCell ref="AN55:AP55"/>
    <mergeCell ref="J55:AF55"/>
    <mergeCell ref="L28:P28"/>
    <mergeCell ref="W28:AE28"/>
    <mergeCell ref="AK28:AO28"/>
    <mergeCell ref="AK29:AO29"/>
    <mergeCell ref="L29:P29"/>
    <mergeCell ref="W29:AE29"/>
    <mergeCell ref="K5:AO5"/>
    <mergeCell ref="K6:AO6"/>
    <mergeCell ref="E14:AJ14"/>
    <mergeCell ref="E23:AN23"/>
    <mergeCell ref="AK26:AO26"/>
    <mergeCell ref="E60:I60"/>
    <mergeCell ref="K60:AF60"/>
    <mergeCell ref="AG60:AM60"/>
    <mergeCell ref="AN60:AP60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</mergeCells>
  <hyperlinks>
    <hyperlink ref="A56" location="'01.1 - Stavební část A8'!C2" display="/"/>
    <hyperlink ref="A57" location="'01.2 - Ochranný nátěr stř...'!C2" display="/"/>
    <hyperlink ref="A58" location="'01.3 - Svítidla - obj.A8'!C2" display="/"/>
    <hyperlink ref="A59" location="'01.4 - VRN'!C2" display="/"/>
  </hyperlinks>
  <pageMargins left="0.39374999999999999" right="0.39374999999999999" top="0.39374999999999999" bottom="0.39374999999999999" header="0" footer="0"/>
  <pageSetup paperSize="9" scale="60" fitToHeight="100" orientation="portrait" blackAndWhite="1" r:id="rId1"/>
  <headerFooter>
    <oddHeader>&amp;LSvazek č. 5.1.2 Zadávací dokumentace veřejné zakázky  „Energetické úspory objektů A8 a E Nemocnice Vyškov“ - • Soupis prací s výkazem výměr - Samostatná část č.1</oddHeader>
    <oddFooter>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13"/>
  <sheetViews>
    <sheetView showGridLines="0" topLeftCell="A643" zoomScaleNormal="100" workbookViewId="0">
      <selection activeCell="F673" sqref="F67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2" width="9.28515625" style="1" hidden="1"/>
    <col min="63" max="63" width="4.5703125" style="1" hidden="1" customWidth="1"/>
    <col min="64" max="64" width="3" style="1" hidden="1" customWidth="1"/>
    <col min="65" max="65" width="13.28515625" style="1" hidden="1" customWidth="1"/>
    <col min="66" max="73" width="0" hidden="1" customWidth="1"/>
  </cols>
  <sheetData>
    <row r="2" spans="1:46" s="1" customFormat="1" ht="36.9" customHeight="1">
      <c r="L2" s="509" t="s">
        <v>6</v>
      </c>
      <c r="M2" s="510"/>
      <c r="N2" s="510"/>
      <c r="O2" s="510"/>
      <c r="P2" s="510"/>
      <c r="Q2" s="510"/>
      <c r="R2" s="510"/>
      <c r="S2" s="510"/>
      <c r="T2" s="510"/>
      <c r="U2" s="510"/>
      <c r="V2" s="510"/>
      <c r="AT2" s="19" t="s">
        <v>83</v>
      </c>
    </row>
    <row r="3" spans="1:4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pans="1:46" s="1" customFormat="1" ht="24.9" customHeight="1">
      <c r="B4" s="22"/>
      <c r="D4" s="23" t="s">
        <v>93</v>
      </c>
      <c r="L4" s="22"/>
      <c r="M4" s="95" t="s">
        <v>11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549" t="str">
        <f>'Rekapitulace stavby'!K6</f>
        <v>Nemocnice Vyškov</v>
      </c>
      <c r="F7" s="550"/>
      <c r="G7" s="550"/>
      <c r="H7" s="550"/>
      <c r="L7" s="22"/>
    </row>
    <row r="8" spans="1:46" s="1" customFormat="1" ht="12" customHeight="1">
      <c r="B8" s="22"/>
      <c r="D8" s="29" t="s">
        <v>94</v>
      </c>
      <c r="L8" s="22"/>
    </row>
    <row r="9" spans="1:46" s="2" customFormat="1" ht="16.5" customHeight="1">
      <c r="A9" s="34"/>
      <c r="B9" s="35"/>
      <c r="C9" s="34"/>
      <c r="D9" s="34"/>
      <c r="E9" s="549" t="s">
        <v>95</v>
      </c>
      <c r="F9" s="548"/>
      <c r="G9" s="548"/>
      <c r="H9" s="548"/>
      <c r="I9" s="34"/>
      <c r="J9" s="34"/>
      <c r="K9" s="34"/>
      <c r="L9" s="9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96</v>
      </c>
      <c r="E10" s="34"/>
      <c r="F10" s="34"/>
      <c r="G10" s="34"/>
      <c r="H10" s="34"/>
      <c r="I10" s="34"/>
      <c r="J10" s="34"/>
      <c r="K10" s="34"/>
      <c r="L10" s="9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529" t="s">
        <v>97</v>
      </c>
      <c r="F11" s="548"/>
      <c r="G11" s="548"/>
      <c r="H11" s="548"/>
      <c r="I11" s="34"/>
      <c r="J11" s="34"/>
      <c r="K11" s="34"/>
      <c r="L11" s="9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26. 8. 2022</v>
      </c>
      <c r="K14" s="34"/>
      <c r="L14" s="9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tr">
        <f>IF('Rekapitulace stavby'!AN10="","",'Rekapitulace stavby'!AN10)</f>
        <v/>
      </c>
      <c r="K16" s="34"/>
      <c r="L16" s="9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tr">
        <f>IF('Rekapitulace stavby'!E11="","",'Rekapitulace stavby'!E11)</f>
        <v xml:space="preserve"> </v>
      </c>
      <c r="F17" s="34"/>
      <c r="G17" s="34"/>
      <c r="H17" s="34"/>
      <c r="I17" s="29" t="s">
        <v>27</v>
      </c>
      <c r="J17" s="27" t="str">
        <f>IF('Rekapitulace stavby'!AN11="","",'Rekapitulace stavby'!AN11)</f>
        <v/>
      </c>
      <c r="K17" s="34"/>
      <c r="L17" s="9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28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551" t="str">
        <f>'Rekapitulace stavby'!E14</f>
        <v>Vyplň údaj</v>
      </c>
      <c r="F20" s="521"/>
      <c r="G20" s="521"/>
      <c r="H20" s="521"/>
      <c r="I20" s="29" t="s">
        <v>27</v>
      </c>
      <c r="J20" s="30" t="str">
        <f>'Rekapitulace stavby'!AN14</f>
        <v>Vyplň údaj</v>
      </c>
      <c r="K20" s="34"/>
      <c r="L20" s="9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30</v>
      </c>
      <c r="E22" s="34"/>
      <c r="F22" s="34"/>
      <c r="G22" s="34"/>
      <c r="H22" s="34"/>
      <c r="I22" s="29" t="s">
        <v>26</v>
      </c>
      <c r="J22" s="27" t="str">
        <f>IF('Rekapitulace stavby'!AN16="","",'Rekapitulace stavby'!AN16)</f>
        <v/>
      </c>
      <c r="K22" s="34"/>
      <c r="L22" s="9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tr">
        <f>IF('Rekapitulace stavby'!E17="","",'Rekapitulace stavby'!E17)</f>
        <v xml:space="preserve"> </v>
      </c>
      <c r="F23" s="34"/>
      <c r="G23" s="34"/>
      <c r="H23" s="34"/>
      <c r="I23" s="29" t="s">
        <v>27</v>
      </c>
      <c r="J23" s="27" t="str">
        <f>IF('Rekapitulace stavby'!AN17="","",'Rekapitulace stavby'!AN17)</f>
        <v/>
      </c>
      <c r="K23" s="34"/>
      <c r="L23" s="9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32</v>
      </c>
      <c r="E25" s="34"/>
      <c r="F25" s="34"/>
      <c r="G25" s="34"/>
      <c r="H25" s="34"/>
      <c r="I25" s="29" t="s">
        <v>26</v>
      </c>
      <c r="J25" s="27" t="str">
        <f>IF('Rekapitulace stavby'!AN19="","",'Rekapitulace stavby'!AN19)</f>
        <v/>
      </c>
      <c r="K25" s="34"/>
      <c r="L25" s="9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tr">
        <f>IF('Rekapitulace stavby'!E20="","",'Rekapitulace stavby'!E20)</f>
        <v xml:space="preserve"> </v>
      </c>
      <c r="F26" s="34"/>
      <c r="G26" s="34"/>
      <c r="H26" s="34"/>
      <c r="I26" s="29" t="s">
        <v>27</v>
      </c>
      <c r="J26" s="27" t="str">
        <f>IF('Rekapitulace stavby'!AN20="","",'Rekapitulace stavby'!AN20)</f>
        <v/>
      </c>
      <c r="K26" s="34"/>
      <c r="L26" s="9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33</v>
      </c>
      <c r="E28" s="34"/>
      <c r="F28" s="34"/>
      <c r="G28" s="34"/>
      <c r="H28" s="34"/>
      <c r="I28" s="34"/>
      <c r="J28" s="34"/>
      <c r="K28" s="34"/>
      <c r="L28" s="9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7"/>
      <c r="B29" s="98"/>
      <c r="C29" s="97"/>
      <c r="D29" s="97"/>
      <c r="E29" s="525" t="s">
        <v>3</v>
      </c>
      <c r="F29" s="525"/>
      <c r="G29" s="525"/>
      <c r="H29" s="525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0" t="s">
        <v>35</v>
      </c>
      <c r="E32" s="34"/>
      <c r="F32" s="34"/>
      <c r="G32" s="34"/>
      <c r="H32" s="34"/>
      <c r="I32" s="34"/>
      <c r="J32" s="68">
        <f>ROUND(J107, 2)</f>
        <v>0</v>
      </c>
      <c r="K32" s="34"/>
      <c r="L32" s="9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34"/>
      <c r="F34" s="38" t="s">
        <v>37</v>
      </c>
      <c r="G34" s="34"/>
      <c r="H34" s="34"/>
      <c r="I34" s="38" t="s">
        <v>36</v>
      </c>
      <c r="J34" s="38" t="s">
        <v>38</v>
      </c>
      <c r="K34" s="34"/>
      <c r="L34" s="9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5"/>
      <c r="C35" s="34"/>
      <c r="D35" s="101" t="s">
        <v>39</v>
      </c>
      <c r="E35" s="29" t="s">
        <v>40</v>
      </c>
      <c r="F35" s="102">
        <f>ROUND((SUM(BE107:BE712)),  2)</f>
        <v>0</v>
      </c>
      <c r="G35" s="34"/>
      <c r="H35" s="34"/>
      <c r="I35" s="103">
        <v>0.21</v>
      </c>
      <c r="J35" s="102">
        <f>ROUND(((SUM(BE107:BE712))*I35),  2)</f>
        <v>0</v>
      </c>
      <c r="K35" s="34"/>
      <c r="L35" s="9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5"/>
      <c r="C36" s="34"/>
      <c r="D36" s="34"/>
      <c r="E36" s="29" t="s">
        <v>41</v>
      </c>
      <c r="F36" s="102">
        <f>ROUND((SUM(BF107:BF712)),  2)</f>
        <v>0</v>
      </c>
      <c r="G36" s="34"/>
      <c r="H36" s="34"/>
      <c r="I36" s="103">
        <v>0.15</v>
      </c>
      <c r="J36" s="102">
        <f>ROUND(((SUM(BF107:BF712))*I36),  2)</f>
        <v>0</v>
      </c>
      <c r="K36" s="34"/>
      <c r="L36" s="9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42</v>
      </c>
      <c r="F37" s="102">
        <f>ROUND((SUM(BG107:BG712)),  2)</f>
        <v>0</v>
      </c>
      <c r="G37" s="34"/>
      <c r="H37" s="34"/>
      <c r="I37" s="103">
        <v>0.21</v>
      </c>
      <c r="J37" s="102">
        <f>0</f>
        <v>0</v>
      </c>
      <c r="K37" s="34"/>
      <c r="L37" s="9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9" t="s">
        <v>43</v>
      </c>
      <c r="F38" s="102">
        <f>ROUND((SUM(BH107:BH712)),  2)</f>
        <v>0</v>
      </c>
      <c r="G38" s="34"/>
      <c r="H38" s="34"/>
      <c r="I38" s="103">
        <v>0.15</v>
      </c>
      <c r="J38" s="102">
        <f>0</f>
        <v>0</v>
      </c>
      <c r="K38" s="34"/>
      <c r="L38" s="9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9" t="s">
        <v>44</v>
      </c>
      <c r="F39" s="102">
        <f>ROUND((SUM(BI107:BI712)),  2)</f>
        <v>0</v>
      </c>
      <c r="G39" s="34"/>
      <c r="H39" s="34"/>
      <c r="I39" s="103">
        <v>0</v>
      </c>
      <c r="J39" s="102">
        <f>0</f>
        <v>0</v>
      </c>
      <c r="K39" s="34"/>
      <c r="L39" s="9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45</v>
      </c>
      <c r="E41" s="57"/>
      <c r="F41" s="57"/>
      <c r="G41" s="106" t="s">
        <v>46</v>
      </c>
      <c r="H41" s="107" t="s">
        <v>47</v>
      </c>
      <c r="I41" s="57"/>
      <c r="J41" s="108">
        <f>SUM(J32:J39)</f>
        <v>0</v>
      </c>
      <c r="K41" s="109"/>
      <c r="L41" s="9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98</v>
      </c>
      <c r="D47" s="34"/>
      <c r="E47" s="34"/>
      <c r="F47" s="34"/>
      <c r="G47" s="34"/>
      <c r="H47" s="34"/>
      <c r="I47" s="34"/>
      <c r="J47" s="34"/>
      <c r="K47" s="34"/>
      <c r="L47" s="9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549" t="str">
        <f>E7</f>
        <v>Nemocnice Vyškov</v>
      </c>
      <c r="F50" s="550"/>
      <c r="G50" s="550"/>
      <c r="H50" s="550"/>
      <c r="I50" s="34"/>
      <c r="J50" s="34"/>
      <c r="K50" s="34"/>
      <c r="L50" s="9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94</v>
      </c>
      <c r="L51" s="22"/>
    </row>
    <row r="52" spans="1:47" s="2" customFormat="1" ht="16.5" customHeight="1">
      <c r="A52" s="34"/>
      <c r="B52" s="35"/>
      <c r="C52" s="34"/>
      <c r="D52" s="34"/>
      <c r="E52" s="549" t="s">
        <v>95</v>
      </c>
      <c r="F52" s="548"/>
      <c r="G52" s="548"/>
      <c r="H52" s="548"/>
      <c r="I52" s="34"/>
      <c r="J52" s="34"/>
      <c r="K52" s="34"/>
      <c r="L52" s="9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96</v>
      </c>
      <c r="D53" s="34"/>
      <c r="E53" s="34"/>
      <c r="F53" s="34"/>
      <c r="G53" s="34"/>
      <c r="H53" s="34"/>
      <c r="I53" s="34"/>
      <c r="J53" s="34"/>
      <c r="K53" s="34"/>
      <c r="L53" s="9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529" t="str">
        <f>E11</f>
        <v>01.1 - Stavební část A8</v>
      </c>
      <c r="F54" s="548"/>
      <c r="G54" s="548"/>
      <c r="H54" s="548"/>
      <c r="I54" s="34"/>
      <c r="J54" s="34"/>
      <c r="K54" s="34"/>
      <c r="L54" s="9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 xml:space="preserve"> </v>
      </c>
      <c r="G56" s="34"/>
      <c r="H56" s="34"/>
      <c r="I56" s="29" t="s">
        <v>23</v>
      </c>
      <c r="J56" s="52" t="str">
        <f>IF(J14="","",J14)</f>
        <v>26. 8. 2022</v>
      </c>
      <c r="K56" s="34"/>
      <c r="L56" s="9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15" customHeight="1">
      <c r="A58" s="34"/>
      <c r="B58" s="35"/>
      <c r="C58" s="29" t="s">
        <v>25</v>
      </c>
      <c r="D58" s="34"/>
      <c r="E58" s="34"/>
      <c r="F58" s="27" t="str">
        <f>E17</f>
        <v xml:space="preserve"> </v>
      </c>
      <c r="G58" s="34"/>
      <c r="H58" s="34"/>
      <c r="I58" s="29" t="s">
        <v>30</v>
      </c>
      <c r="J58" s="32" t="str">
        <f>E23</f>
        <v xml:space="preserve"> </v>
      </c>
      <c r="K58" s="34"/>
      <c r="L58" s="9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28</v>
      </c>
      <c r="D59" s="34"/>
      <c r="E59" s="34"/>
      <c r="F59" s="27" t="str">
        <f>IF(E20="","",E20)</f>
        <v>Vyplň údaj</v>
      </c>
      <c r="G59" s="34"/>
      <c r="H59" s="34"/>
      <c r="I59" s="29" t="s">
        <v>32</v>
      </c>
      <c r="J59" s="32" t="str">
        <f>E26</f>
        <v xml:space="preserve"> </v>
      </c>
      <c r="K59" s="34"/>
      <c r="L59" s="9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99</v>
      </c>
      <c r="D61" s="104"/>
      <c r="E61" s="104"/>
      <c r="F61" s="104"/>
      <c r="G61" s="104"/>
      <c r="H61" s="104"/>
      <c r="I61" s="104"/>
      <c r="J61" s="111" t="s">
        <v>100</v>
      </c>
      <c r="K61" s="104"/>
      <c r="L61" s="9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12" t="s">
        <v>67</v>
      </c>
      <c r="D63" s="34"/>
      <c r="E63" s="34"/>
      <c r="F63" s="34"/>
      <c r="G63" s="34"/>
      <c r="H63" s="34"/>
      <c r="I63" s="34"/>
      <c r="J63" s="68">
        <f>J107</f>
        <v>0</v>
      </c>
      <c r="K63" s="34"/>
      <c r="L63" s="9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101</v>
      </c>
    </row>
    <row r="64" spans="1:47" s="9" customFormat="1" ht="24.9" customHeight="1">
      <c r="B64" s="113"/>
      <c r="D64" s="114" t="s">
        <v>102</v>
      </c>
      <c r="E64" s="115"/>
      <c r="F64" s="115"/>
      <c r="G64" s="115"/>
      <c r="H64" s="115"/>
      <c r="I64" s="115"/>
      <c r="J64" s="116">
        <f>J108</f>
        <v>0</v>
      </c>
      <c r="L64" s="113"/>
    </row>
    <row r="65" spans="2:12" s="10" customFormat="1" ht="19.95" customHeight="1">
      <c r="B65" s="117"/>
      <c r="D65" s="118" t="s">
        <v>103</v>
      </c>
      <c r="E65" s="119"/>
      <c r="F65" s="119"/>
      <c r="G65" s="119"/>
      <c r="H65" s="119"/>
      <c r="I65" s="119"/>
      <c r="J65" s="120">
        <f>J109</f>
        <v>0</v>
      </c>
      <c r="L65" s="117"/>
    </row>
    <row r="66" spans="2:12" s="10" customFormat="1" ht="19.95" customHeight="1">
      <c r="B66" s="117"/>
      <c r="D66" s="118" t="s">
        <v>104</v>
      </c>
      <c r="E66" s="119"/>
      <c r="F66" s="119"/>
      <c r="G66" s="119"/>
      <c r="H66" s="119"/>
      <c r="I66" s="119"/>
      <c r="J66" s="120">
        <f>J128</f>
        <v>0</v>
      </c>
      <c r="L66" s="117"/>
    </row>
    <row r="67" spans="2:12" s="10" customFormat="1" ht="19.95" customHeight="1">
      <c r="B67" s="117"/>
      <c r="D67" s="118" t="s">
        <v>105</v>
      </c>
      <c r="E67" s="119"/>
      <c r="F67" s="119"/>
      <c r="G67" s="119"/>
      <c r="H67" s="119"/>
      <c r="I67" s="119"/>
      <c r="J67" s="120">
        <f>J163</f>
        <v>0</v>
      </c>
      <c r="L67" s="117"/>
    </row>
    <row r="68" spans="2:12" s="10" customFormat="1" ht="19.95" customHeight="1">
      <c r="B68" s="117"/>
      <c r="D68" s="118" t="s">
        <v>106</v>
      </c>
      <c r="E68" s="119"/>
      <c r="F68" s="119"/>
      <c r="G68" s="119"/>
      <c r="H68" s="119"/>
      <c r="I68" s="119"/>
      <c r="J68" s="120">
        <f>J353</f>
        <v>0</v>
      </c>
      <c r="L68" s="117"/>
    </row>
    <row r="69" spans="2:12" s="10" customFormat="1" ht="19.95" customHeight="1">
      <c r="B69" s="117"/>
      <c r="D69" s="118" t="s">
        <v>107</v>
      </c>
      <c r="E69" s="119"/>
      <c r="F69" s="119"/>
      <c r="G69" s="119"/>
      <c r="H69" s="119"/>
      <c r="I69" s="119"/>
      <c r="J69" s="120">
        <f>J415</f>
        <v>0</v>
      </c>
      <c r="L69" s="117"/>
    </row>
    <row r="70" spans="2:12" s="10" customFormat="1" ht="19.95" customHeight="1">
      <c r="B70" s="117"/>
      <c r="D70" s="118" t="s">
        <v>108</v>
      </c>
      <c r="E70" s="119"/>
      <c r="F70" s="119"/>
      <c r="G70" s="119"/>
      <c r="H70" s="119"/>
      <c r="I70" s="119"/>
      <c r="J70" s="120">
        <f>J425</f>
        <v>0</v>
      </c>
      <c r="L70" s="117"/>
    </row>
    <row r="71" spans="2:12" s="9" customFormat="1" ht="24.9" customHeight="1">
      <c r="B71" s="113"/>
      <c r="D71" s="114" t="s">
        <v>109</v>
      </c>
      <c r="E71" s="115"/>
      <c r="F71" s="115"/>
      <c r="G71" s="115"/>
      <c r="H71" s="115"/>
      <c r="I71" s="115"/>
      <c r="J71" s="116">
        <f>J428</f>
        <v>0</v>
      </c>
      <c r="L71" s="113"/>
    </row>
    <row r="72" spans="2:12" s="10" customFormat="1" ht="19.95" customHeight="1">
      <c r="B72" s="117"/>
      <c r="D72" s="118" t="s">
        <v>110</v>
      </c>
      <c r="E72" s="119"/>
      <c r="F72" s="119"/>
      <c r="G72" s="119"/>
      <c r="H72" s="119"/>
      <c r="I72" s="119"/>
      <c r="J72" s="120">
        <f>J429</f>
        <v>0</v>
      </c>
      <c r="L72" s="117"/>
    </row>
    <row r="73" spans="2:12" s="10" customFormat="1" ht="19.95" customHeight="1">
      <c r="B73" s="117"/>
      <c r="D73" s="118" t="s">
        <v>111</v>
      </c>
      <c r="E73" s="119"/>
      <c r="F73" s="119"/>
      <c r="G73" s="119"/>
      <c r="H73" s="119"/>
      <c r="I73" s="119"/>
      <c r="J73" s="120">
        <f>J445</f>
        <v>0</v>
      </c>
      <c r="L73" s="117"/>
    </row>
    <row r="74" spans="2:12" s="10" customFormat="1" ht="19.95" customHeight="1">
      <c r="B74" s="117"/>
      <c r="D74" s="118" t="s">
        <v>112</v>
      </c>
      <c r="E74" s="119"/>
      <c r="F74" s="119"/>
      <c r="G74" s="119"/>
      <c r="H74" s="119"/>
      <c r="I74" s="119"/>
      <c r="J74" s="120">
        <f>J476</f>
        <v>0</v>
      </c>
      <c r="L74" s="117"/>
    </row>
    <row r="75" spans="2:12" s="10" customFormat="1" ht="19.95" customHeight="1">
      <c r="B75" s="117"/>
      <c r="D75" s="118" t="s">
        <v>113</v>
      </c>
      <c r="E75" s="119"/>
      <c r="F75" s="119"/>
      <c r="G75" s="119"/>
      <c r="H75" s="119"/>
      <c r="I75" s="119"/>
      <c r="J75" s="120">
        <f>J497</f>
        <v>0</v>
      </c>
      <c r="L75" s="117"/>
    </row>
    <row r="76" spans="2:12" s="10" customFormat="1" ht="19.95" customHeight="1">
      <c r="B76" s="117"/>
      <c r="D76" s="118" t="s">
        <v>114</v>
      </c>
      <c r="E76" s="119"/>
      <c r="F76" s="119"/>
      <c r="G76" s="119"/>
      <c r="H76" s="119"/>
      <c r="I76" s="119"/>
      <c r="J76" s="120">
        <f>J521</f>
        <v>0</v>
      </c>
      <c r="L76" s="117"/>
    </row>
    <row r="77" spans="2:12" s="10" customFormat="1" ht="19.95" customHeight="1">
      <c r="B77" s="117"/>
      <c r="D77" s="118" t="s">
        <v>115</v>
      </c>
      <c r="E77" s="119"/>
      <c r="F77" s="119"/>
      <c r="G77" s="119"/>
      <c r="H77" s="119"/>
      <c r="I77" s="119"/>
      <c r="J77" s="120">
        <f>J526</f>
        <v>0</v>
      </c>
      <c r="L77" s="117"/>
    </row>
    <row r="78" spans="2:12" s="10" customFormat="1" ht="19.95" customHeight="1">
      <c r="B78" s="117"/>
      <c r="D78" s="118" t="s">
        <v>116</v>
      </c>
      <c r="E78" s="119"/>
      <c r="F78" s="119"/>
      <c r="G78" s="119"/>
      <c r="H78" s="119"/>
      <c r="I78" s="119"/>
      <c r="J78" s="120">
        <f>J625</f>
        <v>0</v>
      </c>
      <c r="L78" s="117"/>
    </row>
    <row r="79" spans="2:12" s="10" customFormat="1" ht="19.95" customHeight="1">
      <c r="B79" s="117"/>
      <c r="D79" s="118" t="s">
        <v>117</v>
      </c>
      <c r="E79" s="119"/>
      <c r="F79" s="119"/>
      <c r="G79" s="119"/>
      <c r="H79" s="119"/>
      <c r="I79" s="119"/>
      <c r="J79" s="120">
        <f>J638</f>
        <v>0</v>
      </c>
      <c r="L79" s="117"/>
    </row>
    <row r="80" spans="2:12" s="10" customFormat="1" ht="19.95" customHeight="1">
      <c r="B80" s="117"/>
      <c r="D80" s="118" t="s">
        <v>118</v>
      </c>
      <c r="E80" s="119"/>
      <c r="F80" s="119"/>
      <c r="G80" s="119"/>
      <c r="H80" s="119"/>
      <c r="I80" s="119"/>
      <c r="J80" s="120">
        <f>J652</f>
        <v>0</v>
      </c>
      <c r="L80" s="117"/>
    </row>
    <row r="81" spans="1:31" s="10" customFormat="1" ht="19.95" customHeight="1">
      <c r="B81" s="117"/>
      <c r="D81" s="118" t="s">
        <v>119</v>
      </c>
      <c r="E81" s="119"/>
      <c r="F81" s="119"/>
      <c r="G81" s="119"/>
      <c r="H81" s="119"/>
      <c r="I81" s="119"/>
      <c r="J81" s="120">
        <f>J654</f>
        <v>0</v>
      </c>
      <c r="L81" s="117"/>
    </row>
    <row r="82" spans="1:31" s="10" customFormat="1" ht="19.95" customHeight="1">
      <c r="B82" s="117"/>
      <c r="D82" s="118" t="s">
        <v>120</v>
      </c>
      <c r="E82" s="119"/>
      <c r="F82" s="119"/>
      <c r="G82" s="119"/>
      <c r="H82" s="119"/>
      <c r="I82" s="119"/>
      <c r="J82" s="120">
        <f>J687</f>
        <v>0</v>
      </c>
      <c r="L82" s="117"/>
    </row>
    <row r="83" spans="1:31" s="10" customFormat="1" ht="19.95" customHeight="1">
      <c r="B83" s="117"/>
      <c r="D83" s="118" t="s">
        <v>121</v>
      </c>
      <c r="E83" s="119"/>
      <c r="F83" s="119"/>
      <c r="G83" s="119"/>
      <c r="H83" s="119"/>
      <c r="I83" s="119"/>
      <c r="J83" s="120">
        <f>J701</f>
        <v>0</v>
      </c>
      <c r="L83" s="117"/>
    </row>
    <row r="84" spans="1:31" s="9" customFormat="1" ht="24.9" customHeight="1">
      <c r="B84" s="113"/>
      <c r="D84" s="114" t="s">
        <v>122</v>
      </c>
      <c r="E84" s="115"/>
      <c r="F84" s="115"/>
      <c r="G84" s="115"/>
      <c r="H84" s="115"/>
      <c r="I84" s="115"/>
      <c r="J84" s="116">
        <f>J706</f>
        <v>0</v>
      </c>
      <c r="L84" s="113"/>
    </row>
    <row r="85" spans="1:31" s="10" customFormat="1" ht="19.95" customHeight="1">
      <c r="B85" s="117"/>
      <c r="D85" s="118" t="s">
        <v>123</v>
      </c>
      <c r="E85" s="119"/>
      <c r="F85" s="119"/>
      <c r="G85" s="119"/>
      <c r="H85" s="119"/>
      <c r="I85" s="119"/>
      <c r="J85" s="120">
        <f>J707</f>
        <v>0</v>
      </c>
      <c r="L85" s="117"/>
    </row>
    <row r="86" spans="1:31" s="2" customFormat="1" ht="21.7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9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6.9" customHeight="1">
      <c r="A87" s="34"/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9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91" spans="1:31" s="2" customFormat="1" ht="6.9" customHeight="1">
      <c r="A91" s="34"/>
      <c r="B91" s="46"/>
      <c r="C91" s="47"/>
      <c r="D91" s="47"/>
      <c r="E91" s="47"/>
      <c r="F91" s="47"/>
      <c r="G91" s="47"/>
      <c r="H91" s="47"/>
      <c r="I91" s="47"/>
      <c r="J91" s="47"/>
      <c r="K91" s="47"/>
      <c r="L91" s="9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4.9" customHeight="1">
      <c r="A92" s="34"/>
      <c r="B92" s="35"/>
      <c r="C92" s="23" t="s">
        <v>124</v>
      </c>
      <c r="D92" s="34"/>
      <c r="E92" s="34"/>
      <c r="F92" s="34"/>
      <c r="G92" s="34"/>
      <c r="H92" s="34"/>
      <c r="I92" s="34"/>
      <c r="J92" s="34"/>
      <c r="K92" s="34"/>
      <c r="L92" s="9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6.9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9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2" customHeight="1">
      <c r="A94" s="34"/>
      <c r="B94" s="35"/>
      <c r="C94" s="29" t="s">
        <v>17</v>
      </c>
      <c r="D94" s="34"/>
      <c r="E94" s="34"/>
      <c r="F94" s="34"/>
      <c r="G94" s="34"/>
      <c r="H94" s="34"/>
      <c r="I94" s="34"/>
      <c r="J94" s="34"/>
      <c r="K94" s="34"/>
      <c r="L94" s="9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6.5" customHeight="1">
      <c r="A95" s="34"/>
      <c r="B95" s="35"/>
      <c r="C95" s="34"/>
      <c r="D95" s="34"/>
      <c r="E95" s="549" t="str">
        <f>E7</f>
        <v>Nemocnice Vyškov</v>
      </c>
      <c r="F95" s="550"/>
      <c r="G95" s="550"/>
      <c r="H95" s="550"/>
      <c r="I95" s="34"/>
      <c r="J95" s="34"/>
      <c r="K95" s="34"/>
      <c r="L95" s="9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1" customFormat="1" ht="12" customHeight="1">
      <c r="B96" s="22"/>
      <c r="C96" s="29" t="s">
        <v>94</v>
      </c>
      <c r="L96" s="22"/>
    </row>
    <row r="97" spans="1:65" s="2" customFormat="1" ht="16.5" customHeight="1">
      <c r="A97" s="34"/>
      <c r="B97" s="35"/>
      <c r="C97" s="34"/>
      <c r="D97" s="34"/>
      <c r="E97" s="549" t="s">
        <v>95</v>
      </c>
      <c r="F97" s="548"/>
      <c r="G97" s="548"/>
      <c r="H97" s="548"/>
      <c r="I97" s="34"/>
      <c r="J97" s="34"/>
      <c r="K97" s="34"/>
      <c r="L97" s="9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2" customHeight="1">
      <c r="A98" s="34"/>
      <c r="B98" s="35"/>
      <c r="C98" s="29" t="s">
        <v>96</v>
      </c>
      <c r="D98" s="34"/>
      <c r="E98" s="34"/>
      <c r="F98" s="34"/>
      <c r="G98" s="34"/>
      <c r="H98" s="34"/>
      <c r="I98" s="34"/>
      <c r="J98" s="34"/>
      <c r="K98" s="34"/>
      <c r="L98" s="9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6.5" customHeight="1">
      <c r="A99" s="34"/>
      <c r="B99" s="35"/>
      <c r="C99" s="34"/>
      <c r="D99" s="34"/>
      <c r="E99" s="529" t="str">
        <f>E11</f>
        <v>01.1 - Stavební část A8</v>
      </c>
      <c r="F99" s="548"/>
      <c r="G99" s="548"/>
      <c r="H99" s="548"/>
      <c r="I99" s="34"/>
      <c r="J99" s="34"/>
      <c r="K99" s="34"/>
      <c r="L99" s="9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6.9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9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2" customFormat="1" ht="12" customHeight="1">
      <c r="A101" s="34"/>
      <c r="B101" s="35"/>
      <c r="C101" s="29" t="s">
        <v>21</v>
      </c>
      <c r="D101" s="34"/>
      <c r="E101" s="34"/>
      <c r="F101" s="27" t="str">
        <f>F14</f>
        <v xml:space="preserve"> </v>
      </c>
      <c r="G101" s="34"/>
      <c r="H101" s="34"/>
      <c r="I101" s="29" t="s">
        <v>23</v>
      </c>
      <c r="J101" s="52" t="str">
        <f>IF(J14="","",J14)</f>
        <v>26. 8. 2022</v>
      </c>
      <c r="K101" s="34"/>
      <c r="L101" s="96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2" customFormat="1" ht="6.9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96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15.15" customHeight="1">
      <c r="A103" s="34"/>
      <c r="B103" s="35"/>
      <c r="C103" s="29" t="s">
        <v>25</v>
      </c>
      <c r="D103" s="34"/>
      <c r="E103" s="34"/>
      <c r="F103" s="27" t="str">
        <f>E17</f>
        <v xml:space="preserve"> </v>
      </c>
      <c r="G103" s="34"/>
      <c r="H103" s="34"/>
      <c r="I103" s="29" t="s">
        <v>30</v>
      </c>
      <c r="J103" s="32" t="str">
        <f>E23</f>
        <v xml:space="preserve"> </v>
      </c>
      <c r="K103" s="34"/>
      <c r="L103" s="9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15.15" customHeight="1">
      <c r="A104" s="34"/>
      <c r="B104" s="35"/>
      <c r="C104" s="29" t="s">
        <v>28</v>
      </c>
      <c r="D104" s="34"/>
      <c r="E104" s="34"/>
      <c r="F104" s="27" t="str">
        <f>IF(E20="","",E20)</f>
        <v>Vyplň údaj</v>
      </c>
      <c r="G104" s="34"/>
      <c r="H104" s="34"/>
      <c r="I104" s="29" t="s">
        <v>32</v>
      </c>
      <c r="J104" s="32" t="str">
        <f>E26</f>
        <v xml:space="preserve"> </v>
      </c>
      <c r="K104" s="34"/>
      <c r="L104" s="9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10.35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9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11" customFormat="1" ht="29.25" customHeight="1">
      <c r="A106" s="121"/>
      <c r="B106" s="122"/>
      <c r="C106" s="123" t="s">
        <v>125</v>
      </c>
      <c r="D106" s="124" t="s">
        <v>54</v>
      </c>
      <c r="E106" s="124" t="s">
        <v>50</v>
      </c>
      <c r="F106" s="124" t="s">
        <v>51</v>
      </c>
      <c r="G106" s="124" t="s">
        <v>126</v>
      </c>
      <c r="H106" s="124" t="s">
        <v>127</v>
      </c>
      <c r="I106" s="124" t="s">
        <v>128</v>
      </c>
      <c r="J106" s="124" t="s">
        <v>100</v>
      </c>
      <c r="K106" s="125" t="s">
        <v>129</v>
      </c>
      <c r="L106" s="126"/>
      <c r="M106" s="59" t="s">
        <v>3</v>
      </c>
      <c r="N106" s="60" t="s">
        <v>39</v>
      </c>
      <c r="O106" s="60" t="s">
        <v>130</v>
      </c>
      <c r="P106" s="60" t="s">
        <v>131</v>
      </c>
      <c r="Q106" s="60" t="s">
        <v>132</v>
      </c>
      <c r="R106" s="60" t="s">
        <v>133</v>
      </c>
      <c r="S106" s="60" t="s">
        <v>134</v>
      </c>
      <c r="T106" s="61" t="s">
        <v>135</v>
      </c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</row>
    <row r="107" spans="1:65" s="2" customFormat="1" ht="22.8" customHeight="1">
      <c r="A107" s="34"/>
      <c r="B107" s="35"/>
      <c r="C107" s="66" t="s">
        <v>136</v>
      </c>
      <c r="D107" s="34"/>
      <c r="E107" s="34"/>
      <c r="F107" s="34"/>
      <c r="G107" s="34"/>
      <c r="H107" s="34"/>
      <c r="I107" s="34"/>
      <c r="J107" s="127">
        <f>BK107</f>
        <v>0</v>
      </c>
      <c r="K107" s="34"/>
      <c r="L107" s="35"/>
      <c r="M107" s="62"/>
      <c r="N107" s="53"/>
      <c r="O107" s="63"/>
      <c r="P107" s="128">
        <f>P108+P428+P706</f>
        <v>0</v>
      </c>
      <c r="Q107" s="63"/>
      <c r="R107" s="128">
        <f>R108+R428+R706</f>
        <v>67.376143540000001</v>
      </c>
      <c r="S107" s="63"/>
      <c r="T107" s="129">
        <f>T108+T428+T706</f>
        <v>22.026378820000001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68</v>
      </c>
      <c r="AU107" s="19" t="s">
        <v>101</v>
      </c>
      <c r="BK107" s="130">
        <f>BK108+BK428+BK706</f>
        <v>0</v>
      </c>
    </row>
    <row r="108" spans="1:65" s="12" customFormat="1" ht="25.95" customHeight="1">
      <c r="B108" s="131"/>
      <c r="D108" s="132" t="s">
        <v>68</v>
      </c>
      <c r="E108" s="133" t="s">
        <v>137</v>
      </c>
      <c r="F108" s="133" t="s">
        <v>138</v>
      </c>
      <c r="I108" s="134"/>
      <c r="J108" s="135">
        <f>BK108</f>
        <v>0</v>
      </c>
      <c r="L108" s="131"/>
      <c r="M108" s="136"/>
      <c r="N108" s="137"/>
      <c r="O108" s="137"/>
      <c r="P108" s="138">
        <f>P109+P128+P163+P353+P415+P425</f>
        <v>0</v>
      </c>
      <c r="Q108" s="137"/>
      <c r="R108" s="138">
        <f>R109+R128+R163+R353+R415+R425</f>
        <v>55.2914016</v>
      </c>
      <c r="S108" s="137"/>
      <c r="T108" s="139">
        <f>T109+T128+T163+T353+T415+T425</f>
        <v>16.936770000000003</v>
      </c>
      <c r="AR108" s="132" t="s">
        <v>76</v>
      </c>
      <c r="AT108" s="140" t="s">
        <v>68</v>
      </c>
      <c r="AU108" s="140" t="s">
        <v>69</v>
      </c>
      <c r="AY108" s="132" t="s">
        <v>139</v>
      </c>
      <c r="BK108" s="141">
        <f>BK109+BK128+BK163+BK353+BK415+BK425</f>
        <v>0</v>
      </c>
    </row>
    <row r="109" spans="1:65" s="12" customFormat="1" ht="22.8" customHeight="1">
      <c r="B109" s="131"/>
      <c r="D109" s="132" t="s">
        <v>68</v>
      </c>
      <c r="E109" s="142" t="s">
        <v>140</v>
      </c>
      <c r="F109" s="142" t="s">
        <v>141</v>
      </c>
      <c r="I109" s="134"/>
      <c r="J109" s="143">
        <f>BK109</f>
        <v>0</v>
      </c>
      <c r="L109" s="131"/>
      <c r="M109" s="136"/>
      <c r="N109" s="137"/>
      <c r="O109" s="137"/>
      <c r="P109" s="138">
        <f>SUM(P110:P127)</f>
        <v>0</v>
      </c>
      <c r="Q109" s="137"/>
      <c r="R109" s="138">
        <f>SUM(R110:R127)</f>
        <v>13.321549919999997</v>
      </c>
      <c r="S109" s="137"/>
      <c r="T109" s="139">
        <f>SUM(T110:T127)</f>
        <v>0</v>
      </c>
      <c r="AR109" s="132" t="s">
        <v>76</v>
      </c>
      <c r="AT109" s="140" t="s">
        <v>68</v>
      </c>
      <c r="AU109" s="140" t="s">
        <v>76</v>
      </c>
      <c r="AY109" s="132" t="s">
        <v>139</v>
      </c>
      <c r="BK109" s="141">
        <f>SUM(BK110:BK127)</f>
        <v>0</v>
      </c>
    </row>
    <row r="110" spans="1:65" s="2" customFormat="1" ht="62.7" customHeight="1">
      <c r="A110" s="34"/>
      <c r="B110" s="144"/>
      <c r="C110" s="145" t="s">
        <v>76</v>
      </c>
      <c r="D110" s="145" t="s">
        <v>142</v>
      </c>
      <c r="E110" s="146" t="s">
        <v>143</v>
      </c>
      <c r="F110" s="147" t="s">
        <v>144</v>
      </c>
      <c r="G110" s="148" t="s">
        <v>145</v>
      </c>
      <c r="H110" s="149">
        <v>8.58</v>
      </c>
      <c r="I110" s="150"/>
      <c r="J110" s="151">
        <f>ROUND(I110*H110,2)</f>
        <v>0</v>
      </c>
      <c r="K110" s="147" t="s">
        <v>146</v>
      </c>
      <c r="L110" s="35"/>
      <c r="M110" s="152" t="s">
        <v>3</v>
      </c>
      <c r="N110" s="153" t="s">
        <v>40</v>
      </c>
      <c r="O110" s="55"/>
      <c r="P110" s="154">
        <f>O110*H110</f>
        <v>0</v>
      </c>
      <c r="Q110" s="154">
        <v>0.20885999999999999</v>
      </c>
      <c r="R110" s="154">
        <f>Q110*H110</f>
        <v>1.7920187999999999</v>
      </c>
      <c r="S110" s="154">
        <v>0</v>
      </c>
      <c r="T110" s="15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6" t="s">
        <v>147</v>
      </c>
      <c r="AT110" s="156" t="s">
        <v>142</v>
      </c>
      <c r="AU110" s="156" t="s">
        <v>78</v>
      </c>
      <c r="AY110" s="19" t="s">
        <v>139</v>
      </c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19" t="s">
        <v>76</v>
      </c>
      <c r="BK110" s="157">
        <f>ROUND(I110*H110,2)</f>
        <v>0</v>
      </c>
      <c r="BL110" s="19" t="s">
        <v>147</v>
      </c>
      <c r="BM110" s="156" t="s">
        <v>148</v>
      </c>
    </row>
    <row r="111" spans="1:65" s="2" customFormat="1">
      <c r="A111" s="34"/>
      <c r="B111" s="35"/>
      <c r="C111" s="34"/>
      <c r="D111" s="158" t="s">
        <v>149</v>
      </c>
      <c r="E111" s="34"/>
      <c r="F111" s="159" t="s">
        <v>150</v>
      </c>
      <c r="G111" s="34"/>
      <c r="H111" s="34"/>
      <c r="I111" s="160"/>
      <c r="J111" s="34"/>
      <c r="K111" s="34"/>
      <c r="L111" s="35"/>
      <c r="M111" s="161"/>
      <c r="N111" s="162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149</v>
      </c>
      <c r="AU111" s="19" t="s">
        <v>78</v>
      </c>
    </row>
    <row r="112" spans="1:65" s="13" customFormat="1">
      <c r="B112" s="163"/>
      <c r="D112" s="164" t="s">
        <v>151</v>
      </c>
      <c r="E112" s="165" t="s">
        <v>3</v>
      </c>
      <c r="F112" s="166" t="s">
        <v>152</v>
      </c>
      <c r="H112" s="165" t="s">
        <v>3</v>
      </c>
      <c r="I112" s="167"/>
      <c r="L112" s="163"/>
      <c r="M112" s="168"/>
      <c r="N112" s="169"/>
      <c r="O112" s="169"/>
      <c r="P112" s="169"/>
      <c r="Q112" s="169"/>
      <c r="R112" s="169"/>
      <c r="S112" s="169"/>
      <c r="T112" s="170"/>
      <c r="AT112" s="165" t="s">
        <v>151</v>
      </c>
      <c r="AU112" s="165" t="s">
        <v>78</v>
      </c>
      <c r="AV112" s="13" t="s">
        <v>76</v>
      </c>
      <c r="AW112" s="13" t="s">
        <v>31</v>
      </c>
      <c r="AX112" s="13" t="s">
        <v>69</v>
      </c>
      <c r="AY112" s="165" t="s">
        <v>139</v>
      </c>
    </row>
    <row r="113" spans="1:65" s="14" customFormat="1">
      <c r="B113" s="171"/>
      <c r="D113" s="164" t="s">
        <v>151</v>
      </c>
      <c r="E113" s="172" t="s">
        <v>3</v>
      </c>
      <c r="F113" s="173" t="s">
        <v>153</v>
      </c>
      <c r="H113" s="174">
        <v>8.58</v>
      </c>
      <c r="I113" s="175"/>
      <c r="L113" s="171"/>
      <c r="M113" s="176"/>
      <c r="N113" s="177"/>
      <c r="O113" s="177"/>
      <c r="P113" s="177"/>
      <c r="Q113" s="177"/>
      <c r="R113" s="177"/>
      <c r="S113" s="177"/>
      <c r="T113" s="178"/>
      <c r="AT113" s="172" t="s">
        <v>151</v>
      </c>
      <c r="AU113" s="172" t="s">
        <v>78</v>
      </c>
      <c r="AV113" s="14" t="s">
        <v>78</v>
      </c>
      <c r="AW113" s="14" t="s">
        <v>31</v>
      </c>
      <c r="AX113" s="14" t="s">
        <v>76</v>
      </c>
      <c r="AY113" s="172" t="s">
        <v>139</v>
      </c>
    </row>
    <row r="114" spans="1:65" s="2" customFormat="1" ht="62.7" customHeight="1">
      <c r="A114" s="34"/>
      <c r="B114" s="144"/>
      <c r="C114" s="145" t="s">
        <v>78</v>
      </c>
      <c r="D114" s="145" t="s">
        <v>142</v>
      </c>
      <c r="E114" s="146" t="s">
        <v>154</v>
      </c>
      <c r="F114" s="147" t="s">
        <v>155</v>
      </c>
      <c r="G114" s="148" t="s">
        <v>145</v>
      </c>
      <c r="H114" s="149">
        <v>24.686</v>
      </c>
      <c r="I114" s="150"/>
      <c r="J114" s="151">
        <f>ROUND(I114*H114,2)</f>
        <v>0</v>
      </c>
      <c r="K114" s="147" t="s">
        <v>146</v>
      </c>
      <c r="L114" s="35"/>
      <c r="M114" s="152" t="s">
        <v>3</v>
      </c>
      <c r="N114" s="153" t="s">
        <v>40</v>
      </c>
      <c r="O114" s="55"/>
      <c r="P114" s="154">
        <f>O114*H114</f>
        <v>0</v>
      </c>
      <c r="Q114" s="154">
        <v>0.34268999999999999</v>
      </c>
      <c r="R114" s="154">
        <f>Q114*H114</f>
        <v>8.4596453399999998</v>
      </c>
      <c r="S114" s="154">
        <v>0</v>
      </c>
      <c r="T114" s="155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6" t="s">
        <v>147</v>
      </c>
      <c r="AT114" s="156" t="s">
        <v>142</v>
      </c>
      <c r="AU114" s="156" t="s">
        <v>78</v>
      </c>
      <c r="AY114" s="19" t="s">
        <v>139</v>
      </c>
      <c r="BE114" s="157">
        <f>IF(N114="základní",J114,0)</f>
        <v>0</v>
      </c>
      <c r="BF114" s="157">
        <f>IF(N114="snížená",J114,0)</f>
        <v>0</v>
      </c>
      <c r="BG114" s="157">
        <f>IF(N114="zákl. přenesená",J114,0)</f>
        <v>0</v>
      </c>
      <c r="BH114" s="157">
        <f>IF(N114="sníž. přenesená",J114,0)</f>
        <v>0</v>
      </c>
      <c r="BI114" s="157">
        <f>IF(N114="nulová",J114,0)</f>
        <v>0</v>
      </c>
      <c r="BJ114" s="19" t="s">
        <v>76</v>
      </c>
      <c r="BK114" s="157">
        <f>ROUND(I114*H114,2)</f>
        <v>0</v>
      </c>
      <c r="BL114" s="19" t="s">
        <v>147</v>
      </c>
      <c r="BM114" s="156" t="s">
        <v>156</v>
      </c>
    </row>
    <row r="115" spans="1:65" s="2" customFormat="1">
      <c r="A115" s="34"/>
      <c r="B115" s="35"/>
      <c r="C115" s="34"/>
      <c r="D115" s="158" t="s">
        <v>149</v>
      </c>
      <c r="E115" s="34"/>
      <c r="F115" s="159" t="s">
        <v>157</v>
      </c>
      <c r="G115" s="34"/>
      <c r="H115" s="34"/>
      <c r="I115" s="160"/>
      <c r="J115" s="34"/>
      <c r="K115" s="34"/>
      <c r="L115" s="35"/>
      <c r="M115" s="161"/>
      <c r="N115" s="162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149</v>
      </c>
      <c r="AU115" s="19" t="s">
        <v>78</v>
      </c>
    </row>
    <row r="116" spans="1:65" s="13" customFormat="1">
      <c r="B116" s="163"/>
      <c r="D116" s="164" t="s">
        <v>151</v>
      </c>
      <c r="E116" s="165" t="s">
        <v>3</v>
      </c>
      <c r="F116" s="166" t="s">
        <v>158</v>
      </c>
      <c r="H116" s="165" t="s">
        <v>3</v>
      </c>
      <c r="I116" s="167"/>
      <c r="L116" s="163"/>
      <c r="M116" s="168"/>
      <c r="N116" s="169"/>
      <c r="O116" s="169"/>
      <c r="P116" s="169"/>
      <c r="Q116" s="169"/>
      <c r="R116" s="169"/>
      <c r="S116" s="169"/>
      <c r="T116" s="170"/>
      <c r="AT116" s="165" t="s">
        <v>151</v>
      </c>
      <c r="AU116" s="165" t="s">
        <v>78</v>
      </c>
      <c r="AV116" s="13" t="s">
        <v>76</v>
      </c>
      <c r="AW116" s="13" t="s">
        <v>31</v>
      </c>
      <c r="AX116" s="13" t="s">
        <v>69</v>
      </c>
      <c r="AY116" s="165" t="s">
        <v>139</v>
      </c>
    </row>
    <row r="117" spans="1:65" s="14" customFormat="1">
      <c r="B117" s="171"/>
      <c r="D117" s="164" t="s">
        <v>151</v>
      </c>
      <c r="E117" s="172" t="s">
        <v>3</v>
      </c>
      <c r="F117" s="173" t="s">
        <v>159</v>
      </c>
      <c r="H117" s="174">
        <v>1.44</v>
      </c>
      <c r="I117" s="175"/>
      <c r="L117" s="171"/>
      <c r="M117" s="176"/>
      <c r="N117" s="177"/>
      <c r="O117" s="177"/>
      <c r="P117" s="177"/>
      <c r="Q117" s="177"/>
      <c r="R117" s="177"/>
      <c r="S117" s="177"/>
      <c r="T117" s="178"/>
      <c r="AT117" s="172" t="s">
        <v>151</v>
      </c>
      <c r="AU117" s="172" t="s">
        <v>78</v>
      </c>
      <c r="AV117" s="14" t="s">
        <v>78</v>
      </c>
      <c r="AW117" s="14" t="s">
        <v>31</v>
      </c>
      <c r="AX117" s="14" t="s">
        <v>69</v>
      </c>
      <c r="AY117" s="172" t="s">
        <v>139</v>
      </c>
    </row>
    <row r="118" spans="1:65" s="14" customFormat="1">
      <c r="B118" s="171"/>
      <c r="D118" s="164" t="s">
        <v>151</v>
      </c>
      <c r="E118" s="172" t="s">
        <v>3</v>
      </c>
      <c r="F118" s="173" t="s">
        <v>160</v>
      </c>
      <c r="H118" s="174">
        <v>23.245999999999999</v>
      </c>
      <c r="I118" s="175"/>
      <c r="L118" s="171"/>
      <c r="M118" s="176"/>
      <c r="N118" s="177"/>
      <c r="O118" s="177"/>
      <c r="P118" s="177"/>
      <c r="Q118" s="177"/>
      <c r="R118" s="177"/>
      <c r="S118" s="177"/>
      <c r="T118" s="178"/>
      <c r="AT118" s="172" t="s">
        <v>151</v>
      </c>
      <c r="AU118" s="172" t="s">
        <v>78</v>
      </c>
      <c r="AV118" s="14" t="s">
        <v>78</v>
      </c>
      <c r="AW118" s="14" t="s">
        <v>31</v>
      </c>
      <c r="AX118" s="14" t="s">
        <v>69</v>
      </c>
      <c r="AY118" s="172" t="s">
        <v>139</v>
      </c>
    </row>
    <row r="119" spans="1:65" s="15" customFormat="1">
      <c r="B119" s="179"/>
      <c r="D119" s="164" t="s">
        <v>151</v>
      </c>
      <c r="E119" s="180" t="s">
        <v>3</v>
      </c>
      <c r="F119" s="181" t="s">
        <v>161</v>
      </c>
      <c r="H119" s="182">
        <v>24.686</v>
      </c>
      <c r="I119" s="183"/>
      <c r="L119" s="179"/>
      <c r="M119" s="184"/>
      <c r="N119" s="185"/>
      <c r="O119" s="185"/>
      <c r="P119" s="185"/>
      <c r="Q119" s="185"/>
      <c r="R119" s="185"/>
      <c r="S119" s="185"/>
      <c r="T119" s="186"/>
      <c r="AT119" s="180" t="s">
        <v>151</v>
      </c>
      <c r="AU119" s="180" t="s">
        <v>78</v>
      </c>
      <c r="AV119" s="15" t="s">
        <v>147</v>
      </c>
      <c r="AW119" s="15" t="s">
        <v>31</v>
      </c>
      <c r="AX119" s="15" t="s">
        <v>76</v>
      </c>
      <c r="AY119" s="180" t="s">
        <v>139</v>
      </c>
    </row>
    <row r="120" spans="1:65" s="2" customFormat="1" ht="24.15" customHeight="1">
      <c r="A120" s="34"/>
      <c r="B120" s="144"/>
      <c r="C120" s="145" t="s">
        <v>140</v>
      </c>
      <c r="D120" s="145" t="s">
        <v>142</v>
      </c>
      <c r="E120" s="146" t="s">
        <v>162</v>
      </c>
      <c r="F120" s="147" t="s">
        <v>163</v>
      </c>
      <c r="G120" s="148" t="s">
        <v>164</v>
      </c>
      <c r="H120" s="149">
        <v>1.1339999999999999</v>
      </c>
      <c r="I120" s="150"/>
      <c r="J120" s="151">
        <f>ROUND(I120*H120,2)</f>
        <v>0</v>
      </c>
      <c r="K120" s="147" t="s">
        <v>146</v>
      </c>
      <c r="L120" s="35"/>
      <c r="M120" s="152" t="s">
        <v>3</v>
      </c>
      <c r="N120" s="153" t="s">
        <v>40</v>
      </c>
      <c r="O120" s="55"/>
      <c r="P120" s="154">
        <f>O120*H120</f>
        <v>0</v>
      </c>
      <c r="Q120" s="154">
        <v>1.94302</v>
      </c>
      <c r="R120" s="154">
        <f>Q120*H120</f>
        <v>2.2033846799999997</v>
      </c>
      <c r="S120" s="154">
        <v>0</v>
      </c>
      <c r="T120" s="15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56" t="s">
        <v>147</v>
      </c>
      <c r="AT120" s="156" t="s">
        <v>142</v>
      </c>
      <c r="AU120" s="156" t="s">
        <v>78</v>
      </c>
      <c r="AY120" s="19" t="s">
        <v>139</v>
      </c>
      <c r="BE120" s="157">
        <f>IF(N120="základní",J120,0)</f>
        <v>0</v>
      </c>
      <c r="BF120" s="157">
        <f>IF(N120="snížená",J120,0)</f>
        <v>0</v>
      </c>
      <c r="BG120" s="157">
        <f>IF(N120="zákl. přenesená",J120,0)</f>
        <v>0</v>
      </c>
      <c r="BH120" s="157">
        <f>IF(N120="sníž. přenesená",J120,0)</f>
        <v>0</v>
      </c>
      <c r="BI120" s="157">
        <f>IF(N120="nulová",J120,0)</f>
        <v>0</v>
      </c>
      <c r="BJ120" s="19" t="s">
        <v>76</v>
      </c>
      <c r="BK120" s="157">
        <f>ROUND(I120*H120,2)</f>
        <v>0</v>
      </c>
      <c r="BL120" s="19" t="s">
        <v>147</v>
      </c>
      <c r="BM120" s="156" t="s">
        <v>165</v>
      </c>
    </row>
    <row r="121" spans="1:65" s="2" customFormat="1">
      <c r="A121" s="34"/>
      <c r="B121" s="35"/>
      <c r="C121" s="34"/>
      <c r="D121" s="158" t="s">
        <v>149</v>
      </c>
      <c r="E121" s="34"/>
      <c r="F121" s="159" t="s">
        <v>166</v>
      </c>
      <c r="G121" s="34"/>
      <c r="H121" s="34"/>
      <c r="I121" s="160"/>
      <c r="J121" s="34"/>
      <c r="K121" s="34"/>
      <c r="L121" s="35"/>
      <c r="M121" s="161"/>
      <c r="N121" s="162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149</v>
      </c>
      <c r="AU121" s="19" t="s">
        <v>78</v>
      </c>
    </row>
    <row r="122" spans="1:65" s="14" customFormat="1">
      <c r="B122" s="171"/>
      <c r="D122" s="164" t="s">
        <v>151</v>
      </c>
      <c r="E122" s="172" t="s">
        <v>3</v>
      </c>
      <c r="F122" s="173" t="s">
        <v>167</v>
      </c>
      <c r="H122" s="174">
        <v>1.1339999999999999</v>
      </c>
      <c r="I122" s="175"/>
      <c r="L122" s="171"/>
      <c r="M122" s="176"/>
      <c r="N122" s="177"/>
      <c r="O122" s="177"/>
      <c r="P122" s="177"/>
      <c r="Q122" s="177"/>
      <c r="R122" s="177"/>
      <c r="S122" s="177"/>
      <c r="T122" s="178"/>
      <c r="AT122" s="172" t="s">
        <v>151</v>
      </c>
      <c r="AU122" s="172" t="s">
        <v>78</v>
      </c>
      <c r="AV122" s="14" t="s">
        <v>78</v>
      </c>
      <c r="AW122" s="14" t="s">
        <v>31</v>
      </c>
      <c r="AX122" s="14" t="s">
        <v>76</v>
      </c>
      <c r="AY122" s="172" t="s">
        <v>139</v>
      </c>
    </row>
    <row r="123" spans="1:65" s="2" customFormat="1" ht="37.799999999999997" customHeight="1">
      <c r="A123" s="34"/>
      <c r="B123" s="144"/>
      <c r="C123" s="145" t="s">
        <v>147</v>
      </c>
      <c r="D123" s="145" t="s">
        <v>142</v>
      </c>
      <c r="E123" s="146" t="s">
        <v>168</v>
      </c>
      <c r="F123" s="147" t="s">
        <v>169</v>
      </c>
      <c r="G123" s="148" t="s">
        <v>170</v>
      </c>
      <c r="H123" s="149">
        <v>0.79</v>
      </c>
      <c r="I123" s="150"/>
      <c r="J123" s="151">
        <f>ROUND(I123*H123,2)</f>
        <v>0</v>
      </c>
      <c r="K123" s="147" t="s">
        <v>146</v>
      </c>
      <c r="L123" s="35"/>
      <c r="M123" s="152" t="s">
        <v>3</v>
      </c>
      <c r="N123" s="153" t="s">
        <v>40</v>
      </c>
      <c r="O123" s="55"/>
      <c r="P123" s="154">
        <f>O123*H123</f>
        <v>0</v>
      </c>
      <c r="Q123" s="154">
        <v>1.7090000000000001E-2</v>
      </c>
      <c r="R123" s="154">
        <f>Q123*H123</f>
        <v>1.3501100000000002E-2</v>
      </c>
      <c r="S123" s="154">
        <v>0</v>
      </c>
      <c r="T123" s="15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6" t="s">
        <v>147</v>
      </c>
      <c r="AT123" s="156" t="s">
        <v>142</v>
      </c>
      <c r="AU123" s="156" t="s">
        <v>78</v>
      </c>
      <c r="AY123" s="19" t="s">
        <v>139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9" t="s">
        <v>76</v>
      </c>
      <c r="BK123" s="157">
        <f>ROUND(I123*H123,2)</f>
        <v>0</v>
      </c>
      <c r="BL123" s="19" t="s">
        <v>147</v>
      </c>
      <c r="BM123" s="156" t="s">
        <v>171</v>
      </c>
    </row>
    <row r="124" spans="1:65" s="2" customFormat="1">
      <c r="A124" s="34"/>
      <c r="B124" s="35"/>
      <c r="C124" s="34"/>
      <c r="D124" s="158" t="s">
        <v>149</v>
      </c>
      <c r="E124" s="34"/>
      <c r="F124" s="159" t="s">
        <v>172</v>
      </c>
      <c r="G124" s="34"/>
      <c r="H124" s="34"/>
      <c r="I124" s="160"/>
      <c r="J124" s="34"/>
      <c r="K124" s="34"/>
      <c r="L124" s="35"/>
      <c r="M124" s="161"/>
      <c r="N124" s="162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149</v>
      </c>
      <c r="AU124" s="19" t="s">
        <v>78</v>
      </c>
    </row>
    <row r="125" spans="1:65" s="14" customFormat="1">
      <c r="B125" s="171"/>
      <c r="D125" s="164" t="s">
        <v>151</v>
      </c>
      <c r="E125" s="172" t="s">
        <v>3</v>
      </c>
      <c r="F125" s="173" t="s">
        <v>173</v>
      </c>
      <c r="H125" s="174">
        <v>0.79</v>
      </c>
      <c r="I125" s="175"/>
      <c r="L125" s="171"/>
      <c r="M125" s="176"/>
      <c r="N125" s="177"/>
      <c r="O125" s="177"/>
      <c r="P125" s="177"/>
      <c r="Q125" s="177"/>
      <c r="R125" s="177"/>
      <c r="S125" s="177"/>
      <c r="T125" s="178"/>
      <c r="AT125" s="172" t="s">
        <v>151</v>
      </c>
      <c r="AU125" s="172" t="s">
        <v>78</v>
      </c>
      <c r="AV125" s="14" t="s">
        <v>78</v>
      </c>
      <c r="AW125" s="14" t="s">
        <v>31</v>
      </c>
      <c r="AX125" s="14" t="s">
        <v>76</v>
      </c>
      <c r="AY125" s="172" t="s">
        <v>139</v>
      </c>
    </row>
    <row r="126" spans="1:65" s="2" customFormat="1" ht="21.75" customHeight="1">
      <c r="A126" s="34"/>
      <c r="B126" s="144"/>
      <c r="C126" s="187" t="s">
        <v>174</v>
      </c>
      <c r="D126" s="187" t="s">
        <v>175</v>
      </c>
      <c r="E126" s="188" t="s">
        <v>176</v>
      </c>
      <c r="F126" s="189" t="s">
        <v>177</v>
      </c>
      <c r="G126" s="190" t="s">
        <v>170</v>
      </c>
      <c r="H126" s="191">
        <v>0.85299999999999998</v>
      </c>
      <c r="I126" s="192"/>
      <c r="J126" s="193">
        <f>ROUND(I126*H126,2)</f>
        <v>0</v>
      </c>
      <c r="K126" s="189" t="s">
        <v>146</v>
      </c>
      <c r="L126" s="194"/>
      <c r="M126" s="195" t="s">
        <v>3</v>
      </c>
      <c r="N126" s="196" t="s">
        <v>40</v>
      </c>
      <c r="O126" s="55"/>
      <c r="P126" s="154">
        <f>O126*H126</f>
        <v>0</v>
      </c>
      <c r="Q126" s="154">
        <v>1</v>
      </c>
      <c r="R126" s="154">
        <f>Q126*H126</f>
        <v>0.85299999999999998</v>
      </c>
      <c r="S126" s="154">
        <v>0</v>
      </c>
      <c r="T126" s="15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56" t="s">
        <v>178</v>
      </c>
      <c r="AT126" s="156" t="s">
        <v>175</v>
      </c>
      <c r="AU126" s="156" t="s">
        <v>78</v>
      </c>
      <c r="AY126" s="19" t="s">
        <v>139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9" t="s">
        <v>76</v>
      </c>
      <c r="BK126" s="157">
        <f>ROUND(I126*H126,2)</f>
        <v>0</v>
      </c>
      <c r="BL126" s="19" t="s">
        <v>147</v>
      </c>
      <c r="BM126" s="156" t="s">
        <v>179</v>
      </c>
    </row>
    <row r="127" spans="1:65" s="14" customFormat="1">
      <c r="B127" s="171"/>
      <c r="D127" s="164" t="s">
        <v>151</v>
      </c>
      <c r="E127" s="172" t="s">
        <v>3</v>
      </c>
      <c r="F127" s="173" t="s">
        <v>180</v>
      </c>
      <c r="H127" s="174">
        <v>0.85299999999999998</v>
      </c>
      <c r="I127" s="175"/>
      <c r="L127" s="171"/>
      <c r="M127" s="176"/>
      <c r="N127" s="177"/>
      <c r="O127" s="177"/>
      <c r="P127" s="177"/>
      <c r="Q127" s="177"/>
      <c r="R127" s="177"/>
      <c r="S127" s="177"/>
      <c r="T127" s="178"/>
      <c r="AT127" s="172" t="s">
        <v>151</v>
      </c>
      <c r="AU127" s="172" t="s">
        <v>78</v>
      </c>
      <c r="AV127" s="14" t="s">
        <v>78</v>
      </c>
      <c r="AW127" s="14" t="s">
        <v>31</v>
      </c>
      <c r="AX127" s="14" t="s">
        <v>76</v>
      </c>
      <c r="AY127" s="172" t="s">
        <v>139</v>
      </c>
    </row>
    <row r="128" spans="1:65" s="12" customFormat="1" ht="22.8" customHeight="1">
      <c r="B128" s="131"/>
      <c r="D128" s="132" t="s">
        <v>68</v>
      </c>
      <c r="E128" s="142" t="s">
        <v>181</v>
      </c>
      <c r="F128" s="142" t="s">
        <v>182</v>
      </c>
      <c r="I128" s="134"/>
      <c r="J128" s="143">
        <f>BK128</f>
        <v>0</v>
      </c>
      <c r="L128" s="131"/>
      <c r="M128" s="136"/>
      <c r="N128" s="137"/>
      <c r="O128" s="137"/>
      <c r="P128" s="138">
        <f>SUM(P129:P162)</f>
        <v>0</v>
      </c>
      <c r="Q128" s="137"/>
      <c r="R128" s="138">
        <f>SUM(R129:R162)</f>
        <v>1.9200426000000002</v>
      </c>
      <c r="S128" s="137"/>
      <c r="T128" s="139">
        <f>SUM(T129:T162)</f>
        <v>0</v>
      </c>
      <c r="AR128" s="132" t="s">
        <v>76</v>
      </c>
      <c r="AT128" s="140" t="s">
        <v>68</v>
      </c>
      <c r="AU128" s="140" t="s">
        <v>76</v>
      </c>
      <c r="AY128" s="132" t="s">
        <v>139</v>
      </c>
      <c r="BK128" s="141">
        <f>SUM(BK129:BK162)</f>
        <v>0</v>
      </c>
    </row>
    <row r="129" spans="1:65" s="2" customFormat="1" ht="33" customHeight="1">
      <c r="A129" s="34"/>
      <c r="B129" s="144"/>
      <c r="C129" s="145" t="s">
        <v>183</v>
      </c>
      <c r="D129" s="145" t="s">
        <v>142</v>
      </c>
      <c r="E129" s="146" t="s">
        <v>184</v>
      </c>
      <c r="F129" s="147" t="s">
        <v>185</v>
      </c>
      <c r="G129" s="148" t="s">
        <v>145</v>
      </c>
      <c r="H129" s="149">
        <v>33.840000000000003</v>
      </c>
      <c r="I129" s="150"/>
      <c r="J129" s="151">
        <f>ROUND(I129*H129,2)</f>
        <v>0</v>
      </c>
      <c r="K129" s="147" t="s">
        <v>146</v>
      </c>
      <c r="L129" s="35"/>
      <c r="M129" s="152" t="s">
        <v>3</v>
      </c>
      <c r="N129" s="153" t="s">
        <v>40</v>
      </c>
      <c r="O129" s="55"/>
      <c r="P129" s="154">
        <f>O129*H129</f>
        <v>0</v>
      </c>
      <c r="Q129" s="154">
        <v>7.3499999999999998E-3</v>
      </c>
      <c r="R129" s="154">
        <f>Q129*H129</f>
        <v>0.24872400000000003</v>
      </c>
      <c r="S129" s="154">
        <v>0</v>
      </c>
      <c r="T129" s="15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6" t="s">
        <v>147</v>
      </c>
      <c r="AT129" s="156" t="s">
        <v>142</v>
      </c>
      <c r="AU129" s="156" t="s">
        <v>78</v>
      </c>
      <c r="AY129" s="19" t="s">
        <v>139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9" t="s">
        <v>76</v>
      </c>
      <c r="BK129" s="157">
        <f>ROUND(I129*H129,2)</f>
        <v>0</v>
      </c>
      <c r="BL129" s="19" t="s">
        <v>147</v>
      </c>
      <c r="BM129" s="156" t="s">
        <v>186</v>
      </c>
    </row>
    <row r="130" spans="1:65" s="2" customFormat="1">
      <c r="A130" s="34"/>
      <c r="B130" s="35"/>
      <c r="C130" s="34"/>
      <c r="D130" s="158" t="s">
        <v>149</v>
      </c>
      <c r="E130" s="34"/>
      <c r="F130" s="159" t="s">
        <v>187</v>
      </c>
      <c r="G130" s="34"/>
      <c r="H130" s="34"/>
      <c r="I130" s="160"/>
      <c r="J130" s="34"/>
      <c r="K130" s="34"/>
      <c r="L130" s="35"/>
      <c r="M130" s="161"/>
      <c r="N130" s="162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149</v>
      </c>
      <c r="AU130" s="19" t="s">
        <v>78</v>
      </c>
    </row>
    <row r="131" spans="1:65" s="13" customFormat="1">
      <c r="B131" s="163"/>
      <c r="D131" s="164" t="s">
        <v>151</v>
      </c>
      <c r="E131" s="165" t="s">
        <v>3</v>
      </c>
      <c r="F131" s="166" t="s">
        <v>158</v>
      </c>
      <c r="H131" s="165" t="s">
        <v>3</v>
      </c>
      <c r="I131" s="167"/>
      <c r="L131" s="163"/>
      <c r="M131" s="168"/>
      <c r="N131" s="169"/>
      <c r="O131" s="169"/>
      <c r="P131" s="169"/>
      <c r="Q131" s="169"/>
      <c r="R131" s="169"/>
      <c r="S131" s="169"/>
      <c r="T131" s="170"/>
      <c r="AT131" s="165" t="s">
        <v>151</v>
      </c>
      <c r="AU131" s="165" t="s">
        <v>78</v>
      </c>
      <c r="AV131" s="13" t="s">
        <v>76</v>
      </c>
      <c r="AW131" s="13" t="s">
        <v>31</v>
      </c>
      <c r="AX131" s="13" t="s">
        <v>69</v>
      </c>
      <c r="AY131" s="165" t="s">
        <v>139</v>
      </c>
    </row>
    <row r="132" spans="1:65" s="14" customFormat="1">
      <c r="B132" s="171"/>
      <c r="D132" s="164" t="s">
        <v>151</v>
      </c>
      <c r="E132" s="172" t="s">
        <v>3</v>
      </c>
      <c r="F132" s="173" t="s">
        <v>188</v>
      </c>
      <c r="H132" s="174">
        <v>9.36</v>
      </c>
      <c r="I132" s="175"/>
      <c r="L132" s="171"/>
      <c r="M132" s="176"/>
      <c r="N132" s="177"/>
      <c r="O132" s="177"/>
      <c r="P132" s="177"/>
      <c r="Q132" s="177"/>
      <c r="R132" s="177"/>
      <c r="S132" s="177"/>
      <c r="T132" s="178"/>
      <c r="AT132" s="172" t="s">
        <v>151</v>
      </c>
      <c r="AU132" s="172" t="s">
        <v>78</v>
      </c>
      <c r="AV132" s="14" t="s">
        <v>78</v>
      </c>
      <c r="AW132" s="14" t="s">
        <v>31</v>
      </c>
      <c r="AX132" s="14" t="s">
        <v>69</v>
      </c>
      <c r="AY132" s="172" t="s">
        <v>139</v>
      </c>
    </row>
    <row r="133" spans="1:65" s="14" customFormat="1">
      <c r="B133" s="171"/>
      <c r="D133" s="164" t="s">
        <v>151</v>
      </c>
      <c r="E133" s="172" t="s">
        <v>3</v>
      </c>
      <c r="F133" s="173" t="s">
        <v>159</v>
      </c>
      <c r="H133" s="174">
        <v>1.44</v>
      </c>
      <c r="I133" s="175"/>
      <c r="L133" s="171"/>
      <c r="M133" s="176"/>
      <c r="N133" s="177"/>
      <c r="O133" s="177"/>
      <c r="P133" s="177"/>
      <c r="Q133" s="177"/>
      <c r="R133" s="177"/>
      <c r="S133" s="177"/>
      <c r="T133" s="178"/>
      <c r="AT133" s="172" t="s">
        <v>151</v>
      </c>
      <c r="AU133" s="172" t="s">
        <v>78</v>
      </c>
      <c r="AV133" s="14" t="s">
        <v>78</v>
      </c>
      <c r="AW133" s="14" t="s">
        <v>31</v>
      </c>
      <c r="AX133" s="14" t="s">
        <v>69</v>
      </c>
      <c r="AY133" s="172" t="s">
        <v>139</v>
      </c>
    </row>
    <row r="134" spans="1:65" s="14" customFormat="1">
      <c r="B134" s="171"/>
      <c r="D134" s="164" t="s">
        <v>151</v>
      </c>
      <c r="E134" s="172" t="s">
        <v>3</v>
      </c>
      <c r="F134" s="173" t="s">
        <v>189</v>
      </c>
      <c r="H134" s="174">
        <v>23.04</v>
      </c>
      <c r="I134" s="175"/>
      <c r="L134" s="171"/>
      <c r="M134" s="176"/>
      <c r="N134" s="177"/>
      <c r="O134" s="177"/>
      <c r="P134" s="177"/>
      <c r="Q134" s="177"/>
      <c r="R134" s="177"/>
      <c r="S134" s="177"/>
      <c r="T134" s="178"/>
      <c r="AT134" s="172" t="s">
        <v>151</v>
      </c>
      <c r="AU134" s="172" t="s">
        <v>78</v>
      </c>
      <c r="AV134" s="14" t="s">
        <v>78</v>
      </c>
      <c r="AW134" s="14" t="s">
        <v>31</v>
      </c>
      <c r="AX134" s="14" t="s">
        <v>69</v>
      </c>
      <c r="AY134" s="172" t="s">
        <v>139</v>
      </c>
    </row>
    <row r="135" spans="1:65" s="15" customFormat="1">
      <c r="B135" s="179"/>
      <c r="D135" s="164" t="s">
        <v>151</v>
      </c>
      <c r="E135" s="180" t="s">
        <v>3</v>
      </c>
      <c r="F135" s="181" t="s">
        <v>161</v>
      </c>
      <c r="H135" s="182">
        <v>33.839999999999996</v>
      </c>
      <c r="I135" s="183"/>
      <c r="L135" s="179"/>
      <c r="M135" s="184"/>
      <c r="N135" s="185"/>
      <c r="O135" s="185"/>
      <c r="P135" s="185"/>
      <c r="Q135" s="185"/>
      <c r="R135" s="185"/>
      <c r="S135" s="185"/>
      <c r="T135" s="186"/>
      <c r="AT135" s="180" t="s">
        <v>151</v>
      </c>
      <c r="AU135" s="180" t="s">
        <v>78</v>
      </c>
      <c r="AV135" s="15" t="s">
        <v>147</v>
      </c>
      <c r="AW135" s="15" t="s">
        <v>31</v>
      </c>
      <c r="AX135" s="15" t="s">
        <v>76</v>
      </c>
      <c r="AY135" s="180" t="s">
        <v>139</v>
      </c>
    </row>
    <row r="136" spans="1:65" s="2" customFormat="1" ht="44.25" customHeight="1">
      <c r="A136" s="34"/>
      <c r="B136" s="144"/>
      <c r="C136" s="145" t="s">
        <v>190</v>
      </c>
      <c r="D136" s="145" t="s">
        <v>142</v>
      </c>
      <c r="E136" s="146" t="s">
        <v>191</v>
      </c>
      <c r="F136" s="147" t="s">
        <v>192</v>
      </c>
      <c r="G136" s="148" t="s">
        <v>145</v>
      </c>
      <c r="H136" s="149">
        <v>33.840000000000003</v>
      </c>
      <c r="I136" s="150"/>
      <c r="J136" s="151">
        <f>ROUND(I136*H136,2)</f>
        <v>0</v>
      </c>
      <c r="K136" s="147" t="s">
        <v>146</v>
      </c>
      <c r="L136" s="35"/>
      <c r="M136" s="152" t="s">
        <v>3</v>
      </c>
      <c r="N136" s="153" t="s">
        <v>40</v>
      </c>
      <c r="O136" s="55"/>
      <c r="P136" s="154">
        <f>O136*H136</f>
        <v>0</v>
      </c>
      <c r="Q136" s="154">
        <v>1.8380000000000001E-2</v>
      </c>
      <c r="R136" s="154">
        <f>Q136*H136</f>
        <v>0.62197920000000007</v>
      </c>
      <c r="S136" s="154">
        <v>0</v>
      </c>
      <c r="T136" s="15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6" t="s">
        <v>147</v>
      </c>
      <c r="AT136" s="156" t="s">
        <v>142</v>
      </c>
      <c r="AU136" s="156" t="s">
        <v>78</v>
      </c>
      <c r="AY136" s="19" t="s">
        <v>139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9" t="s">
        <v>76</v>
      </c>
      <c r="BK136" s="157">
        <f>ROUND(I136*H136,2)</f>
        <v>0</v>
      </c>
      <c r="BL136" s="19" t="s">
        <v>147</v>
      </c>
      <c r="BM136" s="156" t="s">
        <v>193</v>
      </c>
    </row>
    <row r="137" spans="1:65" s="2" customFormat="1">
      <c r="A137" s="34"/>
      <c r="B137" s="35"/>
      <c r="C137" s="34"/>
      <c r="D137" s="158" t="s">
        <v>149</v>
      </c>
      <c r="E137" s="34"/>
      <c r="F137" s="159" t="s">
        <v>194</v>
      </c>
      <c r="G137" s="34"/>
      <c r="H137" s="34"/>
      <c r="I137" s="160"/>
      <c r="J137" s="34"/>
      <c r="K137" s="34"/>
      <c r="L137" s="35"/>
      <c r="M137" s="161"/>
      <c r="N137" s="162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149</v>
      </c>
      <c r="AU137" s="19" t="s">
        <v>78</v>
      </c>
    </row>
    <row r="138" spans="1:65" s="13" customFormat="1">
      <c r="B138" s="163"/>
      <c r="D138" s="164" t="s">
        <v>151</v>
      </c>
      <c r="E138" s="165" t="s">
        <v>3</v>
      </c>
      <c r="F138" s="166" t="s">
        <v>158</v>
      </c>
      <c r="H138" s="165" t="s">
        <v>3</v>
      </c>
      <c r="I138" s="167"/>
      <c r="L138" s="163"/>
      <c r="M138" s="168"/>
      <c r="N138" s="169"/>
      <c r="O138" s="169"/>
      <c r="P138" s="169"/>
      <c r="Q138" s="169"/>
      <c r="R138" s="169"/>
      <c r="S138" s="169"/>
      <c r="T138" s="170"/>
      <c r="AT138" s="165" t="s">
        <v>151</v>
      </c>
      <c r="AU138" s="165" t="s">
        <v>78</v>
      </c>
      <c r="AV138" s="13" t="s">
        <v>76</v>
      </c>
      <c r="AW138" s="13" t="s">
        <v>31</v>
      </c>
      <c r="AX138" s="13" t="s">
        <v>69</v>
      </c>
      <c r="AY138" s="165" t="s">
        <v>139</v>
      </c>
    </row>
    <row r="139" spans="1:65" s="14" customFormat="1">
      <c r="B139" s="171"/>
      <c r="D139" s="164" t="s">
        <v>151</v>
      </c>
      <c r="E139" s="172" t="s">
        <v>3</v>
      </c>
      <c r="F139" s="173" t="s">
        <v>188</v>
      </c>
      <c r="H139" s="174">
        <v>9.36</v>
      </c>
      <c r="I139" s="175"/>
      <c r="L139" s="171"/>
      <c r="M139" s="176"/>
      <c r="N139" s="177"/>
      <c r="O139" s="177"/>
      <c r="P139" s="177"/>
      <c r="Q139" s="177"/>
      <c r="R139" s="177"/>
      <c r="S139" s="177"/>
      <c r="T139" s="178"/>
      <c r="AT139" s="172" t="s">
        <v>151</v>
      </c>
      <c r="AU139" s="172" t="s">
        <v>78</v>
      </c>
      <c r="AV139" s="14" t="s">
        <v>78</v>
      </c>
      <c r="AW139" s="14" t="s">
        <v>31</v>
      </c>
      <c r="AX139" s="14" t="s">
        <v>69</v>
      </c>
      <c r="AY139" s="172" t="s">
        <v>139</v>
      </c>
    </row>
    <row r="140" spans="1:65" s="14" customFormat="1">
      <c r="B140" s="171"/>
      <c r="D140" s="164" t="s">
        <v>151</v>
      </c>
      <c r="E140" s="172" t="s">
        <v>3</v>
      </c>
      <c r="F140" s="173" t="s">
        <v>159</v>
      </c>
      <c r="H140" s="174">
        <v>1.44</v>
      </c>
      <c r="I140" s="175"/>
      <c r="L140" s="171"/>
      <c r="M140" s="176"/>
      <c r="N140" s="177"/>
      <c r="O140" s="177"/>
      <c r="P140" s="177"/>
      <c r="Q140" s="177"/>
      <c r="R140" s="177"/>
      <c r="S140" s="177"/>
      <c r="T140" s="178"/>
      <c r="AT140" s="172" t="s">
        <v>151</v>
      </c>
      <c r="AU140" s="172" t="s">
        <v>78</v>
      </c>
      <c r="AV140" s="14" t="s">
        <v>78</v>
      </c>
      <c r="AW140" s="14" t="s">
        <v>31</v>
      </c>
      <c r="AX140" s="14" t="s">
        <v>69</v>
      </c>
      <c r="AY140" s="172" t="s">
        <v>139</v>
      </c>
    </row>
    <row r="141" spans="1:65" s="14" customFormat="1">
      <c r="B141" s="171"/>
      <c r="D141" s="164" t="s">
        <v>151</v>
      </c>
      <c r="E141" s="172" t="s">
        <v>3</v>
      </c>
      <c r="F141" s="173" t="s">
        <v>189</v>
      </c>
      <c r="H141" s="174">
        <v>23.04</v>
      </c>
      <c r="I141" s="175"/>
      <c r="L141" s="171"/>
      <c r="M141" s="176"/>
      <c r="N141" s="177"/>
      <c r="O141" s="177"/>
      <c r="P141" s="177"/>
      <c r="Q141" s="177"/>
      <c r="R141" s="177"/>
      <c r="S141" s="177"/>
      <c r="T141" s="178"/>
      <c r="AT141" s="172" t="s">
        <v>151</v>
      </c>
      <c r="AU141" s="172" t="s">
        <v>78</v>
      </c>
      <c r="AV141" s="14" t="s">
        <v>78</v>
      </c>
      <c r="AW141" s="14" t="s">
        <v>31</v>
      </c>
      <c r="AX141" s="14" t="s">
        <v>69</v>
      </c>
      <c r="AY141" s="172" t="s">
        <v>139</v>
      </c>
    </row>
    <row r="142" spans="1:65" s="15" customFormat="1">
      <c r="B142" s="179"/>
      <c r="D142" s="164" t="s">
        <v>151</v>
      </c>
      <c r="E142" s="180" t="s">
        <v>3</v>
      </c>
      <c r="F142" s="181" t="s">
        <v>161</v>
      </c>
      <c r="H142" s="182">
        <v>33.839999999999996</v>
      </c>
      <c r="I142" s="183"/>
      <c r="L142" s="179"/>
      <c r="M142" s="184"/>
      <c r="N142" s="185"/>
      <c r="O142" s="185"/>
      <c r="P142" s="185"/>
      <c r="Q142" s="185"/>
      <c r="R142" s="185"/>
      <c r="S142" s="185"/>
      <c r="T142" s="186"/>
      <c r="AT142" s="180" t="s">
        <v>151</v>
      </c>
      <c r="AU142" s="180" t="s">
        <v>78</v>
      </c>
      <c r="AV142" s="15" t="s">
        <v>147</v>
      </c>
      <c r="AW142" s="15" t="s">
        <v>31</v>
      </c>
      <c r="AX142" s="15" t="s">
        <v>76</v>
      </c>
      <c r="AY142" s="180" t="s">
        <v>139</v>
      </c>
    </row>
    <row r="143" spans="1:65" s="2" customFormat="1" ht="37.799999999999997" customHeight="1">
      <c r="A143" s="34"/>
      <c r="B143" s="144"/>
      <c r="C143" s="145" t="s">
        <v>178</v>
      </c>
      <c r="D143" s="145" t="s">
        <v>142</v>
      </c>
      <c r="E143" s="146" t="s">
        <v>195</v>
      </c>
      <c r="F143" s="147" t="s">
        <v>196</v>
      </c>
      <c r="G143" s="148" t="s">
        <v>145</v>
      </c>
      <c r="H143" s="149">
        <v>10.8</v>
      </c>
      <c r="I143" s="150"/>
      <c r="J143" s="151">
        <f>ROUND(I143*H143,2)</f>
        <v>0</v>
      </c>
      <c r="K143" s="147" t="s">
        <v>146</v>
      </c>
      <c r="L143" s="35"/>
      <c r="M143" s="152" t="s">
        <v>3</v>
      </c>
      <c r="N143" s="153" t="s">
        <v>40</v>
      </c>
      <c r="O143" s="55"/>
      <c r="P143" s="154">
        <f>O143*H143</f>
        <v>0</v>
      </c>
      <c r="Q143" s="154">
        <v>8.4999999999999995E-4</v>
      </c>
      <c r="R143" s="154">
        <f>Q143*H143</f>
        <v>9.1800000000000007E-3</v>
      </c>
      <c r="S143" s="154">
        <v>0</v>
      </c>
      <c r="T143" s="15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6" t="s">
        <v>197</v>
      </c>
      <c r="AT143" s="156" t="s">
        <v>142</v>
      </c>
      <c r="AU143" s="156" t="s">
        <v>78</v>
      </c>
      <c r="AY143" s="19" t="s">
        <v>139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9" t="s">
        <v>76</v>
      </c>
      <c r="BK143" s="157">
        <f>ROUND(I143*H143,2)</f>
        <v>0</v>
      </c>
      <c r="BL143" s="19" t="s">
        <v>197</v>
      </c>
      <c r="BM143" s="156" t="s">
        <v>198</v>
      </c>
    </row>
    <row r="144" spans="1:65" s="2" customFormat="1">
      <c r="A144" s="34"/>
      <c r="B144" s="35"/>
      <c r="C144" s="34"/>
      <c r="D144" s="158" t="s">
        <v>149</v>
      </c>
      <c r="E144" s="34"/>
      <c r="F144" s="159" t="s">
        <v>199</v>
      </c>
      <c r="G144" s="34"/>
      <c r="H144" s="34"/>
      <c r="I144" s="160"/>
      <c r="J144" s="34"/>
      <c r="K144" s="34"/>
      <c r="L144" s="35"/>
      <c r="M144" s="161"/>
      <c r="N144" s="162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149</v>
      </c>
      <c r="AU144" s="19" t="s">
        <v>78</v>
      </c>
    </row>
    <row r="145" spans="1:65" s="13" customFormat="1">
      <c r="B145" s="163"/>
      <c r="D145" s="164" t="s">
        <v>151</v>
      </c>
      <c r="E145" s="165" t="s">
        <v>3</v>
      </c>
      <c r="F145" s="166" t="s">
        <v>200</v>
      </c>
      <c r="H145" s="165" t="s">
        <v>3</v>
      </c>
      <c r="I145" s="167"/>
      <c r="L145" s="163"/>
      <c r="M145" s="168"/>
      <c r="N145" s="169"/>
      <c r="O145" s="169"/>
      <c r="P145" s="169"/>
      <c r="Q145" s="169"/>
      <c r="R145" s="169"/>
      <c r="S145" s="169"/>
      <c r="T145" s="170"/>
      <c r="AT145" s="165" t="s">
        <v>151</v>
      </c>
      <c r="AU145" s="165" t="s">
        <v>78</v>
      </c>
      <c r="AV145" s="13" t="s">
        <v>76</v>
      </c>
      <c r="AW145" s="13" t="s">
        <v>31</v>
      </c>
      <c r="AX145" s="13" t="s">
        <v>69</v>
      </c>
      <c r="AY145" s="165" t="s">
        <v>139</v>
      </c>
    </row>
    <row r="146" spans="1:65" s="14" customFormat="1">
      <c r="B146" s="171"/>
      <c r="D146" s="164" t="s">
        <v>151</v>
      </c>
      <c r="E146" s="172" t="s">
        <v>3</v>
      </c>
      <c r="F146" s="173" t="s">
        <v>201</v>
      </c>
      <c r="H146" s="174">
        <v>10.8</v>
      </c>
      <c r="I146" s="175"/>
      <c r="L146" s="171"/>
      <c r="M146" s="176"/>
      <c r="N146" s="177"/>
      <c r="O146" s="177"/>
      <c r="P146" s="177"/>
      <c r="Q146" s="177"/>
      <c r="R146" s="177"/>
      <c r="S146" s="177"/>
      <c r="T146" s="178"/>
      <c r="AT146" s="172" t="s">
        <v>151</v>
      </c>
      <c r="AU146" s="172" t="s">
        <v>78</v>
      </c>
      <c r="AV146" s="14" t="s">
        <v>78</v>
      </c>
      <c r="AW146" s="14" t="s">
        <v>31</v>
      </c>
      <c r="AX146" s="14" t="s">
        <v>69</v>
      </c>
      <c r="AY146" s="172" t="s">
        <v>139</v>
      </c>
    </row>
    <row r="147" spans="1:65" s="15" customFormat="1">
      <c r="B147" s="179"/>
      <c r="D147" s="164" t="s">
        <v>151</v>
      </c>
      <c r="E147" s="180" t="s">
        <v>3</v>
      </c>
      <c r="F147" s="181" t="s">
        <v>161</v>
      </c>
      <c r="H147" s="182">
        <v>10.8</v>
      </c>
      <c r="I147" s="183"/>
      <c r="L147" s="179"/>
      <c r="M147" s="184"/>
      <c r="N147" s="185"/>
      <c r="O147" s="185"/>
      <c r="P147" s="185"/>
      <c r="Q147" s="185"/>
      <c r="R147" s="185"/>
      <c r="S147" s="185"/>
      <c r="T147" s="186"/>
      <c r="AT147" s="180" t="s">
        <v>151</v>
      </c>
      <c r="AU147" s="180" t="s">
        <v>78</v>
      </c>
      <c r="AV147" s="15" t="s">
        <v>147</v>
      </c>
      <c r="AW147" s="15" t="s">
        <v>31</v>
      </c>
      <c r="AX147" s="15" t="s">
        <v>76</v>
      </c>
      <c r="AY147" s="180" t="s">
        <v>139</v>
      </c>
    </row>
    <row r="148" spans="1:65" s="2" customFormat="1" ht="16.5" customHeight="1">
      <c r="A148" s="34"/>
      <c r="B148" s="144"/>
      <c r="C148" s="145" t="s">
        <v>202</v>
      </c>
      <c r="D148" s="145" t="s">
        <v>142</v>
      </c>
      <c r="E148" s="146" t="s">
        <v>203</v>
      </c>
      <c r="F148" s="147" t="s">
        <v>204</v>
      </c>
      <c r="G148" s="148" t="s">
        <v>145</v>
      </c>
      <c r="H148" s="149">
        <v>31.78</v>
      </c>
      <c r="I148" s="150"/>
      <c r="J148" s="151">
        <f>ROUND(I148*H148,2)</f>
        <v>0</v>
      </c>
      <c r="K148" s="147" t="s">
        <v>146</v>
      </c>
      <c r="L148" s="35"/>
      <c r="M148" s="152" t="s">
        <v>3</v>
      </c>
      <c r="N148" s="153" t="s">
        <v>40</v>
      </c>
      <c r="O148" s="55"/>
      <c r="P148" s="154">
        <f>O148*H148</f>
        <v>0</v>
      </c>
      <c r="Q148" s="154">
        <v>3.2730000000000002E-2</v>
      </c>
      <c r="R148" s="154">
        <f>Q148*H148</f>
        <v>1.0401594000000001</v>
      </c>
      <c r="S148" s="154">
        <v>0</v>
      </c>
      <c r="T148" s="15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6" t="s">
        <v>147</v>
      </c>
      <c r="AT148" s="156" t="s">
        <v>142</v>
      </c>
      <c r="AU148" s="156" t="s">
        <v>78</v>
      </c>
      <c r="AY148" s="19" t="s">
        <v>139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9" t="s">
        <v>76</v>
      </c>
      <c r="BK148" s="157">
        <f>ROUND(I148*H148,2)</f>
        <v>0</v>
      </c>
      <c r="BL148" s="19" t="s">
        <v>147</v>
      </c>
      <c r="BM148" s="156" t="s">
        <v>205</v>
      </c>
    </row>
    <row r="149" spans="1:65" s="2" customFormat="1">
      <c r="A149" s="34"/>
      <c r="B149" s="35"/>
      <c r="C149" s="34"/>
      <c r="D149" s="158" t="s">
        <v>149</v>
      </c>
      <c r="E149" s="34"/>
      <c r="F149" s="159" t="s">
        <v>206</v>
      </c>
      <c r="G149" s="34"/>
      <c r="H149" s="34"/>
      <c r="I149" s="160"/>
      <c r="J149" s="34"/>
      <c r="K149" s="34"/>
      <c r="L149" s="35"/>
      <c r="M149" s="161"/>
      <c r="N149" s="162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149</v>
      </c>
      <c r="AU149" s="19" t="s">
        <v>78</v>
      </c>
    </row>
    <row r="150" spans="1:65" s="13" customFormat="1">
      <c r="B150" s="163"/>
      <c r="D150" s="164" t="s">
        <v>151</v>
      </c>
      <c r="E150" s="165" t="s">
        <v>3</v>
      </c>
      <c r="F150" s="166" t="s">
        <v>207</v>
      </c>
      <c r="H150" s="165" t="s">
        <v>3</v>
      </c>
      <c r="I150" s="167"/>
      <c r="L150" s="163"/>
      <c r="M150" s="168"/>
      <c r="N150" s="169"/>
      <c r="O150" s="169"/>
      <c r="P150" s="169"/>
      <c r="Q150" s="169"/>
      <c r="R150" s="169"/>
      <c r="S150" s="169"/>
      <c r="T150" s="170"/>
      <c r="AT150" s="165" t="s">
        <v>151</v>
      </c>
      <c r="AU150" s="165" t="s">
        <v>78</v>
      </c>
      <c r="AV150" s="13" t="s">
        <v>76</v>
      </c>
      <c r="AW150" s="13" t="s">
        <v>31</v>
      </c>
      <c r="AX150" s="13" t="s">
        <v>69</v>
      </c>
      <c r="AY150" s="165" t="s">
        <v>139</v>
      </c>
    </row>
    <row r="151" spans="1:65" s="14" customFormat="1">
      <c r="B151" s="171"/>
      <c r="D151" s="164" t="s">
        <v>151</v>
      </c>
      <c r="E151" s="172" t="s">
        <v>3</v>
      </c>
      <c r="F151" s="173" t="s">
        <v>208</v>
      </c>
      <c r="H151" s="174">
        <v>15</v>
      </c>
      <c r="I151" s="175"/>
      <c r="L151" s="171"/>
      <c r="M151" s="176"/>
      <c r="N151" s="177"/>
      <c r="O151" s="177"/>
      <c r="P151" s="177"/>
      <c r="Q151" s="177"/>
      <c r="R151" s="177"/>
      <c r="S151" s="177"/>
      <c r="T151" s="178"/>
      <c r="AT151" s="172" t="s">
        <v>151</v>
      </c>
      <c r="AU151" s="172" t="s">
        <v>78</v>
      </c>
      <c r="AV151" s="14" t="s">
        <v>78</v>
      </c>
      <c r="AW151" s="14" t="s">
        <v>31</v>
      </c>
      <c r="AX151" s="14" t="s">
        <v>69</v>
      </c>
      <c r="AY151" s="172" t="s">
        <v>139</v>
      </c>
    </row>
    <row r="152" spans="1:65" s="13" customFormat="1">
      <c r="B152" s="163"/>
      <c r="D152" s="164" t="s">
        <v>151</v>
      </c>
      <c r="E152" s="165" t="s">
        <v>3</v>
      </c>
      <c r="F152" s="166" t="s">
        <v>209</v>
      </c>
      <c r="H152" s="165" t="s">
        <v>3</v>
      </c>
      <c r="I152" s="167"/>
      <c r="L152" s="163"/>
      <c r="M152" s="168"/>
      <c r="N152" s="169"/>
      <c r="O152" s="169"/>
      <c r="P152" s="169"/>
      <c r="Q152" s="169"/>
      <c r="R152" s="169"/>
      <c r="S152" s="169"/>
      <c r="T152" s="170"/>
      <c r="AT152" s="165" t="s">
        <v>151</v>
      </c>
      <c r="AU152" s="165" t="s">
        <v>78</v>
      </c>
      <c r="AV152" s="13" t="s">
        <v>76</v>
      </c>
      <c r="AW152" s="13" t="s">
        <v>31</v>
      </c>
      <c r="AX152" s="13" t="s">
        <v>69</v>
      </c>
      <c r="AY152" s="165" t="s">
        <v>139</v>
      </c>
    </row>
    <row r="153" spans="1:65" s="14" customFormat="1">
      <c r="B153" s="171"/>
      <c r="D153" s="164" t="s">
        <v>151</v>
      </c>
      <c r="E153" s="172" t="s">
        <v>3</v>
      </c>
      <c r="F153" s="173" t="s">
        <v>210</v>
      </c>
      <c r="H153" s="174">
        <v>5.98</v>
      </c>
      <c r="I153" s="175"/>
      <c r="L153" s="171"/>
      <c r="M153" s="176"/>
      <c r="N153" s="177"/>
      <c r="O153" s="177"/>
      <c r="P153" s="177"/>
      <c r="Q153" s="177"/>
      <c r="R153" s="177"/>
      <c r="S153" s="177"/>
      <c r="T153" s="178"/>
      <c r="AT153" s="172" t="s">
        <v>151</v>
      </c>
      <c r="AU153" s="172" t="s">
        <v>78</v>
      </c>
      <c r="AV153" s="14" t="s">
        <v>78</v>
      </c>
      <c r="AW153" s="14" t="s">
        <v>31</v>
      </c>
      <c r="AX153" s="14" t="s">
        <v>69</v>
      </c>
      <c r="AY153" s="172" t="s">
        <v>139</v>
      </c>
    </row>
    <row r="154" spans="1:65" s="13" customFormat="1">
      <c r="B154" s="163"/>
      <c r="D154" s="164" t="s">
        <v>151</v>
      </c>
      <c r="E154" s="165" t="s">
        <v>3</v>
      </c>
      <c r="F154" s="166" t="s">
        <v>200</v>
      </c>
      <c r="H154" s="165" t="s">
        <v>3</v>
      </c>
      <c r="I154" s="167"/>
      <c r="L154" s="163"/>
      <c r="M154" s="168"/>
      <c r="N154" s="169"/>
      <c r="O154" s="169"/>
      <c r="P154" s="169"/>
      <c r="Q154" s="169"/>
      <c r="R154" s="169"/>
      <c r="S154" s="169"/>
      <c r="T154" s="170"/>
      <c r="AT154" s="165" t="s">
        <v>151</v>
      </c>
      <c r="AU154" s="165" t="s">
        <v>78</v>
      </c>
      <c r="AV154" s="13" t="s">
        <v>76</v>
      </c>
      <c r="AW154" s="13" t="s">
        <v>31</v>
      </c>
      <c r="AX154" s="13" t="s">
        <v>69</v>
      </c>
      <c r="AY154" s="165" t="s">
        <v>139</v>
      </c>
    </row>
    <row r="155" spans="1:65" s="14" customFormat="1">
      <c r="B155" s="171"/>
      <c r="D155" s="164" t="s">
        <v>151</v>
      </c>
      <c r="E155" s="172" t="s">
        <v>3</v>
      </c>
      <c r="F155" s="173" t="s">
        <v>211</v>
      </c>
      <c r="H155" s="174">
        <v>10.8</v>
      </c>
      <c r="I155" s="175"/>
      <c r="L155" s="171"/>
      <c r="M155" s="176"/>
      <c r="N155" s="177"/>
      <c r="O155" s="177"/>
      <c r="P155" s="177"/>
      <c r="Q155" s="177"/>
      <c r="R155" s="177"/>
      <c r="S155" s="177"/>
      <c r="T155" s="178"/>
      <c r="AT155" s="172" t="s">
        <v>151</v>
      </c>
      <c r="AU155" s="172" t="s">
        <v>78</v>
      </c>
      <c r="AV155" s="14" t="s">
        <v>78</v>
      </c>
      <c r="AW155" s="14" t="s">
        <v>31</v>
      </c>
      <c r="AX155" s="14" t="s">
        <v>69</v>
      </c>
      <c r="AY155" s="172" t="s">
        <v>139</v>
      </c>
    </row>
    <row r="156" spans="1:65" s="15" customFormat="1">
      <c r="B156" s="179"/>
      <c r="D156" s="164" t="s">
        <v>151</v>
      </c>
      <c r="E156" s="180" t="s">
        <v>3</v>
      </c>
      <c r="F156" s="181" t="s">
        <v>161</v>
      </c>
      <c r="H156" s="182">
        <v>31.78</v>
      </c>
      <c r="I156" s="183"/>
      <c r="L156" s="179"/>
      <c r="M156" s="184"/>
      <c r="N156" s="185"/>
      <c r="O156" s="185"/>
      <c r="P156" s="185"/>
      <c r="Q156" s="185"/>
      <c r="R156" s="185"/>
      <c r="S156" s="185"/>
      <c r="T156" s="186"/>
      <c r="AT156" s="180" t="s">
        <v>151</v>
      </c>
      <c r="AU156" s="180" t="s">
        <v>78</v>
      </c>
      <c r="AV156" s="15" t="s">
        <v>147</v>
      </c>
      <c r="AW156" s="15" t="s">
        <v>31</v>
      </c>
      <c r="AX156" s="15" t="s">
        <v>76</v>
      </c>
      <c r="AY156" s="180" t="s">
        <v>139</v>
      </c>
    </row>
    <row r="157" spans="1:65" s="2" customFormat="1" ht="33" customHeight="1">
      <c r="A157" s="34"/>
      <c r="B157" s="144"/>
      <c r="C157" s="145" t="s">
        <v>212</v>
      </c>
      <c r="D157" s="145" t="s">
        <v>142</v>
      </c>
      <c r="E157" s="146" t="s">
        <v>213</v>
      </c>
      <c r="F157" s="147" t="s">
        <v>214</v>
      </c>
      <c r="G157" s="148" t="s">
        <v>145</v>
      </c>
      <c r="H157" s="149">
        <v>40</v>
      </c>
      <c r="I157" s="150"/>
      <c r="J157" s="151">
        <f>ROUND(I157*H157,2)</f>
        <v>0</v>
      </c>
      <c r="K157" s="147" t="s">
        <v>146</v>
      </c>
      <c r="L157" s="35"/>
      <c r="M157" s="152" t="s">
        <v>3</v>
      </c>
      <c r="N157" s="153" t="s">
        <v>40</v>
      </c>
      <c r="O157" s="55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56" t="s">
        <v>147</v>
      </c>
      <c r="AT157" s="156" t="s">
        <v>142</v>
      </c>
      <c r="AU157" s="156" t="s">
        <v>78</v>
      </c>
      <c r="AY157" s="19" t="s">
        <v>139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9" t="s">
        <v>76</v>
      </c>
      <c r="BK157" s="157">
        <f>ROUND(I157*H157,2)</f>
        <v>0</v>
      </c>
      <c r="BL157" s="19" t="s">
        <v>147</v>
      </c>
      <c r="BM157" s="156" t="s">
        <v>215</v>
      </c>
    </row>
    <row r="158" spans="1:65" s="2" customFormat="1">
      <c r="A158" s="34"/>
      <c r="B158" s="35"/>
      <c r="C158" s="34"/>
      <c r="D158" s="158" t="s">
        <v>149</v>
      </c>
      <c r="E158" s="34"/>
      <c r="F158" s="159" t="s">
        <v>216</v>
      </c>
      <c r="G158" s="34"/>
      <c r="H158" s="34"/>
      <c r="I158" s="160"/>
      <c r="J158" s="34"/>
      <c r="K158" s="34"/>
      <c r="L158" s="35"/>
      <c r="M158" s="161"/>
      <c r="N158" s="162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149</v>
      </c>
      <c r="AU158" s="19" t="s">
        <v>78</v>
      </c>
    </row>
    <row r="159" spans="1:65" s="14" customFormat="1">
      <c r="B159" s="171"/>
      <c r="D159" s="164" t="s">
        <v>151</v>
      </c>
      <c r="E159" s="172" t="s">
        <v>3</v>
      </c>
      <c r="F159" s="173" t="s">
        <v>217</v>
      </c>
      <c r="H159" s="174">
        <v>40</v>
      </c>
      <c r="I159" s="175"/>
      <c r="L159" s="171"/>
      <c r="M159" s="176"/>
      <c r="N159" s="177"/>
      <c r="O159" s="177"/>
      <c r="P159" s="177"/>
      <c r="Q159" s="177"/>
      <c r="R159" s="177"/>
      <c r="S159" s="177"/>
      <c r="T159" s="178"/>
      <c r="AT159" s="172" t="s">
        <v>151</v>
      </c>
      <c r="AU159" s="172" t="s">
        <v>78</v>
      </c>
      <c r="AV159" s="14" t="s">
        <v>78</v>
      </c>
      <c r="AW159" s="14" t="s">
        <v>31</v>
      </c>
      <c r="AX159" s="14" t="s">
        <v>76</v>
      </c>
      <c r="AY159" s="172" t="s">
        <v>139</v>
      </c>
    </row>
    <row r="160" spans="1:65" s="2" customFormat="1" ht="37.799999999999997" customHeight="1">
      <c r="A160" s="34"/>
      <c r="B160" s="144"/>
      <c r="C160" s="145" t="s">
        <v>218</v>
      </c>
      <c r="D160" s="145" t="s">
        <v>142</v>
      </c>
      <c r="E160" s="146" t="s">
        <v>219</v>
      </c>
      <c r="F160" s="147" t="s">
        <v>220</v>
      </c>
      <c r="G160" s="148" t="s">
        <v>145</v>
      </c>
      <c r="H160" s="149">
        <v>25.38</v>
      </c>
      <c r="I160" s="150"/>
      <c r="J160" s="151">
        <f>ROUND(I160*H160,2)</f>
        <v>0</v>
      </c>
      <c r="K160" s="147" t="s">
        <v>146</v>
      </c>
      <c r="L160" s="35"/>
      <c r="M160" s="152" t="s">
        <v>3</v>
      </c>
      <c r="N160" s="153" t="s">
        <v>40</v>
      </c>
      <c r="O160" s="55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56" t="s">
        <v>147</v>
      </c>
      <c r="AT160" s="156" t="s">
        <v>142</v>
      </c>
      <c r="AU160" s="156" t="s">
        <v>78</v>
      </c>
      <c r="AY160" s="19" t="s">
        <v>139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9" t="s">
        <v>76</v>
      </c>
      <c r="BK160" s="157">
        <f>ROUND(I160*H160,2)</f>
        <v>0</v>
      </c>
      <c r="BL160" s="19" t="s">
        <v>147</v>
      </c>
      <c r="BM160" s="156" t="s">
        <v>221</v>
      </c>
    </row>
    <row r="161" spans="1:65" s="2" customFormat="1">
      <c r="A161" s="34"/>
      <c r="B161" s="35"/>
      <c r="C161" s="34"/>
      <c r="D161" s="158" t="s">
        <v>149</v>
      </c>
      <c r="E161" s="34"/>
      <c r="F161" s="159" t="s">
        <v>222</v>
      </c>
      <c r="G161" s="34"/>
      <c r="H161" s="34"/>
      <c r="I161" s="160"/>
      <c r="J161" s="34"/>
      <c r="K161" s="34"/>
      <c r="L161" s="35"/>
      <c r="M161" s="161"/>
      <c r="N161" s="162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149</v>
      </c>
      <c r="AU161" s="19" t="s">
        <v>78</v>
      </c>
    </row>
    <row r="162" spans="1:65" s="14" customFormat="1">
      <c r="B162" s="171"/>
      <c r="D162" s="164" t="s">
        <v>151</v>
      </c>
      <c r="E162" s="172" t="s">
        <v>3</v>
      </c>
      <c r="F162" s="173" t="s">
        <v>223</v>
      </c>
      <c r="H162" s="174">
        <v>25.38</v>
      </c>
      <c r="I162" s="175"/>
      <c r="L162" s="171"/>
      <c r="M162" s="176"/>
      <c r="N162" s="177"/>
      <c r="O162" s="177"/>
      <c r="P162" s="177"/>
      <c r="Q162" s="177"/>
      <c r="R162" s="177"/>
      <c r="S162" s="177"/>
      <c r="T162" s="178"/>
      <c r="AT162" s="172" t="s">
        <v>151</v>
      </c>
      <c r="AU162" s="172" t="s">
        <v>78</v>
      </c>
      <c r="AV162" s="14" t="s">
        <v>78</v>
      </c>
      <c r="AW162" s="14" t="s">
        <v>31</v>
      </c>
      <c r="AX162" s="14" t="s">
        <v>76</v>
      </c>
      <c r="AY162" s="172" t="s">
        <v>139</v>
      </c>
    </row>
    <row r="163" spans="1:65" s="12" customFormat="1" ht="22.8" customHeight="1">
      <c r="B163" s="131"/>
      <c r="D163" s="132" t="s">
        <v>68</v>
      </c>
      <c r="E163" s="142" t="s">
        <v>224</v>
      </c>
      <c r="F163" s="142" t="s">
        <v>225</v>
      </c>
      <c r="I163" s="134"/>
      <c r="J163" s="143">
        <f>BK163</f>
        <v>0</v>
      </c>
      <c r="L163" s="131"/>
      <c r="M163" s="136"/>
      <c r="N163" s="137"/>
      <c r="O163" s="137"/>
      <c r="P163" s="138">
        <f>SUM(P164:P352)</f>
        <v>0</v>
      </c>
      <c r="Q163" s="137"/>
      <c r="R163" s="138">
        <f>SUM(R164:R352)</f>
        <v>40.048999180000003</v>
      </c>
      <c r="S163" s="137"/>
      <c r="T163" s="139">
        <f>SUM(T164:T352)</f>
        <v>0</v>
      </c>
      <c r="AR163" s="132" t="s">
        <v>76</v>
      </c>
      <c r="AT163" s="140" t="s">
        <v>68</v>
      </c>
      <c r="AU163" s="140" t="s">
        <v>76</v>
      </c>
      <c r="AY163" s="132" t="s">
        <v>139</v>
      </c>
      <c r="BK163" s="141">
        <f>SUM(BK164:BK352)</f>
        <v>0</v>
      </c>
    </row>
    <row r="164" spans="1:65" s="2" customFormat="1" ht="37.799999999999997" customHeight="1">
      <c r="A164" s="34"/>
      <c r="B164" s="144"/>
      <c r="C164" s="145" t="s">
        <v>226</v>
      </c>
      <c r="D164" s="145" t="s">
        <v>142</v>
      </c>
      <c r="E164" s="146" t="s">
        <v>227</v>
      </c>
      <c r="F164" s="147" t="s">
        <v>228</v>
      </c>
      <c r="G164" s="148" t="s">
        <v>145</v>
      </c>
      <c r="H164" s="149">
        <v>21.96</v>
      </c>
      <c r="I164" s="150"/>
      <c r="J164" s="151">
        <f>ROUND(I164*H164,2)</f>
        <v>0</v>
      </c>
      <c r="K164" s="147" t="s">
        <v>146</v>
      </c>
      <c r="L164" s="35"/>
      <c r="M164" s="152" t="s">
        <v>3</v>
      </c>
      <c r="N164" s="153" t="s">
        <v>40</v>
      </c>
      <c r="O164" s="55"/>
      <c r="P164" s="154">
        <f>O164*H164</f>
        <v>0</v>
      </c>
      <c r="Q164" s="154">
        <v>1.4E-3</v>
      </c>
      <c r="R164" s="154">
        <f>Q164*H164</f>
        <v>3.0744E-2</v>
      </c>
      <c r="S164" s="154">
        <v>0</v>
      </c>
      <c r="T164" s="15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56" t="s">
        <v>147</v>
      </c>
      <c r="AT164" s="156" t="s">
        <v>142</v>
      </c>
      <c r="AU164" s="156" t="s">
        <v>78</v>
      </c>
      <c r="AY164" s="19" t="s">
        <v>139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9" t="s">
        <v>76</v>
      </c>
      <c r="BK164" s="157">
        <f>ROUND(I164*H164,2)</f>
        <v>0</v>
      </c>
      <c r="BL164" s="19" t="s">
        <v>147</v>
      </c>
      <c r="BM164" s="156" t="s">
        <v>229</v>
      </c>
    </row>
    <row r="165" spans="1:65" s="2" customFormat="1">
      <c r="A165" s="34"/>
      <c r="B165" s="35"/>
      <c r="C165" s="34"/>
      <c r="D165" s="158" t="s">
        <v>149</v>
      </c>
      <c r="E165" s="34"/>
      <c r="F165" s="159" t="s">
        <v>230</v>
      </c>
      <c r="G165" s="34"/>
      <c r="H165" s="34"/>
      <c r="I165" s="160"/>
      <c r="J165" s="34"/>
      <c r="K165" s="34"/>
      <c r="L165" s="35"/>
      <c r="M165" s="161"/>
      <c r="N165" s="162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149</v>
      </c>
      <c r="AU165" s="19" t="s">
        <v>78</v>
      </c>
    </row>
    <row r="166" spans="1:65" s="2" customFormat="1" ht="24.15" customHeight="1">
      <c r="A166" s="34"/>
      <c r="B166" s="144"/>
      <c r="C166" s="145" t="s">
        <v>231</v>
      </c>
      <c r="D166" s="145" t="s">
        <v>142</v>
      </c>
      <c r="E166" s="146" t="s">
        <v>232</v>
      </c>
      <c r="F166" s="147" t="s">
        <v>233</v>
      </c>
      <c r="G166" s="148" t="s">
        <v>145</v>
      </c>
      <c r="H166" s="149">
        <v>21.96</v>
      </c>
      <c r="I166" s="150"/>
      <c r="J166" s="151">
        <f>ROUND(I166*H166,2)</f>
        <v>0</v>
      </c>
      <c r="K166" s="147" t="s">
        <v>146</v>
      </c>
      <c r="L166" s="35"/>
      <c r="M166" s="152" t="s">
        <v>3</v>
      </c>
      <c r="N166" s="153" t="s">
        <v>40</v>
      </c>
      <c r="O166" s="55"/>
      <c r="P166" s="154">
        <f>O166*H166</f>
        <v>0</v>
      </c>
      <c r="Q166" s="154">
        <v>2.5000000000000001E-4</v>
      </c>
      <c r="R166" s="154">
        <f>Q166*H166</f>
        <v>5.4900000000000001E-3</v>
      </c>
      <c r="S166" s="154">
        <v>0</v>
      </c>
      <c r="T166" s="15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56" t="s">
        <v>147</v>
      </c>
      <c r="AT166" s="156" t="s">
        <v>142</v>
      </c>
      <c r="AU166" s="156" t="s">
        <v>78</v>
      </c>
      <c r="AY166" s="19" t="s">
        <v>139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9" t="s">
        <v>76</v>
      </c>
      <c r="BK166" s="157">
        <f>ROUND(I166*H166,2)</f>
        <v>0</v>
      </c>
      <c r="BL166" s="19" t="s">
        <v>147</v>
      </c>
      <c r="BM166" s="156" t="s">
        <v>234</v>
      </c>
    </row>
    <row r="167" spans="1:65" s="2" customFormat="1">
      <c r="A167" s="34"/>
      <c r="B167" s="35"/>
      <c r="C167" s="34"/>
      <c r="D167" s="158" t="s">
        <v>149</v>
      </c>
      <c r="E167" s="34"/>
      <c r="F167" s="159" t="s">
        <v>235</v>
      </c>
      <c r="G167" s="34"/>
      <c r="H167" s="34"/>
      <c r="I167" s="160"/>
      <c r="J167" s="34"/>
      <c r="K167" s="34"/>
      <c r="L167" s="35"/>
      <c r="M167" s="161"/>
      <c r="N167" s="162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149</v>
      </c>
      <c r="AU167" s="19" t="s">
        <v>78</v>
      </c>
    </row>
    <row r="168" spans="1:65" s="2" customFormat="1" ht="66.75" customHeight="1">
      <c r="A168" s="34"/>
      <c r="B168" s="144"/>
      <c r="C168" s="145" t="s">
        <v>236</v>
      </c>
      <c r="D168" s="145" t="s">
        <v>142</v>
      </c>
      <c r="E168" s="146" t="s">
        <v>237</v>
      </c>
      <c r="F168" s="147" t="s">
        <v>238</v>
      </c>
      <c r="G168" s="148" t="s">
        <v>145</v>
      </c>
      <c r="H168" s="149">
        <v>21.96</v>
      </c>
      <c r="I168" s="150"/>
      <c r="J168" s="151">
        <f>ROUND(I168*H168,2)</f>
        <v>0</v>
      </c>
      <c r="K168" s="147" t="s">
        <v>146</v>
      </c>
      <c r="L168" s="35"/>
      <c r="M168" s="152" t="s">
        <v>3</v>
      </c>
      <c r="N168" s="153" t="s">
        <v>40</v>
      </c>
      <c r="O168" s="55"/>
      <c r="P168" s="154">
        <f>O168*H168</f>
        <v>0</v>
      </c>
      <c r="Q168" s="154">
        <v>1.3599999999999999E-2</v>
      </c>
      <c r="R168" s="154">
        <f>Q168*H168</f>
        <v>0.29865599999999998</v>
      </c>
      <c r="S168" s="154">
        <v>0</v>
      </c>
      <c r="T168" s="15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6" t="s">
        <v>147</v>
      </c>
      <c r="AT168" s="156" t="s">
        <v>142</v>
      </c>
      <c r="AU168" s="156" t="s">
        <v>78</v>
      </c>
      <c r="AY168" s="19" t="s">
        <v>139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9" t="s">
        <v>76</v>
      </c>
      <c r="BK168" s="157">
        <f>ROUND(I168*H168,2)</f>
        <v>0</v>
      </c>
      <c r="BL168" s="19" t="s">
        <v>147</v>
      </c>
      <c r="BM168" s="156" t="s">
        <v>239</v>
      </c>
    </row>
    <row r="169" spans="1:65" s="2" customFormat="1">
      <c r="A169" s="34"/>
      <c r="B169" s="35"/>
      <c r="C169" s="34"/>
      <c r="D169" s="158" t="s">
        <v>149</v>
      </c>
      <c r="E169" s="34"/>
      <c r="F169" s="159" t="s">
        <v>240</v>
      </c>
      <c r="G169" s="34"/>
      <c r="H169" s="34"/>
      <c r="I169" s="160"/>
      <c r="J169" s="34"/>
      <c r="K169" s="34"/>
      <c r="L169" s="35"/>
      <c r="M169" s="161"/>
      <c r="N169" s="162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9" t="s">
        <v>149</v>
      </c>
      <c r="AU169" s="19" t="s">
        <v>78</v>
      </c>
    </row>
    <row r="170" spans="1:65" s="13" customFormat="1">
      <c r="B170" s="163"/>
      <c r="D170" s="164" t="s">
        <v>151</v>
      </c>
      <c r="E170" s="165" t="s">
        <v>3</v>
      </c>
      <c r="F170" s="166" t="s">
        <v>241</v>
      </c>
      <c r="H170" s="165" t="s">
        <v>3</v>
      </c>
      <c r="I170" s="167"/>
      <c r="L170" s="163"/>
      <c r="M170" s="168"/>
      <c r="N170" s="169"/>
      <c r="O170" s="169"/>
      <c r="P170" s="169"/>
      <c r="Q170" s="169"/>
      <c r="R170" s="169"/>
      <c r="S170" s="169"/>
      <c r="T170" s="170"/>
      <c r="AT170" s="165" t="s">
        <v>151</v>
      </c>
      <c r="AU170" s="165" t="s">
        <v>78</v>
      </c>
      <c r="AV170" s="13" t="s">
        <v>76</v>
      </c>
      <c r="AW170" s="13" t="s">
        <v>31</v>
      </c>
      <c r="AX170" s="13" t="s">
        <v>69</v>
      </c>
      <c r="AY170" s="165" t="s">
        <v>139</v>
      </c>
    </row>
    <row r="171" spans="1:65" s="14" customFormat="1">
      <c r="B171" s="171"/>
      <c r="D171" s="164" t="s">
        <v>151</v>
      </c>
      <c r="E171" s="172" t="s">
        <v>3</v>
      </c>
      <c r="F171" s="173" t="s">
        <v>242</v>
      </c>
      <c r="H171" s="174">
        <v>21.96</v>
      </c>
      <c r="I171" s="175"/>
      <c r="L171" s="171"/>
      <c r="M171" s="176"/>
      <c r="N171" s="177"/>
      <c r="O171" s="177"/>
      <c r="P171" s="177"/>
      <c r="Q171" s="177"/>
      <c r="R171" s="177"/>
      <c r="S171" s="177"/>
      <c r="T171" s="178"/>
      <c r="AT171" s="172" t="s">
        <v>151</v>
      </c>
      <c r="AU171" s="172" t="s">
        <v>78</v>
      </c>
      <c r="AV171" s="14" t="s">
        <v>78</v>
      </c>
      <c r="AW171" s="14" t="s">
        <v>31</v>
      </c>
      <c r="AX171" s="14" t="s">
        <v>76</v>
      </c>
      <c r="AY171" s="172" t="s">
        <v>139</v>
      </c>
    </row>
    <row r="172" spans="1:65" s="2" customFormat="1" ht="24.15" customHeight="1">
      <c r="A172" s="34"/>
      <c r="B172" s="144"/>
      <c r="C172" s="187" t="s">
        <v>9</v>
      </c>
      <c r="D172" s="187" t="s">
        <v>175</v>
      </c>
      <c r="E172" s="188" t="s">
        <v>243</v>
      </c>
      <c r="F172" s="189" t="s">
        <v>244</v>
      </c>
      <c r="G172" s="190" t="s">
        <v>145</v>
      </c>
      <c r="H172" s="191">
        <v>24.155999999999999</v>
      </c>
      <c r="I172" s="192"/>
      <c r="J172" s="193">
        <f>ROUND(I172*H172,2)</f>
        <v>0</v>
      </c>
      <c r="K172" s="189" t="s">
        <v>146</v>
      </c>
      <c r="L172" s="194"/>
      <c r="M172" s="195" t="s">
        <v>3</v>
      </c>
      <c r="N172" s="196" t="s">
        <v>40</v>
      </c>
      <c r="O172" s="55"/>
      <c r="P172" s="154">
        <f>O172*H172</f>
        <v>0</v>
      </c>
      <c r="Q172" s="154">
        <v>4.7999999999999996E-3</v>
      </c>
      <c r="R172" s="154">
        <f>Q172*H172</f>
        <v>0.11594879999999999</v>
      </c>
      <c r="S172" s="154">
        <v>0</v>
      </c>
      <c r="T172" s="15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6" t="s">
        <v>178</v>
      </c>
      <c r="AT172" s="156" t="s">
        <v>175</v>
      </c>
      <c r="AU172" s="156" t="s">
        <v>78</v>
      </c>
      <c r="AY172" s="19" t="s">
        <v>139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9" t="s">
        <v>76</v>
      </c>
      <c r="BK172" s="157">
        <f>ROUND(I172*H172,2)</f>
        <v>0</v>
      </c>
      <c r="BL172" s="19" t="s">
        <v>147</v>
      </c>
      <c r="BM172" s="156" t="s">
        <v>245</v>
      </c>
    </row>
    <row r="173" spans="1:65" s="14" customFormat="1">
      <c r="B173" s="171"/>
      <c r="D173" s="164" t="s">
        <v>151</v>
      </c>
      <c r="E173" s="172" t="s">
        <v>3</v>
      </c>
      <c r="F173" s="173" t="s">
        <v>246</v>
      </c>
      <c r="H173" s="174">
        <v>24.155999999999999</v>
      </c>
      <c r="I173" s="175"/>
      <c r="L173" s="171"/>
      <c r="M173" s="176"/>
      <c r="N173" s="177"/>
      <c r="O173" s="177"/>
      <c r="P173" s="177"/>
      <c r="Q173" s="177"/>
      <c r="R173" s="177"/>
      <c r="S173" s="177"/>
      <c r="T173" s="178"/>
      <c r="AT173" s="172" t="s">
        <v>151</v>
      </c>
      <c r="AU173" s="172" t="s">
        <v>78</v>
      </c>
      <c r="AV173" s="14" t="s">
        <v>78</v>
      </c>
      <c r="AW173" s="14" t="s">
        <v>31</v>
      </c>
      <c r="AX173" s="14" t="s">
        <v>76</v>
      </c>
      <c r="AY173" s="172" t="s">
        <v>139</v>
      </c>
    </row>
    <row r="174" spans="1:65" s="2" customFormat="1" ht="37.799999999999997" customHeight="1">
      <c r="A174" s="34"/>
      <c r="B174" s="144"/>
      <c r="C174" s="145" t="s">
        <v>197</v>
      </c>
      <c r="D174" s="145" t="s">
        <v>142</v>
      </c>
      <c r="E174" s="146" t="s">
        <v>247</v>
      </c>
      <c r="F174" s="147" t="s">
        <v>248</v>
      </c>
      <c r="G174" s="148" t="s">
        <v>145</v>
      </c>
      <c r="H174" s="149">
        <v>21.96</v>
      </c>
      <c r="I174" s="150"/>
      <c r="J174" s="151">
        <f>ROUND(I174*H174,2)</f>
        <v>0</v>
      </c>
      <c r="K174" s="147" t="s">
        <v>146</v>
      </c>
      <c r="L174" s="35"/>
      <c r="M174" s="152" t="s">
        <v>3</v>
      </c>
      <c r="N174" s="153" t="s">
        <v>40</v>
      </c>
      <c r="O174" s="55"/>
      <c r="P174" s="154">
        <f>O174*H174</f>
        <v>0</v>
      </c>
      <c r="Q174" s="154">
        <v>2.8500000000000001E-3</v>
      </c>
      <c r="R174" s="154">
        <f>Q174*H174</f>
        <v>6.2586000000000003E-2</v>
      </c>
      <c r="S174" s="154">
        <v>0</v>
      </c>
      <c r="T174" s="15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56" t="s">
        <v>147</v>
      </c>
      <c r="AT174" s="156" t="s">
        <v>142</v>
      </c>
      <c r="AU174" s="156" t="s">
        <v>78</v>
      </c>
      <c r="AY174" s="19" t="s">
        <v>139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9" t="s">
        <v>76</v>
      </c>
      <c r="BK174" s="157">
        <f>ROUND(I174*H174,2)</f>
        <v>0</v>
      </c>
      <c r="BL174" s="19" t="s">
        <v>147</v>
      </c>
      <c r="BM174" s="156" t="s">
        <v>249</v>
      </c>
    </row>
    <row r="175" spans="1:65" s="2" customFormat="1">
      <c r="A175" s="34"/>
      <c r="B175" s="35"/>
      <c r="C175" s="34"/>
      <c r="D175" s="158" t="s">
        <v>149</v>
      </c>
      <c r="E175" s="34"/>
      <c r="F175" s="159" t="s">
        <v>250</v>
      </c>
      <c r="G175" s="34"/>
      <c r="H175" s="34"/>
      <c r="I175" s="160"/>
      <c r="J175" s="34"/>
      <c r="K175" s="34"/>
      <c r="L175" s="35"/>
      <c r="M175" s="161"/>
      <c r="N175" s="162"/>
      <c r="O175" s="55"/>
      <c r="P175" s="55"/>
      <c r="Q175" s="55"/>
      <c r="R175" s="55"/>
      <c r="S175" s="55"/>
      <c r="T175" s="56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9" t="s">
        <v>149</v>
      </c>
      <c r="AU175" s="19" t="s">
        <v>78</v>
      </c>
    </row>
    <row r="176" spans="1:65" s="2" customFormat="1" ht="55.5" customHeight="1">
      <c r="A176" s="34"/>
      <c r="B176" s="144"/>
      <c r="C176" s="145" t="s">
        <v>251</v>
      </c>
      <c r="D176" s="145" t="s">
        <v>142</v>
      </c>
      <c r="E176" s="146" t="s">
        <v>252</v>
      </c>
      <c r="F176" s="147" t="s">
        <v>253</v>
      </c>
      <c r="G176" s="148" t="s">
        <v>145</v>
      </c>
      <c r="H176" s="149">
        <v>21.96</v>
      </c>
      <c r="I176" s="150"/>
      <c r="J176" s="151">
        <f>ROUND(I176*H176,2)</f>
        <v>0</v>
      </c>
      <c r="K176" s="147" t="s">
        <v>146</v>
      </c>
      <c r="L176" s="35"/>
      <c r="M176" s="152" t="s">
        <v>3</v>
      </c>
      <c r="N176" s="153" t="s">
        <v>40</v>
      </c>
      <c r="O176" s="55"/>
      <c r="P176" s="154">
        <f>O176*H176</f>
        <v>0</v>
      </c>
      <c r="Q176" s="154">
        <v>1E-4</v>
      </c>
      <c r="R176" s="154">
        <f>Q176*H176</f>
        <v>2.196E-3</v>
      </c>
      <c r="S176" s="154">
        <v>0</v>
      </c>
      <c r="T176" s="15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6" t="s">
        <v>147</v>
      </c>
      <c r="AT176" s="156" t="s">
        <v>142</v>
      </c>
      <c r="AU176" s="156" t="s">
        <v>78</v>
      </c>
      <c r="AY176" s="19" t="s">
        <v>139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9" t="s">
        <v>76</v>
      </c>
      <c r="BK176" s="157">
        <f>ROUND(I176*H176,2)</f>
        <v>0</v>
      </c>
      <c r="BL176" s="19" t="s">
        <v>147</v>
      </c>
      <c r="BM176" s="156" t="s">
        <v>254</v>
      </c>
    </row>
    <row r="177" spans="1:65" s="2" customFormat="1">
      <c r="A177" s="34"/>
      <c r="B177" s="35"/>
      <c r="C177" s="34"/>
      <c r="D177" s="158" t="s">
        <v>149</v>
      </c>
      <c r="E177" s="34"/>
      <c r="F177" s="159" t="s">
        <v>255</v>
      </c>
      <c r="G177" s="34"/>
      <c r="H177" s="34"/>
      <c r="I177" s="160"/>
      <c r="J177" s="34"/>
      <c r="K177" s="34"/>
      <c r="L177" s="35"/>
      <c r="M177" s="161"/>
      <c r="N177" s="162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149</v>
      </c>
      <c r="AU177" s="19" t="s">
        <v>78</v>
      </c>
    </row>
    <row r="178" spans="1:65" s="2" customFormat="1" ht="33" customHeight="1">
      <c r="A178" s="34"/>
      <c r="B178" s="144"/>
      <c r="C178" s="145" t="s">
        <v>256</v>
      </c>
      <c r="D178" s="145" t="s">
        <v>142</v>
      </c>
      <c r="E178" s="146" t="s">
        <v>257</v>
      </c>
      <c r="F178" s="147" t="s">
        <v>258</v>
      </c>
      <c r="G178" s="148" t="s">
        <v>145</v>
      </c>
      <c r="H178" s="149">
        <v>33.840000000000003</v>
      </c>
      <c r="I178" s="150"/>
      <c r="J178" s="151">
        <f>ROUND(I178*H178,2)</f>
        <v>0</v>
      </c>
      <c r="K178" s="147" t="s">
        <v>146</v>
      </c>
      <c r="L178" s="35"/>
      <c r="M178" s="152" t="s">
        <v>3</v>
      </c>
      <c r="N178" s="153" t="s">
        <v>40</v>
      </c>
      <c r="O178" s="55"/>
      <c r="P178" s="154">
        <f>O178*H178</f>
        <v>0</v>
      </c>
      <c r="Q178" s="154">
        <v>7.3499999999999998E-3</v>
      </c>
      <c r="R178" s="154">
        <f>Q178*H178</f>
        <v>0.24872400000000003</v>
      </c>
      <c r="S178" s="154">
        <v>0</v>
      </c>
      <c r="T178" s="15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56" t="s">
        <v>147</v>
      </c>
      <c r="AT178" s="156" t="s">
        <v>142</v>
      </c>
      <c r="AU178" s="156" t="s">
        <v>78</v>
      </c>
      <c r="AY178" s="19" t="s">
        <v>139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9" t="s">
        <v>76</v>
      </c>
      <c r="BK178" s="157">
        <f>ROUND(I178*H178,2)</f>
        <v>0</v>
      </c>
      <c r="BL178" s="19" t="s">
        <v>147</v>
      </c>
      <c r="BM178" s="156" t="s">
        <v>259</v>
      </c>
    </row>
    <row r="179" spans="1:65" s="2" customFormat="1">
      <c r="A179" s="34"/>
      <c r="B179" s="35"/>
      <c r="C179" s="34"/>
      <c r="D179" s="158" t="s">
        <v>149</v>
      </c>
      <c r="E179" s="34"/>
      <c r="F179" s="159" t="s">
        <v>260</v>
      </c>
      <c r="G179" s="34"/>
      <c r="H179" s="34"/>
      <c r="I179" s="160"/>
      <c r="J179" s="34"/>
      <c r="K179" s="34"/>
      <c r="L179" s="35"/>
      <c r="M179" s="161"/>
      <c r="N179" s="162"/>
      <c r="O179" s="55"/>
      <c r="P179" s="55"/>
      <c r="Q179" s="55"/>
      <c r="R179" s="55"/>
      <c r="S179" s="55"/>
      <c r="T179" s="56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9" t="s">
        <v>149</v>
      </c>
      <c r="AU179" s="19" t="s">
        <v>78</v>
      </c>
    </row>
    <row r="180" spans="1:65" s="13" customFormat="1">
      <c r="B180" s="163"/>
      <c r="D180" s="164" t="s">
        <v>151</v>
      </c>
      <c r="E180" s="165" t="s">
        <v>3</v>
      </c>
      <c r="F180" s="166" t="s">
        <v>158</v>
      </c>
      <c r="H180" s="165" t="s">
        <v>3</v>
      </c>
      <c r="I180" s="167"/>
      <c r="L180" s="163"/>
      <c r="M180" s="168"/>
      <c r="N180" s="169"/>
      <c r="O180" s="169"/>
      <c r="P180" s="169"/>
      <c r="Q180" s="169"/>
      <c r="R180" s="169"/>
      <c r="S180" s="169"/>
      <c r="T180" s="170"/>
      <c r="AT180" s="165" t="s">
        <v>151</v>
      </c>
      <c r="AU180" s="165" t="s">
        <v>78</v>
      </c>
      <c r="AV180" s="13" t="s">
        <v>76</v>
      </c>
      <c r="AW180" s="13" t="s">
        <v>31</v>
      </c>
      <c r="AX180" s="13" t="s">
        <v>69</v>
      </c>
      <c r="AY180" s="165" t="s">
        <v>139</v>
      </c>
    </row>
    <row r="181" spans="1:65" s="14" customFormat="1">
      <c r="B181" s="171"/>
      <c r="D181" s="164" t="s">
        <v>151</v>
      </c>
      <c r="E181" s="172" t="s">
        <v>3</v>
      </c>
      <c r="F181" s="173" t="s">
        <v>188</v>
      </c>
      <c r="H181" s="174">
        <v>9.36</v>
      </c>
      <c r="I181" s="175"/>
      <c r="L181" s="171"/>
      <c r="M181" s="176"/>
      <c r="N181" s="177"/>
      <c r="O181" s="177"/>
      <c r="P181" s="177"/>
      <c r="Q181" s="177"/>
      <c r="R181" s="177"/>
      <c r="S181" s="177"/>
      <c r="T181" s="178"/>
      <c r="AT181" s="172" t="s">
        <v>151</v>
      </c>
      <c r="AU181" s="172" t="s">
        <v>78</v>
      </c>
      <c r="AV181" s="14" t="s">
        <v>78</v>
      </c>
      <c r="AW181" s="14" t="s">
        <v>31</v>
      </c>
      <c r="AX181" s="14" t="s">
        <v>69</v>
      </c>
      <c r="AY181" s="172" t="s">
        <v>139</v>
      </c>
    </row>
    <row r="182" spans="1:65" s="14" customFormat="1">
      <c r="B182" s="171"/>
      <c r="D182" s="164" t="s">
        <v>151</v>
      </c>
      <c r="E182" s="172" t="s">
        <v>3</v>
      </c>
      <c r="F182" s="173" t="s">
        <v>159</v>
      </c>
      <c r="H182" s="174">
        <v>1.44</v>
      </c>
      <c r="I182" s="175"/>
      <c r="L182" s="171"/>
      <c r="M182" s="176"/>
      <c r="N182" s="177"/>
      <c r="O182" s="177"/>
      <c r="P182" s="177"/>
      <c r="Q182" s="177"/>
      <c r="R182" s="177"/>
      <c r="S182" s="177"/>
      <c r="T182" s="178"/>
      <c r="AT182" s="172" t="s">
        <v>151</v>
      </c>
      <c r="AU182" s="172" t="s">
        <v>78</v>
      </c>
      <c r="AV182" s="14" t="s">
        <v>78</v>
      </c>
      <c r="AW182" s="14" t="s">
        <v>31</v>
      </c>
      <c r="AX182" s="14" t="s">
        <v>69</v>
      </c>
      <c r="AY182" s="172" t="s">
        <v>139</v>
      </c>
    </row>
    <row r="183" spans="1:65" s="14" customFormat="1">
      <c r="B183" s="171"/>
      <c r="D183" s="164" t="s">
        <v>151</v>
      </c>
      <c r="E183" s="172" t="s">
        <v>3</v>
      </c>
      <c r="F183" s="173" t="s">
        <v>189</v>
      </c>
      <c r="H183" s="174">
        <v>23.04</v>
      </c>
      <c r="I183" s="175"/>
      <c r="L183" s="171"/>
      <c r="M183" s="176"/>
      <c r="N183" s="177"/>
      <c r="O183" s="177"/>
      <c r="P183" s="177"/>
      <c r="Q183" s="177"/>
      <c r="R183" s="177"/>
      <c r="S183" s="177"/>
      <c r="T183" s="178"/>
      <c r="AT183" s="172" t="s">
        <v>151</v>
      </c>
      <c r="AU183" s="172" t="s">
        <v>78</v>
      </c>
      <c r="AV183" s="14" t="s">
        <v>78</v>
      </c>
      <c r="AW183" s="14" t="s">
        <v>31</v>
      </c>
      <c r="AX183" s="14" t="s">
        <v>69</v>
      </c>
      <c r="AY183" s="172" t="s">
        <v>139</v>
      </c>
    </row>
    <row r="184" spans="1:65" s="15" customFormat="1">
      <c r="B184" s="179"/>
      <c r="D184" s="164" t="s">
        <v>151</v>
      </c>
      <c r="E184" s="180" t="s">
        <v>3</v>
      </c>
      <c r="F184" s="181" t="s">
        <v>161</v>
      </c>
      <c r="H184" s="182">
        <v>33.839999999999996</v>
      </c>
      <c r="I184" s="183"/>
      <c r="L184" s="179"/>
      <c r="M184" s="184"/>
      <c r="N184" s="185"/>
      <c r="O184" s="185"/>
      <c r="P184" s="185"/>
      <c r="Q184" s="185"/>
      <c r="R184" s="185"/>
      <c r="S184" s="185"/>
      <c r="T184" s="186"/>
      <c r="AT184" s="180" t="s">
        <v>151</v>
      </c>
      <c r="AU184" s="180" t="s">
        <v>78</v>
      </c>
      <c r="AV184" s="15" t="s">
        <v>147</v>
      </c>
      <c r="AW184" s="15" t="s">
        <v>31</v>
      </c>
      <c r="AX184" s="15" t="s">
        <v>76</v>
      </c>
      <c r="AY184" s="180" t="s">
        <v>139</v>
      </c>
    </row>
    <row r="185" spans="1:65" s="2" customFormat="1" ht="37.799999999999997" customHeight="1">
      <c r="A185" s="34"/>
      <c r="B185" s="144"/>
      <c r="C185" s="145" t="s">
        <v>261</v>
      </c>
      <c r="D185" s="145" t="s">
        <v>142</v>
      </c>
      <c r="E185" s="146" t="s">
        <v>262</v>
      </c>
      <c r="F185" s="147" t="s">
        <v>263</v>
      </c>
      <c r="G185" s="148" t="s">
        <v>145</v>
      </c>
      <c r="H185" s="149">
        <v>943.41200000000003</v>
      </c>
      <c r="I185" s="150"/>
      <c r="J185" s="151">
        <f>ROUND(I185*H185,2)</f>
        <v>0</v>
      </c>
      <c r="K185" s="147" t="s">
        <v>146</v>
      </c>
      <c r="L185" s="35"/>
      <c r="M185" s="152" t="s">
        <v>3</v>
      </c>
      <c r="N185" s="153" t="s">
        <v>40</v>
      </c>
      <c r="O185" s="55"/>
      <c r="P185" s="154">
        <f>O185*H185</f>
        <v>0</v>
      </c>
      <c r="Q185" s="154">
        <v>1.4E-3</v>
      </c>
      <c r="R185" s="154">
        <f>Q185*H185</f>
        <v>1.3207768</v>
      </c>
      <c r="S185" s="154">
        <v>0</v>
      </c>
      <c r="T185" s="15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56" t="s">
        <v>147</v>
      </c>
      <c r="AT185" s="156" t="s">
        <v>142</v>
      </c>
      <c r="AU185" s="156" t="s">
        <v>78</v>
      </c>
      <c r="AY185" s="19" t="s">
        <v>139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9" t="s">
        <v>76</v>
      </c>
      <c r="BK185" s="157">
        <f>ROUND(I185*H185,2)</f>
        <v>0</v>
      </c>
      <c r="BL185" s="19" t="s">
        <v>147</v>
      </c>
      <c r="BM185" s="156" t="s">
        <v>264</v>
      </c>
    </row>
    <row r="186" spans="1:65" s="2" customFormat="1">
      <c r="A186" s="34"/>
      <c r="B186" s="35"/>
      <c r="C186" s="34"/>
      <c r="D186" s="158" t="s">
        <v>149</v>
      </c>
      <c r="E186" s="34"/>
      <c r="F186" s="159" t="s">
        <v>265</v>
      </c>
      <c r="G186" s="34"/>
      <c r="H186" s="34"/>
      <c r="I186" s="160"/>
      <c r="J186" s="34"/>
      <c r="K186" s="34"/>
      <c r="L186" s="35"/>
      <c r="M186" s="161"/>
      <c r="N186" s="162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149</v>
      </c>
      <c r="AU186" s="19" t="s">
        <v>78</v>
      </c>
    </row>
    <row r="187" spans="1:65" s="13" customFormat="1">
      <c r="B187" s="163"/>
      <c r="D187" s="164" t="s">
        <v>151</v>
      </c>
      <c r="E187" s="165" t="s">
        <v>3</v>
      </c>
      <c r="F187" s="166" t="s">
        <v>266</v>
      </c>
      <c r="H187" s="165" t="s">
        <v>3</v>
      </c>
      <c r="I187" s="167"/>
      <c r="L187" s="163"/>
      <c r="M187" s="168"/>
      <c r="N187" s="169"/>
      <c r="O187" s="169"/>
      <c r="P187" s="169"/>
      <c r="Q187" s="169"/>
      <c r="R187" s="169"/>
      <c r="S187" s="169"/>
      <c r="T187" s="170"/>
      <c r="AT187" s="165" t="s">
        <v>151</v>
      </c>
      <c r="AU187" s="165" t="s">
        <v>78</v>
      </c>
      <c r="AV187" s="13" t="s">
        <v>76</v>
      </c>
      <c r="AW187" s="13" t="s">
        <v>31</v>
      </c>
      <c r="AX187" s="13" t="s">
        <v>69</v>
      </c>
      <c r="AY187" s="165" t="s">
        <v>139</v>
      </c>
    </row>
    <row r="188" spans="1:65" s="14" customFormat="1">
      <c r="B188" s="171"/>
      <c r="D188" s="164" t="s">
        <v>151</v>
      </c>
      <c r="E188" s="172" t="s">
        <v>3</v>
      </c>
      <c r="F188" s="173" t="s">
        <v>267</v>
      </c>
      <c r="H188" s="174">
        <v>48.94</v>
      </c>
      <c r="I188" s="175"/>
      <c r="L188" s="171"/>
      <c r="M188" s="176"/>
      <c r="N188" s="177"/>
      <c r="O188" s="177"/>
      <c r="P188" s="177"/>
      <c r="Q188" s="177"/>
      <c r="R188" s="177"/>
      <c r="S188" s="177"/>
      <c r="T188" s="178"/>
      <c r="AT188" s="172" t="s">
        <v>151</v>
      </c>
      <c r="AU188" s="172" t="s">
        <v>78</v>
      </c>
      <c r="AV188" s="14" t="s">
        <v>78</v>
      </c>
      <c r="AW188" s="14" t="s">
        <v>31</v>
      </c>
      <c r="AX188" s="14" t="s">
        <v>69</v>
      </c>
      <c r="AY188" s="172" t="s">
        <v>139</v>
      </c>
    </row>
    <row r="189" spans="1:65" s="13" customFormat="1">
      <c r="B189" s="163"/>
      <c r="D189" s="164" t="s">
        <v>151</v>
      </c>
      <c r="E189" s="165" t="s">
        <v>3</v>
      </c>
      <c r="F189" s="166" t="s">
        <v>268</v>
      </c>
      <c r="H189" s="165" t="s">
        <v>3</v>
      </c>
      <c r="I189" s="167"/>
      <c r="L189" s="163"/>
      <c r="M189" s="168"/>
      <c r="N189" s="169"/>
      <c r="O189" s="169"/>
      <c r="P189" s="169"/>
      <c r="Q189" s="169"/>
      <c r="R189" s="169"/>
      <c r="S189" s="169"/>
      <c r="T189" s="170"/>
      <c r="AT189" s="165" t="s">
        <v>151</v>
      </c>
      <c r="AU189" s="165" t="s">
        <v>78</v>
      </c>
      <c r="AV189" s="13" t="s">
        <v>76</v>
      </c>
      <c r="AW189" s="13" t="s">
        <v>31</v>
      </c>
      <c r="AX189" s="13" t="s">
        <v>69</v>
      </c>
      <c r="AY189" s="165" t="s">
        <v>139</v>
      </c>
    </row>
    <row r="190" spans="1:65" s="14" customFormat="1">
      <c r="B190" s="171"/>
      <c r="D190" s="164" t="s">
        <v>151</v>
      </c>
      <c r="E190" s="172" t="s">
        <v>3</v>
      </c>
      <c r="F190" s="173" t="s">
        <v>269</v>
      </c>
      <c r="H190" s="174">
        <v>767</v>
      </c>
      <c r="I190" s="175"/>
      <c r="L190" s="171"/>
      <c r="M190" s="176"/>
      <c r="N190" s="177"/>
      <c r="O190" s="177"/>
      <c r="P190" s="177"/>
      <c r="Q190" s="177"/>
      <c r="R190" s="177"/>
      <c r="S190" s="177"/>
      <c r="T190" s="178"/>
      <c r="AT190" s="172" t="s">
        <v>151</v>
      </c>
      <c r="AU190" s="172" t="s">
        <v>78</v>
      </c>
      <c r="AV190" s="14" t="s">
        <v>78</v>
      </c>
      <c r="AW190" s="14" t="s">
        <v>31</v>
      </c>
      <c r="AX190" s="14" t="s">
        <v>69</v>
      </c>
      <c r="AY190" s="172" t="s">
        <v>139</v>
      </c>
    </row>
    <row r="191" spans="1:65" s="13" customFormat="1">
      <c r="B191" s="163"/>
      <c r="D191" s="164" t="s">
        <v>151</v>
      </c>
      <c r="E191" s="165" t="s">
        <v>3</v>
      </c>
      <c r="F191" s="166" t="s">
        <v>270</v>
      </c>
      <c r="H191" s="165" t="s">
        <v>3</v>
      </c>
      <c r="I191" s="167"/>
      <c r="L191" s="163"/>
      <c r="M191" s="168"/>
      <c r="N191" s="169"/>
      <c r="O191" s="169"/>
      <c r="P191" s="169"/>
      <c r="Q191" s="169"/>
      <c r="R191" s="169"/>
      <c r="S191" s="169"/>
      <c r="T191" s="170"/>
      <c r="AT191" s="165" t="s">
        <v>151</v>
      </c>
      <c r="AU191" s="165" t="s">
        <v>78</v>
      </c>
      <c r="AV191" s="13" t="s">
        <v>76</v>
      </c>
      <c r="AW191" s="13" t="s">
        <v>31</v>
      </c>
      <c r="AX191" s="13" t="s">
        <v>69</v>
      </c>
      <c r="AY191" s="165" t="s">
        <v>139</v>
      </c>
    </row>
    <row r="192" spans="1:65" s="14" customFormat="1">
      <c r="B192" s="171"/>
      <c r="D192" s="164" t="s">
        <v>151</v>
      </c>
      <c r="E192" s="172" t="s">
        <v>3</v>
      </c>
      <c r="F192" s="173" t="s">
        <v>271</v>
      </c>
      <c r="H192" s="174">
        <v>127.47199999999999</v>
      </c>
      <c r="I192" s="175"/>
      <c r="L192" s="171"/>
      <c r="M192" s="176"/>
      <c r="N192" s="177"/>
      <c r="O192" s="177"/>
      <c r="P192" s="177"/>
      <c r="Q192" s="177"/>
      <c r="R192" s="177"/>
      <c r="S192" s="177"/>
      <c r="T192" s="178"/>
      <c r="AT192" s="172" t="s">
        <v>151</v>
      </c>
      <c r="AU192" s="172" t="s">
        <v>78</v>
      </c>
      <c r="AV192" s="14" t="s">
        <v>78</v>
      </c>
      <c r="AW192" s="14" t="s">
        <v>31</v>
      </c>
      <c r="AX192" s="14" t="s">
        <v>69</v>
      </c>
      <c r="AY192" s="172" t="s">
        <v>139</v>
      </c>
    </row>
    <row r="193" spans="1:65" s="15" customFormat="1">
      <c r="B193" s="179"/>
      <c r="D193" s="164" t="s">
        <v>151</v>
      </c>
      <c r="E193" s="180" t="s">
        <v>3</v>
      </c>
      <c r="F193" s="181" t="s">
        <v>161</v>
      </c>
      <c r="H193" s="182">
        <v>943.41200000000003</v>
      </c>
      <c r="I193" s="183"/>
      <c r="L193" s="179"/>
      <c r="M193" s="184"/>
      <c r="N193" s="185"/>
      <c r="O193" s="185"/>
      <c r="P193" s="185"/>
      <c r="Q193" s="185"/>
      <c r="R193" s="185"/>
      <c r="S193" s="185"/>
      <c r="T193" s="186"/>
      <c r="AT193" s="180" t="s">
        <v>151</v>
      </c>
      <c r="AU193" s="180" t="s">
        <v>78</v>
      </c>
      <c r="AV193" s="15" t="s">
        <v>147</v>
      </c>
      <c r="AW193" s="15" t="s">
        <v>31</v>
      </c>
      <c r="AX193" s="15" t="s">
        <v>76</v>
      </c>
      <c r="AY193" s="180" t="s">
        <v>139</v>
      </c>
    </row>
    <row r="194" spans="1:65" s="2" customFormat="1" ht="44.25" customHeight="1">
      <c r="A194" s="34"/>
      <c r="B194" s="144"/>
      <c r="C194" s="145" t="s">
        <v>272</v>
      </c>
      <c r="D194" s="145" t="s">
        <v>142</v>
      </c>
      <c r="E194" s="146" t="s">
        <v>273</v>
      </c>
      <c r="F194" s="147" t="s">
        <v>274</v>
      </c>
      <c r="G194" s="148" t="s">
        <v>275</v>
      </c>
      <c r="H194" s="149">
        <v>484.64</v>
      </c>
      <c r="I194" s="150"/>
      <c r="J194" s="151">
        <f>ROUND(I194*H194,2)</f>
        <v>0</v>
      </c>
      <c r="K194" s="147" t="s">
        <v>146</v>
      </c>
      <c r="L194" s="35"/>
      <c r="M194" s="152" t="s">
        <v>3</v>
      </c>
      <c r="N194" s="153" t="s">
        <v>40</v>
      </c>
      <c r="O194" s="55"/>
      <c r="P194" s="154">
        <f>O194*H194</f>
        <v>0</v>
      </c>
      <c r="Q194" s="154">
        <v>0</v>
      </c>
      <c r="R194" s="154">
        <f>Q194*H194</f>
        <v>0</v>
      </c>
      <c r="S194" s="154">
        <v>0</v>
      </c>
      <c r="T194" s="15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56" t="s">
        <v>147</v>
      </c>
      <c r="AT194" s="156" t="s">
        <v>142</v>
      </c>
      <c r="AU194" s="156" t="s">
        <v>78</v>
      </c>
      <c r="AY194" s="19" t="s">
        <v>139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9" t="s">
        <v>76</v>
      </c>
      <c r="BK194" s="157">
        <f>ROUND(I194*H194,2)</f>
        <v>0</v>
      </c>
      <c r="BL194" s="19" t="s">
        <v>147</v>
      </c>
      <c r="BM194" s="156" t="s">
        <v>276</v>
      </c>
    </row>
    <row r="195" spans="1:65" s="2" customFormat="1">
      <c r="A195" s="34"/>
      <c r="B195" s="35"/>
      <c r="C195" s="34"/>
      <c r="D195" s="158" t="s">
        <v>149</v>
      </c>
      <c r="E195" s="34"/>
      <c r="F195" s="159" t="s">
        <v>277</v>
      </c>
      <c r="G195" s="34"/>
      <c r="H195" s="34"/>
      <c r="I195" s="160"/>
      <c r="J195" s="34"/>
      <c r="K195" s="34"/>
      <c r="L195" s="35"/>
      <c r="M195" s="161"/>
      <c r="N195" s="162"/>
      <c r="O195" s="55"/>
      <c r="P195" s="55"/>
      <c r="Q195" s="55"/>
      <c r="R195" s="55"/>
      <c r="S195" s="55"/>
      <c r="T195" s="56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149</v>
      </c>
      <c r="AU195" s="19" t="s">
        <v>78</v>
      </c>
    </row>
    <row r="196" spans="1:65" s="13" customFormat="1">
      <c r="B196" s="163"/>
      <c r="D196" s="164" t="s">
        <v>151</v>
      </c>
      <c r="E196" s="165" t="s">
        <v>3</v>
      </c>
      <c r="F196" s="166" t="s">
        <v>278</v>
      </c>
      <c r="H196" s="165" t="s">
        <v>3</v>
      </c>
      <c r="I196" s="167"/>
      <c r="L196" s="163"/>
      <c r="M196" s="168"/>
      <c r="N196" s="169"/>
      <c r="O196" s="169"/>
      <c r="P196" s="169"/>
      <c r="Q196" s="169"/>
      <c r="R196" s="169"/>
      <c r="S196" s="169"/>
      <c r="T196" s="170"/>
      <c r="AT196" s="165" t="s">
        <v>151</v>
      </c>
      <c r="AU196" s="165" t="s">
        <v>78</v>
      </c>
      <c r="AV196" s="13" t="s">
        <v>76</v>
      </c>
      <c r="AW196" s="13" t="s">
        <v>31</v>
      </c>
      <c r="AX196" s="13" t="s">
        <v>69</v>
      </c>
      <c r="AY196" s="165" t="s">
        <v>139</v>
      </c>
    </row>
    <row r="197" spans="1:65" s="14" customFormat="1">
      <c r="B197" s="171"/>
      <c r="D197" s="164" t="s">
        <v>151</v>
      </c>
      <c r="E197" s="172" t="s">
        <v>3</v>
      </c>
      <c r="F197" s="173" t="s">
        <v>279</v>
      </c>
      <c r="H197" s="174">
        <v>386.28</v>
      </c>
      <c r="I197" s="175"/>
      <c r="L197" s="171"/>
      <c r="M197" s="176"/>
      <c r="N197" s="177"/>
      <c r="O197" s="177"/>
      <c r="P197" s="177"/>
      <c r="Q197" s="177"/>
      <c r="R197" s="177"/>
      <c r="S197" s="177"/>
      <c r="T197" s="178"/>
      <c r="AT197" s="172" t="s">
        <v>151</v>
      </c>
      <c r="AU197" s="172" t="s">
        <v>78</v>
      </c>
      <c r="AV197" s="14" t="s">
        <v>78</v>
      </c>
      <c r="AW197" s="14" t="s">
        <v>31</v>
      </c>
      <c r="AX197" s="14" t="s">
        <v>69</v>
      </c>
      <c r="AY197" s="172" t="s">
        <v>139</v>
      </c>
    </row>
    <row r="198" spans="1:65" s="13" customFormat="1">
      <c r="B198" s="163"/>
      <c r="D198" s="164" t="s">
        <v>151</v>
      </c>
      <c r="E198" s="165" t="s">
        <v>3</v>
      </c>
      <c r="F198" s="166" t="s">
        <v>280</v>
      </c>
      <c r="H198" s="165" t="s">
        <v>3</v>
      </c>
      <c r="I198" s="167"/>
      <c r="L198" s="163"/>
      <c r="M198" s="168"/>
      <c r="N198" s="169"/>
      <c r="O198" s="169"/>
      <c r="P198" s="169"/>
      <c r="Q198" s="169"/>
      <c r="R198" s="169"/>
      <c r="S198" s="169"/>
      <c r="T198" s="170"/>
      <c r="AT198" s="165" t="s">
        <v>151</v>
      </c>
      <c r="AU198" s="165" t="s">
        <v>78</v>
      </c>
      <c r="AV198" s="13" t="s">
        <v>76</v>
      </c>
      <c r="AW198" s="13" t="s">
        <v>31</v>
      </c>
      <c r="AX198" s="13" t="s">
        <v>69</v>
      </c>
      <c r="AY198" s="165" t="s">
        <v>139</v>
      </c>
    </row>
    <row r="199" spans="1:65" s="14" customFormat="1">
      <c r="B199" s="171"/>
      <c r="D199" s="164" t="s">
        <v>151</v>
      </c>
      <c r="E199" s="172" t="s">
        <v>3</v>
      </c>
      <c r="F199" s="173" t="s">
        <v>281</v>
      </c>
      <c r="H199" s="174">
        <v>98.36</v>
      </c>
      <c r="I199" s="175"/>
      <c r="L199" s="171"/>
      <c r="M199" s="176"/>
      <c r="N199" s="177"/>
      <c r="O199" s="177"/>
      <c r="P199" s="177"/>
      <c r="Q199" s="177"/>
      <c r="R199" s="177"/>
      <c r="S199" s="177"/>
      <c r="T199" s="178"/>
      <c r="AT199" s="172" t="s">
        <v>151</v>
      </c>
      <c r="AU199" s="172" t="s">
        <v>78</v>
      </c>
      <c r="AV199" s="14" t="s">
        <v>78</v>
      </c>
      <c r="AW199" s="14" t="s">
        <v>31</v>
      </c>
      <c r="AX199" s="14" t="s">
        <v>69</v>
      </c>
      <c r="AY199" s="172" t="s">
        <v>139</v>
      </c>
    </row>
    <row r="200" spans="1:65" s="15" customFormat="1">
      <c r="B200" s="179"/>
      <c r="D200" s="164" t="s">
        <v>151</v>
      </c>
      <c r="E200" s="180" t="s">
        <v>3</v>
      </c>
      <c r="F200" s="181" t="s">
        <v>161</v>
      </c>
      <c r="H200" s="182">
        <v>484.64</v>
      </c>
      <c r="I200" s="183"/>
      <c r="L200" s="179"/>
      <c r="M200" s="184"/>
      <c r="N200" s="185"/>
      <c r="O200" s="185"/>
      <c r="P200" s="185"/>
      <c r="Q200" s="185"/>
      <c r="R200" s="185"/>
      <c r="S200" s="185"/>
      <c r="T200" s="186"/>
      <c r="AT200" s="180" t="s">
        <v>151</v>
      </c>
      <c r="AU200" s="180" t="s">
        <v>78</v>
      </c>
      <c r="AV200" s="15" t="s">
        <v>147</v>
      </c>
      <c r="AW200" s="15" t="s">
        <v>31</v>
      </c>
      <c r="AX200" s="15" t="s">
        <v>76</v>
      </c>
      <c r="AY200" s="180" t="s">
        <v>139</v>
      </c>
    </row>
    <row r="201" spans="1:65" s="2" customFormat="1" ht="16.5" customHeight="1">
      <c r="A201" s="34"/>
      <c r="B201" s="144"/>
      <c r="C201" s="187" t="s">
        <v>8</v>
      </c>
      <c r="D201" s="187" t="s">
        <v>175</v>
      </c>
      <c r="E201" s="188" t="s">
        <v>282</v>
      </c>
      <c r="F201" s="189" t="s">
        <v>283</v>
      </c>
      <c r="G201" s="190" t="s">
        <v>275</v>
      </c>
      <c r="H201" s="191">
        <v>533.10400000000004</v>
      </c>
      <c r="I201" s="192"/>
      <c r="J201" s="193">
        <f>ROUND(I201*H201,2)</f>
        <v>0</v>
      </c>
      <c r="K201" s="189" t="s">
        <v>146</v>
      </c>
      <c r="L201" s="194"/>
      <c r="M201" s="195" t="s">
        <v>3</v>
      </c>
      <c r="N201" s="196" t="s">
        <v>40</v>
      </c>
      <c r="O201" s="55"/>
      <c r="P201" s="154">
        <f>O201*H201</f>
        <v>0</v>
      </c>
      <c r="Q201" s="154">
        <v>1E-4</v>
      </c>
      <c r="R201" s="154">
        <f>Q201*H201</f>
        <v>5.3310400000000008E-2</v>
      </c>
      <c r="S201" s="154">
        <v>0</v>
      </c>
      <c r="T201" s="15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56" t="s">
        <v>178</v>
      </c>
      <c r="AT201" s="156" t="s">
        <v>175</v>
      </c>
      <c r="AU201" s="156" t="s">
        <v>78</v>
      </c>
      <c r="AY201" s="19" t="s">
        <v>139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9" t="s">
        <v>76</v>
      </c>
      <c r="BK201" s="157">
        <f>ROUND(I201*H201,2)</f>
        <v>0</v>
      </c>
      <c r="BL201" s="19" t="s">
        <v>147</v>
      </c>
      <c r="BM201" s="156" t="s">
        <v>284</v>
      </c>
    </row>
    <row r="202" spans="1:65" s="14" customFormat="1">
      <c r="B202" s="171"/>
      <c r="D202" s="164" t="s">
        <v>151</v>
      </c>
      <c r="E202" s="172" t="s">
        <v>3</v>
      </c>
      <c r="F202" s="173" t="s">
        <v>285</v>
      </c>
      <c r="H202" s="174">
        <v>533.10400000000004</v>
      </c>
      <c r="I202" s="175"/>
      <c r="L202" s="171"/>
      <c r="M202" s="176"/>
      <c r="N202" s="177"/>
      <c r="O202" s="177"/>
      <c r="P202" s="177"/>
      <c r="Q202" s="177"/>
      <c r="R202" s="177"/>
      <c r="S202" s="177"/>
      <c r="T202" s="178"/>
      <c r="AT202" s="172" t="s">
        <v>151</v>
      </c>
      <c r="AU202" s="172" t="s">
        <v>78</v>
      </c>
      <c r="AV202" s="14" t="s">
        <v>78</v>
      </c>
      <c r="AW202" s="14" t="s">
        <v>31</v>
      </c>
      <c r="AX202" s="14" t="s">
        <v>76</v>
      </c>
      <c r="AY202" s="172" t="s">
        <v>139</v>
      </c>
    </row>
    <row r="203" spans="1:65" s="2" customFormat="1" ht="55.5" customHeight="1">
      <c r="A203" s="34"/>
      <c r="B203" s="144"/>
      <c r="C203" s="145" t="s">
        <v>286</v>
      </c>
      <c r="D203" s="145" t="s">
        <v>142</v>
      </c>
      <c r="E203" s="146" t="s">
        <v>287</v>
      </c>
      <c r="F203" s="147" t="s">
        <v>288</v>
      </c>
      <c r="G203" s="148" t="s">
        <v>275</v>
      </c>
      <c r="H203" s="149">
        <v>386.28</v>
      </c>
      <c r="I203" s="150"/>
      <c r="J203" s="151">
        <f>ROUND(I203*H203,2)</f>
        <v>0</v>
      </c>
      <c r="K203" s="147" t="s">
        <v>146</v>
      </c>
      <c r="L203" s="35"/>
      <c r="M203" s="152" t="s">
        <v>3</v>
      </c>
      <c r="N203" s="153" t="s">
        <v>40</v>
      </c>
      <c r="O203" s="55"/>
      <c r="P203" s="154">
        <f>O203*H203</f>
        <v>0</v>
      </c>
      <c r="Q203" s="154">
        <v>0</v>
      </c>
      <c r="R203" s="154">
        <f>Q203*H203</f>
        <v>0</v>
      </c>
      <c r="S203" s="154">
        <v>0</v>
      </c>
      <c r="T203" s="15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56" t="s">
        <v>147</v>
      </c>
      <c r="AT203" s="156" t="s">
        <v>142</v>
      </c>
      <c r="AU203" s="156" t="s">
        <v>78</v>
      </c>
      <c r="AY203" s="19" t="s">
        <v>139</v>
      </c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9" t="s">
        <v>76</v>
      </c>
      <c r="BK203" s="157">
        <f>ROUND(I203*H203,2)</f>
        <v>0</v>
      </c>
      <c r="BL203" s="19" t="s">
        <v>147</v>
      </c>
      <c r="BM203" s="156" t="s">
        <v>289</v>
      </c>
    </row>
    <row r="204" spans="1:65" s="2" customFormat="1">
      <c r="A204" s="34"/>
      <c r="B204" s="35"/>
      <c r="C204" s="34"/>
      <c r="D204" s="158" t="s">
        <v>149</v>
      </c>
      <c r="E204" s="34"/>
      <c r="F204" s="159" t="s">
        <v>290</v>
      </c>
      <c r="G204" s="34"/>
      <c r="H204" s="34"/>
      <c r="I204" s="160"/>
      <c r="J204" s="34"/>
      <c r="K204" s="34"/>
      <c r="L204" s="35"/>
      <c r="M204" s="161"/>
      <c r="N204" s="162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149</v>
      </c>
      <c r="AU204" s="19" t="s">
        <v>78</v>
      </c>
    </row>
    <row r="205" spans="1:65" s="14" customFormat="1">
      <c r="B205" s="171"/>
      <c r="D205" s="164" t="s">
        <v>151</v>
      </c>
      <c r="E205" s="172" t="s">
        <v>3</v>
      </c>
      <c r="F205" s="173" t="s">
        <v>291</v>
      </c>
      <c r="H205" s="174">
        <v>75</v>
      </c>
      <c r="I205" s="175"/>
      <c r="L205" s="171"/>
      <c r="M205" s="176"/>
      <c r="N205" s="177"/>
      <c r="O205" s="177"/>
      <c r="P205" s="177"/>
      <c r="Q205" s="177"/>
      <c r="R205" s="177"/>
      <c r="S205" s="177"/>
      <c r="T205" s="178"/>
      <c r="AT205" s="172" t="s">
        <v>151</v>
      </c>
      <c r="AU205" s="172" t="s">
        <v>78</v>
      </c>
      <c r="AV205" s="14" t="s">
        <v>78</v>
      </c>
      <c r="AW205" s="14" t="s">
        <v>31</v>
      </c>
      <c r="AX205" s="14" t="s">
        <v>69</v>
      </c>
      <c r="AY205" s="172" t="s">
        <v>139</v>
      </c>
    </row>
    <row r="206" spans="1:65" s="14" customFormat="1">
      <c r="B206" s="171"/>
      <c r="D206" s="164" t="s">
        <v>151</v>
      </c>
      <c r="E206" s="172" t="s">
        <v>3</v>
      </c>
      <c r="F206" s="173" t="s">
        <v>292</v>
      </c>
      <c r="H206" s="174">
        <v>105.35</v>
      </c>
      <c r="I206" s="175"/>
      <c r="L206" s="171"/>
      <c r="M206" s="176"/>
      <c r="N206" s="177"/>
      <c r="O206" s="177"/>
      <c r="P206" s="177"/>
      <c r="Q206" s="177"/>
      <c r="R206" s="177"/>
      <c r="S206" s="177"/>
      <c r="T206" s="178"/>
      <c r="AT206" s="172" t="s">
        <v>151</v>
      </c>
      <c r="AU206" s="172" t="s">
        <v>78</v>
      </c>
      <c r="AV206" s="14" t="s">
        <v>78</v>
      </c>
      <c r="AW206" s="14" t="s">
        <v>31</v>
      </c>
      <c r="AX206" s="14" t="s">
        <v>69</v>
      </c>
      <c r="AY206" s="172" t="s">
        <v>139</v>
      </c>
    </row>
    <row r="207" spans="1:65" s="14" customFormat="1">
      <c r="B207" s="171"/>
      <c r="D207" s="164" t="s">
        <v>151</v>
      </c>
      <c r="E207" s="172" t="s">
        <v>3</v>
      </c>
      <c r="F207" s="173" t="s">
        <v>293</v>
      </c>
      <c r="H207" s="174">
        <v>51.4</v>
      </c>
      <c r="I207" s="175"/>
      <c r="L207" s="171"/>
      <c r="M207" s="176"/>
      <c r="N207" s="177"/>
      <c r="O207" s="177"/>
      <c r="P207" s="177"/>
      <c r="Q207" s="177"/>
      <c r="R207" s="177"/>
      <c r="S207" s="177"/>
      <c r="T207" s="178"/>
      <c r="AT207" s="172" t="s">
        <v>151</v>
      </c>
      <c r="AU207" s="172" t="s">
        <v>78</v>
      </c>
      <c r="AV207" s="14" t="s">
        <v>78</v>
      </c>
      <c r="AW207" s="14" t="s">
        <v>31</v>
      </c>
      <c r="AX207" s="14" t="s">
        <v>69</v>
      </c>
      <c r="AY207" s="172" t="s">
        <v>139</v>
      </c>
    </row>
    <row r="208" spans="1:65" s="14" customFormat="1" ht="20.399999999999999">
      <c r="B208" s="171"/>
      <c r="D208" s="164" t="s">
        <v>151</v>
      </c>
      <c r="E208" s="172" t="s">
        <v>3</v>
      </c>
      <c r="F208" s="173" t="s">
        <v>294</v>
      </c>
      <c r="H208" s="174">
        <v>92.23</v>
      </c>
      <c r="I208" s="175"/>
      <c r="L208" s="171"/>
      <c r="M208" s="176"/>
      <c r="N208" s="177"/>
      <c r="O208" s="177"/>
      <c r="P208" s="177"/>
      <c r="Q208" s="177"/>
      <c r="R208" s="177"/>
      <c r="S208" s="177"/>
      <c r="T208" s="178"/>
      <c r="AT208" s="172" t="s">
        <v>151</v>
      </c>
      <c r="AU208" s="172" t="s">
        <v>78</v>
      </c>
      <c r="AV208" s="14" t="s">
        <v>78</v>
      </c>
      <c r="AW208" s="14" t="s">
        <v>31</v>
      </c>
      <c r="AX208" s="14" t="s">
        <v>69</v>
      </c>
      <c r="AY208" s="172" t="s">
        <v>139</v>
      </c>
    </row>
    <row r="209" spans="1:65" s="14" customFormat="1" ht="20.399999999999999">
      <c r="B209" s="171"/>
      <c r="D209" s="164" t="s">
        <v>151</v>
      </c>
      <c r="E209" s="172" t="s">
        <v>3</v>
      </c>
      <c r="F209" s="173" t="s">
        <v>295</v>
      </c>
      <c r="H209" s="174">
        <v>44.2</v>
      </c>
      <c r="I209" s="175"/>
      <c r="L209" s="171"/>
      <c r="M209" s="176"/>
      <c r="N209" s="177"/>
      <c r="O209" s="177"/>
      <c r="P209" s="177"/>
      <c r="Q209" s="177"/>
      <c r="R209" s="177"/>
      <c r="S209" s="177"/>
      <c r="T209" s="178"/>
      <c r="AT209" s="172" t="s">
        <v>151</v>
      </c>
      <c r="AU209" s="172" t="s">
        <v>78</v>
      </c>
      <c r="AV209" s="14" t="s">
        <v>78</v>
      </c>
      <c r="AW209" s="14" t="s">
        <v>31</v>
      </c>
      <c r="AX209" s="14" t="s">
        <v>69</v>
      </c>
      <c r="AY209" s="172" t="s">
        <v>139</v>
      </c>
    </row>
    <row r="210" spans="1:65" s="14" customFormat="1">
      <c r="B210" s="171"/>
      <c r="D210" s="164" t="s">
        <v>151</v>
      </c>
      <c r="E210" s="172" t="s">
        <v>3</v>
      </c>
      <c r="F210" s="173" t="s">
        <v>296</v>
      </c>
      <c r="H210" s="174">
        <v>18.100000000000001</v>
      </c>
      <c r="I210" s="175"/>
      <c r="L210" s="171"/>
      <c r="M210" s="176"/>
      <c r="N210" s="177"/>
      <c r="O210" s="177"/>
      <c r="P210" s="177"/>
      <c r="Q210" s="177"/>
      <c r="R210" s="177"/>
      <c r="S210" s="177"/>
      <c r="T210" s="178"/>
      <c r="AT210" s="172" t="s">
        <v>151</v>
      </c>
      <c r="AU210" s="172" t="s">
        <v>78</v>
      </c>
      <c r="AV210" s="14" t="s">
        <v>78</v>
      </c>
      <c r="AW210" s="14" t="s">
        <v>31</v>
      </c>
      <c r="AX210" s="14" t="s">
        <v>69</v>
      </c>
      <c r="AY210" s="172" t="s">
        <v>139</v>
      </c>
    </row>
    <row r="211" spans="1:65" s="15" customFormat="1">
      <c r="B211" s="179"/>
      <c r="D211" s="164" t="s">
        <v>151</v>
      </c>
      <c r="E211" s="180" t="s">
        <v>3</v>
      </c>
      <c r="F211" s="181" t="s">
        <v>161</v>
      </c>
      <c r="H211" s="182">
        <v>386.28000000000003</v>
      </c>
      <c r="I211" s="183"/>
      <c r="L211" s="179"/>
      <c r="M211" s="184"/>
      <c r="N211" s="185"/>
      <c r="O211" s="185"/>
      <c r="P211" s="185"/>
      <c r="Q211" s="185"/>
      <c r="R211" s="185"/>
      <c r="S211" s="185"/>
      <c r="T211" s="186"/>
      <c r="AT211" s="180" t="s">
        <v>151</v>
      </c>
      <c r="AU211" s="180" t="s">
        <v>78</v>
      </c>
      <c r="AV211" s="15" t="s">
        <v>147</v>
      </c>
      <c r="AW211" s="15" t="s">
        <v>31</v>
      </c>
      <c r="AX211" s="15" t="s">
        <v>76</v>
      </c>
      <c r="AY211" s="180" t="s">
        <v>139</v>
      </c>
    </row>
    <row r="212" spans="1:65" s="2" customFormat="1" ht="24.15" customHeight="1">
      <c r="A212" s="34"/>
      <c r="B212" s="144"/>
      <c r="C212" s="187" t="s">
        <v>297</v>
      </c>
      <c r="D212" s="187" t="s">
        <v>175</v>
      </c>
      <c r="E212" s="188" t="s">
        <v>298</v>
      </c>
      <c r="F212" s="189" t="s">
        <v>299</v>
      </c>
      <c r="G212" s="190" t="s">
        <v>275</v>
      </c>
      <c r="H212" s="191">
        <v>424.90800000000002</v>
      </c>
      <c r="I212" s="192"/>
      <c r="J212" s="193">
        <f>ROUND(I212*H212,2)</f>
        <v>0</v>
      </c>
      <c r="K212" s="189" t="s">
        <v>146</v>
      </c>
      <c r="L212" s="194"/>
      <c r="M212" s="195" t="s">
        <v>3</v>
      </c>
      <c r="N212" s="196" t="s">
        <v>40</v>
      </c>
      <c r="O212" s="55"/>
      <c r="P212" s="154">
        <f>O212*H212</f>
        <v>0</v>
      </c>
      <c r="Q212" s="154">
        <v>4.0000000000000003E-5</v>
      </c>
      <c r="R212" s="154">
        <f>Q212*H212</f>
        <v>1.6996320000000002E-2</v>
      </c>
      <c r="S212" s="154">
        <v>0</v>
      </c>
      <c r="T212" s="15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56" t="s">
        <v>178</v>
      </c>
      <c r="AT212" s="156" t="s">
        <v>175</v>
      </c>
      <c r="AU212" s="156" t="s">
        <v>78</v>
      </c>
      <c r="AY212" s="19" t="s">
        <v>139</v>
      </c>
      <c r="BE212" s="157">
        <f>IF(N212="základní",J212,0)</f>
        <v>0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19" t="s">
        <v>76</v>
      </c>
      <c r="BK212" s="157">
        <f>ROUND(I212*H212,2)</f>
        <v>0</v>
      </c>
      <c r="BL212" s="19" t="s">
        <v>147</v>
      </c>
      <c r="BM212" s="156" t="s">
        <v>300</v>
      </c>
    </row>
    <row r="213" spans="1:65" s="14" customFormat="1">
      <c r="B213" s="171"/>
      <c r="D213" s="164" t="s">
        <v>151</v>
      </c>
      <c r="E213" s="172" t="s">
        <v>3</v>
      </c>
      <c r="F213" s="173" t="s">
        <v>301</v>
      </c>
      <c r="H213" s="174">
        <v>424.90800000000002</v>
      </c>
      <c r="I213" s="175"/>
      <c r="L213" s="171"/>
      <c r="M213" s="176"/>
      <c r="N213" s="177"/>
      <c r="O213" s="177"/>
      <c r="P213" s="177"/>
      <c r="Q213" s="177"/>
      <c r="R213" s="177"/>
      <c r="S213" s="177"/>
      <c r="T213" s="178"/>
      <c r="AT213" s="172" t="s">
        <v>151</v>
      </c>
      <c r="AU213" s="172" t="s">
        <v>78</v>
      </c>
      <c r="AV213" s="14" t="s">
        <v>78</v>
      </c>
      <c r="AW213" s="14" t="s">
        <v>31</v>
      </c>
      <c r="AX213" s="14" t="s">
        <v>76</v>
      </c>
      <c r="AY213" s="172" t="s">
        <v>139</v>
      </c>
    </row>
    <row r="214" spans="1:65" s="2" customFormat="1" ht="24.15" customHeight="1">
      <c r="A214" s="34"/>
      <c r="B214" s="144"/>
      <c r="C214" s="145" t="s">
        <v>302</v>
      </c>
      <c r="D214" s="145" t="s">
        <v>142</v>
      </c>
      <c r="E214" s="146" t="s">
        <v>303</v>
      </c>
      <c r="F214" s="147" t="s">
        <v>304</v>
      </c>
      <c r="G214" s="148" t="s">
        <v>145</v>
      </c>
      <c r="H214" s="149">
        <v>943.41200000000003</v>
      </c>
      <c r="I214" s="150"/>
      <c r="J214" s="151">
        <f>ROUND(I214*H214,2)</f>
        <v>0</v>
      </c>
      <c r="K214" s="147" t="s">
        <v>146</v>
      </c>
      <c r="L214" s="35"/>
      <c r="M214" s="152" t="s">
        <v>3</v>
      </c>
      <c r="N214" s="153" t="s">
        <v>40</v>
      </c>
      <c r="O214" s="55"/>
      <c r="P214" s="154">
        <f>O214*H214</f>
        <v>0</v>
      </c>
      <c r="Q214" s="154">
        <v>2.5000000000000001E-4</v>
      </c>
      <c r="R214" s="154">
        <f>Q214*H214</f>
        <v>0.23585300000000001</v>
      </c>
      <c r="S214" s="154">
        <v>0</v>
      </c>
      <c r="T214" s="15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56" t="s">
        <v>147</v>
      </c>
      <c r="AT214" s="156" t="s">
        <v>142</v>
      </c>
      <c r="AU214" s="156" t="s">
        <v>78</v>
      </c>
      <c r="AY214" s="19" t="s">
        <v>139</v>
      </c>
      <c r="BE214" s="157">
        <f>IF(N214="základní",J214,0)</f>
        <v>0</v>
      </c>
      <c r="BF214" s="157">
        <f>IF(N214="snížená",J214,0)</f>
        <v>0</v>
      </c>
      <c r="BG214" s="157">
        <f>IF(N214="zákl. přenesená",J214,0)</f>
        <v>0</v>
      </c>
      <c r="BH214" s="157">
        <f>IF(N214="sníž. přenesená",J214,0)</f>
        <v>0</v>
      </c>
      <c r="BI214" s="157">
        <f>IF(N214="nulová",J214,0)</f>
        <v>0</v>
      </c>
      <c r="BJ214" s="19" t="s">
        <v>76</v>
      </c>
      <c r="BK214" s="157">
        <f>ROUND(I214*H214,2)</f>
        <v>0</v>
      </c>
      <c r="BL214" s="19" t="s">
        <v>147</v>
      </c>
      <c r="BM214" s="156" t="s">
        <v>305</v>
      </c>
    </row>
    <row r="215" spans="1:65" s="2" customFormat="1">
      <c r="A215" s="34"/>
      <c r="B215" s="35"/>
      <c r="C215" s="34"/>
      <c r="D215" s="158" t="s">
        <v>149</v>
      </c>
      <c r="E215" s="34"/>
      <c r="F215" s="159" t="s">
        <v>306</v>
      </c>
      <c r="G215" s="34"/>
      <c r="H215" s="34"/>
      <c r="I215" s="160"/>
      <c r="J215" s="34"/>
      <c r="K215" s="34"/>
      <c r="L215" s="35"/>
      <c r="M215" s="161"/>
      <c r="N215" s="162"/>
      <c r="O215" s="55"/>
      <c r="P215" s="55"/>
      <c r="Q215" s="55"/>
      <c r="R215" s="55"/>
      <c r="S215" s="55"/>
      <c r="T215" s="56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9" t="s">
        <v>149</v>
      </c>
      <c r="AU215" s="19" t="s">
        <v>78</v>
      </c>
    </row>
    <row r="216" spans="1:65" s="13" customFormat="1">
      <c r="B216" s="163"/>
      <c r="D216" s="164" t="s">
        <v>151</v>
      </c>
      <c r="E216" s="165" t="s">
        <v>3</v>
      </c>
      <c r="F216" s="166" t="s">
        <v>266</v>
      </c>
      <c r="H216" s="165" t="s">
        <v>3</v>
      </c>
      <c r="I216" s="167"/>
      <c r="L216" s="163"/>
      <c r="M216" s="168"/>
      <c r="N216" s="169"/>
      <c r="O216" s="169"/>
      <c r="P216" s="169"/>
      <c r="Q216" s="169"/>
      <c r="R216" s="169"/>
      <c r="S216" s="169"/>
      <c r="T216" s="170"/>
      <c r="AT216" s="165" t="s">
        <v>151</v>
      </c>
      <c r="AU216" s="165" t="s">
        <v>78</v>
      </c>
      <c r="AV216" s="13" t="s">
        <v>76</v>
      </c>
      <c r="AW216" s="13" t="s">
        <v>31</v>
      </c>
      <c r="AX216" s="13" t="s">
        <v>69</v>
      </c>
      <c r="AY216" s="165" t="s">
        <v>139</v>
      </c>
    </row>
    <row r="217" spans="1:65" s="14" customFormat="1">
      <c r="B217" s="171"/>
      <c r="D217" s="164" t="s">
        <v>151</v>
      </c>
      <c r="E217" s="172" t="s">
        <v>3</v>
      </c>
      <c r="F217" s="173" t="s">
        <v>267</v>
      </c>
      <c r="H217" s="174">
        <v>48.94</v>
      </c>
      <c r="I217" s="175"/>
      <c r="L217" s="171"/>
      <c r="M217" s="176"/>
      <c r="N217" s="177"/>
      <c r="O217" s="177"/>
      <c r="P217" s="177"/>
      <c r="Q217" s="177"/>
      <c r="R217" s="177"/>
      <c r="S217" s="177"/>
      <c r="T217" s="178"/>
      <c r="AT217" s="172" t="s">
        <v>151</v>
      </c>
      <c r="AU217" s="172" t="s">
        <v>78</v>
      </c>
      <c r="AV217" s="14" t="s">
        <v>78</v>
      </c>
      <c r="AW217" s="14" t="s">
        <v>31</v>
      </c>
      <c r="AX217" s="14" t="s">
        <v>69</v>
      </c>
      <c r="AY217" s="172" t="s">
        <v>139</v>
      </c>
    </row>
    <row r="218" spans="1:65" s="13" customFormat="1">
      <c r="B218" s="163"/>
      <c r="D218" s="164" t="s">
        <v>151</v>
      </c>
      <c r="E218" s="165" t="s">
        <v>3</v>
      </c>
      <c r="F218" s="166" t="s">
        <v>268</v>
      </c>
      <c r="H218" s="165" t="s">
        <v>3</v>
      </c>
      <c r="I218" s="167"/>
      <c r="L218" s="163"/>
      <c r="M218" s="168"/>
      <c r="N218" s="169"/>
      <c r="O218" s="169"/>
      <c r="P218" s="169"/>
      <c r="Q218" s="169"/>
      <c r="R218" s="169"/>
      <c r="S218" s="169"/>
      <c r="T218" s="170"/>
      <c r="AT218" s="165" t="s">
        <v>151</v>
      </c>
      <c r="AU218" s="165" t="s">
        <v>78</v>
      </c>
      <c r="AV218" s="13" t="s">
        <v>76</v>
      </c>
      <c r="AW218" s="13" t="s">
        <v>31</v>
      </c>
      <c r="AX218" s="13" t="s">
        <v>69</v>
      </c>
      <c r="AY218" s="165" t="s">
        <v>139</v>
      </c>
    </row>
    <row r="219" spans="1:65" s="14" customFormat="1">
      <c r="B219" s="171"/>
      <c r="D219" s="164" t="s">
        <v>151</v>
      </c>
      <c r="E219" s="172" t="s">
        <v>3</v>
      </c>
      <c r="F219" s="173" t="s">
        <v>269</v>
      </c>
      <c r="H219" s="174">
        <v>767</v>
      </c>
      <c r="I219" s="175"/>
      <c r="L219" s="171"/>
      <c r="M219" s="176"/>
      <c r="N219" s="177"/>
      <c r="O219" s="177"/>
      <c r="P219" s="177"/>
      <c r="Q219" s="177"/>
      <c r="R219" s="177"/>
      <c r="S219" s="177"/>
      <c r="T219" s="178"/>
      <c r="AT219" s="172" t="s">
        <v>151</v>
      </c>
      <c r="AU219" s="172" t="s">
        <v>78</v>
      </c>
      <c r="AV219" s="14" t="s">
        <v>78</v>
      </c>
      <c r="AW219" s="14" t="s">
        <v>31</v>
      </c>
      <c r="AX219" s="14" t="s">
        <v>69</v>
      </c>
      <c r="AY219" s="172" t="s">
        <v>139</v>
      </c>
    </row>
    <row r="220" spans="1:65" s="13" customFormat="1">
      <c r="B220" s="163"/>
      <c r="D220" s="164" t="s">
        <v>151</v>
      </c>
      <c r="E220" s="165" t="s">
        <v>3</v>
      </c>
      <c r="F220" s="166" t="s">
        <v>270</v>
      </c>
      <c r="H220" s="165" t="s">
        <v>3</v>
      </c>
      <c r="I220" s="167"/>
      <c r="L220" s="163"/>
      <c r="M220" s="168"/>
      <c r="N220" s="169"/>
      <c r="O220" s="169"/>
      <c r="P220" s="169"/>
      <c r="Q220" s="169"/>
      <c r="R220" s="169"/>
      <c r="S220" s="169"/>
      <c r="T220" s="170"/>
      <c r="AT220" s="165" t="s">
        <v>151</v>
      </c>
      <c r="AU220" s="165" t="s">
        <v>78</v>
      </c>
      <c r="AV220" s="13" t="s">
        <v>76</v>
      </c>
      <c r="AW220" s="13" t="s">
        <v>31</v>
      </c>
      <c r="AX220" s="13" t="s">
        <v>69</v>
      </c>
      <c r="AY220" s="165" t="s">
        <v>139</v>
      </c>
    </row>
    <row r="221" spans="1:65" s="14" customFormat="1">
      <c r="B221" s="171"/>
      <c r="D221" s="164" t="s">
        <v>151</v>
      </c>
      <c r="E221" s="172" t="s">
        <v>3</v>
      </c>
      <c r="F221" s="173" t="s">
        <v>271</v>
      </c>
      <c r="H221" s="174">
        <v>127.47199999999999</v>
      </c>
      <c r="I221" s="175"/>
      <c r="L221" s="171"/>
      <c r="M221" s="176"/>
      <c r="N221" s="177"/>
      <c r="O221" s="177"/>
      <c r="P221" s="177"/>
      <c r="Q221" s="177"/>
      <c r="R221" s="177"/>
      <c r="S221" s="177"/>
      <c r="T221" s="178"/>
      <c r="AT221" s="172" t="s">
        <v>151</v>
      </c>
      <c r="AU221" s="172" t="s">
        <v>78</v>
      </c>
      <c r="AV221" s="14" t="s">
        <v>78</v>
      </c>
      <c r="AW221" s="14" t="s">
        <v>31</v>
      </c>
      <c r="AX221" s="14" t="s">
        <v>69</v>
      </c>
      <c r="AY221" s="172" t="s">
        <v>139</v>
      </c>
    </row>
    <row r="222" spans="1:65" s="15" customFormat="1">
      <c r="B222" s="179"/>
      <c r="D222" s="164" t="s">
        <v>151</v>
      </c>
      <c r="E222" s="180" t="s">
        <v>3</v>
      </c>
      <c r="F222" s="181" t="s">
        <v>161</v>
      </c>
      <c r="H222" s="182">
        <v>943.41200000000003</v>
      </c>
      <c r="I222" s="183"/>
      <c r="L222" s="179"/>
      <c r="M222" s="184"/>
      <c r="N222" s="185"/>
      <c r="O222" s="185"/>
      <c r="P222" s="185"/>
      <c r="Q222" s="185"/>
      <c r="R222" s="185"/>
      <c r="S222" s="185"/>
      <c r="T222" s="186"/>
      <c r="AT222" s="180" t="s">
        <v>151</v>
      </c>
      <c r="AU222" s="180" t="s">
        <v>78</v>
      </c>
      <c r="AV222" s="15" t="s">
        <v>147</v>
      </c>
      <c r="AW222" s="15" t="s">
        <v>31</v>
      </c>
      <c r="AX222" s="15" t="s">
        <v>76</v>
      </c>
      <c r="AY222" s="180" t="s">
        <v>139</v>
      </c>
    </row>
    <row r="223" spans="1:65" s="2" customFormat="1" ht="66.75" customHeight="1">
      <c r="A223" s="34"/>
      <c r="B223" s="144"/>
      <c r="C223" s="145" t="s">
        <v>307</v>
      </c>
      <c r="D223" s="145" t="s">
        <v>142</v>
      </c>
      <c r="E223" s="146" t="s">
        <v>308</v>
      </c>
      <c r="F223" s="147" t="s">
        <v>309</v>
      </c>
      <c r="G223" s="148" t="s">
        <v>145</v>
      </c>
      <c r="H223" s="149">
        <v>48.94</v>
      </c>
      <c r="I223" s="150"/>
      <c r="J223" s="151">
        <f>ROUND(I223*H223,2)</f>
        <v>0</v>
      </c>
      <c r="K223" s="147" t="s">
        <v>146</v>
      </c>
      <c r="L223" s="35"/>
      <c r="M223" s="152" t="s">
        <v>3</v>
      </c>
      <c r="N223" s="153" t="s">
        <v>40</v>
      </c>
      <c r="O223" s="55"/>
      <c r="P223" s="154">
        <f>O223*H223</f>
        <v>0</v>
      </c>
      <c r="Q223" s="154">
        <v>8.6800000000000002E-3</v>
      </c>
      <c r="R223" s="154">
        <f>Q223*H223</f>
        <v>0.42479919999999999</v>
      </c>
      <c r="S223" s="154">
        <v>0</v>
      </c>
      <c r="T223" s="15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56" t="s">
        <v>147</v>
      </c>
      <c r="AT223" s="156" t="s">
        <v>142</v>
      </c>
      <c r="AU223" s="156" t="s">
        <v>78</v>
      </c>
      <c r="AY223" s="19" t="s">
        <v>139</v>
      </c>
      <c r="BE223" s="157">
        <f>IF(N223="základní",J223,0)</f>
        <v>0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9" t="s">
        <v>76</v>
      </c>
      <c r="BK223" s="157">
        <f>ROUND(I223*H223,2)</f>
        <v>0</v>
      </c>
      <c r="BL223" s="19" t="s">
        <v>147</v>
      </c>
      <c r="BM223" s="156" t="s">
        <v>310</v>
      </c>
    </row>
    <row r="224" spans="1:65" s="2" customFormat="1">
      <c r="A224" s="34"/>
      <c r="B224" s="35"/>
      <c r="C224" s="34"/>
      <c r="D224" s="158" t="s">
        <v>149</v>
      </c>
      <c r="E224" s="34"/>
      <c r="F224" s="159" t="s">
        <v>311</v>
      </c>
      <c r="G224" s="34"/>
      <c r="H224" s="34"/>
      <c r="I224" s="160"/>
      <c r="J224" s="34"/>
      <c r="K224" s="34"/>
      <c r="L224" s="35"/>
      <c r="M224" s="161"/>
      <c r="N224" s="162"/>
      <c r="O224" s="55"/>
      <c r="P224" s="55"/>
      <c r="Q224" s="55"/>
      <c r="R224" s="55"/>
      <c r="S224" s="55"/>
      <c r="T224" s="56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9" t="s">
        <v>149</v>
      </c>
      <c r="AU224" s="19" t="s">
        <v>78</v>
      </c>
    </row>
    <row r="225" spans="1:65" s="13" customFormat="1">
      <c r="B225" s="163"/>
      <c r="D225" s="164" t="s">
        <v>151</v>
      </c>
      <c r="E225" s="165" t="s">
        <v>3</v>
      </c>
      <c r="F225" s="166" t="s">
        <v>266</v>
      </c>
      <c r="H225" s="165" t="s">
        <v>3</v>
      </c>
      <c r="I225" s="167"/>
      <c r="L225" s="163"/>
      <c r="M225" s="168"/>
      <c r="N225" s="169"/>
      <c r="O225" s="169"/>
      <c r="P225" s="169"/>
      <c r="Q225" s="169"/>
      <c r="R225" s="169"/>
      <c r="S225" s="169"/>
      <c r="T225" s="170"/>
      <c r="AT225" s="165" t="s">
        <v>151</v>
      </c>
      <c r="AU225" s="165" t="s">
        <v>78</v>
      </c>
      <c r="AV225" s="13" t="s">
        <v>76</v>
      </c>
      <c r="AW225" s="13" t="s">
        <v>31</v>
      </c>
      <c r="AX225" s="13" t="s">
        <v>69</v>
      </c>
      <c r="AY225" s="165" t="s">
        <v>139</v>
      </c>
    </row>
    <row r="226" spans="1:65" s="14" customFormat="1">
      <c r="B226" s="171"/>
      <c r="D226" s="164" t="s">
        <v>151</v>
      </c>
      <c r="E226" s="172" t="s">
        <v>3</v>
      </c>
      <c r="F226" s="173" t="s">
        <v>267</v>
      </c>
      <c r="H226" s="174">
        <v>48.94</v>
      </c>
      <c r="I226" s="175"/>
      <c r="L226" s="171"/>
      <c r="M226" s="176"/>
      <c r="N226" s="177"/>
      <c r="O226" s="177"/>
      <c r="P226" s="177"/>
      <c r="Q226" s="177"/>
      <c r="R226" s="177"/>
      <c r="S226" s="177"/>
      <c r="T226" s="178"/>
      <c r="AT226" s="172" t="s">
        <v>151</v>
      </c>
      <c r="AU226" s="172" t="s">
        <v>78</v>
      </c>
      <c r="AV226" s="14" t="s">
        <v>78</v>
      </c>
      <c r="AW226" s="14" t="s">
        <v>31</v>
      </c>
      <c r="AX226" s="14" t="s">
        <v>76</v>
      </c>
      <c r="AY226" s="172" t="s">
        <v>139</v>
      </c>
    </row>
    <row r="227" spans="1:65" s="2" customFormat="1" ht="24.15" customHeight="1">
      <c r="A227" s="34"/>
      <c r="B227" s="144"/>
      <c r="C227" s="187" t="s">
        <v>312</v>
      </c>
      <c r="D227" s="187" t="s">
        <v>175</v>
      </c>
      <c r="E227" s="188" t="s">
        <v>313</v>
      </c>
      <c r="F227" s="189" t="s">
        <v>314</v>
      </c>
      <c r="G227" s="190" t="s">
        <v>145</v>
      </c>
      <c r="H227" s="191">
        <v>53.834000000000003</v>
      </c>
      <c r="I227" s="192"/>
      <c r="J227" s="193">
        <f>ROUND(I227*H227,2)</f>
        <v>0</v>
      </c>
      <c r="K227" s="189" t="s">
        <v>146</v>
      </c>
      <c r="L227" s="194"/>
      <c r="M227" s="195" t="s">
        <v>3</v>
      </c>
      <c r="N227" s="196" t="s">
        <v>40</v>
      </c>
      <c r="O227" s="55"/>
      <c r="P227" s="154">
        <f>O227*H227</f>
        <v>0</v>
      </c>
      <c r="Q227" s="154">
        <v>6.3E-3</v>
      </c>
      <c r="R227" s="154">
        <f>Q227*H227</f>
        <v>0.33915420000000002</v>
      </c>
      <c r="S227" s="154">
        <v>0</v>
      </c>
      <c r="T227" s="15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56" t="s">
        <v>178</v>
      </c>
      <c r="AT227" s="156" t="s">
        <v>175</v>
      </c>
      <c r="AU227" s="156" t="s">
        <v>78</v>
      </c>
      <c r="AY227" s="19" t="s">
        <v>139</v>
      </c>
      <c r="BE227" s="157">
        <f>IF(N227="základní",J227,0)</f>
        <v>0</v>
      </c>
      <c r="BF227" s="157">
        <f>IF(N227="snížená",J227,0)</f>
        <v>0</v>
      </c>
      <c r="BG227" s="157">
        <f>IF(N227="zákl. přenesená",J227,0)</f>
        <v>0</v>
      </c>
      <c r="BH227" s="157">
        <f>IF(N227="sníž. přenesená",J227,0)</f>
        <v>0</v>
      </c>
      <c r="BI227" s="157">
        <f>IF(N227="nulová",J227,0)</f>
        <v>0</v>
      </c>
      <c r="BJ227" s="19" t="s">
        <v>76</v>
      </c>
      <c r="BK227" s="157">
        <f>ROUND(I227*H227,2)</f>
        <v>0</v>
      </c>
      <c r="BL227" s="19" t="s">
        <v>147</v>
      </c>
      <c r="BM227" s="156" t="s">
        <v>315</v>
      </c>
    </row>
    <row r="228" spans="1:65" s="14" customFormat="1">
      <c r="B228" s="171"/>
      <c r="D228" s="164" t="s">
        <v>151</v>
      </c>
      <c r="E228" s="172" t="s">
        <v>3</v>
      </c>
      <c r="F228" s="173" t="s">
        <v>316</v>
      </c>
      <c r="H228" s="174">
        <v>53.834000000000003</v>
      </c>
      <c r="I228" s="175"/>
      <c r="L228" s="171"/>
      <c r="M228" s="176"/>
      <c r="N228" s="177"/>
      <c r="O228" s="177"/>
      <c r="P228" s="177"/>
      <c r="Q228" s="177"/>
      <c r="R228" s="177"/>
      <c r="S228" s="177"/>
      <c r="T228" s="178"/>
      <c r="AT228" s="172" t="s">
        <v>151</v>
      </c>
      <c r="AU228" s="172" t="s">
        <v>78</v>
      </c>
      <c r="AV228" s="14" t="s">
        <v>78</v>
      </c>
      <c r="AW228" s="14" t="s">
        <v>31</v>
      </c>
      <c r="AX228" s="14" t="s">
        <v>76</v>
      </c>
      <c r="AY228" s="172" t="s">
        <v>139</v>
      </c>
    </row>
    <row r="229" spans="1:65" s="2" customFormat="1" ht="49.05" customHeight="1">
      <c r="A229" s="34"/>
      <c r="B229" s="144"/>
      <c r="C229" s="145" t="s">
        <v>317</v>
      </c>
      <c r="D229" s="145" t="s">
        <v>142</v>
      </c>
      <c r="E229" s="146" t="s">
        <v>318</v>
      </c>
      <c r="F229" s="147" t="s">
        <v>319</v>
      </c>
      <c r="G229" s="148" t="s">
        <v>275</v>
      </c>
      <c r="H229" s="149">
        <v>75</v>
      </c>
      <c r="I229" s="150"/>
      <c r="J229" s="151">
        <f>ROUND(I229*H229,2)</f>
        <v>0</v>
      </c>
      <c r="K229" s="147" t="s">
        <v>146</v>
      </c>
      <c r="L229" s="35"/>
      <c r="M229" s="152" t="s">
        <v>3</v>
      </c>
      <c r="N229" s="153" t="s">
        <v>40</v>
      </c>
      <c r="O229" s="55"/>
      <c r="P229" s="154">
        <f>O229*H229</f>
        <v>0</v>
      </c>
      <c r="Q229" s="154">
        <v>3.3899999999999998E-3</v>
      </c>
      <c r="R229" s="154">
        <f>Q229*H229</f>
        <v>0.25424999999999998</v>
      </c>
      <c r="S229" s="154">
        <v>0</v>
      </c>
      <c r="T229" s="15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56" t="s">
        <v>147</v>
      </c>
      <c r="AT229" s="156" t="s">
        <v>142</v>
      </c>
      <c r="AU229" s="156" t="s">
        <v>78</v>
      </c>
      <c r="AY229" s="19" t="s">
        <v>139</v>
      </c>
      <c r="BE229" s="157">
        <f>IF(N229="základní",J229,0)</f>
        <v>0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9" t="s">
        <v>76</v>
      </c>
      <c r="BK229" s="157">
        <f>ROUND(I229*H229,2)</f>
        <v>0</v>
      </c>
      <c r="BL229" s="19" t="s">
        <v>147</v>
      </c>
      <c r="BM229" s="156" t="s">
        <v>320</v>
      </c>
    </row>
    <row r="230" spans="1:65" s="2" customFormat="1">
      <c r="A230" s="34"/>
      <c r="B230" s="35"/>
      <c r="C230" s="34"/>
      <c r="D230" s="158" t="s">
        <v>149</v>
      </c>
      <c r="E230" s="34"/>
      <c r="F230" s="159" t="s">
        <v>321</v>
      </c>
      <c r="G230" s="34"/>
      <c r="H230" s="34"/>
      <c r="I230" s="160"/>
      <c r="J230" s="34"/>
      <c r="K230" s="34"/>
      <c r="L230" s="35"/>
      <c r="M230" s="161"/>
      <c r="N230" s="162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149</v>
      </c>
      <c r="AU230" s="19" t="s">
        <v>78</v>
      </c>
    </row>
    <row r="231" spans="1:65" s="13" customFormat="1">
      <c r="B231" s="163"/>
      <c r="D231" s="164" t="s">
        <v>151</v>
      </c>
      <c r="E231" s="165" t="s">
        <v>3</v>
      </c>
      <c r="F231" s="166" t="s">
        <v>322</v>
      </c>
      <c r="H231" s="165" t="s">
        <v>3</v>
      </c>
      <c r="I231" s="167"/>
      <c r="L231" s="163"/>
      <c r="M231" s="168"/>
      <c r="N231" s="169"/>
      <c r="O231" s="169"/>
      <c r="P231" s="169"/>
      <c r="Q231" s="169"/>
      <c r="R231" s="169"/>
      <c r="S231" s="169"/>
      <c r="T231" s="170"/>
      <c r="AT231" s="165" t="s">
        <v>151</v>
      </c>
      <c r="AU231" s="165" t="s">
        <v>78</v>
      </c>
      <c r="AV231" s="13" t="s">
        <v>76</v>
      </c>
      <c r="AW231" s="13" t="s">
        <v>31</v>
      </c>
      <c r="AX231" s="13" t="s">
        <v>69</v>
      </c>
      <c r="AY231" s="165" t="s">
        <v>139</v>
      </c>
    </row>
    <row r="232" spans="1:65" s="14" customFormat="1">
      <c r="B232" s="171"/>
      <c r="D232" s="164" t="s">
        <v>151</v>
      </c>
      <c r="E232" s="172" t="s">
        <v>3</v>
      </c>
      <c r="F232" s="173" t="s">
        <v>323</v>
      </c>
      <c r="H232" s="174">
        <v>75</v>
      </c>
      <c r="I232" s="175"/>
      <c r="L232" s="171"/>
      <c r="M232" s="176"/>
      <c r="N232" s="177"/>
      <c r="O232" s="177"/>
      <c r="P232" s="177"/>
      <c r="Q232" s="177"/>
      <c r="R232" s="177"/>
      <c r="S232" s="177"/>
      <c r="T232" s="178"/>
      <c r="AT232" s="172" t="s">
        <v>151</v>
      </c>
      <c r="AU232" s="172" t="s">
        <v>78</v>
      </c>
      <c r="AV232" s="14" t="s">
        <v>78</v>
      </c>
      <c r="AW232" s="14" t="s">
        <v>31</v>
      </c>
      <c r="AX232" s="14" t="s">
        <v>76</v>
      </c>
      <c r="AY232" s="172" t="s">
        <v>139</v>
      </c>
    </row>
    <row r="233" spans="1:65" s="2" customFormat="1" ht="24.15" customHeight="1">
      <c r="A233" s="34"/>
      <c r="B233" s="144"/>
      <c r="C233" s="187" t="s">
        <v>324</v>
      </c>
      <c r="D233" s="187" t="s">
        <v>175</v>
      </c>
      <c r="E233" s="188" t="s">
        <v>325</v>
      </c>
      <c r="F233" s="189" t="s">
        <v>326</v>
      </c>
      <c r="G233" s="190" t="s">
        <v>145</v>
      </c>
      <c r="H233" s="191">
        <v>27.225000000000001</v>
      </c>
      <c r="I233" s="192"/>
      <c r="J233" s="193">
        <f>ROUND(I233*H233,2)</f>
        <v>0</v>
      </c>
      <c r="K233" s="189" t="s">
        <v>146</v>
      </c>
      <c r="L233" s="194"/>
      <c r="M233" s="195" t="s">
        <v>3</v>
      </c>
      <c r="N233" s="196" t="s">
        <v>40</v>
      </c>
      <c r="O233" s="55"/>
      <c r="P233" s="154">
        <f>O233*H233</f>
        <v>0</v>
      </c>
      <c r="Q233" s="154">
        <v>8.1999999999999998E-4</v>
      </c>
      <c r="R233" s="154">
        <f>Q233*H233</f>
        <v>2.2324500000000001E-2</v>
      </c>
      <c r="S233" s="154">
        <v>0</v>
      </c>
      <c r="T233" s="15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56" t="s">
        <v>178</v>
      </c>
      <c r="AT233" s="156" t="s">
        <v>175</v>
      </c>
      <c r="AU233" s="156" t="s">
        <v>78</v>
      </c>
      <c r="AY233" s="19" t="s">
        <v>139</v>
      </c>
      <c r="BE233" s="157">
        <f>IF(N233="základní",J233,0)</f>
        <v>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9" t="s">
        <v>76</v>
      </c>
      <c r="BK233" s="157">
        <f>ROUND(I233*H233,2)</f>
        <v>0</v>
      </c>
      <c r="BL233" s="19" t="s">
        <v>147</v>
      </c>
      <c r="BM233" s="156" t="s">
        <v>327</v>
      </c>
    </row>
    <row r="234" spans="1:65" s="14" customFormat="1">
      <c r="B234" s="171"/>
      <c r="D234" s="164" t="s">
        <v>151</v>
      </c>
      <c r="E234" s="172" t="s">
        <v>3</v>
      </c>
      <c r="F234" s="173" t="s">
        <v>328</v>
      </c>
      <c r="H234" s="174">
        <v>27.225000000000001</v>
      </c>
      <c r="I234" s="175"/>
      <c r="L234" s="171"/>
      <c r="M234" s="176"/>
      <c r="N234" s="177"/>
      <c r="O234" s="177"/>
      <c r="P234" s="177"/>
      <c r="Q234" s="177"/>
      <c r="R234" s="177"/>
      <c r="S234" s="177"/>
      <c r="T234" s="178"/>
      <c r="AT234" s="172" t="s">
        <v>151</v>
      </c>
      <c r="AU234" s="172" t="s">
        <v>78</v>
      </c>
      <c r="AV234" s="14" t="s">
        <v>78</v>
      </c>
      <c r="AW234" s="14" t="s">
        <v>31</v>
      </c>
      <c r="AX234" s="14" t="s">
        <v>76</v>
      </c>
      <c r="AY234" s="172" t="s">
        <v>139</v>
      </c>
    </row>
    <row r="235" spans="1:65" s="2" customFormat="1" ht="78" customHeight="1">
      <c r="A235" s="34"/>
      <c r="B235" s="144"/>
      <c r="C235" s="145" t="s">
        <v>329</v>
      </c>
      <c r="D235" s="145" t="s">
        <v>142</v>
      </c>
      <c r="E235" s="146" t="s">
        <v>330</v>
      </c>
      <c r="F235" s="147" t="s">
        <v>331</v>
      </c>
      <c r="G235" s="148" t="s">
        <v>145</v>
      </c>
      <c r="H235" s="149">
        <v>65.34</v>
      </c>
      <c r="I235" s="150"/>
      <c r="J235" s="151">
        <f>ROUND(I235*H235,2)</f>
        <v>0</v>
      </c>
      <c r="K235" s="147" t="s">
        <v>146</v>
      </c>
      <c r="L235" s="35"/>
      <c r="M235" s="152" t="s">
        <v>3</v>
      </c>
      <c r="N235" s="153" t="s">
        <v>40</v>
      </c>
      <c r="O235" s="55"/>
      <c r="P235" s="154">
        <f>O235*H235</f>
        <v>0</v>
      </c>
      <c r="Q235" s="154">
        <v>1.1599999999999999E-2</v>
      </c>
      <c r="R235" s="154">
        <f>Q235*H235</f>
        <v>0.75794399999999995</v>
      </c>
      <c r="S235" s="154">
        <v>0</v>
      </c>
      <c r="T235" s="15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56" t="s">
        <v>147</v>
      </c>
      <c r="AT235" s="156" t="s">
        <v>142</v>
      </c>
      <c r="AU235" s="156" t="s">
        <v>78</v>
      </c>
      <c r="AY235" s="19" t="s">
        <v>139</v>
      </c>
      <c r="BE235" s="157">
        <f>IF(N235="základní",J235,0)</f>
        <v>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9" t="s">
        <v>76</v>
      </c>
      <c r="BK235" s="157">
        <f>ROUND(I235*H235,2)</f>
        <v>0</v>
      </c>
      <c r="BL235" s="19" t="s">
        <v>147</v>
      </c>
      <c r="BM235" s="156" t="s">
        <v>332</v>
      </c>
    </row>
    <row r="236" spans="1:65" s="2" customFormat="1">
      <c r="A236" s="34"/>
      <c r="B236" s="35"/>
      <c r="C236" s="34"/>
      <c r="D236" s="158" t="s">
        <v>149</v>
      </c>
      <c r="E236" s="34"/>
      <c r="F236" s="159" t="s">
        <v>333</v>
      </c>
      <c r="G236" s="34"/>
      <c r="H236" s="34"/>
      <c r="I236" s="160"/>
      <c r="J236" s="34"/>
      <c r="K236" s="34"/>
      <c r="L236" s="35"/>
      <c r="M236" s="161"/>
      <c r="N236" s="162"/>
      <c r="O236" s="55"/>
      <c r="P236" s="55"/>
      <c r="Q236" s="55"/>
      <c r="R236" s="55"/>
      <c r="S236" s="55"/>
      <c r="T236" s="56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149</v>
      </c>
      <c r="AU236" s="19" t="s">
        <v>78</v>
      </c>
    </row>
    <row r="237" spans="1:65" s="13" customFormat="1">
      <c r="B237" s="163"/>
      <c r="D237" s="164" t="s">
        <v>151</v>
      </c>
      <c r="E237" s="165" t="s">
        <v>3</v>
      </c>
      <c r="F237" s="166" t="s">
        <v>334</v>
      </c>
      <c r="H237" s="165" t="s">
        <v>3</v>
      </c>
      <c r="I237" s="167"/>
      <c r="L237" s="163"/>
      <c r="M237" s="168"/>
      <c r="N237" s="169"/>
      <c r="O237" s="169"/>
      <c r="P237" s="169"/>
      <c r="Q237" s="169"/>
      <c r="R237" s="169"/>
      <c r="S237" s="169"/>
      <c r="T237" s="170"/>
      <c r="AT237" s="165" t="s">
        <v>151</v>
      </c>
      <c r="AU237" s="165" t="s">
        <v>78</v>
      </c>
      <c r="AV237" s="13" t="s">
        <v>76</v>
      </c>
      <c r="AW237" s="13" t="s">
        <v>31</v>
      </c>
      <c r="AX237" s="13" t="s">
        <v>69</v>
      </c>
      <c r="AY237" s="165" t="s">
        <v>139</v>
      </c>
    </row>
    <row r="238" spans="1:65" s="14" customFormat="1">
      <c r="B238" s="171"/>
      <c r="D238" s="164" t="s">
        <v>151</v>
      </c>
      <c r="E238" s="172" t="s">
        <v>3</v>
      </c>
      <c r="F238" s="173" t="s">
        <v>335</v>
      </c>
      <c r="H238" s="174">
        <v>65.34</v>
      </c>
      <c r="I238" s="175"/>
      <c r="L238" s="171"/>
      <c r="M238" s="176"/>
      <c r="N238" s="177"/>
      <c r="O238" s="177"/>
      <c r="P238" s="177"/>
      <c r="Q238" s="177"/>
      <c r="R238" s="177"/>
      <c r="S238" s="177"/>
      <c r="T238" s="178"/>
      <c r="AT238" s="172" t="s">
        <v>151</v>
      </c>
      <c r="AU238" s="172" t="s">
        <v>78</v>
      </c>
      <c r="AV238" s="14" t="s">
        <v>78</v>
      </c>
      <c r="AW238" s="14" t="s">
        <v>31</v>
      </c>
      <c r="AX238" s="14" t="s">
        <v>76</v>
      </c>
      <c r="AY238" s="172" t="s">
        <v>139</v>
      </c>
    </row>
    <row r="239" spans="1:65" s="2" customFormat="1" ht="24.15" customHeight="1">
      <c r="A239" s="34"/>
      <c r="B239" s="144"/>
      <c r="C239" s="187" t="s">
        <v>336</v>
      </c>
      <c r="D239" s="187" t="s">
        <v>175</v>
      </c>
      <c r="E239" s="188" t="s">
        <v>337</v>
      </c>
      <c r="F239" s="189" t="s">
        <v>338</v>
      </c>
      <c r="G239" s="190" t="s">
        <v>145</v>
      </c>
      <c r="H239" s="191">
        <v>71.873999999999995</v>
      </c>
      <c r="I239" s="192"/>
      <c r="J239" s="193">
        <f>ROUND(I239*H239,2)</f>
        <v>0</v>
      </c>
      <c r="K239" s="189" t="s">
        <v>146</v>
      </c>
      <c r="L239" s="194"/>
      <c r="M239" s="195" t="s">
        <v>3</v>
      </c>
      <c r="N239" s="196" t="s">
        <v>40</v>
      </c>
      <c r="O239" s="55"/>
      <c r="P239" s="154">
        <f>O239*H239</f>
        <v>0</v>
      </c>
      <c r="Q239" s="154">
        <v>1.7999999999999999E-2</v>
      </c>
      <c r="R239" s="154">
        <f>Q239*H239</f>
        <v>1.2937319999999999</v>
      </c>
      <c r="S239" s="154">
        <v>0</v>
      </c>
      <c r="T239" s="15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56" t="s">
        <v>178</v>
      </c>
      <c r="AT239" s="156" t="s">
        <v>175</v>
      </c>
      <c r="AU239" s="156" t="s">
        <v>78</v>
      </c>
      <c r="AY239" s="19" t="s">
        <v>139</v>
      </c>
      <c r="BE239" s="157">
        <f>IF(N239="základní",J239,0)</f>
        <v>0</v>
      </c>
      <c r="BF239" s="157">
        <f>IF(N239="snížená",J239,0)</f>
        <v>0</v>
      </c>
      <c r="BG239" s="157">
        <f>IF(N239="zákl. přenesená",J239,0)</f>
        <v>0</v>
      </c>
      <c r="BH239" s="157">
        <f>IF(N239="sníž. přenesená",J239,0)</f>
        <v>0</v>
      </c>
      <c r="BI239" s="157">
        <f>IF(N239="nulová",J239,0)</f>
        <v>0</v>
      </c>
      <c r="BJ239" s="19" t="s">
        <v>76</v>
      </c>
      <c r="BK239" s="157">
        <f>ROUND(I239*H239,2)</f>
        <v>0</v>
      </c>
      <c r="BL239" s="19" t="s">
        <v>147</v>
      </c>
      <c r="BM239" s="156" t="s">
        <v>339</v>
      </c>
    </row>
    <row r="240" spans="1:65" s="14" customFormat="1">
      <c r="B240" s="171"/>
      <c r="D240" s="164" t="s">
        <v>151</v>
      </c>
      <c r="E240" s="172" t="s">
        <v>3</v>
      </c>
      <c r="F240" s="173" t="s">
        <v>340</v>
      </c>
      <c r="H240" s="174">
        <v>71.873999999999995</v>
      </c>
      <c r="I240" s="175"/>
      <c r="L240" s="171"/>
      <c r="M240" s="176"/>
      <c r="N240" s="177"/>
      <c r="O240" s="177"/>
      <c r="P240" s="177"/>
      <c r="Q240" s="177"/>
      <c r="R240" s="177"/>
      <c r="S240" s="177"/>
      <c r="T240" s="178"/>
      <c r="AT240" s="172" t="s">
        <v>151</v>
      </c>
      <c r="AU240" s="172" t="s">
        <v>78</v>
      </c>
      <c r="AV240" s="14" t="s">
        <v>78</v>
      </c>
      <c r="AW240" s="14" t="s">
        <v>31</v>
      </c>
      <c r="AX240" s="14" t="s">
        <v>76</v>
      </c>
      <c r="AY240" s="172" t="s">
        <v>139</v>
      </c>
    </row>
    <row r="241" spans="1:65" s="2" customFormat="1" ht="78" customHeight="1">
      <c r="A241" s="34"/>
      <c r="B241" s="144"/>
      <c r="C241" s="145" t="s">
        <v>341</v>
      </c>
      <c r="D241" s="145" t="s">
        <v>142</v>
      </c>
      <c r="E241" s="146" t="s">
        <v>342</v>
      </c>
      <c r="F241" s="147" t="s">
        <v>343</v>
      </c>
      <c r="G241" s="148" t="s">
        <v>145</v>
      </c>
      <c r="H241" s="149">
        <v>691.45</v>
      </c>
      <c r="I241" s="150"/>
      <c r="J241" s="151">
        <f>ROUND(I241*H241,2)</f>
        <v>0</v>
      </c>
      <c r="K241" s="147" t="s">
        <v>146</v>
      </c>
      <c r="L241" s="35"/>
      <c r="M241" s="152" t="s">
        <v>3</v>
      </c>
      <c r="N241" s="153" t="s">
        <v>40</v>
      </c>
      <c r="O241" s="55"/>
      <c r="P241" s="154">
        <f>O241*H241</f>
        <v>0</v>
      </c>
      <c r="Q241" s="154">
        <v>1.1679999999999999E-2</v>
      </c>
      <c r="R241" s="154">
        <f>Q241*H241</f>
        <v>8.076136</v>
      </c>
      <c r="S241" s="154">
        <v>0</v>
      </c>
      <c r="T241" s="15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56" t="s">
        <v>147</v>
      </c>
      <c r="AT241" s="156" t="s">
        <v>142</v>
      </c>
      <c r="AU241" s="156" t="s">
        <v>78</v>
      </c>
      <c r="AY241" s="19" t="s">
        <v>139</v>
      </c>
      <c r="BE241" s="157">
        <f>IF(N241="základní",J241,0)</f>
        <v>0</v>
      </c>
      <c r="BF241" s="157">
        <f>IF(N241="snížená",J241,0)</f>
        <v>0</v>
      </c>
      <c r="BG241" s="157">
        <f>IF(N241="zákl. přenesená",J241,0)</f>
        <v>0</v>
      </c>
      <c r="BH241" s="157">
        <f>IF(N241="sníž. přenesená",J241,0)</f>
        <v>0</v>
      </c>
      <c r="BI241" s="157">
        <f>IF(N241="nulová",J241,0)</f>
        <v>0</v>
      </c>
      <c r="BJ241" s="19" t="s">
        <v>76</v>
      </c>
      <c r="BK241" s="157">
        <f>ROUND(I241*H241,2)</f>
        <v>0</v>
      </c>
      <c r="BL241" s="19" t="s">
        <v>147</v>
      </c>
      <c r="BM241" s="156" t="s">
        <v>344</v>
      </c>
    </row>
    <row r="242" spans="1:65" s="2" customFormat="1">
      <c r="A242" s="34"/>
      <c r="B242" s="35"/>
      <c r="C242" s="34"/>
      <c r="D242" s="158" t="s">
        <v>149</v>
      </c>
      <c r="E242" s="34"/>
      <c r="F242" s="159" t="s">
        <v>345</v>
      </c>
      <c r="G242" s="34"/>
      <c r="H242" s="34"/>
      <c r="I242" s="160"/>
      <c r="J242" s="34"/>
      <c r="K242" s="34"/>
      <c r="L242" s="35"/>
      <c r="M242" s="161"/>
      <c r="N242" s="162"/>
      <c r="O242" s="55"/>
      <c r="P242" s="55"/>
      <c r="Q242" s="55"/>
      <c r="R242" s="55"/>
      <c r="S242" s="55"/>
      <c r="T242" s="5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9" t="s">
        <v>149</v>
      </c>
      <c r="AU242" s="19" t="s">
        <v>78</v>
      </c>
    </row>
    <row r="243" spans="1:65" s="13" customFormat="1">
      <c r="B243" s="163"/>
      <c r="D243" s="164" t="s">
        <v>151</v>
      </c>
      <c r="E243" s="165" t="s">
        <v>3</v>
      </c>
      <c r="F243" s="166" t="s">
        <v>346</v>
      </c>
      <c r="H243" s="165" t="s">
        <v>3</v>
      </c>
      <c r="I243" s="167"/>
      <c r="L243" s="163"/>
      <c r="M243" s="168"/>
      <c r="N243" s="169"/>
      <c r="O243" s="169"/>
      <c r="P243" s="169"/>
      <c r="Q243" s="169"/>
      <c r="R243" s="169"/>
      <c r="S243" s="169"/>
      <c r="T243" s="170"/>
      <c r="AT243" s="165" t="s">
        <v>151</v>
      </c>
      <c r="AU243" s="165" t="s">
        <v>78</v>
      </c>
      <c r="AV243" s="13" t="s">
        <v>76</v>
      </c>
      <c r="AW243" s="13" t="s">
        <v>31</v>
      </c>
      <c r="AX243" s="13" t="s">
        <v>69</v>
      </c>
      <c r="AY243" s="165" t="s">
        <v>139</v>
      </c>
    </row>
    <row r="244" spans="1:65" s="14" customFormat="1">
      <c r="B244" s="171"/>
      <c r="D244" s="164" t="s">
        <v>151</v>
      </c>
      <c r="E244" s="172" t="s">
        <v>3</v>
      </c>
      <c r="F244" s="173" t="s">
        <v>347</v>
      </c>
      <c r="H244" s="174">
        <v>691.45</v>
      </c>
      <c r="I244" s="175"/>
      <c r="L244" s="171"/>
      <c r="M244" s="176"/>
      <c r="N244" s="177"/>
      <c r="O244" s="177"/>
      <c r="P244" s="177"/>
      <c r="Q244" s="177"/>
      <c r="R244" s="177"/>
      <c r="S244" s="177"/>
      <c r="T244" s="178"/>
      <c r="AT244" s="172" t="s">
        <v>151</v>
      </c>
      <c r="AU244" s="172" t="s">
        <v>78</v>
      </c>
      <c r="AV244" s="14" t="s">
        <v>78</v>
      </c>
      <c r="AW244" s="14" t="s">
        <v>31</v>
      </c>
      <c r="AX244" s="14" t="s">
        <v>69</v>
      </c>
      <c r="AY244" s="172" t="s">
        <v>139</v>
      </c>
    </row>
    <row r="245" spans="1:65" s="15" customFormat="1">
      <c r="B245" s="179"/>
      <c r="D245" s="164" t="s">
        <v>151</v>
      </c>
      <c r="E245" s="180" t="s">
        <v>3</v>
      </c>
      <c r="F245" s="181" t="s">
        <v>161</v>
      </c>
      <c r="H245" s="182">
        <v>691.45</v>
      </c>
      <c r="I245" s="183"/>
      <c r="L245" s="179"/>
      <c r="M245" s="184"/>
      <c r="N245" s="185"/>
      <c r="O245" s="185"/>
      <c r="P245" s="185"/>
      <c r="Q245" s="185"/>
      <c r="R245" s="185"/>
      <c r="S245" s="185"/>
      <c r="T245" s="186"/>
      <c r="AT245" s="180" t="s">
        <v>151</v>
      </c>
      <c r="AU245" s="180" t="s">
        <v>78</v>
      </c>
      <c r="AV245" s="15" t="s">
        <v>147</v>
      </c>
      <c r="AW245" s="15" t="s">
        <v>31</v>
      </c>
      <c r="AX245" s="15" t="s">
        <v>76</v>
      </c>
      <c r="AY245" s="180" t="s">
        <v>139</v>
      </c>
    </row>
    <row r="246" spans="1:65" s="2" customFormat="1" ht="24.15" customHeight="1">
      <c r="A246" s="34"/>
      <c r="B246" s="144"/>
      <c r="C246" s="187" t="s">
        <v>348</v>
      </c>
      <c r="D246" s="187" t="s">
        <v>175</v>
      </c>
      <c r="E246" s="188" t="s">
        <v>349</v>
      </c>
      <c r="F246" s="189" t="s">
        <v>350</v>
      </c>
      <c r="G246" s="190" t="s">
        <v>145</v>
      </c>
      <c r="H246" s="191">
        <v>760.59500000000003</v>
      </c>
      <c r="I246" s="192"/>
      <c r="J246" s="193">
        <f>ROUND(I246*H246,2)</f>
        <v>0</v>
      </c>
      <c r="K246" s="189" t="s">
        <v>146</v>
      </c>
      <c r="L246" s="194"/>
      <c r="M246" s="195" t="s">
        <v>3</v>
      </c>
      <c r="N246" s="196" t="s">
        <v>40</v>
      </c>
      <c r="O246" s="55"/>
      <c r="P246" s="154">
        <f>O246*H246</f>
        <v>0</v>
      </c>
      <c r="Q246" s="154">
        <v>1.95E-2</v>
      </c>
      <c r="R246" s="154">
        <f>Q246*H246</f>
        <v>14.831602500000001</v>
      </c>
      <c r="S246" s="154">
        <v>0</v>
      </c>
      <c r="T246" s="155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56" t="s">
        <v>178</v>
      </c>
      <c r="AT246" s="156" t="s">
        <v>175</v>
      </c>
      <c r="AU246" s="156" t="s">
        <v>78</v>
      </c>
      <c r="AY246" s="19" t="s">
        <v>139</v>
      </c>
      <c r="BE246" s="157">
        <f>IF(N246="základní",J246,0)</f>
        <v>0</v>
      </c>
      <c r="BF246" s="157">
        <f>IF(N246="snížená",J246,0)</f>
        <v>0</v>
      </c>
      <c r="BG246" s="157">
        <f>IF(N246="zákl. přenesená",J246,0)</f>
        <v>0</v>
      </c>
      <c r="BH246" s="157">
        <f>IF(N246="sníž. přenesená",J246,0)</f>
        <v>0</v>
      </c>
      <c r="BI246" s="157">
        <f>IF(N246="nulová",J246,0)</f>
        <v>0</v>
      </c>
      <c r="BJ246" s="19" t="s">
        <v>76</v>
      </c>
      <c r="BK246" s="157">
        <f>ROUND(I246*H246,2)</f>
        <v>0</v>
      </c>
      <c r="BL246" s="19" t="s">
        <v>147</v>
      </c>
      <c r="BM246" s="156" t="s">
        <v>351</v>
      </c>
    </row>
    <row r="247" spans="1:65" s="14" customFormat="1">
      <c r="B247" s="171"/>
      <c r="D247" s="164" t="s">
        <v>151</v>
      </c>
      <c r="E247" s="172" t="s">
        <v>3</v>
      </c>
      <c r="F247" s="173" t="s">
        <v>352</v>
      </c>
      <c r="H247" s="174">
        <v>760.59500000000003</v>
      </c>
      <c r="I247" s="175"/>
      <c r="L247" s="171"/>
      <c r="M247" s="176"/>
      <c r="N247" s="177"/>
      <c r="O247" s="177"/>
      <c r="P247" s="177"/>
      <c r="Q247" s="177"/>
      <c r="R247" s="177"/>
      <c r="S247" s="177"/>
      <c r="T247" s="178"/>
      <c r="AT247" s="172" t="s">
        <v>151</v>
      </c>
      <c r="AU247" s="172" t="s">
        <v>78</v>
      </c>
      <c r="AV247" s="14" t="s">
        <v>78</v>
      </c>
      <c r="AW247" s="14" t="s">
        <v>31</v>
      </c>
      <c r="AX247" s="14" t="s">
        <v>76</v>
      </c>
      <c r="AY247" s="172" t="s">
        <v>139</v>
      </c>
    </row>
    <row r="248" spans="1:65" s="2" customFormat="1" ht="78" customHeight="1">
      <c r="A248" s="34"/>
      <c r="B248" s="144"/>
      <c r="C248" s="145" t="s">
        <v>353</v>
      </c>
      <c r="D248" s="145" t="s">
        <v>142</v>
      </c>
      <c r="E248" s="146" t="s">
        <v>354</v>
      </c>
      <c r="F248" s="147" t="s">
        <v>355</v>
      </c>
      <c r="G248" s="148" t="s">
        <v>145</v>
      </c>
      <c r="H248" s="149">
        <v>10.210000000000001</v>
      </c>
      <c r="I248" s="150"/>
      <c r="J248" s="151">
        <f>ROUND(I248*H248,2)</f>
        <v>0</v>
      </c>
      <c r="K248" s="147" t="s">
        <v>146</v>
      </c>
      <c r="L248" s="35"/>
      <c r="M248" s="152" t="s">
        <v>3</v>
      </c>
      <c r="N248" s="153" t="s">
        <v>40</v>
      </c>
      <c r="O248" s="55"/>
      <c r="P248" s="154">
        <f>O248*H248</f>
        <v>0</v>
      </c>
      <c r="Q248" s="154">
        <v>1.176E-2</v>
      </c>
      <c r="R248" s="154">
        <f>Q248*H248</f>
        <v>0.12006960000000001</v>
      </c>
      <c r="S248" s="154">
        <v>0</v>
      </c>
      <c r="T248" s="15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56" t="s">
        <v>147</v>
      </c>
      <c r="AT248" s="156" t="s">
        <v>142</v>
      </c>
      <c r="AU248" s="156" t="s">
        <v>78</v>
      </c>
      <c r="AY248" s="19" t="s">
        <v>139</v>
      </c>
      <c r="BE248" s="157">
        <f>IF(N248="základní",J248,0)</f>
        <v>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9" t="s">
        <v>76</v>
      </c>
      <c r="BK248" s="157">
        <f>ROUND(I248*H248,2)</f>
        <v>0</v>
      </c>
      <c r="BL248" s="19" t="s">
        <v>147</v>
      </c>
      <c r="BM248" s="156" t="s">
        <v>356</v>
      </c>
    </row>
    <row r="249" spans="1:65" s="2" customFormat="1">
      <c r="A249" s="34"/>
      <c r="B249" s="35"/>
      <c r="C249" s="34"/>
      <c r="D249" s="158" t="s">
        <v>149</v>
      </c>
      <c r="E249" s="34"/>
      <c r="F249" s="159" t="s">
        <v>357</v>
      </c>
      <c r="G249" s="34"/>
      <c r="H249" s="34"/>
      <c r="I249" s="160"/>
      <c r="J249" s="34"/>
      <c r="K249" s="34"/>
      <c r="L249" s="35"/>
      <c r="M249" s="161"/>
      <c r="N249" s="162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149</v>
      </c>
      <c r="AU249" s="19" t="s">
        <v>78</v>
      </c>
    </row>
    <row r="250" spans="1:65" s="13" customFormat="1">
      <c r="B250" s="163"/>
      <c r="D250" s="164" t="s">
        <v>151</v>
      </c>
      <c r="E250" s="165" t="s">
        <v>3</v>
      </c>
      <c r="F250" s="166" t="s">
        <v>358</v>
      </c>
      <c r="H250" s="165" t="s">
        <v>3</v>
      </c>
      <c r="I250" s="167"/>
      <c r="L250" s="163"/>
      <c r="M250" s="168"/>
      <c r="N250" s="169"/>
      <c r="O250" s="169"/>
      <c r="P250" s="169"/>
      <c r="Q250" s="169"/>
      <c r="R250" s="169"/>
      <c r="S250" s="169"/>
      <c r="T250" s="170"/>
      <c r="AT250" s="165" t="s">
        <v>151</v>
      </c>
      <c r="AU250" s="165" t="s">
        <v>78</v>
      </c>
      <c r="AV250" s="13" t="s">
        <v>76</v>
      </c>
      <c r="AW250" s="13" t="s">
        <v>31</v>
      </c>
      <c r="AX250" s="13" t="s">
        <v>69</v>
      </c>
      <c r="AY250" s="165" t="s">
        <v>139</v>
      </c>
    </row>
    <row r="251" spans="1:65" s="14" customFormat="1">
      <c r="B251" s="171"/>
      <c r="D251" s="164" t="s">
        <v>151</v>
      </c>
      <c r="E251" s="172" t="s">
        <v>3</v>
      </c>
      <c r="F251" s="173" t="s">
        <v>359</v>
      </c>
      <c r="H251" s="174">
        <v>10.210000000000001</v>
      </c>
      <c r="I251" s="175"/>
      <c r="L251" s="171"/>
      <c r="M251" s="176"/>
      <c r="N251" s="177"/>
      <c r="O251" s="177"/>
      <c r="P251" s="177"/>
      <c r="Q251" s="177"/>
      <c r="R251" s="177"/>
      <c r="S251" s="177"/>
      <c r="T251" s="178"/>
      <c r="AT251" s="172" t="s">
        <v>151</v>
      </c>
      <c r="AU251" s="172" t="s">
        <v>78</v>
      </c>
      <c r="AV251" s="14" t="s">
        <v>78</v>
      </c>
      <c r="AW251" s="14" t="s">
        <v>31</v>
      </c>
      <c r="AX251" s="14" t="s">
        <v>76</v>
      </c>
      <c r="AY251" s="172" t="s">
        <v>139</v>
      </c>
    </row>
    <row r="252" spans="1:65" s="2" customFormat="1" ht="24.15" customHeight="1">
      <c r="A252" s="34"/>
      <c r="B252" s="144"/>
      <c r="C252" s="187" t="s">
        <v>360</v>
      </c>
      <c r="D252" s="187" t="s">
        <v>175</v>
      </c>
      <c r="E252" s="188" t="s">
        <v>361</v>
      </c>
      <c r="F252" s="189" t="s">
        <v>362</v>
      </c>
      <c r="G252" s="190" t="s">
        <v>145</v>
      </c>
      <c r="H252" s="191">
        <v>11.231</v>
      </c>
      <c r="I252" s="192"/>
      <c r="J252" s="193">
        <f>ROUND(I252*H252,2)</f>
        <v>0</v>
      </c>
      <c r="K252" s="189" t="s">
        <v>146</v>
      </c>
      <c r="L252" s="194"/>
      <c r="M252" s="195" t="s">
        <v>3</v>
      </c>
      <c r="N252" s="196" t="s">
        <v>40</v>
      </c>
      <c r="O252" s="55"/>
      <c r="P252" s="154">
        <f>O252*H252</f>
        <v>0</v>
      </c>
      <c r="Q252" s="154">
        <v>2.5000000000000001E-2</v>
      </c>
      <c r="R252" s="154">
        <f>Q252*H252</f>
        <v>0.280775</v>
      </c>
      <c r="S252" s="154">
        <v>0</v>
      </c>
      <c r="T252" s="15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56" t="s">
        <v>178</v>
      </c>
      <c r="AT252" s="156" t="s">
        <v>175</v>
      </c>
      <c r="AU252" s="156" t="s">
        <v>78</v>
      </c>
      <c r="AY252" s="19" t="s">
        <v>139</v>
      </c>
      <c r="BE252" s="157">
        <f>IF(N252="základní",J252,0)</f>
        <v>0</v>
      </c>
      <c r="BF252" s="157">
        <f>IF(N252="snížená",J252,0)</f>
        <v>0</v>
      </c>
      <c r="BG252" s="157">
        <f>IF(N252="zákl. přenesená",J252,0)</f>
        <v>0</v>
      </c>
      <c r="BH252" s="157">
        <f>IF(N252="sníž. přenesená",J252,0)</f>
        <v>0</v>
      </c>
      <c r="BI252" s="157">
        <f>IF(N252="nulová",J252,0)</f>
        <v>0</v>
      </c>
      <c r="BJ252" s="19" t="s">
        <v>76</v>
      </c>
      <c r="BK252" s="157">
        <f>ROUND(I252*H252,2)</f>
        <v>0</v>
      </c>
      <c r="BL252" s="19" t="s">
        <v>147</v>
      </c>
      <c r="BM252" s="156" t="s">
        <v>363</v>
      </c>
    </row>
    <row r="253" spans="1:65" s="14" customFormat="1">
      <c r="B253" s="171"/>
      <c r="D253" s="164" t="s">
        <v>151</v>
      </c>
      <c r="E253" s="172" t="s">
        <v>3</v>
      </c>
      <c r="F253" s="173" t="s">
        <v>364</v>
      </c>
      <c r="H253" s="174">
        <v>11.231</v>
      </c>
      <c r="I253" s="175"/>
      <c r="L253" s="171"/>
      <c r="M253" s="176"/>
      <c r="N253" s="177"/>
      <c r="O253" s="177"/>
      <c r="P253" s="177"/>
      <c r="Q253" s="177"/>
      <c r="R253" s="177"/>
      <c r="S253" s="177"/>
      <c r="T253" s="178"/>
      <c r="AT253" s="172" t="s">
        <v>151</v>
      </c>
      <c r="AU253" s="172" t="s">
        <v>78</v>
      </c>
      <c r="AV253" s="14" t="s">
        <v>78</v>
      </c>
      <c r="AW253" s="14" t="s">
        <v>31</v>
      </c>
      <c r="AX253" s="14" t="s">
        <v>76</v>
      </c>
      <c r="AY253" s="172" t="s">
        <v>139</v>
      </c>
    </row>
    <row r="254" spans="1:65" s="2" customFormat="1" ht="66.75" customHeight="1">
      <c r="A254" s="34"/>
      <c r="B254" s="144"/>
      <c r="C254" s="145" t="s">
        <v>365</v>
      </c>
      <c r="D254" s="145" t="s">
        <v>142</v>
      </c>
      <c r="E254" s="146" t="s">
        <v>366</v>
      </c>
      <c r="F254" s="147" t="s">
        <v>367</v>
      </c>
      <c r="G254" s="148" t="s">
        <v>275</v>
      </c>
      <c r="H254" s="149">
        <v>311.27999999999997</v>
      </c>
      <c r="I254" s="150"/>
      <c r="J254" s="151">
        <f>ROUND(I254*H254,2)</f>
        <v>0</v>
      </c>
      <c r="K254" s="147" t="s">
        <v>146</v>
      </c>
      <c r="L254" s="35"/>
      <c r="M254" s="152" t="s">
        <v>3</v>
      </c>
      <c r="N254" s="153" t="s">
        <v>40</v>
      </c>
      <c r="O254" s="55"/>
      <c r="P254" s="154">
        <f>O254*H254</f>
        <v>0</v>
      </c>
      <c r="Q254" s="154">
        <v>3.3899999999999998E-3</v>
      </c>
      <c r="R254" s="154">
        <f>Q254*H254</f>
        <v>1.0552391999999999</v>
      </c>
      <c r="S254" s="154">
        <v>0</v>
      </c>
      <c r="T254" s="15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56" t="s">
        <v>147</v>
      </c>
      <c r="AT254" s="156" t="s">
        <v>142</v>
      </c>
      <c r="AU254" s="156" t="s">
        <v>78</v>
      </c>
      <c r="AY254" s="19" t="s">
        <v>139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9" t="s">
        <v>76</v>
      </c>
      <c r="BK254" s="157">
        <f>ROUND(I254*H254,2)</f>
        <v>0</v>
      </c>
      <c r="BL254" s="19" t="s">
        <v>147</v>
      </c>
      <c r="BM254" s="156" t="s">
        <v>368</v>
      </c>
    </row>
    <row r="255" spans="1:65" s="2" customFormat="1">
      <c r="A255" s="34"/>
      <c r="B255" s="35"/>
      <c r="C255" s="34"/>
      <c r="D255" s="158" t="s">
        <v>149</v>
      </c>
      <c r="E255" s="34"/>
      <c r="F255" s="159" t="s">
        <v>369</v>
      </c>
      <c r="G255" s="34"/>
      <c r="H255" s="34"/>
      <c r="I255" s="160"/>
      <c r="J255" s="34"/>
      <c r="K255" s="34"/>
      <c r="L255" s="35"/>
      <c r="M255" s="161"/>
      <c r="N255" s="162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149</v>
      </c>
      <c r="AU255" s="19" t="s">
        <v>78</v>
      </c>
    </row>
    <row r="256" spans="1:65" s="14" customFormat="1">
      <c r="B256" s="171"/>
      <c r="D256" s="164" t="s">
        <v>151</v>
      </c>
      <c r="E256" s="172" t="s">
        <v>3</v>
      </c>
      <c r="F256" s="173" t="s">
        <v>370</v>
      </c>
      <c r="H256" s="174">
        <v>311.27999999999997</v>
      </c>
      <c r="I256" s="175"/>
      <c r="L256" s="171"/>
      <c r="M256" s="176"/>
      <c r="N256" s="177"/>
      <c r="O256" s="177"/>
      <c r="P256" s="177"/>
      <c r="Q256" s="177"/>
      <c r="R256" s="177"/>
      <c r="S256" s="177"/>
      <c r="T256" s="178"/>
      <c r="AT256" s="172" t="s">
        <v>151</v>
      </c>
      <c r="AU256" s="172" t="s">
        <v>78</v>
      </c>
      <c r="AV256" s="14" t="s">
        <v>78</v>
      </c>
      <c r="AW256" s="14" t="s">
        <v>31</v>
      </c>
      <c r="AX256" s="14" t="s">
        <v>76</v>
      </c>
      <c r="AY256" s="172" t="s">
        <v>139</v>
      </c>
    </row>
    <row r="257" spans="1:65" s="2" customFormat="1" ht="24.15" customHeight="1">
      <c r="A257" s="34"/>
      <c r="B257" s="144"/>
      <c r="C257" s="187" t="s">
        <v>371</v>
      </c>
      <c r="D257" s="187" t="s">
        <v>175</v>
      </c>
      <c r="E257" s="188" t="s">
        <v>372</v>
      </c>
      <c r="F257" s="189" t="s">
        <v>373</v>
      </c>
      <c r="G257" s="190" t="s">
        <v>145</v>
      </c>
      <c r="H257" s="191">
        <v>112.995</v>
      </c>
      <c r="I257" s="192"/>
      <c r="J257" s="193">
        <f>ROUND(I257*H257,2)</f>
        <v>0</v>
      </c>
      <c r="K257" s="189" t="s">
        <v>3</v>
      </c>
      <c r="L257" s="194"/>
      <c r="M257" s="195" t="s">
        <v>3</v>
      </c>
      <c r="N257" s="196" t="s">
        <v>40</v>
      </c>
      <c r="O257" s="55"/>
      <c r="P257" s="154">
        <f>O257*H257</f>
        <v>0</v>
      </c>
      <c r="Q257" s="154">
        <v>6.0000000000000001E-3</v>
      </c>
      <c r="R257" s="154">
        <f>Q257*H257</f>
        <v>0.67797000000000007</v>
      </c>
      <c r="S257" s="154">
        <v>0</v>
      </c>
      <c r="T257" s="155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56" t="s">
        <v>178</v>
      </c>
      <c r="AT257" s="156" t="s">
        <v>175</v>
      </c>
      <c r="AU257" s="156" t="s">
        <v>78</v>
      </c>
      <c r="AY257" s="19" t="s">
        <v>139</v>
      </c>
      <c r="BE257" s="157">
        <f>IF(N257="základní",J257,0)</f>
        <v>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9" t="s">
        <v>76</v>
      </c>
      <c r="BK257" s="157">
        <f>ROUND(I257*H257,2)</f>
        <v>0</v>
      </c>
      <c r="BL257" s="19" t="s">
        <v>147</v>
      </c>
      <c r="BM257" s="156" t="s">
        <v>374</v>
      </c>
    </row>
    <row r="258" spans="1:65" s="14" customFormat="1">
      <c r="B258" s="171"/>
      <c r="D258" s="164" t="s">
        <v>151</v>
      </c>
      <c r="E258" s="172" t="s">
        <v>3</v>
      </c>
      <c r="F258" s="173" t="s">
        <v>375</v>
      </c>
      <c r="H258" s="174">
        <v>112.995</v>
      </c>
      <c r="I258" s="175"/>
      <c r="L258" s="171"/>
      <c r="M258" s="176"/>
      <c r="N258" s="177"/>
      <c r="O258" s="177"/>
      <c r="P258" s="177"/>
      <c r="Q258" s="177"/>
      <c r="R258" s="177"/>
      <c r="S258" s="177"/>
      <c r="T258" s="178"/>
      <c r="AT258" s="172" t="s">
        <v>151</v>
      </c>
      <c r="AU258" s="172" t="s">
        <v>78</v>
      </c>
      <c r="AV258" s="14" t="s">
        <v>78</v>
      </c>
      <c r="AW258" s="14" t="s">
        <v>31</v>
      </c>
      <c r="AX258" s="14" t="s">
        <v>76</v>
      </c>
      <c r="AY258" s="172" t="s">
        <v>139</v>
      </c>
    </row>
    <row r="259" spans="1:65" s="2" customFormat="1" ht="55.5" customHeight="1">
      <c r="A259" s="34"/>
      <c r="B259" s="144"/>
      <c r="C259" s="145" t="s">
        <v>376</v>
      </c>
      <c r="D259" s="145" t="s">
        <v>142</v>
      </c>
      <c r="E259" s="146" t="s">
        <v>377</v>
      </c>
      <c r="F259" s="147" t="s">
        <v>378</v>
      </c>
      <c r="G259" s="148" t="s">
        <v>145</v>
      </c>
      <c r="H259" s="149">
        <v>48.94</v>
      </c>
      <c r="I259" s="150"/>
      <c r="J259" s="151">
        <f>ROUND(I259*H259,2)</f>
        <v>0</v>
      </c>
      <c r="K259" s="147" t="s">
        <v>146</v>
      </c>
      <c r="L259" s="35"/>
      <c r="M259" s="152" t="s">
        <v>3</v>
      </c>
      <c r="N259" s="153" t="s">
        <v>40</v>
      </c>
      <c r="O259" s="55"/>
      <c r="P259" s="154">
        <f>O259*H259</f>
        <v>0</v>
      </c>
      <c r="Q259" s="154">
        <v>8.0000000000000007E-5</v>
      </c>
      <c r="R259" s="154">
        <f>Q259*H259</f>
        <v>3.9151999999999998E-3</v>
      </c>
      <c r="S259" s="154">
        <v>0</v>
      </c>
      <c r="T259" s="155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56" t="s">
        <v>147</v>
      </c>
      <c r="AT259" s="156" t="s">
        <v>142</v>
      </c>
      <c r="AU259" s="156" t="s">
        <v>78</v>
      </c>
      <c r="AY259" s="19" t="s">
        <v>139</v>
      </c>
      <c r="BE259" s="157">
        <f>IF(N259="základní",J259,0)</f>
        <v>0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9" t="s">
        <v>76</v>
      </c>
      <c r="BK259" s="157">
        <f>ROUND(I259*H259,2)</f>
        <v>0</v>
      </c>
      <c r="BL259" s="19" t="s">
        <v>147</v>
      </c>
      <c r="BM259" s="156" t="s">
        <v>379</v>
      </c>
    </row>
    <row r="260" spans="1:65" s="2" customFormat="1">
      <c r="A260" s="34"/>
      <c r="B260" s="35"/>
      <c r="C260" s="34"/>
      <c r="D260" s="158" t="s">
        <v>149</v>
      </c>
      <c r="E260" s="34"/>
      <c r="F260" s="159" t="s">
        <v>380</v>
      </c>
      <c r="G260" s="34"/>
      <c r="H260" s="34"/>
      <c r="I260" s="160"/>
      <c r="J260" s="34"/>
      <c r="K260" s="34"/>
      <c r="L260" s="35"/>
      <c r="M260" s="161"/>
      <c r="N260" s="162"/>
      <c r="O260" s="55"/>
      <c r="P260" s="55"/>
      <c r="Q260" s="55"/>
      <c r="R260" s="55"/>
      <c r="S260" s="55"/>
      <c r="T260" s="56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149</v>
      </c>
      <c r="AU260" s="19" t="s">
        <v>78</v>
      </c>
    </row>
    <row r="261" spans="1:65" s="13" customFormat="1">
      <c r="B261" s="163"/>
      <c r="D261" s="164" t="s">
        <v>151</v>
      </c>
      <c r="E261" s="165" t="s">
        <v>3</v>
      </c>
      <c r="F261" s="166" t="s">
        <v>266</v>
      </c>
      <c r="H261" s="165" t="s">
        <v>3</v>
      </c>
      <c r="I261" s="167"/>
      <c r="L261" s="163"/>
      <c r="M261" s="168"/>
      <c r="N261" s="169"/>
      <c r="O261" s="169"/>
      <c r="P261" s="169"/>
      <c r="Q261" s="169"/>
      <c r="R261" s="169"/>
      <c r="S261" s="169"/>
      <c r="T261" s="170"/>
      <c r="AT261" s="165" t="s">
        <v>151</v>
      </c>
      <c r="AU261" s="165" t="s">
        <v>78</v>
      </c>
      <c r="AV261" s="13" t="s">
        <v>76</v>
      </c>
      <c r="AW261" s="13" t="s">
        <v>31</v>
      </c>
      <c r="AX261" s="13" t="s">
        <v>69</v>
      </c>
      <c r="AY261" s="165" t="s">
        <v>139</v>
      </c>
    </row>
    <row r="262" spans="1:65" s="14" customFormat="1">
      <c r="B262" s="171"/>
      <c r="D262" s="164" t="s">
        <v>151</v>
      </c>
      <c r="E262" s="172" t="s">
        <v>3</v>
      </c>
      <c r="F262" s="173" t="s">
        <v>267</v>
      </c>
      <c r="H262" s="174">
        <v>48.94</v>
      </c>
      <c r="I262" s="175"/>
      <c r="L262" s="171"/>
      <c r="M262" s="176"/>
      <c r="N262" s="177"/>
      <c r="O262" s="177"/>
      <c r="P262" s="177"/>
      <c r="Q262" s="177"/>
      <c r="R262" s="177"/>
      <c r="S262" s="177"/>
      <c r="T262" s="178"/>
      <c r="AT262" s="172" t="s">
        <v>151</v>
      </c>
      <c r="AU262" s="172" t="s">
        <v>78</v>
      </c>
      <c r="AV262" s="14" t="s">
        <v>78</v>
      </c>
      <c r="AW262" s="14" t="s">
        <v>31</v>
      </c>
      <c r="AX262" s="14" t="s">
        <v>76</v>
      </c>
      <c r="AY262" s="172" t="s">
        <v>139</v>
      </c>
    </row>
    <row r="263" spans="1:65" s="2" customFormat="1" ht="55.5" customHeight="1">
      <c r="A263" s="34"/>
      <c r="B263" s="144"/>
      <c r="C263" s="145" t="s">
        <v>381</v>
      </c>
      <c r="D263" s="145" t="s">
        <v>142</v>
      </c>
      <c r="E263" s="146" t="s">
        <v>382</v>
      </c>
      <c r="F263" s="147" t="s">
        <v>383</v>
      </c>
      <c r="G263" s="148" t="s">
        <v>145</v>
      </c>
      <c r="H263" s="149">
        <v>894.47199999999998</v>
      </c>
      <c r="I263" s="150"/>
      <c r="J263" s="151">
        <f>ROUND(I263*H263,2)</f>
        <v>0</v>
      </c>
      <c r="K263" s="147" t="s">
        <v>146</v>
      </c>
      <c r="L263" s="35"/>
      <c r="M263" s="152" t="s">
        <v>3</v>
      </c>
      <c r="N263" s="153" t="s">
        <v>40</v>
      </c>
      <c r="O263" s="55"/>
      <c r="P263" s="154">
        <f>O263*H263</f>
        <v>0</v>
      </c>
      <c r="Q263" s="154">
        <v>8.0000000000000007E-5</v>
      </c>
      <c r="R263" s="154">
        <f>Q263*H263</f>
        <v>7.1557759999999998E-2</v>
      </c>
      <c r="S263" s="154">
        <v>0</v>
      </c>
      <c r="T263" s="155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56" t="s">
        <v>147</v>
      </c>
      <c r="AT263" s="156" t="s">
        <v>142</v>
      </c>
      <c r="AU263" s="156" t="s">
        <v>78</v>
      </c>
      <c r="AY263" s="19" t="s">
        <v>139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9" t="s">
        <v>76</v>
      </c>
      <c r="BK263" s="157">
        <f>ROUND(I263*H263,2)</f>
        <v>0</v>
      </c>
      <c r="BL263" s="19" t="s">
        <v>147</v>
      </c>
      <c r="BM263" s="156" t="s">
        <v>384</v>
      </c>
    </row>
    <row r="264" spans="1:65" s="2" customFormat="1">
      <c r="A264" s="34"/>
      <c r="B264" s="35"/>
      <c r="C264" s="34"/>
      <c r="D264" s="158" t="s">
        <v>149</v>
      </c>
      <c r="E264" s="34"/>
      <c r="F264" s="159" t="s">
        <v>385</v>
      </c>
      <c r="G264" s="34"/>
      <c r="H264" s="34"/>
      <c r="I264" s="160"/>
      <c r="J264" s="34"/>
      <c r="K264" s="34"/>
      <c r="L264" s="35"/>
      <c r="M264" s="161"/>
      <c r="N264" s="162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149</v>
      </c>
      <c r="AU264" s="19" t="s">
        <v>78</v>
      </c>
    </row>
    <row r="265" spans="1:65" s="13" customFormat="1">
      <c r="B265" s="163"/>
      <c r="D265" s="164" t="s">
        <v>151</v>
      </c>
      <c r="E265" s="165" t="s">
        <v>3</v>
      </c>
      <c r="F265" s="166" t="s">
        <v>268</v>
      </c>
      <c r="H265" s="165" t="s">
        <v>3</v>
      </c>
      <c r="I265" s="167"/>
      <c r="L265" s="163"/>
      <c r="M265" s="168"/>
      <c r="N265" s="169"/>
      <c r="O265" s="169"/>
      <c r="P265" s="169"/>
      <c r="Q265" s="169"/>
      <c r="R265" s="169"/>
      <c r="S265" s="169"/>
      <c r="T265" s="170"/>
      <c r="AT265" s="165" t="s">
        <v>151</v>
      </c>
      <c r="AU265" s="165" t="s">
        <v>78</v>
      </c>
      <c r="AV265" s="13" t="s">
        <v>76</v>
      </c>
      <c r="AW265" s="13" t="s">
        <v>31</v>
      </c>
      <c r="AX265" s="13" t="s">
        <v>69</v>
      </c>
      <c r="AY265" s="165" t="s">
        <v>139</v>
      </c>
    </row>
    <row r="266" spans="1:65" s="14" customFormat="1">
      <c r="B266" s="171"/>
      <c r="D266" s="164" t="s">
        <v>151</v>
      </c>
      <c r="E266" s="172" t="s">
        <v>3</v>
      </c>
      <c r="F266" s="173" t="s">
        <v>269</v>
      </c>
      <c r="H266" s="174">
        <v>767</v>
      </c>
      <c r="I266" s="175"/>
      <c r="L266" s="171"/>
      <c r="M266" s="176"/>
      <c r="N266" s="177"/>
      <c r="O266" s="177"/>
      <c r="P266" s="177"/>
      <c r="Q266" s="177"/>
      <c r="R266" s="177"/>
      <c r="S266" s="177"/>
      <c r="T266" s="178"/>
      <c r="AT266" s="172" t="s">
        <v>151</v>
      </c>
      <c r="AU266" s="172" t="s">
        <v>78</v>
      </c>
      <c r="AV266" s="14" t="s">
        <v>78</v>
      </c>
      <c r="AW266" s="14" t="s">
        <v>31</v>
      </c>
      <c r="AX266" s="14" t="s">
        <v>69</v>
      </c>
      <c r="AY266" s="172" t="s">
        <v>139</v>
      </c>
    </row>
    <row r="267" spans="1:65" s="13" customFormat="1">
      <c r="B267" s="163"/>
      <c r="D267" s="164" t="s">
        <v>151</v>
      </c>
      <c r="E267" s="165" t="s">
        <v>3</v>
      </c>
      <c r="F267" s="166" t="s">
        <v>270</v>
      </c>
      <c r="H267" s="165" t="s">
        <v>3</v>
      </c>
      <c r="I267" s="167"/>
      <c r="L267" s="163"/>
      <c r="M267" s="168"/>
      <c r="N267" s="169"/>
      <c r="O267" s="169"/>
      <c r="P267" s="169"/>
      <c r="Q267" s="169"/>
      <c r="R267" s="169"/>
      <c r="S267" s="169"/>
      <c r="T267" s="170"/>
      <c r="AT267" s="165" t="s">
        <v>151</v>
      </c>
      <c r="AU267" s="165" t="s">
        <v>78</v>
      </c>
      <c r="AV267" s="13" t="s">
        <v>76</v>
      </c>
      <c r="AW267" s="13" t="s">
        <v>31</v>
      </c>
      <c r="AX267" s="13" t="s">
        <v>69</v>
      </c>
      <c r="AY267" s="165" t="s">
        <v>139</v>
      </c>
    </row>
    <row r="268" spans="1:65" s="14" customFormat="1">
      <c r="B268" s="171"/>
      <c r="D268" s="164" t="s">
        <v>151</v>
      </c>
      <c r="E268" s="172" t="s">
        <v>3</v>
      </c>
      <c r="F268" s="173" t="s">
        <v>271</v>
      </c>
      <c r="H268" s="174">
        <v>127.47199999999999</v>
      </c>
      <c r="I268" s="175"/>
      <c r="L268" s="171"/>
      <c r="M268" s="176"/>
      <c r="N268" s="177"/>
      <c r="O268" s="177"/>
      <c r="P268" s="177"/>
      <c r="Q268" s="177"/>
      <c r="R268" s="177"/>
      <c r="S268" s="177"/>
      <c r="T268" s="178"/>
      <c r="AT268" s="172" t="s">
        <v>151</v>
      </c>
      <c r="AU268" s="172" t="s">
        <v>78</v>
      </c>
      <c r="AV268" s="14" t="s">
        <v>78</v>
      </c>
      <c r="AW268" s="14" t="s">
        <v>31</v>
      </c>
      <c r="AX268" s="14" t="s">
        <v>69</v>
      </c>
      <c r="AY268" s="172" t="s">
        <v>139</v>
      </c>
    </row>
    <row r="269" spans="1:65" s="15" customFormat="1">
      <c r="B269" s="179"/>
      <c r="D269" s="164" t="s">
        <v>151</v>
      </c>
      <c r="E269" s="180" t="s">
        <v>3</v>
      </c>
      <c r="F269" s="181" t="s">
        <v>161</v>
      </c>
      <c r="H269" s="182">
        <v>894.47199999999998</v>
      </c>
      <c r="I269" s="183"/>
      <c r="L269" s="179"/>
      <c r="M269" s="184"/>
      <c r="N269" s="185"/>
      <c r="O269" s="185"/>
      <c r="P269" s="185"/>
      <c r="Q269" s="185"/>
      <c r="R269" s="185"/>
      <c r="S269" s="185"/>
      <c r="T269" s="186"/>
      <c r="AT269" s="180" t="s">
        <v>151</v>
      </c>
      <c r="AU269" s="180" t="s">
        <v>78</v>
      </c>
      <c r="AV269" s="15" t="s">
        <v>147</v>
      </c>
      <c r="AW269" s="15" t="s">
        <v>31</v>
      </c>
      <c r="AX269" s="15" t="s">
        <v>76</v>
      </c>
      <c r="AY269" s="180" t="s">
        <v>139</v>
      </c>
    </row>
    <row r="270" spans="1:65" s="2" customFormat="1" ht="44.25" customHeight="1">
      <c r="A270" s="34"/>
      <c r="B270" s="144"/>
      <c r="C270" s="145" t="s">
        <v>386</v>
      </c>
      <c r="D270" s="145" t="s">
        <v>142</v>
      </c>
      <c r="E270" s="146" t="s">
        <v>387</v>
      </c>
      <c r="F270" s="147" t="s">
        <v>388</v>
      </c>
      <c r="G270" s="148" t="s">
        <v>145</v>
      </c>
      <c r="H270" s="149">
        <v>48.94</v>
      </c>
      <c r="I270" s="150"/>
      <c r="J270" s="151">
        <f>ROUND(I270*H270,2)</f>
        <v>0</v>
      </c>
      <c r="K270" s="147" t="s">
        <v>146</v>
      </c>
      <c r="L270" s="35"/>
      <c r="M270" s="152" t="s">
        <v>3</v>
      </c>
      <c r="N270" s="153" t="s">
        <v>40</v>
      </c>
      <c r="O270" s="55"/>
      <c r="P270" s="154">
        <f>O270*H270</f>
        <v>0</v>
      </c>
      <c r="Q270" s="154">
        <v>3.7799999999999999E-3</v>
      </c>
      <c r="R270" s="154">
        <f>Q270*H270</f>
        <v>0.1849932</v>
      </c>
      <c r="S270" s="154">
        <v>0</v>
      </c>
      <c r="T270" s="155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56" t="s">
        <v>147</v>
      </c>
      <c r="AT270" s="156" t="s">
        <v>142</v>
      </c>
      <c r="AU270" s="156" t="s">
        <v>78</v>
      </c>
      <c r="AY270" s="19" t="s">
        <v>139</v>
      </c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19" t="s">
        <v>76</v>
      </c>
      <c r="BK270" s="157">
        <f>ROUND(I270*H270,2)</f>
        <v>0</v>
      </c>
      <c r="BL270" s="19" t="s">
        <v>147</v>
      </c>
      <c r="BM270" s="156" t="s">
        <v>389</v>
      </c>
    </row>
    <row r="271" spans="1:65" s="2" customFormat="1">
      <c r="A271" s="34"/>
      <c r="B271" s="35"/>
      <c r="C271" s="34"/>
      <c r="D271" s="158" t="s">
        <v>149</v>
      </c>
      <c r="E271" s="34"/>
      <c r="F271" s="159" t="s">
        <v>390</v>
      </c>
      <c r="G271" s="34"/>
      <c r="H271" s="34"/>
      <c r="I271" s="160"/>
      <c r="J271" s="34"/>
      <c r="K271" s="34"/>
      <c r="L271" s="35"/>
      <c r="M271" s="161"/>
      <c r="N271" s="162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149</v>
      </c>
      <c r="AU271" s="19" t="s">
        <v>78</v>
      </c>
    </row>
    <row r="272" spans="1:65" s="13" customFormat="1">
      <c r="B272" s="163"/>
      <c r="D272" s="164" t="s">
        <v>151</v>
      </c>
      <c r="E272" s="165" t="s">
        <v>3</v>
      </c>
      <c r="F272" s="166" t="s">
        <v>266</v>
      </c>
      <c r="H272" s="165" t="s">
        <v>3</v>
      </c>
      <c r="I272" s="167"/>
      <c r="L272" s="163"/>
      <c r="M272" s="168"/>
      <c r="N272" s="169"/>
      <c r="O272" s="169"/>
      <c r="P272" s="169"/>
      <c r="Q272" s="169"/>
      <c r="R272" s="169"/>
      <c r="S272" s="169"/>
      <c r="T272" s="170"/>
      <c r="AT272" s="165" t="s">
        <v>151</v>
      </c>
      <c r="AU272" s="165" t="s">
        <v>78</v>
      </c>
      <c r="AV272" s="13" t="s">
        <v>76</v>
      </c>
      <c r="AW272" s="13" t="s">
        <v>31</v>
      </c>
      <c r="AX272" s="13" t="s">
        <v>69</v>
      </c>
      <c r="AY272" s="165" t="s">
        <v>139</v>
      </c>
    </row>
    <row r="273" spans="1:65" s="14" customFormat="1">
      <c r="B273" s="171"/>
      <c r="D273" s="164" t="s">
        <v>151</v>
      </c>
      <c r="E273" s="172" t="s">
        <v>3</v>
      </c>
      <c r="F273" s="173" t="s">
        <v>267</v>
      </c>
      <c r="H273" s="174">
        <v>48.94</v>
      </c>
      <c r="I273" s="175"/>
      <c r="L273" s="171"/>
      <c r="M273" s="176"/>
      <c r="N273" s="177"/>
      <c r="O273" s="177"/>
      <c r="P273" s="177"/>
      <c r="Q273" s="177"/>
      <c r="R273" s="177"/>
      <c r="S273" s="177"/>
      <c r="T273" s="178"/>
      <c r="AT273" s="172" t="s">
        <v>151</v>
      </c>
      <c r="AU273" s="172" t="s">
        <v>78</v>
      </c>
      <c r="AV273" s="14" t="s">
        <v>78</v>
      </c>
      <c r="AW273" s="14" t="s">
        <v>31</v>
      </c>
      <c r="AX273" s="14" t="s">
        <v>76</v>
      </c>
      <c r="AY273" s="172" t="s">
        <v>139</v>
      </c>
    </row>
    <row r="274" spans="1:65" s="2" customFormat="1" ht="24.15" customHeight="1">
      <c r="A274" s="34"/>
      <c r="B274" s="144"/>
      <c r="C274" s="145" t="s">
        <v>391</v>
      </c>
      <c r="D274" s="145" t="s">
        <v>142</v>
      </c>
      <c r="E274" s="146" t="s">
        <v>392</v>
      </c>
      <c r="F274" s="147" t="s">
        <v>393</v>
      </c>
      <c r="G274" s="148" t="s">
        <v>275</v>
      </c>
      <c r="H274" s="149">
        <v>101.5</v>
      </c>
      <c r="I274" s="150"/>
      <c r="J274" s="151">
        <f>ROUND(I274*H274,2)</f>
        <v>0</v>
      </c>
      <c r="K274" s="147" t="s">
        <v>146</v>
      </c>
      <c r="L274" s="35"/>
      <c r="M274" s="152" t="s">
        <v>3</v>
      </c>
      <c r="N274" s="153" t="s">
        <v>40</v>
      </c>
      <c r="O274" s="55"/>
      <c r="P274" s="154">
        <f>O274*H274</f>
        <v>0</v>
      </c>
      <c r="Q274" s="154">
        <v>3.0000000000000001E-5</v>
      </c>
      <c r="R274" s="154">
        <f>Q274*H274</f>
        <v>3.045E-3</v>
      </c>
      <c r="S274" s="154">
        <v>0</v>
      </c>
      <c r="T274" s="15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56" t="s">
        <v>147</v>
      </c>
      <c r="AT274" s="156" t="s">
        <v>142</v>
      </c>
      <c r="AU274" s="156" t="s">
        <v>78</v>
      </c>
      <c r="AY274" s="19" t="s">
        <v>139</v>
      </c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9" t="s">
        <v>76</v>
      </c>
      <c r="BK274" s="157">
        <f>ROUND(I274*H274,2)</f>
        <v>0</v>
      </c>
      <c r="BL274" s="19" t="s">
        <v>147</v>
      </c>
      <c r="BM274" s="156" t="s">
        <v>394</v>
      </c>
    </row>
    <row r="275" spans="1:65" s="2" customFormat="1">
      <c r="A275" s="34"/>
      <c r="B275" s="35"/>
      <c r="C275" s="34"/>
      <c r="D275" s="158" t="s">
        <v>149</v>
      </c>
      <c r="E275" s="34"/>
      <c r="F275" s="159" t="s">
        <v>395</v>
      </c>
      <c r="G275" s="34"/>
      <c r="H275" s="34"/>
      <c r="I275" s="160"/>
      <c r="J275" s="34"/>
      <c r="K275" s="34"/>
      <c r="L275" s="35"/>
      <c r="M275" s="161"/>
      <c r="N275" s="162"/>
      <c r="O275" s="55"/>
      <c r="P275" s="55"/>
      <c r="Q275" s="55"/>
      <c r="R275" s="55"/>
      <c r="S275" s="55"/>
      <c r="T275" s="5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9" t="s">
        <v>149</v>
      </c>
      <c r="AU275" s="19" t="s">
        <v>78</v>
      </c>
    </row>
    <row r="276" spans="1:65" s="14" customFormat="1">
      <c r="B276" s="171"/>
      <c r="D276" s="164" t="s">
        <v>151</v>
      </c>
      <c r="E276" s="172" t="s">
        <v>3</v>
      </c>
      <c r="F276" s="173" t="s">
        <v>396</v>
      </c>
      <c r="H276" s="174">
        <v>101.5</v>
      </c>
      <c r="I276" s="175"/>
      <c r="L276" s="171"/>
      <c r="M276" s="176"/>
      <c r="N276" s="177"/>
      <c r="O276" s="177"/>
      <c r="P276" s="177"/>
      <c r="Q276" s="177"/>
      <c r="R276" s="177"/>
      <c r="S276" s="177"/>
      <c r="T276" s="178"/>
      <c r="AT276" s="172" t="s">
        <v>151</v>
      </c>
      <c r="AU276" s="172" t="s">
        <v>78</v>
      </c>
      <c r="AV276" s="14" t="s">
        <v>78</v>
      </c>
      <c r="AW276" s="14" t="s">
        <v>31</v>
      </c>
      <c r="AX276" s="14" t="s">
        <v>76</v>
      </c>
      <c r="AY276" s="172" t="s">
        <v>139</v>
      </c>
    </row>
    <row r="277" spans="1:65" s="2" customFormat="1" ht="24.15" customHeight="1">
      <c r="A277" s="34"/>
      <c r="B277" s="144"/>
      <c r="C277" s="187" t="s">
        <v>397</v>
      </c>
      <c r="D277" s="187" t="s">
        <v>175</v>
      </c>
      <c r="E277" s="188" t="s">
        <v>398</v>
      </c>
      <c r="F277" s="189" t="s">
        <v>399</v>
      </c>
      <c r="G277" s="190" t="s">
        <v>275</v>
      </c>
      <c r="H277" s="191">
        <v>111.65</v>
      </c>
      <c r="I277" s="192"/>
      <c r="J277" s="193">
        <f>ROUND(I277*H277,2)</f>
        <v>0</v>
      </c>
      <c r="K277" s="189" t="s">
        <v>146</v>
      </c>
      <c r="L277" s="194"/>
      <c r="M277" s="195" t="s">
        <v>3</v>
      </c>
      <c r="N277" s="196" t="s">
        <v>40</v>
      </c>
      <c r="O277" s="55"/>
      <c r="P277" s="154">
        <f>O277*H277</f>
        <v>0</v>
      </c>
      <c r="Q277" s="154">
        <v>6.8000000000000005E-4</v>
      </c>
      <c r="R277" s="154">
        <f>Q277*H277</f>
        <v>7.5922000000000003E-2</v>
      </c>
      <c r="S277" s="154">
        <v>0</v>
      </c>
      <c r="T277" s="15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56" t="s">
        <v>178</v>
      </c>
      <c r="AT277" s="156" t="s">
        <v>175</v>
      </c>
      <c r="AU277" s="156" t="s">
        <v>78</v>
      </c>
      <c r="AY277" s="19" t="s">
        <v>139</v>
      </c>
      <c r="BE277" s="157">
        <f>IF(N277="základní",J277,0)</f>
        <v>0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9" t="s">
        <v>76</v>
      </c>
      <c r="BK277" s="157">
        <f>ROUND(I277*H277,2)</f>
        <v>0</v>
      </c>
      <c r="BL277" s="19" t="s">
        <v>147</v>
      </c>
      <c r="BM277" s="156" t="s">
        <v>400</v>
      </c>
    </row>
    <row r="278" spans="1:65" s="14" customFormat="1">
      <c r="B278" s="171"/>
      <c r="D278" s="164" t="s">
        <v>151</v>
      </c>
      <c r="E278" s="172" t="s">
        <v>3</v>
      </c>
      <c r="F278" s="173" t="s">
        <v>401</v>
      </c>
      <c r="H278" s="174">
        <v>111.65</v>
      </c>
      <c r="I278" s="175"/>
      <c r="L278" s="171"/>
      <c r="M278" s="176"/>
      <c r="N278" s="177"/>
      <c r="O278" s="177"/>
      <c r="P278" s="177"/>
      <c r="Q278" s="177"/>
      <c r="R278" s="177"/>
      <c r="S278" s="177"/>
      <c r="T278" s="178"/>
      <c r="AT278" s="172" t="s">
        <v>151</v>
      </c>
      <c r="AU278" s="172" t="s">
        <v>78</v>
      </c>
      <c r="AV278" s="14" t="s">
        <v>78</v>
      </c>
      <c r="AW278" s="14" t="s">
        <v>31</v>
      </c>
      <c r="AX278" s="14" t="s">
        <v>76</v>
      </c>
      <c r="AY278" s="172" t="s">
        <v>139</v>
      </c>
    </row>
    <row r="279" spans="1:65" s="2" customFormat="1" ht="24.15" customHeight="1">
      <c r="A279" s="34"/>
      <c r="B279" s="144"/>
      <c r="C279" s="145" t="s">
        <v>402</v>
      </c>
      <c r="D279" s="145" t="s">
        <v>142</v>
      </c>
      <c r="E279" s="146" t="s">
        <v>403</v>
      </c>
      <c r="F279" s="147" t="s">
        <v>404</v>
      </c>
      <c r="G279" s="148" t="s">
        <v>275</v>
      </c>
      <c r="H279" s="149">
        <v>366.41</v>
      </c>
      <c r="I279" s="150"/>
      <c r="J279" s="151">
        <f>ROUND(I279*H279,2)</f>
        <v>0</v>
      </c>
      <c r="K279" s="147" t="s">
        <v>146</v>
      </c>
      <c r="L279" s="35"/>
      <c r="M279" s="152" t="s">
        <v>3</v>
      </c>
      <c r="N279" s="153" t="s">
        <v>40</v>
      </c>
      <c r="O279" s="55"/>
      <c r="P279" s="154">
        <f>O279*H279</f>
        <v>0</v>
      </c>
      <c r="Q279" s="154">
        <v>0</v>
      </c>
      <c r="R279" s="154">
        <f>Q279*H279</f>
        <v>0</v>
      </c>
      <c r="S279" s="154">
        <v>0</v>
      </c>
      <c r="T279" s="155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56" t="s">
        <v>147</v>
      </c>
      <c r="AT279" s="156" t="s">
        <v>142</v>
      </c>
      <c r="AU279" s="156" t="s">
        <v>78</v>
      </c>
      <c r="AY279" s="19" t="s">
        <v>139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9" t="s">
        <v>76</v>
      </c>
      <c r="BK279" s="157">
        <f>ROUND(I279*H279,2)</f>
        <v>0</v>
      </c>
      <c r="BL279" s="19" t="s">
        <v>147</v>
      </c>
      <c r="BM279" s="156" t="s">
        <v>405</v>
      </c>
    </row>
    <row r="280" spans="1:65" s="2" customFormat="1">
      <c r="A280" s="34"/>
      <c r="B280" s="35"/>
      <c r="C280" s="34"/>
      <c r="D280" s="158" t="s">
        <v>149</v>
      </c>
      <c r="E280" s="34"/>
      <c r="F280" s="159" t="s">
        <v>406</v>
      </c>
      <c r="G280" s="34"/>
      <c r="H280" s="34"/>
      <c r="I280" s="160"/>
      <c r="J280" s="34"/>
      <c r="K280" s="34"/>
      <c r="L280" s="35"/>
      <c r="M280" s="161"/>
      <c r="N280" s="162"/>
      <c r="O280" s="55"/>
      <c r="P280" s="55"/>
      <c r="Q280" s="55"/>
      <c r="R280" s="55"/>
      <c r="S280" s="55"/>
      <c r="T280" s="5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149</v>
      </c>
      <c r="AU280" s="19" t="s">
        <v>78</v>
      </c>
    </row>
    <row r="281" spans="1:65" s="13" customFormat="1">
      <c r="B281" s="163"/>
      <c r="D281" s="164" t="s">
        <v>151</v>
      </c>
      <c r="E281" s="165" t="s">
        <v>3</v>
      </c>
      <c r="F281" s="166" t="s">
        <v>407</v>
      </c>
      <c r="H281" s="165" t="s">
        <v>3</v>
      </c>
      <c r="I281" s="167"/>
      <c r="L281" s="163"/>
      <c r="M281" s="168"/>
      <c r="N281" s="169"/>
      <c r="O281" s="169"/>
      <c r="P281" s="169"/>
      <c r="Q281" s="169"/>
      <c r="R281" s="169"/>
      <c r="S281" s="169"/>
      <c r="T281" s="170"/>
      <c r="AT281" s="165" t="s">
        <v>151</v>
      </c>
      <c r="AU281" s="165" t="s">
        <v>78</v>
      </c>
      <c r="AV281" s="13" t="s">
        <v>76</v>
      </c>
      <c r="AW281" s="13" t="s">
        <v>31</v>
      </c>
      <c r="AX281" s="13" t="s">
        <v>69</v>
      </c>
      <c r="AY281" s="165" t="s">
        <v>139</v>
      </c>
    </row>
    <row r="282" spans="1:65" s="14" customFormat="1" ht="20.399999999999999">
      <c r="B282" s="171"/>
      <c r="D282" s="164" t="s">
        <v>151</v>
      </c>
      <c r="E282" s="172" t="s">
        <v>3</v>
      </c>
      <c r="F282" s="173" t="s">
        <v>408</v>
      </c>
      <c r="H282" s="174">
        <v>110.35</v>
      </c>
      <c r="I282" s="175"/>
      <c r="L282" s="171"/>
      <c r="M282" s="176"/>
      <c r="N282" s="177"/>
      <c r="O282" s="177"/>
      <c r="P282" s="177"/>
      <c r="Q282" s="177"/>
      <c r="R282" s="177"/>
      <c r="S282" s="177"/>
      <c r="T282" s="178"/>
      <c r="AT282" s="172" t="s">
        <v>151</v>
      </c>
      <c r="AU282" s="172" t="s">
        <v>78</v>
      </c>
      <c r="AV282" s="14" t="s">
        <v>78</v>
      </c>
      <c r="AW282" s="14" t="s">
        <v>31</v>
      </c>
      <c r="AX282" s="14" t="s">
        <v>69</v>
      </c>
      <c r="AY282" s="172" t="s">
        <v>139</v>
      </c>
    </row>
    <row r="283" spans="1:65" s="14" customFormat="1" ht="20.399999999999999">
      <c r="B283" s="171"/>
      <c r="D283" s="164" t="s">
        <v>151</v>
      </c>
      <c r="E283" s="172" t="s">
        <v>3</v>
      </c>
      <c r="F283" s="173" t="s">
        <v>409</v>
      </c>
      <c r="H283" s="174">
        <v>58.53</v>
      </c>
      <c r="I283" s="175"/>
      <c r="L283" s="171"/>
      <c r="M283" s="176"/>
      <c r="N283" s="177"/>
      <c r="O283" s="177"/>
      <c r="P283" s="177"/>
      <c r="Q283" s="177"/>
      <c r="R283" s="177"/>
      <c r="S283" s="177"/>
      <c r="T283" s="178"/>
      <c r="AT283" s="172" t="s">
        <v>151</v>
      </c>
      <c r="AU283" s="172" t="s">
        <v>78</v>
      </c>
      <c r="AV283" s="14" t="s">
        <v>78</v>
      </c>
      <c r="AW283" s="14" t="s">
        <v>31</v>
      </c>
      <c r="AX283" s="14" t="s">
        <v>69</v>
      </c>
      <c r="AY283" s="172" t="s">
        <v>139</v>
      </c>
    </row>
    <row r="284" spans="1:65" s="16" customFormat="1">
      <c r="B284" s="197"/>
      <c r="D284" s="164" t="s">
        <v>151</v>
      </c>
      <c r="E284" s="198" t="s">
        <v>3</v>
      </c>
      <c r="F284" s="199" t="s">
        <v>410</v>
      </c>
      <c r="H284" s="200">
        <v>168.88</v>
      </c>
      <c r="I284" s="201"/>
      <c r="L284" s="197"/>
      <c r="M284" s="202"/>
      <c r="N284" s="203"/>
      <c r="O284" s="203"/>
      <c r="P284" s="203"/>
      <c r="Q284" s="203"/>
      <c r="R284" s="203"/>
      <c r="S284" s="203"/>
      <c r="T284" s="204"/>
      <c r="AT284" s="198" t="s">
        <v>151</v>
      </c>
      <c r="AU284" s="198" t="s">
        <v>78</v>
      </c>
      <c r="AV284" s="16" t="s">
        <v>140</v>
      </c>
      <c r="AW284" s="16" t="s">
        <v>31</v>
      </c>
      <c r="AX284" s="16" t="s">
        <v>69</v>
      </c>
      <c r="AY284" s="198" t="s">
        <v>139</v>
      </c>
    </row>
    <row r="285" spans="1:65" s="13" customFormat="1">
      <c r="B285" s="163"/>
      <c r="D285" s="164" t="s">
        <v>151</v>
      </c>
      <c r="E285" s="165" t="s">
        <v>3</v>
      </c>
      <c r="F285" s="166" t="s">
        <v>411</v>
      </c>
      <c r="H285" s="165" t="s">
        <v>3</v>
      </c>
      <c r="I285" s="167"/>
      <c r="L285" s="163"/>
      <c r="M285" s="168"/>
      <c r="N285" s="169"/>
      <c r="O285" s="169"/>
      <c r="P285" s="169"/>
      <c r="Q285" s="169"/>
      <c r="R285" s="169"/>
      <c r="S285" s="169"/>
      <c r="T285" s="170"/>
      <c r="AT285" s="165" t="s">
        <v>151</v>
      </c>
      <c r="AU285" s="165" t="s">
        <v>78</v>
      </c>
      <c r="AV285" s="13" t="s">
        <v>76</v>
      </c>
      <c r="AW285" s="13" t="s">
        <v>31</v>
      </c>
      <c r="AX285" s="13" t="s">
        <v>69</v>
      </c>
      <c r="AY285" s="165" t="s">
        <v>139</v>
      </c>
    </row>
    <row r="286" spans="1:65" s="14" customFormat="1">
      <c r="B286" s="171"/>
      <c r="D286" s="164" t="s">
        <v>151</v>
      </c>
      <c r="E286" s="172" t="s">
        <v>3</v>
      </c>
      <c r="F286" s="173" t="s">
        <v>412</v>
      </c>
      <c r="H286" s="174">
        <v>167.57</v>
      </c>
      <c r="I286" s="175"/>
      <c r="L286" s="171"/>
      <c r="M286" s="176"/>
      <c r="N286" s="177"/>
      <c r="O286" s="177"/>
      <c r="P286" s="177"/>
      <c r="Q286" s="177"/>
      <c r="R286" s="177"/>
      <c r="S286" s="177"/>
      <c r="T286" s="178"/>
      <c r="AT286" s="172" t="s">
        <v>151</v>
      </c>
      <c r="AU286" s="172" t="s">
        <v>78</v>
      </c>
      <c r="AV286" s="14" t="s">
        <v>78</v>
      </c>
      <c r="AW286" s="14" t="s">
        <v>31</v>
      </c>
      <c r="AX286" s="14" t="s">
        <v>69</v>
      </c>
      <c r="AY286" s="172" t="s">
        <v>139</v>
      </c>
    </row>
    <row r="287" spans="1:65" s="16" customFormat="1">
      <c r="B287" s="197"/>
      <c r="D287" s="164" t="s">
        <v>151</v>
      </c>
      <c r="E287" s="198" t="s">
        <v>3</v>
      </c>
      <c r="F287" s="199" t="s">
        <v>410</v>
      </c>
      <c r="H287" s="200">
        <v>167.57</v>
      </c>
      <c r="I287" s="201"/>
      <c r="L287" s="197"/>
      <c r="M287" s="202"/>
      <c r="N287" s="203"/>
      <c r="O287" s="203"/>
      <c r="P287" s="203"/>
      <c r="Q287" s="203"/>
      <c r="R287" s="203"/>
      <c r="S287" s="203"/>
      <c r="T287" s="204"/>
      <c r="AT287" s="198" t="s">
        <v>151</v>
      </c>
      <c r="AU287" s="198" t="s">
        <v>78</v>
      </c>
      <c r="AV287" s="16" t="s">
        <v>140</v>
      </c>
      <c r="AW287" s="16" t="s">
        <v>31</v>
      </c>
      <c r="AX287" s="16" t="s">
        <v>69</v>
      </c>
      <c r="AY287" s="198" t="s">
        <v>139</v>
      </c>
    </row>
    <row r="288" spans="1:65" s="13" customFormat="1">
      <c r="B288" s="163"/>
      <c r="D288" s="164" t="s">
        <v>151</v>
      </c>
      <c r="E288" s="165" t="s">
        <v>3</v>
      </c>
      <c r="F288" s="166" t="s">
        <v>413</v>
      </c>
      <c r="H288" s="165" t="s">
        <v>3</v>
      </c>
      <c r="I288" s="167"/>
      <c r="L288" s="163"/>
      <c r="M288" s="168"/>
      <c r="N288" s="169"/>
      <c r="O288" s="169"/>
      <c r="P288" s="169"/>
      <c r="Q288" s="169"/>
      <c r="R288" s="169"/>
      <c r="S288" s="169"/>
      <c r="T288" s="170"/>
      <c r="AT288" s="165" t="s">
        <v>151</v>
      </c>
      <c r="AU288" s="165" t="s">
        <v>78</v>
      </c>
      <c r="AV288" s="13" t="s">
        <v>76</v>
      </c>
      <c r="AW288" s="13" t="s">
        <v>31</v>
      </c>
      <c r="AX288" s="13" t="s">
        <v>69</v>
      </c>
      <c r="AY288" s="165" t="s">
        <v>139</v>
      </c>
    </row>
    <row r="289" spans="1:65" s="14" customFormat="1">
      <c r="B289" s="171"/>
      <c r="D289" s="164" t="s">
        <v>151</v>
      </c>
      <c r="E289" s="172" t="s">
        <v>3</v>
      </c>
      <c r="F289" s="173" t="s">
        <v>414</v>
      </c>
      <c r="H289" s="174">
        <v>29.96</v>
      </c>
      <c r="I289" s="175"/>
      <c r="L289" s="171"/>
      <c r="M289" s="176"/>
      <c r="N289" s="177"/>
      <c r="O289" s="177"/>
      <c r="P289" s="177"/>
      <c r="Q289" s="177"/>
      <c r="R289" s="177"/>
      <c r="S289" s="177"/>
      <c r="T289" s="178"/>
      <c r="AT289" s="172" t="s">
        <v>151</v>
      </c>
      <c r="AU289" s="172" t="s">
        <v>78</v>
      </c>
      <c r="AV289" s="14" t="s">
        <v>78</v>
      </c>
      <c r="AW289" s="14" t="s">
        <v>31</v>
      </c>
      <c r="AX289" s="14" t="s">
        <v>69</v>
      </c>
      <c r="AY289" s="172" t="s">
        <v>139</v>
      </c>
    </row>
    <row r="290" spans="1:65" s="15" customFormat="1">
      <c r="B290" s="179"/>
      <c r="D290" s="164" t="s">
        <v>151</v>
      </c>
      <c r="E290" s="180" t="s">
        <v>3</v>
      </c>
      <c r="F290" s="181" t="s">
        <v>161</v>
      </c>
      <c r="H290" s="182">
        <v>366.40999999999997</v>
      </c>
      <c r="I290" s="183"/>
      <c r="L290" s="179"/>
      <c r="M290" s="184"/>
      <c r="N290" s="185"/>
      <c r="O290" s="185"/>
      <c r="P290" s="185"/>
      <c r="Q290" s="185"/>
      <c r="R290" s="185"/>
      <c r="S290" s="185"/>
      <c r="T290" s="186"/>
      <c r="AT290" s="180" t="s">
        <v>151</v>
      </c>
      <c r="AU290" s="180" t="s">
        <v>78</v>
      </c>
      <c r="AV290" s="15" t="s">
        <v>147</v>
      </c>
      <c r="AW290" s="15" t="s">
        <v>31</v>
      </c>
      <c r="AX290" s="15" t="s">
        <v>76</v>
      </c>
      <c r="AY290" s="180" t="s">
        <v>139</v>
      </c>
    </row>
    <row r="291" spans="1:65" s="2" customFormat="1" ht="24.15" customHeight="1">
      <c r="A291" s="34"/>
      <c r="B291" s="144"/>
      <c r="C291" s="187" t="s">
        <v>415</v>
      </c>
      <c r="D291" s="187" t="s">
        <v>175</v>
      </c>
      <c r="E291" s="188" t="s">
        <v>416</v>
      </c>
      <c r="F291" s="189" t="s">
        <v>417</v>
      </c>
      <c r="G291" s="190" t="s">
        <v>275</v>
      </c>
      <c r="H291" s="191">
        <v>185.768</v>
      </c>
      <c r="I291" s="192"/>
      <c r="J291" s="193">
        <f>ROUND(I291*H291,2)</f>
        <v>0</v>
      </c>
      <c r="K291" s="189" t="s">
        <v>146</v>
      </c>
      <c r="L291" s="194"/>
      <c r="M291" s="195" t="s">
        <v>3</v>
      </c>
      <c r="N291" s="196" t="s">
        <v>40</v>
      </c>
      <c r="O291" s="55"/>
      <c r="P291" s="154">
        <f>O291*H291</f>
        <v>0</v>
      </c>
      <c r="Q291" s="154">
        <v>2.9999999999999997E-4</v>
      </c>
      <c r="R291" s="154">
        <f>Q291*H291</f>
        <v>5.5730399999999992E-2</v>
      </c>
      <c r="S291" s="154">
        <v>0</v>
      </c>
      <c r="T291" s="15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56" t="s">
        <v>178</v>
      </c>
      <c r="AT291" s="156" t="s">
        <v>175</v>
      </c>
      <c r="AU291" s="156" t="s">
        <v>78</v>
      </c>
      <c r="AY291" s="19" t="s">
        <v>139</v>
      </c>
      <c r="BE291" s="157">
        <f>IF(N291="základní",J291,0)</f>
        <v>0</v>
      </c>
      <c r="BF291" s="157">
        <f>IF(N291="snížená",J291,0)</f>
        <v>0</v>
      </c>
      <c r="BG291" s="157">
        <f>IF(N291="zákl. přenesená",J291,0)</f>
        <v>0</v>
      </c>
      <c r="BH291" s="157">
        <f>IF(N291="sníž. přenesená",J291,0)</f>
        <v>0</v>
      </c>
      <c r="BI291" s="157">
        <f>IF(N291="nulová",J291,0)</f>
        <v>0</v>
      </c>
      <c r="BJ291" s="19" t="s">
        <v>76</v>
      </c>
      <c r="BK291" s="157">
        <f>ROUND(I291*H291,2)</f>
        <v>0</v>
      </c>
      <c r="BL291" s="19" t="s">
        <v>147</v>
      </c>
      <c r="BM291" s="156" t="s">
        <v>418</v>
      </c>
    </row>
    <row r="292" spans="1:65" s="14" customFormat="1">
      <c r="B292" s="171"/>
      <c r="D292" s="164" t="s">
        <v>151</v>
      </c>
      <c r="E292" s="172" t="s">
        <v>3</v>
      </c>
      <c r="F292" s="173" t="s">
        <v>419</v>
      </c>
      <c r="H292" s="174">
        <v>185.768</v>
      </c>
      <c r="I292" s="175"/>
      <c r="L292" s="171"/>
      <c r="M292" s="176"/>
      <c r="N292" s="177"/>
      <c r="O292" s="177"/>
      <c r="P292" s="177"/>
      <c r="Q292" s="177"/>
      <c r="R292" s="177"/>
      <c r="S292" s="177"/>
      <c r="T292" s="178"/>
      <c r="AT292" s="172" t="s">
        <v>151</v>
      </c>
      <c r="AU292" s="172" t="s">
        <v>78</v>
      </c>
      <c r="AV292" s="14" t="s">
        <v>78</v>
      </c>
      <c r="AW292" s="14" t="s">
        <v>31</v>
      </c>
      <c r="AX292" s="14" t="s">
        <v>76</v>
      </c>
      <c r="AY292" s="172" t="s">
        <v>139</v>
      </c>
    </row>
    <row r="293" spans="1:65" s="2" customFormat="1" ht="24.15" customHeight="1">
      <c r="A293" s="34"/>
      <c r="B293" s="144"/>
      <c r="C293" s="187" t="s">
        <v>420</v>
      </c>
      <c r="D293" s="187" t="s">
        <v>175</v>
      </c>
      <c r="E293" s="188" t="s">
        <v>421</v>
      </c>
      <c r="F293" s="189" t="s">
        <v>422</v>
      </c>
      <c r="G293" s="190" t="s">
        <v>275</v>
      </c>
      <c r="H293" s="191">
        <v>184.327</v>
      </c>
      <c r="I293" s="192"/>
      <c r="J293" s="193">
        <f>ROUND(I293*H293,2)</f>
        <v>0</v>
      </c>
      <c r="K293" s="189" t="s">
        <v>146</v>
      </c>
      <c r="L293" s="194"/>
      <c r="M293" s="195" t="s">
        <v>3</v>
      </c>
      <c r="N293" s="196" t="s">
        <v>40</v>
      </c>
      <c r="O293" s="55"/>
      <c r="P293" s="154">
        <f>O293*H293</f>
        <v>0</v>
      </c>
      <c r="Q293" s="154">
        <v>2.0000000000000001E-4</v>
      </c>
      <c r="R293" s="154">
        <f>Q293*H293</f>
        <v>3.68654E-2</v>
      </c>
      <c r="S293" s="154">
        <v>0</v>
      </c>
      <c r="T293" s="155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56" t="s">
        <v>178</v>
      </c>
      <c r="AT293" s="156" t="s">
        <v>175</v>
      </c>
      <c r="AU293" s="156" t="s">
        <v>78</v>
      </c>
      <c r="AY293" s="19" t="s">
        <v>139</v>
      </c>
      <c r="BE293" s="157">
        <f>IF(N293="základní",J293,0)</f>
        <v>0</v>
      </c>
      <c r="BF293" s="157">
        <f>IF(N293="snížená",J293,0)</f>
        <v>0</v>
      </c>
      <c r="BG293" s="157">
        <f>IF(N293="zákl. přenesená",J293,0)</f>
        <v>0</v>
      </c>
      <c r="BH293" s="157">
        <f>IF(N293="sníž. přenesená",J293,0)</f>
        <v>0</v>
      </c>
      <c r="BI293" s="157">
        <f>IF(N293="nulová",J293,0)</f>
        <v>0</v>
      </c>
      <c r="BJ293" s="19" t="s">
        <v>76</v>
      </c>
      <c r="BK293" s="157">
        <f>ROUND(I293*H293,2)</f>
        <v>0</v>
      </c>
      <c r="BL293" s="19" t="s">
        <v>147</v>
      </c>
      <c r="BM293" s="156" t="s">
        <v>423</v>
      </c>
    </row>
    <row r="294" spans="1:65" s="14" customFormat="1">
      <c r="B294" s="171"/>
      <c r="D294" s="164" t="s">
        <v>151</v>
      </c>
      <c r="E294" s="172" t="s">
        <v>3</v>
      </c>
      <c r="F294" s="173" t="s">
        <v>424</v>
      </c>
      <c r="H294" s="174">
        <v>184.327</v>
      </c>
      <c r="I294" s="175"/>
      <c r="L294" s="171"/>
      <c r="M294" s="176"/>
      <c r="N294" s="177"/>
      <c r="O294" s="177"/>
      <c r="P294" s="177"/>
      <c r="Q294" s="177"/>
      <c r="R294" s="177"/>
      <c r="S294" s="177"/>
      <c r="T294" s="178"/>
      <c r="AT294" s="172" t="s">
        <v>151</v>
      </c>
      <c r="AU294" s="172" t="s">
        <v>78</v>
      </c>
      <c r="AV294" s="14" t="s">
        <v>78</v>
      </c>
      <c r="AW294" s="14" t="s">
        <v>31</v>
      </c>
      <c r="AX294" s="14" t="s">
        <v>76</v>
      </c>
      <c r="AY294" s="172" t="s">
        <v>139</v>
      </c>
    </row>
    <row r="295" spans="1:65" s="2" customFormat="1" ht="24.15" customHeight="1">
      <c r="A295" s="34"/>
      <c r="B295" s="144"/>
      <c r="C295" s="187" t="s">
        <v>425</v>
      </c>
      <c r="D295" s="187" t="s">
        <v>175</v>
      </c>
      <c r="E295" s="188" t="s">
        <v>426</v>
      </c>
      <c r="F295" s="189" t="s">
        <v>427</v>
      </c>
      <c r="G295" s="190" t="s">
        <v>275</v>
      </c>
      <c r="H295" s="191">
        <v>32.956000000000003</v>
      </c>
      <c r="I295" s="192"/>
      <c r="J295" s="193">
        <f>ROUND(I295*H295,2)</f>
        <v>0</v>
      </c>
      <c r="K295" s="189" t="s">
        <v>146</v>
      </c>
      <c r="L295" s="194"/>
      <c r="M295" s="195" t="s">
        <v>3</v>
      </c>
      <c r="N295" s="196" t="s">
        <v>40</v>
      </c>
      <c r="O295" s="55"/>
      <c r="P295" s="154">
        <f>O295*H295</f>
        <v>0</v>
      </c>
      <c r="Q295" s="154">
        <v>2.0000000000000001E-4</v>
      </c>
      <c r="R295" s="154">
        <f>Q295*H295</f>
        <v>6.5912000000000011E-3</v>
      </c>
      <c r="S295" s="154">
        <v>0</v>
      </c>
      <c r="T295" s="155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56" t="s">
        <v>178</v>
      </c>
      <c r="AT295" s="156" t="s">
        <v>175</v>
      </c>
      <c r="AU295" s="156" t="s">
        <v>78</v>
      </c>
      <c r="AY295" s="19" t="s">
        <v>139</v>
      </c>
      <c r="BE295" s="157">
        <f>IF(N295="základní",J295,0)</f>
        <v>0</v>
      </c>
      <c r="BF295" s="157">
        <f>IF(N295="snížená",J295,0)</f>
        <v>0</v>
      </c>
      <c r="BG295" s="157">
        <f>IF(N295="zákl. přenesená",J295,0)</f>
        <v>0</v>
      </c>
      <c r="BH295" s="157">
        <f>IF(N295="sníž. přenesená",J295,0)</f>
        <v>0</v>
      </c>
      <c r="BI295" s="157">
        <f>IF(N295="nulová",J295,0)</f>
        <v>0</v>
      </c>
      <c r="BJ295" s="19" t="s">
        <v>76</v>
      </c>
      <c r="BK295" s="157">
        <f>ROUND(I295*H295,2)</f>
        <v>0</v>
      </c>
      <c r="BL295" s="19" t="s">
        <v>147</v>
      </c>
      <c r="BM295" s="156" t="s">
        <v>428</v>
      </c>
    </row>
    <row r="296" spans="1:65" s="14" customFormat="1">
      <c r="B296" s="171"/>
      <c r="D296" s="164" t="s">
        <v>151</v>
      </c>
      <c r="E296" s="172" t="s">
        <v>3</v>
      </c>
      <c r="F296" s="173" t="s">
        <v>429</v>
      </c>
      <c r="H296" s="174">
        <v>32.956000000000003</v>
      </c>
      <c r="I296" s="175"/>
      <c r="L296" s="171"/>
      <c r="M296" s="176"/>
      <c r="N296" s="177"/>
      <c r="O296" s="177"/>
      <c r="P296" s="177"/>
      <c r="Q296" s="177"/>
      <c r="R296" s="177"/>
      <c r="S296" s="177"/>
      <c r="T296" s="178"/>
      <c r="AT296" s="172" t="s">
        <v>151</v>
      </c>
      <c r="AU296" s="172" t="s">
        <v>78</v>
      </c>
      <c r="AV296" s="14" t="s">
        <v>78</v>
      </c>
      <c r="AW296" s="14" t="s">
        <v>31</v>
      </c>
      <c r="AX296" s="14" t="s">
        <v>76</v>
      </c>
      <c r="AY296" s="172" t="s">
        <v>139</v>
      </c>
    </row>
    <row r="297" spans="1:65" s="2" customFormat="1" ht="33" customHeight="1">
      <c r="A297" s="34"/>
      <c r="B297" s="144"/>
      <c r="C297" s="145" t="s">
        <v>430</v>
      </c>
      <c r="D297" s="145" t="s">
        <v>142</v>
      </c>
      <c r="E297" s="146" t="s">
        <v>431</v>
      </c>
      <c r="F297" s="147" t="s">
        <v>432</v>
      </c>
      <c r="G297" s="148" t="s">
        <v>145</v>
      </c>
      <c r="H297" s="149">
        <v>33.840000000000003</v>
      </c>
      <c r="I297" s="150"/>
      <c r="J297" s="151">
        <f>ROUND(I297*H297,2)</f>
        <v>0</v>
      </c>
      <c r="K297" s="147" t="s">
        <v>146</v>
      </c>
      <c r="L297" s="35"/>
      <c r="M297" s="152" t="s">
        <v>3</v>
      </c>
      <c r="N297" s="153" t="s">
        <v>40</v>
      </c>
      <c r="O297" s="55"/>
      <c r="P297" s="154">
        <f>O297*H297</f>
        <v>0</v>
      </c>
      <c r="Q297" s="154">
        <v>2.3099999999999999E-2</v>
      </c>
      <c r="R297" s="154">
        <f>Q297*H297</f>
        <v>0.78170400000000007</v>
      </c>
      <c r="S297" s="154">
        <v>0</v>
      </c>
      <c r="T297" s="155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56" t="s">
        <v>147</v>
      </c>
      <c r="AT297" s="156" t="s">
        <v>142</v>
      </c>
      <c r="AU297" s="156" t="s">
        <v>78</v>
      </c>
      <c r="AY297" s="19" t="s">
        <v>139</v>
      </c>
      <c r="BE297" s="157">
        <f>IF(N297="základní",J297,0)</f>
        <v>0</v>
      </c>
      <c r="BF297" s="157">
        <f>IF(N297="snížená",J297,0)</f>
        <v>0</v>
      </c>
      <c r="BG297" s="157">
        <f>IF(N297="zákl. přenesená",J297,0)</f>
        <v>0</v>
      </c>
      <c r="BH297" s="157">
        <f>IF(N297="sníž. přenesená",J297,0)</f>
        <v>0</v>
      </c>
      <c r="BI297" s="157">
        <f>IF(N297="nulová",J297,0)</f>
        <v>0</v>
      </c>
      <c r="BJ297" s="19" t="s">
        <v>76</v>
      </c>
      <c r="BK297" s="157">
        <f>ROUND(I297*H297,2)</f>
        <v>0</v>
      </c>
      <c r="BL297" s="19" t="s">
        <v>147</v>
      </c>
      <c r="BM297" s="156" t="s">
        <v>433</v>
      </c>
    </row>
    <row r="298" spans="1:65" s="2" customFormat="1">
      <c r="A298" s="34"/>
      <c r="B298" s="35"/>
      <c r="C298" s="34"/>
      <c r="D298" s="158" t="s">
        <v>149</v>
      </c>
      <c r="E298" s="34"/>
      <c r="F298" s="159" t="s">
        <v>434</v>
      </c>
      <c r="G298" s="34"/>
      <c r="H298" s="34"/>
      <c r="I298" s="160"/>
      <c r="J298" s="34"/>
      <c r="K298" s="34"/>
      <c r="L298" s="35"/>
      <c r="M298" s="161"/>
      <c r="N298" s="162"/>
      <c r="O298" s="55"/>
      <c r="P298" s="55"/>
      <c r="Q298" s="55"/>
      <c r="R298" s="55"/>
      <c r="S298" s="55"/>
      <c r="T298" s="56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149</v>
      </c>
      <c r="AU298" s="19" t="s">
        <v>78</v>
      </c>
    </row>
    <row r="299" spans="1:65" s="13" customFormat="1">
      <c r="B299" s="163"/>
      <c r="D299" s="164" t="s">
        <v>151</v>
      </c>
      <c r="E299" s="165" t="s">
        <v>3</v>
      </c>
      <c r="F299" s="166" t="s">
        <v>158</v>
      </c>
      <c r="H299" s="165" t="s">
        <v>3</v>
      </c>
      <c r="I299" s="167"/>
      <c r="L299" s="163"/>
      <c r="M299" s="168"/>
      <c r="N299" s="169"/>
      <c r="O299" s="169"/>
      <c r="P299" s="169"/>
      <c r="Q299" s="169"/>
      <c r="R299" s="169"/>
      <c r="S299" s="169"/>
      <c r="T299" s="170"/>
      <c r="AT299" s="165" t="s">
        <v>151</v>
      </c>
      <c r="AU299" s="165" t="s">
        <v>78</v>
      </c>
      <c r="AV299" s="13" t="s">
        <v>76</v>
      </c>
      <c r="AW299" s="13" t="s">
        <v>31</v>
      </c>
      <c r="AX299" s="13" t="s">
        <v>69</v>
      </c>
      <c r="AY299" s="165" t="s">
        <v>139</v>
      </c>
    </row>
    <row r="300" spans="1:65" s="14" customFormat="1">
      <c r="B300" s="171"/>
      <c r="D300" s="164" t="s">
        <v>151</v>
      </c>
      <c r="E300" s="172" t="s">
        <v>3</v>
      </c>
      <c r="F300" s="173" t="s">
        <v>188</v>
      </c>
      <c r="H300" s="174">
        <v>9.36</v>
      </c>
      <c r="I300" s="175"/>
      <c r="L300" s="171"/>
      <c r="M300" s="176"/>
      <c r="N300" s="177"/>
      <c r="O300" s="177"/>
      <c r="P300" s="177"/>
      <c r="Q300" s="177"/>
      <c r="R300" s="177"/>
      <c r="S300" s="177"/>
      <c r="T300" s="178"/>
      <c r="AT300" s="172" t="s">
        <v>151</v>
      </c>
      <c r="AU300" s="172" t="s">
        <v>78</v>
      </c>
      <c r="AV300" s="14" t="s">
        <v>78</v>
      </c>
      <c r="AW300" s="14" t="s">
        <v>31</v>
      </c>
      <c r="AX300" s="14" t="s">
        <v>69</v>
      </c>
      <c r="AY300" s="172" t="s">
        <v>139</v>
      </c>
    </row>
    <row r="301" spans="1:65" s="14" customFormat="1">
      <c r="B301" s="171"/>
      <c r="D301" s="164" t="s">
        <v>151</v>
      </c>
      <c r="E301" s="172" t="s">
        <v>3</v>
      </c>
      <c r="F301" s="173" t="s">
        <v>159</v>
      </c>
      <c r="H301" s="174">
        <v>1.44</v>
      </c>
      <c r="I301" s="175"/>
      <c r="L301" s="171"/>
      <c r="M301" s="176"/>
      <c r="N301" s="177"/>
      <c r="O301" s="177"/>
      <c r="P301" s="177"/>
      <c r="Q301" s="177"/>
      <c r="R301" s="177"/>
      <c r="S301" s="177"/>
      <c r="T301" s="178"/>
      <c r="AT301" s="172" t="s">
        <v>151</v>
      </c>
      <c r="AU301" s="172" t="s">
        <v>78</v>
      </c>
      <c r="AV301" s="14" t="s">
        <v>78</v>
      </c>
      <c r="AW301" s="14" t="s">
        <v>31</v>
      </c>
      <c r="AX301" s="14" t="s">
        <v>69</v>
      </c>
      <c r="AY301" s="172" t="s">
        <v>139</v>
      </c>
    </row>
    <row r="302" spans="1:65" s="14" customFormat="1">
      <c r="B302" s="171"/>
      <c r="D302" s="164" t="s">
        <v>151</v>
      </c>
      <c r="E302" s="172" t="s">
        <v>3</v>
      </c>
      <c r="F302" s="173" t="s">
        <v>189</v>
      </c>
      <c r="H302" s="174">
        <v>23.04</v>
      </c>
      <c r="I302" s="175"/>
      <c r="L302" s="171"/>
      <c r="M302" s="176"/>
      <c r="N302" s="177"/>
      <c r="O302" s="177"/>
      <c r="P302" s="177"/>
      <c r="Q302" s="177"/>
      <c r="R302" s="177"/>
      <c r="S302" s="177"/>
      <c r="T302" s="178"/>
      <c r="AT302" s="172" t="s">
        <v>151</v>
      </c>
      <c r="AU302" s="172" t="s">
        <v>78</v>
      </c>
      <c r="AV302" s="14" t="s">
        <v>78</v>
      </c>
      <c r="AW302" s="14" t="s">
        <v>31</v>
      </c>
      <c r="AX302" s="14" t="s">
        <v>69</v>
      </c>
      <c r="AY302" s="172" t="s">
        <v>139</v>
      </c>
    </row>
    <row r="303" spans="1:65" s="15" customFormat="1">
      <c r="B303" s="179"/>
      <c r="D303" s="164" t="s">
        <v>151</v>
      </c>
      <c r="E303" s="180" t="s">
        <v>3</v>
      </c>
      <c r="F303" s="181" t="s">
        <v>161</v>
      </c>
      <c r="H303" s="182">
        <v>33.839999999999996</v>
      </c>
      <c r="I303" s="183"/>
      <c r="L303" s="179"/>
      <c r="M303" s="184"/>
      <c r="N303" s="185"/>
      <c r="O303" s="185"/>
      <c r="P303" s="185"/>
      <c r="Q303" s="185"/>
      <c r="R303" s="185"/>
      <c r="S303" s="185"/>
      <c r="T303" s="186"/>
      <c r="AT303" s="180" t="s">
        <v>151</v>
      </c>
      <c r="AU303" s="180" t="s">
        <v>78</v>
      </c>
      <c r="AV303" s="15" t="s">
        <v>147</v>
      </c>
      <c r="AW303" s="15" t="s">
        <v>31</v>
      </c>
      <c r="AX303" s="15" t="s">
        <v>76</v>
      </c>
      <c r="AY303" s="180" t="s">
        <v>139</v>
      </c>
    </row>
    <row r="304" spans="1:65" s="2" customFormat="1" ht="33" customHeight="1">
      <c r="A304" s="34"/>
      <c r="B304" s="144"/>
      <c r="C304" s="145" t="s">
        <v>435</v>
      </c>
      <c r="D304" s="145" t="s">
        <v>142</v>
      </c>
      <c r="E304" s="146" t="s">
        <v>436</v>
      </c>
      <c r="F304" s="147" t="s">
        <v>437</v>
      </c>
      <c r="G304" s="148" t="s">
        <v>145</v>
      </c>
      <c r="H304" s="149">
        <v>895.84199999999998</v>
      </c>
      <c r="I304" s="150"/>
      <c r="J304" s="151">
        <f>ROUND(I304*H304,2)</f>
        <v>0</v>
      </c>
      <c r="K304" s="147" t="s">
        <v>146</v>
      </c>
      <c r="L304" s="35"/>
      <c r="M304" s="152" t="s">
        <v>3</v>
      </c>
      <c r="N304" s="153" t="s">
        <v>40</v>
      </c>
      <c r="O304" s="55"/>
      <c r="P304" s="154">
        <f>O304*H304</f>
        <v>0</v>
      </c>
      <c r="Q304" s="154">
        <v>6.2500000000000003E-3</v>
      </c>
      <c r="R304" s="154">
        <f>Q304*H304</f>
        <v>5.5990125000000006</v>
      </c>
      <c r="S304" s="154">
        <v>0</v>
      </c>
      <c r="T304" s="155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56" t="s">
        <v>147</v>
      </c>
      <c r="AT304" s="156" t="s">
        <v>142</v>
      </c>
      <c r="AU304" s="156" t="s">
        <v>78</v>
      </c>
      <c r="AY304" s="19" t="s">
        <v>139</v>
      </c>
      <c r="BE304" s="157">
        <f>IF(N304="základní",J304,0)</f>
        <v>0</v>
      </c>
      <c r="BF304" s="157">
        <f>IF(N304="snížená",J304,0)</f>
        <v>0</v>
      </c>
      <c r="BG304" s="157">
        <f>IF(N304="zákl. přenesená",J304,0)</f>
        <v>0</v>
      </c>
      <c r="BH304" s="157">
        <f>IF(N304="sníž. přenesená",J304,0)</f>
        <v>0</v>
      </c>
      <c r="BI304" s="157">
        <f>IF(N304="nulová",J304,0)</f>
        <v>0</v>
      </c>
      <c r="BJ304" s="19" t="s">
        <v>76</v>
      </c>
      <c r="BK304" s="157">
        <f>ROUND(I304*H304,2)</f>
        <v>0</v>
      </c>
      <c r="BL304" s="19" t="s">
        <v>147</v>
      </c>
      <c r="BM304" s="156" t="s">
        <v>438</v>
      </c>
    </row>
    <row r="305" spans="1:65" s="2" customFormat="1">
      <c r="A305" s="34"/>
      <c r="B305" s="35"/>
      <c r="C305" s="34"/>
      <c r="D305" s="158" t="s">
        <v>149</v>
      </c>
      <c r="E305" s="34"/>
      <c r="F305" s="159" t="s">
        <v>439</v>
      </c>
      <c r="G305" s="34"/>
      <c r="H305" s="34"/>
      <c r="I305" s="160"/>
      <c r="J305" s="34"/>
      <c r="K305" s="34"/>
      <c r="L305" s="35"/>
      <c r="M305" s="161"/>
      <c r="N305" s="162"/>
      <c r="O305" s="55"/>
      <c r="P305" s="55"/>
      <c r="Q305" s="55"/>
      <c r="R305" s="55"/>
      <c r="S305" s="55"/>
      <c r="T305" s="56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9" t="s">
        <v>149</v>
      </c>
      <c r="AU305" s="19" t="s">
        <v>78</v>
      </c>
    </row>
    <row r="306" spans="1:65" s="13" customFormat="1">
      <c r="B306" s="163"/>
      <c r="D306" s="164" t="s">
        <v>151</v>
      </c>
      <c r="E306" s="165" t="s">
        <v>3</v>
      </c>
      <c r="F306" s="166" t="s">
        <v>266</v>
      </c>
      <c r="H306" s="165" t="s">
        <v>3</v>
      </c>
      <c r="I306" s="167"/>
      <c r="L306" s="163"/>
      <c r="M306" s="168"/>
      <c r="N306" s="169"/>
      <c r="O306" s="169"/>
      <c r="P306" s="169"/>
      <c r="Q306" s="169"/>
      <c r="R306" s="169"/>
      <c r="S306" s="169"/>
      <c r="T306" s="170"/>
      <c r="AT306" s="165" t="s">
        <v>151</v>
      </c>
      <c r="AU306" s="165" t="s">
        <v>78</v>
      </c>
      <c r="AV306" s="13" t="s">
        <v>76</v>
      </c>
      <c r="AW306" s="13" t="s">
        <v>31</v>
      </c>
      <c r="AX306" s="13" t="s">
        <v>69</v>
      </c>
      <c r="AY306" s="165" t="s">
        <v>139</v>
      </c>
    </row>
    <row r="307" spans="1:65" s="14" customFormat="1">
      <c r="B307" s="171"/>
      <c r="D307" s="164" t="s">
        <v>151</v>
      </c>
      <c r="E307" s="172" t="s">
        <v>3</v>
      </c>
      <c r="F307" s="173" t="s">
        <v>267</v>
      </c>
      <c r="H307" s="174">
        <v>48.94</v>
      </c>
      <c r="I307" s="175"/>
      <c r="L307" s="171"/>
      <c r="M307" s="176"/>
      <c r="N307" s="177"/>
      <c r="O307" s="177"/>
      <c r="P307" s="177"/>
      <c r="Q307" s="177"/>
      <c r="R307" s="177"/>
      <c r="S307" s="177"/>
      <c r="T307" s="178"/>
      <c r="AT307" s="172" t="s">
        <v>151</v>
      </c>
      <c r="AU307" s="172" t="s">
        <v>78</v>
      </c>
      <c r="AV307" s="14" t="s">
        <v>78</v>
      </c>
      <c r="AW307" s="14" t="s">
        <v>31</v>
      </c>
      <c r="AX307" s="14" t="s">
        <v>69</v>
      </c>
      <c r="AY307" s="172" t="s">
        <v>139</v>
      </c>
    </row>
    <row r="308" spans="1:65" s="13" customFormat="1">
      <c r="B308" s="163"/>
      <c r="D308" s="164" t="s">
        <v>151</v>
      </c>
      <c r="E308" s="165" t="s">
        <v>3</v>
      </c>
      <c r="F308" s="166" t="s">
        <v>268</v>
      </c>
      <c r="H308" s="165" t="s">
        <v>3</v>
      </c>
      <c r="I308" s="167"/>
      <c r="L308" s="163"/>
      <c r="M308" s="168"/>
      <c r="N308" s="169"/>
      <c r="O308" s="169"/>
      <c r="P308" s="169"/>
      <c r="Q308" s="169"/>
      <c r="R308" s="169"/>
      <c r="S308" s="169"/>
      <c r="T308" s="170"/>
      <c r="AT308" s="165" t="s">
        <v>151</v>
      </c>
      <c r="AU308" s="165" t="s">
        <v>78</v>
      </c>
      <c r="AV308" s="13" t="s">
        <v>76</v>
      </c>
      <c r="AW308" s="13" t="s">
        <v>31</v>
      </c>
      <c r="AX308" s="13" t="s">
        <v>69</v>
      </c>
      <c r="AY308" s="165" t="s">
        <v>139</v>
      </c>
    </row>
    <row r="309" spans="1:65" s="14" customFormat="1">
      <c r="B309" s="171"/>
      <c r="D309" s="164" t="s">
        <v>151</v>
      </c>
      <c r="E309" s="172" t="s">
        <v>3</v>
      </c>
      <c r="F309" s="173" t="s">
        <v>269</v>
      </c>
      <c r="H309" s="174">
        <v>767</v>
      </c>
      <c r="I309" s="175"/>
      <c r="L309" s="171"/>
      <c r="M309" s="176"/>
      <c r="N309" s="177"/>
      <c r="O309" s="177"/>
      <c r="P309" s="177"/>
      <c r="Q309" s="177"/>
      <c r="R309" s="177"/>
      <c r="S309" s="177"/>
      <c r="T309" s="178"/>
      <c r="AT309" s="172" t="s">
        <v>151</v>
      </c>
      <c r="AU309" s="172" t="s">
        <v>78</v>
      </c>
      <c r="AV309" s="14" t="s">
        <v>78</v>
      </c>
      <c r="AW309" s="14" t="s">
        <v>31</v>
      </c>
      <c r="AX309" s="14" t="s">
        <v>69</v>
      </c>
      <c r="AY309" s="172" t="s">
        <v>139</v>
      </c>
    </row>
    <row r="310" spans="1:65" s="13" customFormat="1">
      <c r="B310" s="163"/>
      <c r="D310" s="164" t="s">
        <v>151</v>
      </c>
      <c r="E310" s="165" t="s">
        <v>3</v>
      </c>
      <c r="F310" s="166" t="s">
        <v>270</v>
      </c>
      <c r="H310" s="165" t="s">
        <v>3</v>
      </c>
      <c r="I310" s="167"/>
      <c r="L310" s="163"/>
      <c r="M310" s="168"/>
      <c r="N310" s="169"/>
      <c r="O310" s="169"/>
      <c r="P310" s="169"/>
      <c r="Q310" s="169"/>
      <c r="R310" s="169"/>
      <c r="S310" s="169"/>
      <c r="T310" s="170"/>
      <c r="AT310" s="165" t="s">
        <v>151</v>
      </c>
      <c r="AU310" s="165" t="s">
        <v>78</v>
      </c>
      <c r="AV310" s="13" t="s">
        <v>76</v>
      </c>
      <c r="AW310" s="13" t="s">
        <v>31</v>
      </c>
      <c r="AX310" s="13" t="s">
        <v>69</v>
      </c>
      <c r="AY310" s="165" t="s">
        <v>139</v>
      </c>
    </row>
    <row r="311" spans="1:65" s="14" customFormat="1">
      <c r="B311" s="171"/>
      <c r="D311" s="164" t="s">
        <v>151</v>
      </c>
      <c r="E311" s="172" t="s">
        <v>3</v>
      </c>
      <c r="F311" s="173" t="s">
        <v>440</v>
      </c>
      <c r="H311" s="174">
        <v>57.942</v>
      </c>
      <c r="I311" s="175"/>
      <c r="L311" s="171"/>
      <c r="M311" s="176"/>
      <c r="N311" s="177"/>
      <c r="O311" s="177"/>
      <c r="P311" s="177"/>
      <c r="Q311" s="177"/>
      <c r="R311" s="177"/>
      <c r="S311" s="177"/>
      <c r="T311" s="178"/>
      <c r="AT311" s="172" t="s">
        <v>151</v>
      </c>
      <c r="AU311" s="172" t="s">
        <v>78</v>
      </c>
      <c r="AV311" s="14" t="s">
        <v>78</v>
      </c>
      <c r="AW311" s="14" t="s">
        <v>31</v>
      </c>
      <c r="AX311" s="14" t="s">
        <v>69</v>
      </c>
      <c r="AY311" s="172" t="s">
        <v>139</v>
      </c>
    </row>
    <row r="312" spans="1:65" s="13" customFormat="1">
      <c r="B312" s="163"/>
      <c r="D312" s="164" t="s">
        <v>151</v>
      </c>
      <c r="E312" s="165" t="s">
        <v>3</v>
      </c>
      <c r="F312" s="166" t="s">
        <v>441</v>
      </c>
      <c r="H312" s="165" t="s">
        <v>3</v>
      </c>
      <c r="I312" s="167"/>
      <c r="L312" s="163"/>
      <c r="M312" s="168"/>
      <c r="N312" s="169"/>
      <c r="O312" s="169"/>
      <c r="P312" s="169"/>
      <c r="Q312" s="169"/>
      <c r="R312" s="169"/>
      <c r="S312" s="169"/>
      <c r="T312" s="170"/>
      <c r="AT312" s="165" t="s">
        <v>151</v>
      </c>
      <c r="AU312" s="165" t="s">
        <v>78</v>
      </c>
      <c r="AV312" s="13" t="s">
        <v>76</v>
      </c>
      <c r="AW312" s="13" t="s">
        <v>31</v>
      </c>
      <c r="AX312" s="13" t="s">
        <v>69</v>
      </c>
      <c r="AY312" s="165" t="s">
        <v>139</v>
      </c>
    </row>
    <row r="313" spans="1:65" s="14" customFormat="1">
      <c r="B313" s="171"/>
      <c r="D313" s="164" t="s">
        <v>151</v>
      </c>
      <c r="E313" s="172" t="s">
        <v>3</v>
      </c>
      <c r="F313" s="173" t="s">
        <v>242</v>
      </c>
      <c r="H313" s="174">
        <v>21.96</v>
      </c>
      <c r="I313" s="175"/>
      <c r="L313" s="171"/>
      <c r="M313" s="176"/>
      <c r="N313" s="177"/>
      <c r="O313" s="177"/>
      <c r="P313" s="177"/>
      <c r="Q313" s="177"/>
      <c r="R313" s="177"/>
      <c r="S313" s="177"/>
      <c r="T313" s="178"/>
      <c r="AT313" s="172" t="s">
        <v>151</v>
      </c>
      <c r="AU313" s="172" t="s">
        <v>78</v>
      </c>
      <c r="AV313" s="14" t="s">
        <v>78</v>
      </c>
      <c r="AW313" s="14" t="s">
        <v>31</v>
      </c>
      <c r="AX313" s="14" t="s">
        <v>69</v>
      </c>
      <c r="AY313" s="172" t="s">
        <v>139</v>
      </c>
    </row>
    <row r="314" spans="1:65" s="15" customFormat="1">
      <c r="B314" s="179"/>
      <c r="D314" s="164" t="s">
        <v>151</v>
      </c>
      <c r="E314" s="180" t="s">
        <v>3</v>
      </c>
      <c r="F314" s="181" t="s">
        <v>161</v>
      </c>
      <c r="H314" s="182">
        <v>895.8420000000001</v>
      </c>
      <c r="I314" s="183"/>
      <c r="L314" s="179"/>
      <c r="M314" s="184"/>
      <c r="N314" s="185"/>
      <c r="O314" s="185"/>
      <c r="P314" s="185"/>
      <c r="Q314" s="185"/>
      <c r="R314" s="185"/>
      <c r="S314" s="185"/>
      <c r="T314" s="186"/>
      <c r="AT314" s="180" t="s">
        <v>151</v>
      </c>
      <c r="AU314" s="180" t="s">
        <v>78</v>
      </c>
      <c r="AV314" s="15" t="s">
        <v>147</v>
      </c>
      <c r="AW314" s="15" t="s">
        <v>31</v>
      </c>
      <c r="AX314" s="15" t="s">
        <v>76</v>
      </c>
      <c r="AY314" s="180" t="s">
        <v>139</v>
      </c>
    </row>
    <row r="315" spans="1:65" s="2" customFormat="1" ht="37.799999999999997" customHeight="1">
      <c r="A315" s="34"/>
      <c r="B315" s="144"/>
      <c r="C315" s="145" t="s">
        <v>442</v>
      </c>
      <c r="D315" s="145" t="s">
        <v>142</v>
      </c>
      <c r="E315" s="146" t="s">
        <v>443</v>
      </c>
      <c r="F315" s="147" t="s">
        <v>444</v>
      </c>
      <c r="G315" s="148" t="s">
        <v>145</v>
      </c>
      <c r="H315" s="149">
        <v>943.41200000000003</v>
      </c>
      <c r="I315" s="150"/>
      <c r="J315" s="151">
        <f>ROUND(I315*H315,2)</f>
        <v>0</v>
      </c>
      <c r="K315" s="147" t="s">
        <v>146</v>
      </c>
      <c r="L315" s="35"/>
      <c r="M315" s="152" t="s">
        <v>3</v>
      </c>
      <c r="N315" s="153" t="s">
        <v>40</v>
      </c>
      <c r="O315" s="55"/>
      <c r="P315" s="154">
        <f>O315*H315</f>
        <v>0</v>
      </c>
      <c r="Q315" s="154">
        <v>2.8500000000000001E-3</v>
      </c>
      <c r="R315" s="154">
        <f>Q315*H315</f>
        <v>2.6887242000000002</v>
      </c>
      <c r="S315" s="154">
        <v>0</v>
      </c>
      <c r="T315" s="155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56" t="s">
        <v>147</v>
      </c>
      <c r="AT315" s="156" t="s">
        <v>142</v>
      </c>
      <c r="AU315" s="156" t="s">
        <v>78</v>
      </c>
      <c r="AY315" s="19" t="s">
        <v>139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9" t="s">
        <v>76</v>
      </c>
      <c r="BK315" s="157">
        <f>ROUND(I315*H315,2)</f>
        <v>0</v>
      </c>
      <c r="BL315" s="19" t="s">
        <v>147</v>
      </c>
      <c r="BM315" s="156" t="s">
        <v>445</v>
      </c>
    </row>
    <row r="316" spans="1:65" s="2" customFormat="1">
      <c r="A316" s="34"/>
      <c r="B316" s="35"/>
      <c r="C316" s="34"/>
      <c r="D316" s="158" t="s">
        <v>149</v>
      </c>
      <c r="E316" s="34"/>
      <c r="F316" s="159" t="s">
        <v>446</v>
      </c>
      <c r="G316" s="34"/>
      <c r="H316" s="34"/>
      <c r="I316" s="160"/>
      <c r="J316" s="34"/>
      <c r="K316" s="34"/>
      <c r="L316" s="35"/>
      <c r="M316" s="161"/>
      <c r="N316" s="162"/>
      <c r="O316" s="55"/>
      <c r="P316" s="55"/>
      <c r="Q316" s="55"/>
      <c r="R316" s="55"/>
      <c r="S316" s="55"/>
      <c r="T316" s="56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9" t="s">
        <v>149</v>
      </c>
      <c r="AU316" s="19" t="s">
        <v>78</v>
      </c>
    </row>
    <row r="317" spans="1:65" s="13" customFormat="1">
      <c r="B317" s="163"/>
      <c r="D317" s="164" t="s">
        <v>151</v>
      </c>
      <c r="E317" s="165" t="s">
        <v>3</v>
      </c>
      <c r="F317" s="166" t="s">
        <v>266</v>
      </c>
      <c r="H317" s="165" t="s">
        <v>3</v>
      </c>
      <c r="I317" s="167"/>
      <c r="L317" s="163"/>
      <c r="M317" s="168"/>
      <c r="N317" s="169"/>
      <c r="O317" s="169"/>
      <c r="P317" s="169"/>
      <c r="Q317" s="169"/>
      <c r="R317" s="169"/>
      <c r="S317" s="169"/>
      <c r="T317" s="170"/>
      <c r="AT317" s="165" t="s">
        <v>151</v>
      </c>
      <c r="AU317" s="165" t="s">
        <v>78</v>
      </c>
      <c r="AV317" s="13" t="s">
        <v>76</v>
      </c>
      <c r="AW317" s="13" t="s">
        <v>31</v>
      </c>
      <c r="AX317" s="13" t="s">
        <v>69</v>
      </c>
      <c r="AY317" s="165" t="s">
        <v>139</v>
      </c>
    </row>
    <row r="318" spans="1:65" s="14" customFormat="1">
      <c r="B318" s="171"/>
      <c r="D318" s="164" t="s">
        <v>151</v>
      </c>
      <c r="E318" s="172" t="s">
        <v>3</v>
      </c>
      <c r="F318" s="173" t="s">
        <v>267</v>
      </c>
      <c r="H318" s="174">
        <v>48.94</v>
      </c>
      <c r="I318" s="175"/>
      <c r="L318" s="171"/>
      <c r="M318" s="176"/>
      <c r="N318" s="177"/>
      <c r="O318" s="177"/>
      <c r="P318" s="177"/>
      <c r="Q318" s="177"/>
      <c r="R318" s="177"/>
      <c r="S318" s="177"/>
      <c r="T318" s="178"/>
      <c r="AT318" s="172" t="s">
        <v>151</v>
      </c>
      <c r="AU318" s="172" t="s">
        <v>78</v>
      </c>
      <c r="AV318" s="14" t="s">
        <v>78</v>
      </c>
      <c r="AW318" s="14" t="s">
        <v>31</v>
      </c>
      <c r="AX318" s="14" t="s">
        <v>69</v>
      </c>
      <c r="AY318" s="172" t="s">
        <v>139</v>
      </c>
    </row>
    <row r="319" spans="1:65" s="13" customFormat="1">
      <c r="B319" s="163"/>
      <c r="D319" s="164" t="s">
        <v>151</v>
      </c>
      <c r="E319" s="165" t="s">
        <v>3</v>
      </c>
      <c r="F319" s="166" t="s">
        <v>268</v>
      </c>
      <c r="H319" s="165" t="s">
        <v>3</v>
      </c>
      <c r="I319" s="167"/>
      <c r="L319" s="163"/>
      <c r="M319" s="168"/>
      <c r="N319" s="169"/>
      <c r="O319" s="169"/>
      <c r="P319" s="169"/>
      <c r="Q319" s="169"/>
      <c r="R319" s="169"/>
      <c r="S319" s="169"/>
      <c r="T319" s="170"/>
      <c r="AT319" s="165" t="s">
        <v>151</v>
      </c>
      <c r="AU319" s="165" t="s">
        <v>78</v>
      </c>
      <c r="AV319" s="13" t="s">
        <v>76</v>
      </c>
      <c r="AW319" s="13" t="s">
        <v>31</v>
      </c>
      <c r="AX319" s="13" t="s">
        <v>69</v>
      </c>
      <c r="AY319" s="165" t="s">
        <v>139</v>
      </c>
    </row>
    <row r="320" spans="1:65" s="14" customFormat="1">
      <c r="B320" s="171"/>
      <c r="D320" s="164" t="s">
        <v>151</v>
      </c>
      <c r="E320" s="172" t="s">
        <v>3</v>
      </c>
      <c r="F320" s="173" t="s">
        <v>269</v>
      </c>
      <c r="H320" s="174">
        <v>767</v>
      </c>
      <c r="I320" s="175"/>
      <c r="L320" s="171"/>
      <c r="M320" s="176"/>
      <c r="N320" s="177"/>
      <c r="O320" s="177"/>
      <c r="P320" s="177"/>
      <c r="Q320" s="177"/>
      <c r="R320" s="177"/>
      <c r="S320" s="177"/>
      <c r="T320" s="178"/>
      <c r="AT320" s="172" t="s">
        <v>151</v>
      </c>
      <c r="AU320" s="172" t="s">
        <v>78</v>
      </c>
      <c r="AV320" s="14" t="s">
        <v>78</v>
      </c>
      <c r="AW320" s="14" t="s">
        <v>31</v>
      </c>
      <c r="AX320" s="14" t="s">
        <v>69</v>
      </c>
      <c r="AY320" s="172" t="s">
        <v>139</v>
      </c>
    </row>
    <row r="321" spans="1:65" s="13" customFormat="1">
      <c r="B321" s="163"/>
      <c r="D321" s="164" t="s">
        <v>151</v>
      </c>
      <c r="E321" s="165" t="s">
        <v>3</v>
      </c>
      <c r="F321" s="166" t="s">
        <v>270</v>
      </c>
      <c r="H321" s="165" t="s">
        <v>3</v>
      </c>
      <c r="I321" s="167"/>
      <c r="L321" s="163"/>
      <c r="M321" s="168"/>
      <c r="N321" s="169"/>
      <c r="O321" s="169"/>
      <c r="P321" s="169"/>
      <c r="Q321" s="169"/>
      <c r="R321" s="169"/>
      <c r="S321" s="169"/>
      <c r="T321" s="170"/>
      <c r="AT321" s="165" t="s">
        <v>151</v>
      </c>
      <c r="AU321" s="165" t="s">
        <v>78</v>
      </c>
      <c r="AV321" s="13" t="s">
        <v>76</v>
      </c>
      <c r="AW321" s="13" t="s">
        <v>31</v>
      </c>
      <c r="AX321" s="13" t="s">
        <v>69</v>
      </c>
      <c r="AY321" s="165" t="s">
        <v>139</v>
      </c>
    </row>
    <row r="322" spans="1:65" s="14" customFormat="1">
      <c r="B322" s="171"/>
      <c r="D322" s="164" t="s">
        <v>151</v>
      </c>
      <c r="E322" s="172" t="s">
        <v>3</v>
      </c>
      <c r="F322" s="173" t="s">
        <v>271</v>
      </c>
      <c r="H322" s="174">
        <v>127.47199999999999</v>
      </c>
      <c r="I322" s="175"/>
      <c r="L322" s="171"/>
      <c r="M322" s="176"/>
      <c r="N322" s="177"/>
      <c r="O322" s="177"/>
      <c r="P322" s="177"/>
      <c r="Q322" s="177"/>
      <c r="R322" s="177"/>
      <c r="S322" s="177"/>
      <c r="T322" s="178"/>
      <c r="AT322" s="172" t="s">
        <v>151</v>
      </c>
      <c r="AU322" s="172" t="s">
        <v>78</v>
      </c>
      <c r="AV322" s="14" t="s">
        <v>78</v>
      </c>
      <c r="AW322" s="14" t="s">
        <v>31</v>
      </c>
      <c r="AX322" s="14" t="s">
        <v>69</v>
      </c>
      <c r="AY322" s="172" t="s">
        <v>139</v>
      </c>
    </row>
    <row r="323" spans="1:65" s="15" customFormat="1">
      <c r="B323" s="179"/>
      <c r="D323" s="164" t="s">
        <v>151</v>
      </c>
      <c r="E323" s="180" t="s">
        <v>3</v>
      </c>
      <c r="F323" s="181" t="s">
        <v>161</v>
      </c>
      <c r="H323" s="182">
        <v>943.41200000000003</v>
      </c>
      <c r="I323" s="183"/>
      <c r="L323" s="179"/>
      <c r="M323" s="184"/>
      <c r="N323" s="185"/>
      <c r="O323" s="185"/>
      <c r="P323" s="185"/>
      <c r="Q323" s="185"/>
      <c r="R323" s="185"/>
      <c r="S323" s="185"/>
      <c r="T323" s="186"/>
      <c r="AT323" s="180" t="s">
        <v>151</v>
      </c>
      <c r="AU323" s="180" t="s">
        <v>78</v>
      </c>
      <c r="AV323" s="15" t="s">
        <v>147</v>
      </c>
      <c r="AW323" s="15" t="s">
        <v>31</v>
      </c>
      <c r="AX323" s="15" t="s">
        <v>76</v>
      </c>
      <c r="AY323" s="180" t="s">
        <v>139</v>
      </c>
    </row>
    <row r="324" spans="1:65" s="2" customFormat="1" ht="16.5" customHeight="1">
      <c r="A324" s="34"/>
      <c r="B324" s="144"/>
      <c r="C324" s="145" t="s">
        <v>447</v>
      </c>
      <c r="D324" s="145" t="s">
        <v>142</v>
      </c>
      <c r="E324" s="146" t="s">
        <v>448</v>
      </c>
      <c r="F324" s="147" t="s">
        <v>449</v>
      </c>
      <c r="G324" s="148" t="s">
        <v>145</v>
      </c>
      <c r="H324" s="149">
        <v>48.94</v>
      </c>
      <c r="I324" s="150"/>
      <c r="J324" s="151">
        <f>ROUND(I324*H324,2)</f>
        <v>0</v>
      </c>
      <c r="K324" s="147" t="s">
        <v>3</v>
      </c>
      <c r="L324" s="35"/>
      <c r="M324" s="152" t="s">
        <v>3</v>
      </c>
      <c r="N324" s="153" t="s">
        <v>40</v>
      </c>
      <c r="O324" s="55"/>
      <c r="P324" s="154">
        <f>O324*H324</f>
        <v>0</v>
      </c>
      <c r="Q324" s="154">
        <v>3.2000000000000003E-4</v>
      </c>
      <c r="R324" s="154">
        <f>Q324*H324</f>
        <v>1.5660799999999999E-2</v>
      </c>
      <c r="S324" s="154">
        <v>0</v>
      </c>
      <c r="T324" s="155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56" t="s">
        <v>147</v>
      </c>
      <c r="AT324" s="156" t="s">
        <v>142</v>
      </c>
      <c r="AU324" s="156" t="s">
        <v>78</v>
      </c>
      <c r="AY324" s="19" t="s">
        <v>139</v>
      </c>
      <c r="BE324" s="157">
        <f>IF(N324="základní",J324,0)</f>
        <v>0</v>
      </c>
      <c r="BF324" s="157">
        <f>IF(N324="snížená",J324,0)</f>
        <v>0</v>
      </c>
      <c r="BG324" s="157">
        <f>IF(N324="zákl. přenesená",J324,0)</f>
        <v>0</v>
      </c>
      <c r="BH324" s="157">
        <f>IF(N324="sníž. přenesená",J324,0)</f>
        <v>0</v>
      </c>
      <c r="BI324" s="157">
        <f>IF(N324="nulová",J324,0)</f>
        <v>0</v>
      </c>
      <c r="BJ324" s="19" t="s">
        <v>76</v>
      </c>
      <c r="BK324" s="157">
        <f>ROUND(I324*H324,2)</f>
        <v>0</v>
      </c>
      <c r="BL324" s="19" t="s">
        <v>147</v>
      </c>
      <c r="BM324" s="156" t="s">
        <v>450</v>
      </c>
    </row>
    <row r="325" spans="1:65" s="13" customFormat="1">
      <c r="B325" s="163"/>
      <c r="D325" s="164" t="s">
        <v>151</v>
      </c>
      <c r="E325" s="165" t="s">
        <v>3</v>
      </c>
      <c r="F325" s="166" t="s">
        <v>266</v>
      </c>
      <c r="H325" s="165" t="s">
        <v>3</v>
      </c>
      <c r="I325" s="167"/>
      <c r="L325" s="163"/>
      <c r="M325" s="168"/>
      <c r="N325" s="169"/>
      <c r="O325" s="169"/>
      <c r="P325" s="169"/>
      <c r="Q325" s="169"/>
      <c r="R325" s="169"/>
      <c r="S325" s="169"/>
      <c r="T325" s="170"/>
      <c r="AT325" s="165" t="s">
        <v>151</v>
      </c>
      <c r="AU325" s="165" t="s">
        <v>78</v>
      </c>
      <c r="AV325" s="13" t="s">
        <v>76</v>
      </c>
      <c r="AW325" s="13" t="s">
        <v>31</v>
      </c>
      <c r="AX325" s="13" t="s">
        <v>69</v>
      </c>
      <c r="AY325" s="165" t="s">
        <v>139</v>
      </c>
    </row>
    <row r="326" spans="1:65" s="14" customFormat="1">
      <c r="B326" s="171"/>
      <c r="D326" s="164" t="s">
        <v>151</v>
      </c>
      <c r="E326" s="172" t="s">
        <v>3</v>
      </c>
      <c r="F326" s="173" t="s">
        <v>267</v>
      </c>
      <c r="H326" s="174">
        <v>48.94</v>
      </c>
      <c r="I326" s="175"/>
      <c r="L326" s="171"/>
      <c r="M326" s="176"/>
      <c r="N326" s="177"/>
      <c r="O326" s="177"/>
      <c r="P326" s="177"/>
      <c r="Q326" s="177"/>
      <c r="R326" s="177"/>
      <c r="S326" s="177"/>
      <c r="T326" s="178"/>
      <c r="AT326" s="172" t="s">
        <v>151</v>
      </c>
      <c r="AU326" s="172" t="s">
        <v>78</v>
      </c>
      <c r="AV326" s="14" t="s">
        <v>78</v>
      </c>
      <c r="AW326" s="14" t="s">
        <v>31</v>
      </c>
      <c r="AX326" s="14" t="s">
        <v>76</v>
      </c>
      <c r="AY326" s="172" t="s">
        <v>139</v>
      </c>
    </row>
    <row r="327" spans="1:65" s="2" customFormat="1" ht="37.799999999999997" customHeight="1">
      <c r="A327" s="34"/>
      <c r="B327" s="144"/>
      <c r="C327" s="145" t="s">
        <v>451</v>
      </c>
      <c r="D327" s="145" t="s">
        <v>142</v>
      </c>
      <c r="E327" s="146" t="s">
        <v>452</v>
      </c>
      <c r="F327" s="147" t="s">
        <v>453</v>
      </c>
      <c r="G327" s="148" t="s">
        <v>145</v>
      </c>
      <c r="H327" s="149">
        <v>269.048</v>
      </c>
      <c r="I327" s="150"/>
      <c r="J327" s="151">
        <f>ROUND(I327*H327,2)</f>
        <v>0</v>
      </c>
      <c r="K327" s="147" t="s">
        <v>146</v>
      </c>
      <c r="L327" s="35"/>
      <c r="M327" s="152" t="s">
        <v>3</v>
      </c>
      <c r="N327" s="153" t="s">
        <v>40</v>
      </c>
      <c r="O327" s="55"/>
      <c r="P327" s="154">
        <f>O327*H327</f>
        <v>0</v>
      </c>
      <c r="Q327" s="154">
        <v>0</v>
      </c>
      <c r="R327" s="154">
        <f>Q327*H327</f>
        <v>0</v>
      </c>
      <c r="S327" s="154">
        <v>0</v>
      </c>
      <c r="T327" s="155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56" t="s">
        <v>147</v>
      </c>
      <c r="AT327" s="156" t="s">
        <v>142</v>
      </c>
      <c r="AU327" s="156" t="s">
        <v>78</v>
      </c>
      <c r="AY327" s="19" t="s">
        <v>139</v>
      </c>
      <c r="BE327" s="157">
        <f>IF(N327="základní",J327,0)</f>
        <v>0</v>
      </c>
      <c r="BF327" s="157">
        <f>IF(N327="snížená",J327,0)</f>
        <v>0</v>
      </c>
      <c r="BG327" s="157">
        <f>IF(N327="zákl. přenesená",J327,0)</f>
        <v>0</v>
      </c>
      <c r="BH327" s="157">
        <f>IF(N327="sníž. přenesená",J327,0)</f>
        <v>0</v>
      </c>
      <c r="BI327" s="157">
        <f>IF(N327="nulová",J327,0)</f>
        <v>0</v>
      </c>
      <c r="BJ327" s="19" t="s">
        <v>76</v>
      </c>
      <c r="BK327" s="157">
        <f>ROUND(I327*H327,2)</f>
        <v>0</v>
      </c>
      <c r="BL327" s="19" t="s">
        <v>147</v>
      </c>
      <c r="BM327" s="156" t="s">
        <v>454</v>
      </c>
    </row>
    <row r="328" spans="1:65" s="2" customFormat="1">
      <c r="A328" s="34"/>
      <c r="B328" s="35"/>
      <c r="C328" s="34"/>
      <c r="D328" s="158" t="s">
        <v>149</v>
      </c>
      <c r="E328" s="34"/>
      <c r="F328" s="159" t="s">
        <v>455</v>
      </c>
      <c r="G328" s="34"/>
      <c r="H328" s="34"/>
      <c r="I328" s="160"/>
      <c r="J328" s="34"/>
      <c r="K328" s="34"/>
      <c r="L328" s="35"/>
      <c r="M328" s="161"/>
      <c r="N328" s="162"/>
      <c r="O328" s="55"/>
      <c r="P328" s="55"/>
      <c r="Q328" s="55"/>
      <c r="R328" s="55"/>
      <c r="S328" s="55"/>
      <c r="T328" s="56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9" t="s">
        <v>149</v>
      </c>
      <c r="AU328" s="19" t="s">
        <v>78</v>
      </c>
    </row>
    <row r="329" spans="1:65" s="14" customFormat="1">
      <c r="B329" s="171"/>
      <c r="D329" s="164" t="s">
        <v>151</v>
      </c>
      <c r="E329" s="172" t="s">
        <v>3</v>
      </c>
      <c r="F329" s="173" t="s">
        <v>456</v>
      </c>
      <c r="H329" s="174">
        <v>31.32</v>
      </c>
      <c r="I329" s="175"/>
      <c r="L329" s="171"/>
      <c r="M329" s="176"/>
      <c r="N329" s="177"/>
      <c r="O329" s="177"/>
      <c r="P329" s="177"/>
      <c r="Q329" s="177"/>
      <c r="R329" s="177"/>
      <c r="S329" s="177"/>
      <c r="T329" s="178"/>
      <c r="AT329" s="172" t="s">
        <v>151</v>
      </c>
      <c r="AU329" s="172" t="s">
        <v>78</v>
      </c>
      <c r="AV329" s="14" t="s">
        <v>78</v>
      </c>
      <c r="AW329" s="14" t="s">
        <v>31</v>
      </c>
      <c r="AX329" s="14" t="s">
        <v>69</v>
      </c>
      <c r="AY329" s="172" t="s">
        <v>139</v>
      </c>
    </row>
    <row r="330" spans="1:65" s="14" customFormat="1" ht="20.399999999999999">
      <c r="B330" s="171"/>
      <c r="D330" s="164" t="s">
        <v>151</v>
      </c>
      <c r="E330" s="172" t="s">
        <v>3</v>
      </c>
      <c r="F330" s="173" t="s">
        <v>457</v>
      </c>
      <c r="H330" s="174">
        <v>125.36</v>
      </c>
      <c r="I330" s="175"/>
      <c r="L330" s="171"/>
      <c r="M330" s="176"/>
      <c r="N330" s="177"/>
      <c r="O330" s="177"/>
      <c r="P330" s="177"/>
      <c r="Q330" s="177"/>
      <c r="R330" s="177"/>
      <c r="S330" s="177"/>
      <c r="T330" s="178"/>
      <c r="AT330" s="172" t="s">
        <v>151</v>
      </c>
      <c r="AU330" s="172" t="s">
        <v>78</v>
      </c>
      <c r="AV330" s="14" t="s">
        <v>78</v>
      </c>
      <c r="AW330" s="14" t="s">
        <v>31</v>
      </c>
      <c r="AX330" s="14" t="s">
        <v>69</v>
      </c>
      <c r="AY330" s="172" t="s">
        <v>139</v>
      </c>
    </row>
    <row r="331" spans="1:65" s="14" customFormat="1" ht="20.399999999999999">
      <c r="B331" s="171"/>
      <c r="D331" s="164" t="s">
        <v>151</v>
      </c>
      <c r="E331" s="172" t="s">
        <v>3</v>
      </c>
      <c r="F331" s="173" t="s">
        <v>458</v>
      </c>
      <c r="H331" s="174">
        <v>76.638000000000005</v>
      </c>
      <c r="I331" s="175"/>
      <c r="L331" s="171"/>
      <c r="M331" s="176"/>
      <c r="N331" s="177"/>
      <c r="O331" s="177"/>
      <c r="P331" s="177"/>
      <c r="Q331" s="177"/>
      <c r="R331" s="177"/>
      <c r="S331" s="177"/>
      <c r="T331" s="178"/>
      <c r="AT331" s="172" t="s">
        <v>151</v>
      </c>
      <c r="AU331" s="172" t="s">
        <v>78</v>
      </c>
      <c r="AV331" s="14" t="s">
        <v>78</v>
      </c>
      <c r="AW331" s="14" t="s">
        <v>31</v>
      </c>
      <c r="AX331" s="14" t="s">
        <v>69</v>
      </c>
      <c r="AY331" s="172" t="s">
        <v>139</v>
      </c>
    </row>
    <row r="332" spans="1:65" s="14" customFormat="1">
      <c r="B332" s="171"/>
      <c r="D332" s="164" t="s">
        <v>151</v>
      </c>
      <c r="E332" s="172" t="s">
        <v>3</v>
      </c>
      <c r="F332" s="173" t="s">
        <v>459</v>
      </c>
      <c r="H332" s="174">
        <v>35.729999999999997</v>
      </c>
      <c r="I332" s="175"/>
      <c r="L332" s="171"/>
      <c r="M332" s="176"/>
      <c r="N332" s="177"/>
      <c r="O332" s="177"/>
      <c r="P332" s="177"/>
      <c r="Q332" s="177"/>
      <c r="R332" s="177"/>
      <c r="S332" s="177"/>
      <c r="T332" s="178"/>
      <c r="AT332" s="172" t="s">
        <v>151</v>
      </c>
      <c r="AU332" s="172" t="s">
        <v>78</v>
      </c>
      <c r="AV332" s="14" t="s">
        <v>78</v>
      </c>
      <c r="AW332" s="14" t="s">
        <v>31</v>
      </c>
      <c r="AX332" s="14" t="s">
        <v>69</v>
      </c>
      <c r="AY332" s="172" t="s">
        <v>139</v>
      </c>
    </row>
    <row r="333" spans="1:65" s="15" customFormat="1">
      <c r="B333" s="179"/>
      <c r="D333" s="164" t="s">
        <v>151</v>
      </c>
      <c r="E333" s="180" t="s">
        <v>3</v>
      </c>
      <c r="F333" s="181" t="s">
        <v>161</v>
      </c>
      <c r="H333" s="182">
        <v>269.048</v>
      </c>
      <c r="I333" s="183"/>
      <c r="L333" s="179"/>
      <c r="M333" s="184"/>
      <c r="N333" s="185"/>
      <c r="O333" s="185"/>
      <c r="P333" s="185"/>
      <c r="Q333" s="185"/>
      <c r="R333" s="185"/>
      <c r="S333" s="185"/>
      <c r="T333" s="186"/>
      <c r="AT333" s="180" t="s">
        <v>151</v>
      </c>
      <c r="AU333" s="180" t="s">
        <v>78</v>
      </c>
      <c r="AV333" s="15" t="s">
        <v>147</v>
      </c>
      <c r="AW333" s="15" t="s">
        <v>31</v>
      </c>
      <c r="AX333" s="15" t="s">
        <v>76</v>
      </c>
      <c r="AY333" s="180" t="s">
        <v>139</v>
      </c>
    </row>
    <row r="334" spans="1:65" s="2" customFormat="1" ht="16.5" customHeight="1">
      <c r="A334" s="34"/>
      <c r="B334" s="144"/>
      <c r="C334" s="145" t="s">
        <v>460</v>
      </c>
      <c r="D334" s="145" t="s">
        <v>142</v>
      </c>
      <c r="E334" s="146" t="s">
        <v>461</v>
      </c>
      <c r="F334" s="147" t="s">
        <v>462</v>
      </c>
      <c r="G334" s="148" t="s">
        <v>145</v>
      </c>
      <c r="H334" s="149">
        <v>895.84199999999998</v>
      </c>
      <c r="I334" s="150"/>
      <c r="J334" s="151">
        <f>ROUND(I334*H334,2)</f>
        <v>0</v>
      </c>
      <c r="K334" s="147" t="s">
        <v>146</v>
      </c>
      <c r="L334" s="35"/>
      <c r="M334" s="152" t="s">
        <v>3</v>
      </c>
      <c r="N334" s="153" t="s">
        <v>40</v>
      </c>
      <c r="O334" s="55"/>
      <c r="P334" s="154">
        <f>O334*H334</f>
        <v>0</v>
      </c>
      <c r="Q334" s="154">
        <v>0</v>
      </c>
      <c r="R334" s="154">
        <f>Q334*H334</f>
        <v>0</v>
      </c>
      <c r="S334" s="154">
        <v>0</v>
      </c>
      <c r="T334" s="155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56" t="s">
        <v>147</v>
      </c>
      <c r="AT334" s="156" t="s">
        <v>142</v>
      </c>
      <c r="AU334" s="156" t="s">
        <v>78</v>
      </c>
      <c r="AY334" s="19" t="s">
        <v>139</v>
      </c>
      <c r="BE334" s="157">
        <f>IF(N334="základní",J334,0)</f>
        <v>0</v>
      </c>
      <c r="BF334" s="157">
        <f>IF(N334="snížená",J334,0)</f>
        <v>0</v>
      </c>
      <c r="BG334" s="157">
        <f>IF(N334="zákl. přenesená",J334,0)</f>
        <v>0</v>
      </c>
      <c r="BH334" s="157">
        <f>IF(N334="sníž. přenesená",J334,0)</f>
        <v>0</v>
      </c>
      <c r="BI334" s="157">
        <f>IF(N334="nulová",J334,0)</f>
        <v>0</v>
      </c>
      <c r="BJ334" s="19" t="s">
        <v>76</v>
      </c>
      <c r="BK334" s="157">
        <f>ROUND(I334*H334,2)</f>
        <v>0</v>
      </c>
      <c r="BL334" s="19" t="s">
        <v>147</v>
      </c>
      <c r="BM334" s="156" t="s">
        <v>463</v>
      </c>
    </row>
    <row r="335" spans="1:65" s="2" customFormat="1">
      <c r="A335" s="34"/>
      <c r="B335" s="35"/>
      <c r="C335" s="34"/>
      <c r="D335" s="158" t="s">
        <v>149</v>
      </c>
      <c r="E335" s="34"/>
      <c r="F335" s="159" t="s">
        <v>464</v>
      </c>
      <c r="G335" s="34"/>
      <c r="H335" s="34"/>
      <c r="I335" s="160"/>
      <c r="J335" s="34"/>
      <c r="K335" s="34"/>
      <c r="L335" s="35"/>
      <c r="M335" s="161"/>
      <c r="N335" s="162"/>
      <c r="O335" s="55"/>
      <c r="P335" s="55"/>
      <c r="Q335" s="55"/>
      <c r="R335" s="55"/>
      <c r="S335" s="55"/>
      <c r="T335" s="56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149</v>
      </c>
      <c r="AU335" s="19" t="s">
        <v>78</v>
      </c>
    </row>
    <row r="336" spans="1:65" s="13" customFormat="1">
      <c r="B336" s="163"/>
      <c r="D336" s="164" t="s">
        <v>151</v>
      </c>
      <c r="E336" s="165" t="s">
        <v>3</v>
      </c>
      <c r="F336" s="166" t="s">
        <v>266</v>
      </c>
      <c r="H336" s="165" t="s">
        <v>3</v>
      </c>
      <c r="I336" s="167"/>
      <c r="L336" s="163"/>
      <c r="M336" s="168"/>
      <c r="N336" s="169"/>
      <c r="O336" s="169"/>
      <c r="P336" s="169"/>
      <c r="Q336" s="169"/>
      <c r="R336" s="169"/>
      <c r="S336" s="169"/>
      <c r="T336" s="170"/>
      <c r="AT336" s="165" t="s">
        <v>151</v>
      </c>
      <c r="AU336" s="165" t="s">
        <v>78</v>
      </c>
      <c r="AV336" s="13" t="s">
        <v>76</v>
      </c>
      <c r="AW336" s="13" t="s">
        <v>31</v>
      </c>
      <c r="AX336" s="13" t="s">
        <v>69</v>
      </c>
      <c r="AY336" s="165" t="s">
        <v>139</v>
      </c>
    </row>
    <row r="337" spans="1:65" s="14" customFormat="1">
      <c r="B337" s="171"/>
      <c r="D337" s="164" t="s">
        <v>151</v>
      </c>
      <c r="E337" s="172" t="s">
        <v>3</v>
      </c>
      <c r="F337" s="173" t="s">
        <v>267</v>
      </c>
      <c r="H337" s="174">
        <v>48.94</v>
      </c>
      <c r="I337" s="175"/>
      <c r="L337" s="171"/>
      <c r="M337" s="176"/>
      <c r="N337" s="177"/>
      <c r="O337" s="177"/>
      <c r="P337" s="177"/>
      <c r="Q337" s="177"/>
      <c r="R337" s="177"/>
      <c r="S337" s="177"/>
      <c r="T337" s="178"/>
      <c r="AT337" s="172" t="s">
        <v>151</v>
      </c>
      <c r="AU337" s="172" t="s">
        <v>78</v>
      </c>
      <c r="AV337" s="14" t="s">
        <v>78</v>
      </c>
      <c r="AW337" s="14" t="s">
        <v>31</v>
      </c>
      <c r="AX337" s="14" t="s">
        <v>69</v>
      </c>
      <c r="AY337" s="172" t="s">
        <v>139</v>
      </c>
    </row>
    <row r="338" spans="1:65" s="13" customFormat="1">
      <c r="B338" s="163"/>
      <c r="D338" s="164" t="s">
        <v>151</v>
      </c>
      <c r="E338" s="165" t="s">
        <v>3</v>
      </c>
      <c r="F338" s="166" t="s">
        <v>268</v>
      </c>
      <c r="H338" s="165" t="s">
        <v>3</v>
      </c>
      <c r="I338" s="167"/>
      <c r="L338" s="163"/>
      <c r="M338" s="168"/>
      <c r="N338" s="169"/>
      <c r="O338" s="169"/>
      <c r="P338" s="169"/>
      <c r="Q338" s="169"/>
      <c r="R338" s="169"/>
      <c r="S338" s="169"/>
      <c r="T338" s="170"/>
      <c r="AT338" s="165" t="s">
        <v>151</v>
      </c>
      <c r="AU338" s="165" t="s">
        <v>78</v>
      </c>
      <c r="AV338" s="13" t="s">
        <v>76</v>
      </c>
      <c r="AW338" s="13" t="s">
        <v>31</v>
      </c>
      <c r="AX338" s="13" t="s">
        <v>69</v>
      </c>
      <c r="AY338" s="165" t="s">
        <v>139</v>
      </c>
    </row>
    <row r="339" spans="1:65" s="14" customFormat="1">
      <c r="B339" s="171"/>
      <c r="D339" s="164" t="s">
        <v>151</v>
      </c>
      <c r="E339" s="172" t="s">
        <v>3</v>
      </c>
      <c r="F339" s="173" t="s">
        <v>269</v>
      </c>
      <c r="H339" s="174">
        <v>767</v>
      </c>
      <c r="I339" s="175"/>
      <c r="L339" s="171"/>
      <c r="M339" s="176"/>
      <c r="N339" s="177"/>
      <c r="O339" s="177"/>
      <c r="P339" s="177"/>
      <c r="Q339" s="177"/>
      <c r="R339" s="177"/>
      <c r="S339" s="177"/>
      <c r="T339" s="178"/>
      <c r="AT339" s="172" t="s">
        <v>151</v>
      </c>
      <c r="AU339" s="172" t="s">
        <v>78</v>
      </c>
      <c r="AV339" s="14" t="s">
        <v>78</v>
      </c>
      <c r="AW339" s="14" t="s">
        <v>31</v>
      </c>
      <c r="AX339" s="14" t="s">
        <v>69</v>
      </c>
      <c r="AY339" s="172" t="s">
        <v>139</v>
      </c>
    </row>
    <row r="340" spans="1:65" s="13" customFormat="1">
      <c r="B340" s="163"/>
      <c r="D340" s="164" t="s">
        <v>151</v>
      </c>
      <c r="E340" s="165" t="s">
        <v>3</v>
      </c>
      <c r="F340" s="166" t="s">
        <v>270</v>
      </c>
      <c r="H340" s="165" t="s">
        <v>3</v>
      </c>
      <c r="I340" s="167"/>
      <c r="L340" s="163"/>
      <c r="M340" s="168"/>
      <c r="N340" s="169"/>
      <c r="O340" s="169"/>
      <c r="P340" s="169"/>
      <c r="Q340" s="169"/>
      <c r="R340" s="169"/>
      <c r="S340" s="169"/>
      <c r="T340" s="170"/>
      <c r="AT340" s="165" t="s">
        <v>151</v>
      </c>
      <c r="AU340" s="165" t="s">
        <v>78</v>
      </c>
      <c r="AV340" s="13" t="s">
        <v>76</v>
      </c>
      <c r="AW340" s="13" t="s">
        <v>31</v>
      </c>
      <c r="AX340" s="13" t="s">
        <v>69</v>
      </c>
      <c r="AY340" s="165" t="s">
        <v>139</v>
      </c>
    </row>
    <row r="341" spans="1:65" s="14" customFormat="1">
      <c r="B341" s="171"/>
      <c r="D341" s="164" t="s">
        <v>151</v>
      </c>
      <c r="E341" s="172" t="s">
        <v>3</v>
      </c>
      <c r="F341" s="173" t="s">
        <v>440</v>
      </c>
      <c r="H341" s="174">
        <v>57.942</v>
      </c>
      <c r="I341" s="175"/>
      <c r="L341" s="171"/>
      <c r="M341" s="176"/>
      <c r="N341" s="177"/>
      <c r="O341" s="177"/>
      <c r="P341" s="177"/>
      <c r="Q341" s="177"/>
      <c r="R341" s="177"/>
      <c r="S341" s="177"/>
      <c r="T341" s="178"/>
      <c r="AT341" s="172" t="s">
        <v>151</v>
      </c>
      <c r="AU341" s="172" t="s">
        <v>78</v>
      </c>
      <c r="AV341" s="14" t="s">
        <v>78</v>
      </c>
      <c r="AW341" s="14" t="s">
        <v>31</v>
      </c>
      <c r="AX341" s="14" t="s">
        <v>69</v>
      </c>
      <c r="AY341" s="172" t="s">
        <v>139</v>
      </c>
    </row>
    <row r="342" spans="1:65" s="13" customFormat="1">
      <c r="B342" s="163"/>
      <c r="D342" s="164" t="s">
        <v>151</v>
      </c>
      <c r="E342" s="165" t="s">
        <v>3</v>
      </c>
      <c r="F342" s="166" t="s">
        <v>441</v>
      </c>
      <c r="H342" s="165" t="s">
        <v>3</v>
      </c>
      <c r="I342" s="167"/>
      <c r="L342" s="163"/>
      <c r="M342" s="168"/>
      <c r="N342" s="169"/>
      <c r="O342" s="169"/>
      <c r="P342" s="169"/>
      <c r="Q342" s="169"/>
      <c r="R342" s="169"/>
      <c r="S342" s="169"/>
      <c r="T342" s="170"/>
      <c r="AT342" s="165" t="s">
        <v>151</v>
      </c>
      <c r="AU342" s="165" t="s">
        <v>78</v>
      </c>
      <c r="AV342" s="13" t="s">
        <v>76</v>
      </c>
      <c r="AW342" s="13" t="s">
        <v>31</v>
      </c>
      <c r="AX342" s="13" t="s">
        <v>69</v>
      </c>
      <c r="AY342" s="165" t="s">
        <v>139</v>
      </c>
    </row>
    <row r="343" spans="1:65" s="14" customFormat="1">
      <c r="B343" s="171"/>
      <c r="D343" s="164" t="s">
        <v>151</v>
      </c>
      <c r="E343" s="172" t="s">
        <v>3</v>
      </c>
      <c r="F343" s="173" t="s">
        <v>242</v>
      </c>
      <c r="H343" s="174">
        <v>21.96</v>
      </c>
      <c r="I343" s="175"/>
      <c r="L343" s="171"/>
      <c r="M343" s="176"/>
      <c r="N343" s="177"/>
      <c r="O343" s="177"/>
      <c r="P343" s="177"/>
      <c r="Q343" s="177"/>
      <c r="R343" s="177"/>
      <c r="S343" s="177"/>
      <c r="T343" s="178"/>
      <c r="AT343" s="172" t="s">
        <v>151</v>
      </c>
      <c r="AU343" s="172" t="s">
        <v>78</v>
      </c>
      <c r="AV343" s="14" t="s">
        <v>78</v>
      </c>
      <c r="AW343" s="14" t="s">
        <v>31</v>
      </c>
      <c r="AX343" s="14" t="s">
        <v>69</v>
      </c>
      <c r="AY343" s="172" t="s">
        <v>139</v>
      </c>
    </row>
    <row r="344" spans="1:65" s="15" customFormat="1">
      <c r="B344" s="179"/>
      <c r="D344" s="164" t="s">
        <v>151</v>
      </c>
      <c r="E344" s="180" t="s">
        <v>3</v>
      </c>
      <c r="F344" s="181" t="s">
        <v>161</v>
      </c>
      <c r="H344" s="182">
        <v>895.8420000000001</v>
      </c>
      <c r="I344" s="183"/>
      <c r="L344" s="179"/>
      <c r="M344" s="184"/>
      <c r="N344" s="185"/>
      <c r="O344" s="185"/>
      <c r="P344" s="185"/>
      <c r="Q344" s="185"/>
      <c r="R344" s="185"/>
      <c r="S344" s="185"/>
      <c r="T344" s="186"/>
      <c r="AT344" s="180" t="s">
        <v>151</v>
      </c>
      <c r="AU344" s="180" t="s">
        <v>78</v>
      </c>
      <c r="AV344" s="15" t="s">
        <v>147</v>
      </c>
      <c r="AW344" s="15" t="s">
        <v>31</v>
      </c>
      <c r="AX344" s="15" t="s">
        <v>76</v>
      </c>
      <c r="AY344" s="180" t="s">
        <v>139</v>
      </c>
    </row>
    <row r="345" spans="1:65" s="2" customFormat="1" ht="21.75" customHeight="1">
      <c r="A345" s="34"/>
      <c r="B345" s="144"/>
      <c r="C345" s="145" t="s">
        <v>465</v>
      </c>
      <c r="D345" s="145" t="s">
        <v>142</v>
      </c>
      <c r="E345" s="146" t="s">
        <v>466</v>
      </c>
      <c r="F345" s="147" t="s">
        <v>467</v>
      </c>
      <c r="G345" s="148" t="s">
        <v>468</v>
      </c>
      <c r="H345" s="149">
        <v>36</v>
      </c>
      <c r="I345" s="150"/>
      <c r="J345" s="151">
        <f>ROUND(I345*H345,2)</f>
        <v>0</v>
      </c>
      <c r="K345" s="147" t="s">
        <v>3</v>
      </c>
      <c r="L345" s="35"/>
      <c r="M345" s="152" t="s">
        <v>3</v>
      </c>
      <c r="N345" s="153" t="s">
        <v>40</v>
      </c>
      <c r="O345" s="55"/>
      <c r="P345" s="154">
        <f>O345*H345</f>
        <v>0</v>
      </c>
      <c r="Q345" s="154">
        <v>0</v>
      </c>
      <c r="R345" s="154">
        <f>Q345*H345</f>
        <v>0</v>
      </c>
      <c r="S345" s="154">
        <v>0</v>
      </c>
      <c r="T345" s="155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56" t="s">
        <v>147</v>
      </c>
      <c r="AT345" s="156" t="s">
        <v>142</v>
      </c>
      <c r="AU345" s="156" t="s">
        <v>78</v>
      </c>
      <c r="AY345" s="19" t="s">
        <v>139</v>
      </c>
      <c r="BE345" s="157">
        <f>IF(N345="základní",J345,0)</f>
        <v>0</v>
      </c>
      <c r="BF345" s="157">
        <f>IF(N345="snížená",J345,0)</f>
        <v>0</v>
      </c>
      <c r="BG345" s="157">
        <f>IF(N345="zákl. přenesená",J345,0)</f>
        <v>0</v>
      </c>
      <c r="BH345" s="157">
        <f>IF(N345="sníž. přenesená",J345,0)</f>
        <v>0</v>
      </c>
      <c r="BI345" s="157">
        <f>IF(N345="nulová",J345,0)</f>
        <v>0</v>
      </c>
      <c r="BJ345" s="19" t="s">
        <v>76</v>
      </c>
      <c r="BK345" s="157">
        <f>ROUND(I345*H345,2)</f>
        <v>0</v>
      </c>
      <c r="BL345" s="19" t="s">
        <v>147</v>
      </c>
      <c r="BM345" s="156" t="s">
        <v>469</v>
      </c>
    </row>
    <row r="346" spans="1:65" s="13" customFormat="1">
      <c r="B346" s="163"/>
      <c r="D346" s="164" t="s">
        <v>151</v>
      </c>
      <c r="E346" s="165" t="s">
        <v>3</v>
      </c>
      <c r="F346" s="166" t="s">
        <v>470</v>
      </c>
      <c r="H346" s="165" t="s">
        <v>3</v>
      </c>
      <c r="I346" s="167"/>
      <c r="L346" s="163"/>
      <c r="M346" s="168"/>
      <c r="N346" s="169"/>
      <c r="O346" s="169"/>
      <c r="P346" s="169"/>
      <c r="Q346" s="169"/>
      <c r="R346" s="169"/>
      <c r="S346" s="169"/>
      <c r="T346" s="170"/>
      <c r="AT346" s="165" t="s">
        <v>151</v>
      </c>
      <c r="AU346" s="165" t="s">
        <v>78</v>
      </c>
      <c r="AV346" s="13" t="s">
        <v>76</v>
      </c>
      <c r="AW346" s="13" t="s">
        <v>31</v>
      </c>
      <c r="AX346" s="13" t="s">
        <v>69</v>
      </c>
      <c r="AY346" s="165" t="s">
        <v>139</v>
      </c>
    </row>
    <row r="347" spans="1:65" s="14" customFormat="1">
      <c r="B347" s="171"/>
      <c r="D347" s="164" t="s">
        <v>151</v>
      </c>
      <c r="E347" s="172" t="s">
        <v>3</v>
      </c>
      <c r="F347" s="173" t="s">
        <v>197</v>
      </c>
      <c r="H347" s="174">
        <v>16</v>
      </c>
      <c r="I347" s="175"/>
      <c r="L347" s="171"/>
      <c r="M347" s="176"/>
      <c r="N347" s="177"/>
      <c r="O347" s="177"/>
      <c r="P347" s="177"/>
      <c r="Q347" s="177"/>
      <c r="R347" s="177"/>
      <c r="S347" s="177"/>
      <c r="T347" s="178"/>
      <c r="AT347" s="172" t="s">
        <v>151</v>
      </c>
      <c r="AU347" s="172" t="s">
        <v>78</v>
      </c>
      <c r="AV347" s="14" t="s">
        <v>78</v>
      </c>
      <c r="AW347" s="14" t="s">
        <v>31</v>
      </c>
      <c r="AX347" s="14" t="s">
        <v>69</v>
      </c>
      <c r="AY347" s="172" t="s">
        <v>139</v>
      </c>
    </row>
    <row r="348" spans="1:65" s="13" customFormat="1">
      <c r="B348" s="163"/>
      <c r="D348" s="164" t="s">
        <v>151</v>
      </c>
      <c r="E348" s="165" t="s">
        <v>3</v>
      </c>
      <c r="F348" s="166" t="s">
        <v>471</v>
      </c>
      <c r="H348" s="165" t="s">
        <v>3</v>
      </c>
      <c r="I348" s="167"/>
      <c r="L348" s="163"/>
      <c r="M348" s="168"/>
      <c r="N348" s="169"/>
      <c r="O348" s="169"/>
      <c r="P348" s="169"/>
      <c r="Q348" s="169"/>
      <c r="R348" s="169"/>
      <c r="S348" s="169"/>
      <c r="T348" s="170"/>
      <c r="AT348" s="165" t="s">
        <v>151</v>
      </c>
      <c r="AU348" s="165" t="s">
        <v>78</v>
      </c>
      <c r="AV348" s="13" t="s">
        <v>76</v>
      </c>
      <c r="AW348" s="13" t="s">
        <v>31</v>
      </c>
      <c r="AX348" s="13" t="s">
        <v>69</v>
      </c>
      <c r="AY348" s="165" t="s">
        <v>139</v>
      </c>
    </row>
    <row r="349" spans="1:65" s="14" customFormat="1">
      <c r="B349" s="171"/>
      <c r="D349" s="164" t="s">
        <v>151</v>
      </c>
      <c r="E349" s="172" t="s">
        <v>3</v>
      </c>
      <c r="F349" s="173" t="s">
        <v>197</v>
      </c>
      <c r="H349" s="174">
        <v>16</v>
      </c>
      <c r="I349" s="175"/>
      <c r="L349" s="171"/>
      <c r="M349" s="176"/>
      <c r="N349" s="177"/>
      <c r="O349" s="177"/>
      <c r="P349" s="177"/>
      <c r="Q349" s="177"/>
      <c r="R349" s="177"/>
      <c r="S349" s="177"/>
      <c r="T349" s="178"/>
      <c r="AT349" s="172" t="s">
        <v>151</v>
      </c>
      <c r="AU349" s="172" t="s">
        <v>78</v>
      </c>
      <c r="AV349" s="14" t="s">
        <v>78</v>
      </c>
      <c r="AW349" s="14" t="s">
        <v>31</v>
      </c>
      <c r="AX349" s="14" t="s">
        <v>69</v>
      </c>
      <c r="AY349" s="172" t="s">
        <v>139</v>
      </c>
    </row>
    <row r="350" spans="1:65" s="13" customFormat="1">
      <c r="B350" s="163"/>
      <c r="D350" s="164" t="s">
        <v>151</v>
      </c>
      <c r="E350" s="165" t="s">
        <v>3</v>
      </c>
      <c r="F350" s="166" t="s">
        <v>472</v>
      </c>
      <c r="H350" s="165" t="s">
        <v>3</v>
      </c>
      <c r="I350" s="167"/>
      <c r="L350" s="163"/>
      <c r="M350" s="168"/>
      <c r="N350" s="169"/>
      <c r="O350" s="169"/>
      <c r="P350" s="169"/>
      <c r="Q350" s="169"/>
      <c r="R350" s="169"/>
      <c r="S350" s="169"/>
      <c r="T350" s="170"/>
      <c r="AT350" s="165" t="s">
        <v>151</v>
      </c>
      <c r="AU350" s="165" t="s">
        <v>78</v>
      </c>
      <c r="AV350" s="13" t="s">
        <v>76</v>
      </c>
      <c r="AW350" s="13" t="s">
        <v>31</v>
      </c>
      <c r="AX350" s="13" t="s">
        <v>69</v>
      </c>
      <c r="AY350" s="165" t="s">
        <v>139</v>
      </c>
    </row>
    <row r="351" spans="1:65" s="14" customFormat="1">
      <c r="B351" s="171"/>
      <c r="D351" s="164" t="s">
        <v>151</v>
      </c>
      <c r="E351" s="172" t="s">
        <v>3</v>
      </c>
      <c r="F351" s="173" t="s">
        <v>147</v>
      </c>
      <c r="H351" s="174">
        <v>4</v>
      </c>
      <c r="I351" s="175"/>
      <c r="L351" s="171"/>
      <c r="M351" s="176"/>
      <c r="N351" s="177"/>
      <c r="O351" s="177"/>
      <c r="P351" s="177"/>
      <c r="Q351" s="177"/>
      <c r="R351" s="177"/>
      <c r="S351" s="177"/>
      <c r="T351" s="178"/>
      <c r="AT351" s="172" t="s">
        <v>151</v>
      </c>
      <c r="AU351" s="172" t="s">
        <v>78</v>
      </c>
      <c r="AV351" s="14" t="s">
        <v>78</v>
      </c>
      <c r="AW351" s="14" t="s">
        <v>31</v>
      </c>
      <c r="AX351" s="14" t="s">
        <v>69</v>
      </c>
      <c r="AY351" s="172" t="s">
        <v>139</v>
      </c>
    </row>
    <row r="352" spans="1:65" s="15" customFormat="1">
      <c r="B352" s="179"/>
      <c r="D352" s="164" t="s">
        <v>151</v>
      </c>
      <c r="E352" s="180" t="s">
        <v>3</v>
      </c>
      <c r="F352" s="181" t="s">
        <v>161</v>
      </c>
      <c r="H352" s="182">
        <v>36</v>
      </c>
      <c r="I352" s="183"/>
      <c r="L352" s="179"/>
      <c r="M352" s="184"/>
      <c r="N352" s="185"/>
      <c r="O352" s="185"/>
      <c r="P352" s="185"/>
      <c r="Q352" s="185"/>
      <c r="R352" s="185"/>
      <c r="S352" s="185"/>
      <c r="T352" s="186"/>
      <c r="AT352" s="180" t="s">
        <v>151</v>
      </c>
      <c r="AU352" s="180" t="s">
        <v>78</v>
      </c>
      <c r="AV352" s="15" t="s">
        <v>147</v>
      </c>
      <c r="AW352" s="15" t="s">
        <v>31</v>
      </c>
      <c r="AX352" s="15" t="s">
        <v>76</v>
      </c>
      <c r="AY352" s="180" t="s">
        <v>139</v>
      </c>
    </row>
    <row r="353" spans="1:65" s="12" customFormat="1" ht="22.8" customHeight="1">
      <c r="B353" s="131"/>
      <c r="D353" s="132" t="s">
        <v>68</v>
      </c>
      <c r="E353" s="142" t="s">
        <v>202</v>
      </c>
      <c r="F353" s="142" t="s">
        <v>473</v>
      </c>
      <c r="I353" s="134"/>
      <c r="J353" s="143">
        <f>BK353</f>
        <v>0</v>
      </c>
      <c r="L353" s="131"/>
      <c r="M353" s="136"/>
      <c r="N353" s="137"/>
      <c r="O353" s="137"/>
      <c r="P353" s="138">
        <f>SUM(P354:P414)</f>
        <v>0</v>
      </c>
      <c r="Q353" s="137"/>
      <c r="R353" s="138">
        <f>SUM(R354:R414)</f>
        <v>8.0990000000000001E-4</v>
      </c>
      <c r="S353" s="137"/>
      <c r="T353" s="139">
        <f>SUM(T354:T414)</f>
        <v>16.936770000000003</v>
      </c>
      <c r="AR353" s="132" t="s">
        <v>76</v>
      </c>
      <c r="AT353" s="140" t="s">
        <v>68</v>
      </c>
      <c r="AU353" s="140" t="s">
        <v>76</v>
      </c>
      <c r="AY353" s="132" t="s">
        <v>139</v>
      </c>
      <c r="BK353" s="141">
        <f>SUM(BK354:BK414)</f>
        <v>0</v>
      </c>
    </row>
    <row r="354" spans="1:65" s="2" customFormat="1" ht="49.05" customHeight="1">
      <c r="A354" s="34"/>
      <c r="B354" s="144"/>
      <c r="C354" s="145" t="s">
        <v>474</v>
      </c>
      <c r="D354" s="145" t="s">
        <v>142</v>
      </c>
      <c r="E354" s="146" t="s">
        <v>475</v>
      </c>
      <c r="F354" s="147" t="s">
        <v>476</v>
      </c>
      <c r="G354" s="148" t="s">
        <v>145</v>
      </c>
      <c r="H354" s="149">
        <v>1219.9000000000001</v>
      </c>
      <c r="I354" s="150"/>
      <c r="J354" s="151">
        <f>ROUND(I354*H354,2)</f>
        <v>0</v>
      </c>
      <c r="K354" s="147" t="s">
        <v>146</v>
      </c>
      <c r="L354" s="35"/>
      <c r="M354" s="152" t="s">
        <v>3</v>
      </c>
      <c r="N354" s="153" t="s">
        <v>40</v>
      </c>
      <c r="O354" s="55"/>
      <c r="P354" s="154">
        <f>O354*H354</f>
        <v>0</v>
      </c>
      <c r="Q354" s="154">
        <v>0</v>
      </c>
      <c r="R354" s="154">
        <f>Q354*H354</f>
        <v>0</v>
      </c>
      <c r="S354" s="154">
        <v>0</v>
      </c>
      <c r="T354" s="155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56" t="s">
        <v>147</v>
      </c>
      <c r="AT354" s="156" t="s">
        <v>142</v>
      </c>
      <c r="AU354" s="156" t="s">
        <v>78</v>
      </c>
      <c r="AY354" s="19" t="s">
        <v>139</v>
      </c>
      <c r="BE354" s="157">
        <f>IF(N354="základní",J354,0)</f>
        <v>0</v>
      </c>
      <c r="BF354" s="157">
        <f>IF(N354="snížená",J354,0)</f>
        <v>0</v>
      </c>
      <c r="BG354" s="157">
        <f>IF(N354="zákl. přenesená",J354,0)</f>
        <v>0</v>
      </c>
      <c r="BH354" s="157">
        <f>IF(N354="sníž. přenesená",J354,0)</f>
        <v>0</v>
      </c>
      <c r="BI354" s="157">
        <f>IF(N354="nulová",J354,0)</f>
        <v>0</v>
      </c>
      <c r="BJ354" s="19" t="s">
        <v>76</v>
      </c>
      <c r="BK354" s="157">
        <f>ROUND(I354*H354,2)</f>
        <v>0</v>
      </c>
      <c r="BL354" s="19" t="s">
        <v>147</v>
      </c>
      <c r="BM354" s="156" t="s">
        <v>477</v>
      </c>
    </row>
    <row r="355" spans="1:65" s="2" customFormat="1">
      <c r="A355" s="34"/>
      <c r="B355" s="35"/>
      <c r="C355" s="34"/>
      <c r="D355" s="158" t="s">
        <v>149</v>
      </c>
      <c r="E355" s="34"/>
      <c r="F355" s="159" t="s">
        <v>478</v>
      </c>
      <c r="G355" s="34"/>
      <c r="H355" s="34"/>
      <c r="I355" s="160"/>
      <c r="J355" s="34"/>
      <c r="K355" s="34"/>
      <c r="L355" s="35"/>
      <c r="M355" s="161"/>
      <c r="N355" s="162"/>
      <c r="O355" s="55"/>
      <c r="P355" s="55"/>
      <c r="Q355" s="55"/>
      <c r="R355" s="55"/>
      <c r="S355" s="55"/>
      <c r="T355" s="56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9" t="s">
        <v>149</v>
      </c>
      <c r="AU355" s="19" t="s">
        <v>78</v>
      </c>
    </row>
    <row r="356" spans="1:65" s="14" customFormat="1">
      <c r="B356" s="171"/>
      <c r="D356" s="164" t="s">
        <v>151</v>
      </c>
      <c r="E356" s="172" t="s">
        <v>3</v>
      </c>
      <c r="F356" s="173" t="s">
        <v>479</v>
      </c>
      <c r="H356" s="174">
        <v>790.6</v>
      </c>
      <c r="I356" s="175"/>
      <c r="L356" s="171"/>
      <c r="M356" s="176"/>
      <c r="N356" s="177"/>
      <c r="O356" s="177"/>
      <c r="P356" s="177"/>
      <c r="Q356" s="177"/>
      <c r="R356" s="177"/>
      <c r="S356" s="177"/>
      <c r="T356" s="178"/>
      <c r="AT356" s="172" t="s">
        <v>151</v>
      </c>
      <c r="AU356" s="172" t="s">
        <v>78</v>
      </c>
      <c r="AV356" s="14" t="s">
        <v>78</v>
      </c>
      <c r="AW356" s="14" t="s">
        <v>31</v>
      </c>
      <c r="AX356" s="14" t="s">
        <v>69</v>
      </c>
      <c r="AY356" s="172" t="s">
        <v>139</v>
      </c>
    </row>
    <row r="357" spans="1:65" s="14" customFormat="1">
      <c r="B357" s="171"/>
      <c r="D357" s="164" t="s">
        <v>151</v>
      </c>
      <c r="E357" s="172" t="s">
        <v>3</v>
      </c>
      <c r="F357" s="173" t="s">
        <v>480</v>
      </c>
      <c r="H357" s="174">
        <v>429.3</v>
      </c>
      <c r="I357" s="175"/>
      <c r="L357" s="171"/>
      <c r="M357" s="176"/>
      <c r="N357" s="177"/>
      <c r="O357" s="177"/>
      <c r="P357" s="177"/>
      <c r="Q357" s="177"/>
      <c r="R357" s="177"/>
      <c r="S357" s="177"/>
      <c r="T357" s="178"/>
      <c r="AT357" s="172" t="s">
        <v>151</v>
      </c>
      <c r="AU357" s="172" t="s">
        <v>78</v>
      </c>
      <c r="AV357" s="14" t="s">
        <v>78</v>
      </c>
      <c r="AW357" s="14" t="s">
        <v>31</v>
      </c>
      <c r="AX357" s="14" t="s">
        <v>69</v>
      </c>
      <c r="AY357" s="172" t="s">
        <v>139</v>
      </c>
    </row>
    <row r="358" spans="1:65" s="15" customFormat="1">
      <c r="B358" s="179"/>
      <c r="D358" s="164" t="s">
        <v>151</v>
      </c>
      <c r="E358" s="180" t="s">
        <v>3</v>
      </c>
      <c r="F358" s="181" t="s">
        <v>161</v>
      </c>
      <c r="H358" s="182">
        <v>1219.9000000000001</v>
      </c>
      <c r="I358" s="183"/>
      <c r="L358" s="179"/>
      <c r="M358" s="184"/>
      <c r="N358" s="185"/>
      <c r="O358" s="185"/>
      <c r="P358" s="185"/>
      <c r="Q358" s="185"/>
      <c r="R358" s="185"/>
      <c r="S358" s="185"/>
      <c r="T358" s="186"/>
      <c r="AT358" s="180" t="s">
        <v>151</v>
      </c>
      <c r="AU358" s="180" t="s">
        <v>78</v>
      </c>
      <c r="AV358" s="15" t="s">
        <v>147</v>
      </c>
      <c r="AW358" s="15" t="s">
        <v>31</v>
      </c>
      <c r="AX358" s="15" t="s">
        <v>76</v>
      </c>
      <c r="AY358" s="180" t="s">
        <v>139</v>
      </c>
    </row>
    <row r="359" spans="1:65" s="2" customFormat="1" ht="55.5" customHeight="1">
      <c r="A359" s="34"/>
      <c r="B359" s="144"/>
      <c r="C359" s="145" t="s">
        <v>481</v>
      </c>
      <c r="D359" s="145" t="s">
        <v>142</v>
      </c>
      <c r="E359" s="146" t="s">
        <v>482</v>
      </c>
      <c r="F359" s="147" t="s">
        <v>483</v>
      </c>
      <c r="G359" s="148" t="s">
        <v>145</v>
      </c>
      <c r="H359" s="149">
        <v>36597</v>
      </c>
      <c r="I359" s="150"/>
      <c r="J359" s="151">
        <f>ROUND(I359*H359,2)</f>
        <v>0</v>
      </c>
      <c r="K359" s="147" t="s">
        <v>146</v>
      </c>
      <c r="L359" s="35"/>
      <c r="M359" s="152" t="s">
        <v>3</v>
      </c>
      <c r="N359" s="153" t="s">
        <v>40</v>
      </c>
      <c r="O359" s="55"/>
      <c r="P359" s="154">
        <f>O359*H359</f>
        <v>0</v>
      </c>
      <c r="Q359" s="154">
        <v>0</v>
      </c>
      <c r="R359" s="154">
        <f>Q359*H359</f>
        <v>0</v>
      </c>
      <c r="S359" s="154">
        <v>0</v>
      </c>
      <c r="T359" s="155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56" t="s">
        <v>147</v>
      </c>
      <c r="AT359" s="156" t="s">
        <v>142</v>
      </c>
      <c r="AU359" s="156" t="s">
        <v>78</v>
      </c>
      <c r="AY359" s="19" t="s">
        <v>139</v>
      </c>
      <c r="BE359" s="157">
        <f>IF(N359="základní",J359,0)</f>
        <v>0</v>
      </c>
      <c r="BF359" s="157">
        <f>IF(N359="snížená",J359,0)</f>
        <v>0</v>
      </c>
      <c r="BG359" s="157">
        <f>IF(N359="zákl. přenesená",J359,0)</f>
        <v>0</v>
      </c>
      <c r="BH359" s="157">
        <f>IF(N359="sníž. přenesená",J359,0)</f>
        <v>0</v>
      </c>
      <c r="BI359" s="157">
        <f>IF(N359="nulová",J359,0)</f>
        <v>0</v>
      </c>
      <c r="BJ359" s="19" t="s">
        <v>76</v>
      </c>
      <c r="BK359" s="157">
        <f>ROUND(I359*H359,2)</f>
        <v>0</v>
      </c>
      <c r="BL359" s="19" t="s">
        <v>147</v>
      </c>
      <c r="BM359" s="156" t="s">
        <v>484</v>
      </c>
    </row>
    <row r="360" spans="1:65" s="2" customFormat="1">
      <c r="A360" s="34"/>
      <c r="B360" s="35"/>
      <c r="C360" s="34"/>
      <c r="D360" s="158" t="s">
        <v>149</v>
      </c>
      <c r="E360" s="34"/>
      <c r="F360" s="159" t="s">
        <v>485</v>
      </c>
      <c r="G360" s="34"/>
      <c r="H360" s="34"/>
      <c r="I360" s="160"/>
      <c r="J360" s="34"/>
      <c r="K360" s="34"/>
      <c r="L360" s="35"/>
      <c r="M360" s="161"/>
      <c r="N360" s="162"/>
      <c r="O360" s="55"/>
      <c r="P360" s="55"/>
      <c r="Q360" s="55"/>
      <c r="R360" s="55"/>
      <c r="S360" s="55"/>
      <c r="T360" s="56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9" t="s">
        <v>149</v>
      </c>
      <c r="AU360" s="19" t="s">
        <v>78</v>
      </c>
    </row>
    <row r="361" spans="1:65" s="14" customFormat="1">
      <c r="B361" s="171"/>
      <c r="D361" s="164" t="s">
        <v>151</v>
      </c>
      <c r="E361" s="172" t="s">
        <v>3</v>
      </c>
      <c r="F361" s="173" t="s">
        <v>486</v>
      </c>
      <c r="H361" s="174">
        <v>36597</v>
      </c>
      <c r="I361" s="175"/>
      <c r="L361" s="171"/>
      <c r="M361" s="176"/>
      <c r="N361" s="177"/>
      <c r="O361" s="177"/>
      <c r="P361" s="177"/>
      <c r="Q361" s="177"/>
      <c r="R361" s="177"/>
      <c r="S361" s="177"/>
      <c r="T361" s="178"/>
      <c r="AT361" s="172" t="s">
        <v>151</v>
      </c>
      <c r="AU361" s="172" t="s">
        <v>78</v>
      </c>
      <c r="AV361" s="14" t="s">
        <v>78</v>
      </c>
      <c r="AW361" s="14" t="s">
        <v>31</v>
      </c>
      <c r="AX361" s="14" t="s">
        <v>76</v>
      </c>
      <c r="AY361" s="172" t="s">
        <v>139</v>
      </c>
    </row>
    <row r="362" spans="1:65" s="2" customFormat="1" ht="44.25" customHeight="1">
      <c r="A362" s="34"/>
      <c r="B362" s="144"/>
      <c r="C362" s="145" t="s">
        <v>487</v>
      </c>
      <c r="D362" s="145" t="s">
        <v>142</v>
      </c>
      <c r="E362" s="146" t="s">
        <v>488</v>
      </c>
      <c r="F362" s="147" t="s">
        <v>489</v>
      </c>
      <c r="G362" s="148" t="s">
        <v>145</v>
      </c>
      <c r="H362" s="149">
        <v>1219.9000000000001</v>
      </c>
      <c r="I362" s="150"/>
      <c r="J362" s="151">
        <f>ROUND(I362*H362,2)</f>
        <v>0</v>
      </c>
      <c r="K362" s="147" t="s">
        <v>146</v>
      </c>
      <c r="L362" s="35"/>
      <c r="M362" s="152" t="s">
        <v>3</v>
      </c>
      <c r="N362" s="153" t="s">
        <v>40</v>
      </c>
      <c r="O362" s="55"/>
      <c r="P362" s="154">
        <f>O362*H362</f>
        <v>0</v>
      </c>
      <c r="Q362" s="154">
        <v>0</v>
      </c>
      <c r="R362" s="154">
        <f>Q362*H362</f>
        <v>0</v>
      </c>
      <c r="S362" s="154">
        <v>0</v>
      </c>
      <c r="T362" s="155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56" t="s">
        <v>147</v>
      </c>
      <c r="AT362" s="156" t="s">
        <v>142</v>
      </c>
      <c r="AU362" s="156" t="s">
        <v>78</v>
      </c>
      <c r="AY362" s="19" t="s">
        <v>139</v>
      </c>
      <c r="BE362" s="157">
        <f>IF(N362="základní",J362,0)</f>
        <v>0</v>
      </c>
      <c r="BF362" s="157">
        <f>IF(N362="snížená",J362,0)</f>
        <v>0</v>
      </c>
      <c r="BG362" s="157">
        <f>IF(N362="zákl. přenesená",J362,0)</f>
        <v>0</v>
      </c>
      <c r="BH362" s="157">
        <f>IF(N362="sníž. přenesená",J362,0)</f>
        <v>0</v>
      </c>
      <c r="BI362" s="157">
        <f>IF(N362="nulová",J362,0)</f>
        <v>0</v>
      </c>
      <c r="BJ362" s="19" t="s">
        <v>76</v>
      </c>
      <c r="BK362" s="157">
        <f>ROUND(I362*H362,2)</f>
        <v>0</v>
      </c>
      <c r="BL362" s="19" t="s">
        <v>147</v>
      </c>
      <c r="BM362" s="156" t="s">
        <v>490</v>
      </c>
    </row>
    <row r="363" spans="1:65" s="2" customFormat="1">
      <c r="A363" s="34"/>
      <c r="B363" s="35"/>
      <c r="C363" s="34"/>
      <c r="D363" s="158" t="s">
        <v>149</v>
      </c>
      <c r="E363" s="34"/>
      <c r="F363" s="159" t="s">
        <v>491</v>
      </c>
      <c r="G363" s="34"/>
      <c r="H363" s="34"/>
      <c r="I363" s="160"/>
      <c r="J363" s="34"/>
      <c r="K363" s="34"/>
      <c r="L363" s="35"/>
      <c r="M363" s="161"/>
      <c r="N363" s="162"/>
      <c r="O363" s="55"/>
      <c r="P363" s="55"/>
      <c r="Q363" s="55"/>
      <c r="R363" s="55"/>
      <c r="S363" s="55"/>
      <c r="T363" s="56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9" t="s">
        <v>149</v>
      </c>
      <c r="AU363" s="19" t="s">
        <v>78</v>
      </c>
    </row>
    <row r="364" spans="1:65" s="2" customFormat="1" ht="24.15" customHeight="1">
      <c r="A364" s="34"/>
      <c r="B364" s="144"/>
      <c r="C364" s="145" t="s">
        <v>492</v>
      </c>
      <c r="D364" s="145" t="s">
        <v>142</v>
      </c>
      <c r="E364" s="146" t="s">
        <v>493</v>
      </c>
      <c r="F364" s="147" t="s">
        <v>494</v>
      </c>
      <c r="G364" s="148" t="s">
        <v>145</v>
      </c>
      <c r="H364" s="149">
        <v>1219.9000000000001</v>
      </c>
      <c r="I364" s="150"/>
      <c r="J364" s="151">
        <f>ROUND(I364*H364,2)</f>
        <v>0</v>
      </c>
      <c r="K364" s="147" t="s">
        <v>146</v>
      </c>
      <c r="L364" s="35"/>
      <c r="M364" s="152" t="s">
        <v>3</v>
      </c>
      <c r="N364" s="153" t="s">
        <v>40</v>
      </c>
      <c r="O364" s="55"/>
      <c r="P364" s="154">
        <f>O364*H364</f>
        <v>0</v>
      </c>
      <c r="Q364" s="154">
        <v>0</v>
      </c>
      <c r="R364" s="154">
        <f>Q364*H364</f>
        <v>0</v>
      </c>
      <c r="S364" s="154">
        <v>0</v>
      </c>
      <c r="T364" s="155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56" t="s">
        <v>147</v>
      </c>
      <c r="AT364" s="156" t="s">
        <v>142</v>
      </c>
      <c r="AU364" s="156" t="s">
        <v>78</v>
      </c>
      <c r="AY364" s="19" t="s">
        <v>139</v>
      </c>
      <c r="BE364" s="157">
        <f>IF(N364="základní",J364,0)</f>
        <v>0</v>
      </c>
      <c r="BF364" s="157">
        <f>IF(N364="snížená",J364,0)</f>
        <v>0</v>
      </c>
      <c r="BG364" s="157">
        <f>IF(N364="zákl. přenesená",J364,0)</f>
        <v>0</v>
      </c>
      <c r="BH364" s="157">
        <f>IF(N364="sníž. přenesená",J364,0)</f>
        <v>0</v>
      </c>
      <c r="BI364" s="157">
        <f>IF(N364="nulová",J364,0)</f>
        <v>0</v>
      </c>
      <c r="BJ364" s="19" t="s">
        <v>76</v>
      </c>
      <c r="BK364" s="157">
        <f>ROUND(I364*H364,2)</f>
        <v>0</v>
      </c>
      <c r="BL364" s="19" t="s">
        <v>147</v>
      </c>
      <c r="BM364" s="156" t="s">
        <v>495</v>
      </c>
    </row>
    <row r="365" spans="1:65" s="2" customFormat="1">
      <c r="A365" s="34"/>
      <c r="B365" s="35"/>
      <c r="C365" s="34"/>
      <c r="D365" s="158" t="s">
        <v>149</v>
      </c>
      <c r="E365" s="34"/>
      <c r="F365" s="159" t="s">
        <v>496</v>
      </c>
      <c r="G365" s="34"/>
      <c r="H365" s="34"/>
      <c r="I365" s="160"/>
      <c r="J365" s="34"/>
      <c r="K365" s="34"/>
      <c r="L365" s="35"/>
      <c r="M365" s="161"/>
      <c r="N365" s="162"/>
      <c r="O365" s="55"/>
      <c r="P365" s="55"/>
      <c r="Q365" s="55"/>
      <c r="R365" s="55"/>
      <c r="S365" s="55"/>
      <c r="T365" s="56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149</v>
      </c>
      <c r="AU365" s="19" t="s">
        <v>78</v>
      </c>
    </row>
    <row r="366" spans="1:65" s="2" customFormat="1" ht="24.15" customHeight="1">
      <c r="A366" s="34"/>
      <c r="B366" s="144"/>
      <c r="C366" s="145" t="s">
        <v>497</v>
      </c>
      <c r="D366" s="145" t="s">
        <v>142</v>
      </c>
      <c r="E366" s="146" t="s">
        <v>498</v>
      </c>
      <c r="F366" s="147" t="s">
        <v>499</v>
      </c>
      <c r="G366" s="148" t="s">
        <v>145</v>
      </c>
      <c r="H366" s="149">
        <v>36597</v>
      </c>
      <c r="I366" s="150"/>
      <c r="J366" s="151">
        <f>ROUND(I366*H366,2)</f>
        <v>0</v>
      </c>
      <c r="K366" s="147" t="s">
        <v>146</v>
      </c>
      <c r="L366" s="35"/>
      <c r="M366" s="152" t="s">
        <v>3</v>
      </c>
      <c r="N366" s="153" t="s">
        <v>40</v>
      </c>
      <c r="O366" s="55"/>
      <c r="P366" s="154">
        <f>O366*H366</f>
        <v>0</v>
      </c>
      <c r="Q366" s="154">
        <v>0</v>
      </c>
      <c r="R366" s="154">
        <f>Q366*H366</f>
        <v>0</v>
      </c>
      <c r="S366" s="154">
        <v>0</v>
      </c>
      <c r="T366" s="155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56" t="s">
        <v>147</v>
      </c>
      <c r="AT366" s="156" t="s">
        <v>142</v>
      </c>
      <c r="AU366" s="156" t="s">
        <v>78</v>
      </c>
      <c r="AY366" s="19" t="s">
        <v>139</v>
      </c>
      <c r="BE366" s="157">
        <f>IF(N366="základní",J366,0)</f>
        <v>0</v>
      </c>
      <c r="BF366" s="157">
        <f>IF(N366="snížená",J366,0)</f>
        <v>0</v>
      </c>
      <c r="BG366" s="157">
        <f>IF(N366="zákl. přenesená",J366,0)</f>
        <v>0</v>
      </c>
      <c r="BH366" s="157">
        <f>IF(N366="sníž. přenesená",J366,0)</f>
        <v>0</v>
      </c>
      <c r="BI366" s="157">
        <f>IF(N366="nulová",J366,0)</f>
        <v>0</v>
      </c>
      <c r="BJ366" s="19" t="s">
        <v>76</v>
      </c>
      <c r="BK366" s="157">
        <f>ROUND(I366*H366,2)</f>
        <v>0</v>
      </c>
      <c r="BL366" s="19" t="s">
        <v>147</v>
      </c>
      <c r="BM366" s="156" t="s">
        <v>500</v>
      </c>
    </row>
    <row r="367" spans="1:65" s="2" customFormat="1">
      <c r="A367" s="34"/>
      <c r="B367" s="35"/>
      <c r="C367" s="34"/>
      <c r="D367" s="158" t="s">
        <v>149</v>
      </c>
      <c r="E367" s="34"/>
      <c r="F367" s="159" t="s">
        <v>501</v>
      </c>
      <c r="G367" s="34"/>
      <c r="H367" s="34"/>
      <c r="I367" s="160"/>
      <c r="J367" s="34"/>
      <c r="K367" s="34"/>
      <c r="L367" s="35"/>
      <c r="M367" s="161"/>
      <c r="N367" s="162"/>
      <c r="O367" s="55"/>
      <c r="P367" s="55"/>
      <c r="Q367" s="55"/>
      <c r="R367" s="55"/>
      <c r="S367" s="55"/>
      <c r="T367" s="56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9" t="s">
        <v>149</v>
      </c>
      <c r="AU367" s="19" t="s">
        <v>78</v>
      </c>
    </row>
    <row r="368" spans="1:65" s="14" customFormat="1">
      <c r="B368" s="171"/>
      <c r="D368" s="164" t="s">
        <v>151</v>
      </c>
      <c r="E368" s="172" t="s">
        <v>3</v>
      </c>
      <c r="F368" s="173" t="s">
        <v>486</v>
      </c>
      <c r="H368" s="174">
        <v>36597</v>
      </c>
      <c r="I368" s="175"/>
      <c r="L368" s="171"/>
      <c r="M368" s="176"/>
      <c r="N368" s="177"/>
      <c r="O368" s="177"/>
      <c r="P368" s="177"/>
      <c r="Q368" s="177"/>
      <c r="R368" s="177"/>
      <c r="S368" s="177"/>
      <c r="T368" s="178"/>
      <c r="AT368" s="172" t="s">
        <v>151</v>
      </c>
      <c r="AU368" s="172" t="s">
        <v>78</v>
      </c>
      <c r="AV368" s="14" t="s">
        <v>78</v>
      </c>
      <c r="AW368" s="14" t="s">
        <v>31</v>
      </c>
      <c r="AX368" s="14" t="s">
        <v>76</v>
      </c>
      <c r="AY368" s="172" t="s">
        <v>139</v>
      </c>
    </row>
    <row r="369" spans="1:65" s="2" customFormat="1" ht="24.15" customHeight="1">
      <c r="A369" s="34"/>
      <c r="B369" s="144"/>
      <c r="C369" s="145" t="s">
        <v>502</v>
      </c>
      <c r="D369" s="145" t="s">
        <v>142</v>
      </c>
      <c r="E369" s="146" t="s">
        <v>503</v>
      </c>
      <c r="F369" s="147" t="s">
        <v>504</v>
      </c>
      <c r="G369" s="148" t="s">
        <v>145</v>
      </c>
      <c r="H369" s="149">
        <v>1219.9000000000001</v>
      </c>
      <c r="I369" s="150"/>
      <c r="J369" s="151">
        <f>ROUND(I369*H369,2)</f>
        <v>0</v>
      </c>
      <c r="K369" s="147" t="s">
        <v>146</v>
      </c>
      <c r="L369" s="35"/>
      <c r="M369" s="152" t="s">
        <v>3</v>
      </c>
      <c r="N369" s="153" t="s">
        <v>40</v>
      </c>
      <c r="O369" s="55"/>
      <c r="P369" s="154">
        <f>O369*H369</f>
        <v>0</v>
      </c>
      <c r="Q369" s="154">
        <v>0</v>
      </c>
      <c r="R369" s="154">
        <f>Q369*H369</f>
        <v>0</v>
      </c>
      <c r="S369" s="154">
        <v>0</v>
      </c>
      <c r="T369" s="155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56" t="s">
        <v>147</v>
      </c>
      <c r="AT369" s="156" t="s">
        <v>142</v>
      </c>
      <c r="AU369" s="156" t="s">
        <v>78</v>
      </c>
      <c r="AY369" s="19" t="s">
        <v>139</v>
      </c>
      <c r="BE369" s="157">
        <f>IF(N369="základní",J369,0)</f>
        <v>0</v>
      </c>
      <c r="BF369" s="157">
        <f>IF(N369="snížená",J369,0)</f>
        <v>0</v>
      </c>
      <c r="BG369" s="157">
        <f>IF(N369="zákl. přenesená",J369,0)</f>
        <v>0</v>
      </c>
      <c r="BH369" s="157">
        <f>IF(N369="sníž. přenesená",J369,0)</f>
        <v>0</v>
      </c>
      <c r="BI369" s="157">
        <f>IF(N369="nulová",J369,0)</f>
        <v>0</v>
      </c>
      <c r="BJ369" s="19" t="s">
        <v>76</v>
      </c>
      <c r="BK369" s="157">
        <f>ROUND(I369*H369,2)</f>
        <v>0</v>
      </c>
      <c r="BL369" s="19" t="s">
        <v>147</v>
      </c>
      <c r="BM369" s="156" t="s">
        <v>505</v>
      </c>
    </row>
    <row r="370" spans="1:65" s="2" customFormat="1">
      <c r="A370" s="34"/>
      <c r="B370" s="35"/>
      <c r="C370" s="34"/>
      <c r="D370" s="158" t="s">
        <v>149</v>
      </c>
      <c r="E370" s="34"/>
      <c r="F370" s="159" t="s">
        <v>506</v>
      </c>
      <c r="G370" s="34"/>
      <c r="H370" s="34"/>
      <c r="I370" s="160"/>
      <c r="J370" s="34"/>
      <c r="K370" s="34"/>
      <c r="L370" s="35"/>
      <c r="M370" s="161"/>
      <c r="N370" s="162"/>
      <c r="O370" s="55"/>
      <c r="P370" s="55"/>
      <c r="Q370" s="55"/>
      <c r="R370" s="55"/>
      <c r="S370" s="55"/>
      <c r="T370" s="56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149</v>
      </c>
      <c r="AU370" s="19" t="s">
        <v>78</v>
      </c>
    </row>
    <row r="371" spans="1:65" s="2" customFormat="1" ht="37.799999999999997" customHeight="1">
      <c r="A371" s="34"/>
      <c r="B371" s="144"/>
      <c r="C371" s="145" t="s">
        <v>507</v>
      </c>
      <c r="D371" s="145" t="s">
        <v>142</v>
      </c>
      <c r="E371" s="146" t="s">
        <v>508</v>
      </c>
      <c r="F371" s="147" t="s">
        <v>509</v>
      </c>
      <c r="G371" s="148" t="s">
        <v>145</v>
      </c>
      <c r="H371" s="149">
        <v>6.23</v>
      </c>
      <c r="I371" s="150"/>
      <c r="J371" s="151">
        <f>ROUND(I371*H371,2)</f>
        <v>0</v>
      </c>
      <c r="K371" s="147" t="s">
        <v>146</v>
      </c>
      <c r="L371" s="35"/>
      <c r="M371" s="152" t="s">
        <v>3</v>
      </c>
      <c r="N371" s="153" t="s">
        <v>40</v>
      </c>
      <c r="O371" s="55"/>
      <c r="P371" s="154">
        <f>O371*H371</f>
        <v>0</v>
      </c>
      <c r="Q371" s="154">
        <v>1.2999999999999999E-4</v>
      </c>
      <c r="R371" s="154">
        <f>Q371*H371</f>
        <v>8.0990000000000001E-4</v>
      </c>
      <c r="S371" s="154">
        <v>0</v>
      </c>
      <c r="T371" s="155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56" t="s">
        <v>147</v>
      </c>
      <c r="AT371" s="156" t="s">
        <v>142</v>
      </c>
      <c r="AU371" s="156" t="s">
        <v>78</v>
      </c>
      <c r="AY371" s="19" t="s">
        <v>139</v>
      </c>
      <c r="BE371" s="157">
        <f>IF(N371="základní",J371,0)</f>
        <v>0</v>
      </c>
      <c r="BF371" s="157">
        <f>IF(N371="snížená",J371,0)</f>
        <v>0</v>
      </c>
      <c r="BG371" s="157">
        <f>IF(N371="zákl. přenesená",J371,0)</f>
        <v>0</v>
      </c>
      <c r="BH371" s="157">
        <f>IF(N371="sníž. přenesená",J371,0)</f>
        <v>0</v>
      </c>
      <c r="BI371" s="157">
        <f>IF(N371="nulová",J371,0)</f>
        <v>0</v>
      </c>
      <c r="BJ371" s="19" t="s">
        <v>76</v>
      </c>
      <c r="BK371" s="157">
        <f>ROUND(I371*H371,2)</f>
        <v>0</v>
      </c>
      <c r="BL371" s="19" t="s">
        <v>147</v>
      </c>
      <c r="BM371" s="156" t="s">
        <v>510</v>
      </c>
    </row>
    <row r="372" spans="1:65" s="2" customFormat="1">
      <c r="A372" s="34"/>
      <c r="B372" s="35"/>
      <c r="C372" s="34"/>
      <c r="D372" s="158" t="s">
        <v>149</v>
      </c>
      <c r="E372" s="34"/>
      <c r="F372" s="159" t="s">
        <v>511</v>
      </c>
      <c r="G372" s="34"/>
      <c r="H372" s="34"/>
      <c r="I372" s="160"/>
      <c r="J372" s="34"/>
      <c r="K372" s="34"/>
      <c r="L372" s="35"/>
      <c r="M372" s="161"/>
      <c r="N372" s="162"/>
      <c r="O372" s="55"/>
      <c r="P372" s="55"/>
      <c r="Q372" s="55"/>
      <c r="R372" s="55"/>
      <c r="S372" s="55"/>
      <c r="T372" s="56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9" t="s">
        <v>149</v>
      </c>
      <c r="AU372" s="19" t="s">
        <v>78</v>
      </c>
    </row>
    <row r="373" spans="1:65" s="13" customFormat="1">
      <c r="B373" s="163"/>
      <c r="D373" s="164" t="s">
        <v>151</v>
      </c>
      <c r="E373" s="165" t="s">
        <v>3</v>
      </c>
      <c r="F373" s="166" t="s">
        <v>441</v>
      </c>
      <c r="H373" s="165" t="s">
        <v>3</v>
      </c>
      <c r="I373" s="167"/>
      <c r="L373" s="163"/>
      <c r="M373" s="168"/>
      <c r="N373" s="169"/>
      <c r="O373" s="169"/>
      <c r="P373" s="169"/>
      <c r="Q373" s="169"/>
      <c r="R373" s="169"/>
      <c r="S373" s="169"/>
      <c r="T373" s="170"/>
      <c r="AT373" s="165" t="s">
        <v>151</v>
      </c>
      <c r="AU373" s="165" t="s">
        <v>78</v>
      </c>
      <c r="AV373" s="13" t="s">
        <v>76</v>
      </c>
      <c r="AW373" s="13" t="s">
        <v>31</v>
      </c>
      <c r="AX373" s="13" t="s">
        <v>69</v>
      </c>
      <c r="AY373" s="165" t="s">
        <v>139</v>
      </c>
    </row>
    <row r="374" spans="1:65" s="14" customFormat="1">
      <c r="B374" s="171"/>
      <c r="D374" s="164" t="s">
        <v>151</v>
      </c>
      <c r="E374" s="172" t="s">
        <v>3</v>
      </c>
      <c r="F374" s="173" t="s">
        <v>512</v>
      </c>
      <c r="H374" s="174">
        <v>6.23</v>
      </c>
      <c r="I374" s="175"/>
      <c r="L374" s="171"/>
      <c r="M374" s="176"/>
      <c r="N374" s="177"/>
      <c r="O374" s="177"/>
      <c r="P374" s="177"/>
      <c r="Q374" s="177"/>
      <c r="R374" s="177"/>
      <c r="S374" s="177"/>
      <c r="T374" s="178"/>
      <c r="AT374" s="172" t="s">
        <v>151</v>
      </c>
      <c r="AU374" s="172" t="s">
        <v>78</v>
      </c>
      <c r="AV374" s="14" t="s">
        <v>78</v>
      </c>
      <c r="AW374" s="14" t="s">
        <v>31</v>
      </c>
      <c r="AX374" s="14" t="s">
        <v>76</v>
      </c>
      <c r="AY374" s="172" t="s">
        <v>139</v>
      </c>
    </row>
    <row r="375" spans="1:65" s="2" customFormat="1" ht="24.15" customHeight="1">
      <c r="A375" s="34"/>
      <c r="B375" s="144"/>
      <c r="C375" s="145" t="s">
        <v>513</v>
      </c>
      <c r="D375" s="145" t="s">
        <v>142</v>
      </c>
      <c r="E375" s="146" t="s">
        <v>514</v>
      </c>
      <c r="F375" s="147" t="s">
        <v>515</v>
      </c>
      <c r="G375" s="148" t="s">
        <v>145</v>
      </c>
      <c r="H375" s="149">
        <v>8.58</v>
      </c>
      <c r="I375" s="150"/>
      <c r="J375" s="151">
        <f>ROUND(I375*H375,2)</f>
        <v>0</v>
      </c>
      <c r="K375" s="147" t="s">
        <v>146</v>
      </c>
      <c r="L375" s="35"/>
      <c r="M375" s="152" t="s">
        <v>3</v>
      </c>
      <c r="N375" s="153" t="s">
        <v>40</v>
      </c>
      <c r="O375" s="55"/>
      <c r="P375" s="154">
        <f>O375*H375</f>
        <v>0</v>
      </c>
      <c r="Q375" s="154">
        <v>0</v>
      </c>
      <c r="R375" s="154">
        <f>Q375*H375</f>
        <v>0</v>
      </c>
      <c r="S375" s="154">
        <v>8.2000000000000003E-2</v>
      </c>
      <c r="T375" s="155">
        <f>S375*H375</f>
        <v>0.70356000000000007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56" t="s">
        <v>147</v>
      </c>
      <c r="AT375" s="156" t="s">
        <v>142</v>
      </c>
      <c r="AU375" s="156" t="s">
        <v>78</v>
      </c>
      <c r="AY375" s="19" t="s">
        <v>139</v>
      </c>
      <c r="BE375" s="157">
        <f>IF(N375="základní",J375,0)</f>
        <v>0</v>
      </c>
      <c r="BF375" s="157">
        <f>IF(N375="snížená",J375,0)</f>
        <v>0</v>
      </c>
      <c r="BG375" s="157">
        <f>IF(N375="zákl. přenesená",J375,0)</f>
        <v>0</v>
      </c>
      <c r="BH375" s="157">
        <f>IF(N375="sníž. přenesená",J375,0)</f>
        <v>0</v>
      </c>
      <c r="BI375" s="157">
        <f>IF(N375="nulová",J375,0)</f>
        <v>0</v>
      </c>
      <c r="BJ375" s="19" t="s">
        <v>76</v>
      </c>
      <c r="BK375" s="157">
        <f>ROUND(I375*H375,2)</f>
        <v>0</v>
      </c>
      <c r="BL375" s="19" t="s">
        <v>147</v>
      </c>
      <c r="BM375" s="156" t="s">
        <v>516</v>
      </c>
    </row>
    <row r="376" spans="1:65" s="2" customFormat="1">
      <c r="A376" s="34"/>
      <c r="B376" s="35"/>
      <c r="C376" s="34"/>
      <c r="D376" s="158" t="s">
        <v>149</v>
      </c>
      <c r="E376" s="34"/>
      <c r="F376" s="159" t="s">
        <v>517</v>
      </c>
      <c r="G376" s="34"/>
      <c r="H376" s="34"/>
      <c r="I376" s="160"/>
      <c r="J376" s="34"/>
      <c r="K376" s="34"/>
      <c r="L376" s="35"/>
      <c r="M376" s="161"/>
      <c r="N376" s="162"/>
      <c r="O376" s="55"/>
      <c r="P376" s="55"/>
      <c r="Q376" s="55"/>
      <c r="R376" s="55"/>
      <c r="S376" s="55"/>
      <c r="T376" s="56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9" t="s">
        <v>149</v>
      </c>
      <c r="AU376" s="19" t="s">
        <v>78</v>
      </c>
    </row>
    <row r="377" spans="1:65" s="14" customFormat="1">
      <c r="B377" s="171"/>
      <c r="D377" s="164" t="s">
        <v>151</v>
      </c>
      <c r="E377" s="172" t="s">
        <v>3</v>
      </c>
      <c r="F377" s="173" t="s">
        <v>153</v>
      </c>
      <c r="H377" s="174">
        <v>8.58</v>
      </c>
      <c r="I377" s="175"/>
      <c r="L377" s="171"/>
      <c r="M377" s="176"/>
      <c r="N377" s="177"/>
      <c r="O377" s="177"/>
      <c r="P377" s="177"/>
      <c r="Q377" s="177"/>
      <c r="R377" s="177"/>
      <c r="S377" s="177"/>
      <c r="T377" s="178"/>
      <c r="AT377" s="172" t="s">
        <v>151</v>
      </c>
      <c r="AU377" s="172" t="s">
        <v>78</v>
      </c>
      <c r="AV377" s="14" t="s">
        <v>78</v>
      </c>
      <c r="AW377" s="14" t="s">
        <v>31</v>
      </c>
      <c r="AX377" s="14" t="s">
        <v>76</v>
      </c>
      <c r="AY377" s="172" t="s">
        <v>139</v>
      </c>
    </row>
    <row r="378" spans="1:65" s="2" customFormat="1" ht="24.15" customHeight="1">
      <c r="A378" s="34"/>
      <c r="B378" s="144"/>
      <c r="C378" s="145" t="s">
        <v>181</v>
      </c>
      <c r="D378" s="145" t="s">
        <v>142</v>
      </c>
      <c r="E378" s="146" t="s">
        <v>518</v>
      </c>
      <c r="F378" s="147" t="s">
        <v>519</v>
      </c>
      <c r="G378" s="148" t="s">
        <v>164</v>
      </c>
      <c r="H378" s="149">
        <v>1.31</v>
      </c>
      <c r="I378" s="150"/>
      <c r="J378" s="151">
        <f>ROUND(I378*H378,2)</f>
        <v>0</v>
      </c>
      <c r="K378" s="147" t="s">
        <v>146</v>
      </c>
      <c r="L378" s="35"/>
      <c r="M378" s="152" t="s">
        <v>3</v>
      </c>
      <c r="N378" s="153" t="s">
        <v>40</v>
      </c>
      <c r="O378" s="55"/>
      <c r="P378" s="154">
        <f>O378*H378</f>
        <v>0</v>
      </c>
      <c r="Q378" s="154">
        <v>0</v>
      </c>
      <c r="R378" s="154">
        <f>Q378*H378</f>
        <v>0</v>
      </c>
      <c r="S378" s="154">
        <v>2.4</v>
      </c>
      <c r="T378" s="155">
        <f>S378*H378</f>
        <v>3.1440000000000001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56" t="s">
        <v>147</v>
      </c>
      <c r="AT378" s="156" t="s">
        <v>142</v>
      </c>
      <c r="AU378" s="156" t="s">
        <v>78</v>
      </c>
      <c r="AY378" s="19" t="s">
        <v>139</v>
      </c>
      <c r="BE378" s="157">
        <f>IF(N378="základní",J378,0)</f>
        <v>0</v>
      </c>
      <c r="BF378" s="157">
        <f>IF(N378="snížená",J378,0)</f>
        <v>0</v>
      </c>
      <c r="BG378" s="157">
        <f>IF(N378="zákl. přenesená",J378,0)</f>
        <v>0</v>
      </c>
      <c r="BH378" s="157">
        <f>IF(N378="sníž. přenesená",J378,0)</f>
        <v>0</v>
      </c>
      <c r="BI378" s="157">
        <f>IF(N378="nulová",J378,0)</f>
        <v>0</v>
      </c>
      <c r="BJ378" s="19" t="s">
        <v>76</v>
      </c>
      <c r="BK378" s="157">
        <f>ROUND(I378*H378,2)</f>
        <v>0</v>
      </c>
      <c r="BL378" s="19" t="s">
        <v>147</v>
      </c>
      <c r="BM378" s="156" t="s">
        <v>520</v>
      </c>
    </row>
    <row r="379" spans="1:65" s="2" customFormat="1">
      <c r="A379" s="34"/>
      <c r="B379" s="35"/>
      <c r="C379" s="34"/>
      <c r="D379" s="158" t="s">
        <v>149</v>
      </c>
      <c r="E379" s="34"/>
      <c r="F379" s="159" t="s">
        <v>521</v>
      </c>
      <c r="G379" s="34"/>
      <c r="H379" s="34"/>
      <c r="I379" s="160"/>
      <c r="J379" s="34"/>
      <c r="K379" s="34"/>
      <c r="L379" s="35"/>
      <c r="M379" s="161"/>
      <c r="N379" s="162"/>
      <c r="O379" s="55"/>
      <c r="P379" s="55"/>
      <c r="Q379" s="55"/>
      <c r="R379" s="55"/>
      <c r="S379" s="55"/>
      <c r="T379" s="56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9" t="s">
        <v>149</v>
      </c>
      <c r="AU379" s="19" t="s">
        <v>78</v>
      </c>
    </row>
    <row r="380" spans="1:65" s="13" customFormat="1">
      <c r="B380" s="163"/>
      <c r="D380" s="164" t="s">
        <v>151</v>
      </c>
      <c r="E380" s="165" t="s">
        <v>3</v>
      </c>
      <c r="F380" s="166" t="s">
        <v>522</v>
      </c>
      <c r="H380" s="165" t="s">
        <v>3</v>
      </c>
      <c r="I380" s="167"/>
      <c r="L380" s="163"/>
      <c r="M380" s="168"/>
      <c r="N380" s="169"/>
      <c r="O380" s="169"/>
      <c r="P380" s="169"/>
      <c r="Q380" s="169"/>
      <c r="R380" s="169"/>
      <c r="S380" s="169"/>
      <c r="T380" s="170"/>
      <c r="AT380" s="165" t="s">
        <v>151</v>
      </c>
      <c r="AU380" s="165" t="s">
        <v>78</v>
      </c>
      <c r="AV380" s="13" t="s">
        <v>76</v>
      </c>
      <c r="AW380" s="13" t="s">
        <v>31</v>
      </c>
      <c r="AX380" s="13" t="s">
        <v>69</v>
      </c>
      <c r="AY380" s="165" t="s">
        <v>139</v>
      </c>
    </row>
    <row r="381" spans="1:65" s="14" customFormat="1">
      <c r="B381" s="171"/>
      <c r="D381" s="164" t="s">
        <v>151</v>
      </c>
      <c r="E381" s="172" t="s">
        <v>3</v>
      </c>
      <c r="F381" s="173" t="s">
        <v>523</v>
      </c>
      <c r="H381" s="174">
        <v>1.31</v>
      </c>
      <c r="I381" s="175"/>
      <c r="L381" s="171"/>
      <c r="M381" s="176"/>
      <c r="N381" s="177"/>
      <c r="O381" s="177"/>
      <c r="P381" s="177"/>
      <c r="Q381" s="177"/>
      <c r="R381" s="177"/>
      <c r="S381" s="177"/>
      <c r="T381" s="178"/>
      <c r="AT381" s="172" t="s">
        <v>151</v>
      </c>
      <c r="AU381" s="172" t="s">
        <v>78</v>
      </c>
      <c r="AV381" s="14" t="s">
        <v>78</v>
      </c>
      <c r="AW381" s="14" t="s">
        <v>31</v>
      </c>
      <c r="AX381" s="14" t="s">
        <v>76</v>
      </c>
      <c r="AY381" s="172" t="s">
        <v>139</v>
      </c>
    </row>
    <row r="382" spans="1:65" s="2" customFormat="1" ht="33" customHeight="1">
      <c r="A382" s="34"/>
      <c r="B382" s="144"/>
      <c r="C382" s="145" t="s">
        <v>224</v>
      </c>
      <c r="D382" s="145" t="s">
        <v>142</v>
      </c>
      <c r="E382" s="146" t="s">
        <v>524</v>
      </c>
      <c r="F382" s="147" t="s">
        <v>525</v>
      </c>
      <c r="G382" s="148" t="s">
        <v>164</v>
      </c>
      <c r="H382" s="149">
        <v>3.9359999999999999</v>
      </c>
      <c r="I382" s="150"/>
      <c r="J382" s="151">
        <f>ROUND(I382*H382,2)</f>
        <v>0</v>
      </c>
      <c r="K382" s="147" t="s">
        <v>146</v>
      </c>
      <c r="L382" s="35"/>
      <c r="M382" s="152" t="s">
        <v>3</v>
      </c>
      <c r="N382" s="153" t="s">
        <v>40</v>
      </c>
      <c r="O382" s="55"/>
      <c r="P382" s="154">
        <f>O382*H382</f>
        <v>0</v>
      </c>
      <c r="Q382" s="154">
        <v>0</v>
      </c>
      <c r="R382" s="154">
        <f>Q382*H382</f>
        <v>0</v>
      </c>
      <c r="S382" s="154">
        <v>1.4</v>
      </c>
      <c r="T382" s="155">
        <f>S382*H382</f>
        <v>5.5103999999999997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56" t="s">
        <v>147</v>
      </c>
      <c r="AT382" s="156" t="s">
        <v>142</v>
      </c>
      <c r="AU382" s="156" t="s">
        <v>78</v>
      </c>
      <c r="AY382" s="19" t="s">
        <v>139</v>
      </c>
      <c r="BE382" s="157">
        <f>IF(N382="základní",J382,0)</f>
        <v>0</v>
      </c>
      <c r="BF382" s="157">
        <f>IF(N382="snížená",J382,0)</f>
        <v>0</v>
      </c>
      <c r="BG382" s="157">
        <f>IF(N382="zákl. přenesená",J382,0)</f>
        <v>0</v>
      </c>
      <c r="BH382" s="157">
        <f>IF(N382="sníž. přenesená",J382,0)</f>
        <v>0</v>
      </c>
      <c r="BI382" s="157">
        <f>IF(N382="nulová",J382,0)</f>
        <v>0</v>
      </c>
      <c r="BJ382" s="19" t="s">
        <v>76</v>
      </c>
      <c r="BK382" s="157">
        <f>ROUND(I382*H382,2)</f>
        <v>0</v>
      </c>
      <c r="BL382" s="19" t="s">
        <v>147</v>
      </c>
      <c r="BM382" s="156" t="s">
        <v>526</v>
      </c>
    </row>
    <row r="383" spans="1:65" s="2" customFormat="1">
      <c r="A383" s="34"/>
      <c r="B383" s="35"/>
      <c r="C383" s="34"/>
      <c r="D383" s="158" t="s">
        <v>149</v>
      </c>
      <c r="E383" s="34"/>
      <c r="F383" s="159" t="s">
        <v>527</v>
      </c>
      <c r="G383" s="34"/>
      <c r="H383" s="34"/>
      <c r="I383" s="160"/>
      <c r="J383" s="34"/>
      <c r="K383" s="34"/>
      <c r="L383" s="35"/>
      <c r="M383" s="161"/>
      <c r="N383" s="162"/>
      <c r="O383" s="55"/>
      <c r="P383" s="55"/>
      <c r="Q383" s="55"/>
      <c r="R383" s="55"/>
      <c r="S383" s="55"/>
      <c r="T383" s="56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9" t="s">
        <v>149</v>
      </c>
      <c r="AU383" s="19" t="s">
        <v>78</v>
      </c>
    </row>
    <row r="384" spans="1:65" s="13" customFormat="1">
      <c r="B384" s="163"/>
      <c r="D384" s="164" t="s">
        <v>151</v>
      </c>
      <c r="E384" s="165" t="s">
        <v>3</v>
      </c>
      <c r="F384" s="166" t="s">
        <v>528</v>
      </c>
      <c r="H384" s="165" t="s">
        <v>3</v>
      </c>
      <c r="I384" s="167"/>
      <c r="L384" s="163"/>
      <c r="M384" s="168"/>
      <c r="N384" s="169"/>
      <c r="O384" s="169"/>
      <c r="P384" s="169"/>
      <c r="Q384" s="169"/>
      <c r="R384" s="169"/>
      <c r="S384" s="169"/>
      <c r="T384" s="170"/>
      <c r="AT384" s="165" t="s">
        <v>151</v>
      </c>
      <c r="AU384" s="165" t="s">
        <v>78</v>
      </c>
      <c r="AV384" s="13" t="s">
        <v>76</v>
      </c>
      <c r="AW384" s="13" t="s">
        <v>31</v>
      </c>
      <c r="AX384" s="13" t="s">
        <v>69</v>
      </c>
      <c r="AY384" s="165" t="s">
        <v>139</v>
      </c>
    </row>
    <row r="385" spans="1:65" s="14" customFormat="1">
      <c r="B385" s="171"/>
      <c r="D385" s="164" t="s">
        <v>151</v>
      </c>
      <c r="E385" s="172" t="s">
        <v>3</v>
      </c>
      <c r="F385" s="173" t="s">
        <v>529</v>
      </c>
      <c r="H385" s="174">
        <v>3.9359999999999999</v>
      </c>
      <c r="I385" s="175"/>
      <c r="L385" s="171"/>
      <c r="M385" s="176"/>
      <c r="N385" s="177"/>
      <c r="O385" s="177"/>
      <c r="P385" s="177"/>
      <c r="Q385" s="177"/>
      <c r="R385" s="177"/>
      <c r="S385" s="177"/>
      <c r="T385" s="178"/>
      <c r="AT385" s="172" t="s">
        <v>151</v>
      </c>
      <c r="AU385" s="172" t="s">
        <v>78</v>
      </c>
      <c r="AV385" s="14" t="s">
        <v>78</v>
      </c>
      <c r="AW385" s="14" t="s">
        <v>31</v>
      </c>
      <c r="AX385" s="14" t="s">
        <v>76</v>
      </c>
      <c r="AY385" s="172" t="s">
        <v>139</v>
      </c>
    </row>
    <row r="386" spans="1:65" s="2" customFormat="1" ht="44.25" customHeight="1">
      <c r="A386" s="34"/>
      <c r="B386" s="144"/>
      <c r="C386" s="145" t="s">
        <v>530</v>
      </c>
      <c r="D386" s="145" t="s">
        <v>142</v>
      </c>
      <c r="E386" s="146" t="s">
        <v>531</v>
      </c>
      <c r="F386" s="147" t="s">
        <v>532</v>
      </c>
      <c r="G386" s="148" t="s">
        <v>145</v>
      </c>
      <c r="H386" s="149">
        <v>31.32</v>
      </c>
      <c r="I386" s="150"/>
      <c r="J386" s="151">
        <f>ROUND(I386*H386,2)</f>
        <v>0</v>
      </c>
      <c r="K386" s="147" t="s">
        <v>146</v>
      </c>
      <c r="L386" s="35"/>
      <c r="M386" s="152" t="s">
        <v>3</v>
      </c>
      <c r="N386" s="153" t="s">
        <v>40</v>
      </c>
      <c r="O386" s="55"/>
      <c r="P386" s="154">
        <f>O386*H386</f>
        <v>0</v>
      </c>
      <c r="Q386" s="154">
        <v>0</v>
      </c>
      <c r="R386" s="154">
        <f>Q386*H386</f>
        <v>0</v>
      </c>
      <c r="S386" s="154">
        <v>3.4000000000000002E-2</v>
      </c>
      <c r="T386" s="155">
        <f>S386*H386</f>
        <v>1.06488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56" t="s">
        <v>147</v>
      </c>
      <c r="AT386" s="156" t="s">
        <v>142</v>
      </c>
      <c r="AU386" s="156" t="s">
        <v>78</v>
      </c>
      <c r="AY386" s="19" t="s">
        <v>139</v>
      </c>
      <c r="BE386" s="157">
        <f>IF(N386="základní",J386,0)</f>
        <v>0</v>
      </c>
      <c r="BF386" s="157">
        <f>IF(N386="snížená",J386,0)</f>
        <v>0</v>
      </c>
      <c r="BG386" s="157">
        <f>IF(N386="zákl. přenesená",J386,0)</f>
        <v>0</v>
      </c>
      <c r="BH386" s="157">
        <f>IF(N386="sníž. přenesená",J386,0)</f>
        <v>0</v>
      </c>
      <c r="BI386" s="157">
        <f>IF(N386="nulová",J386,0)</f>
        <v>0</v>
      </c>
      <c r="BJ386" s="19" t="s">
        <v>76</v>
      </c>
      <c r="BK386" s="157">
        <f>ROUND(I386*H386,2)</f>
        <v>0</v>
      </c>
      <c r="BL386" s="19" t="s">
        <v>147</v>
      </c>
      <c r="BM386" s="156" t="s">
        <v>533</v>
      </c>
    </row>
    <row r="387" spans="1:65" s="2" customFormat="1">
      <c r="A387" s="34"/>
      <c r="B387" s="35"/>
      <c r="C387" s="34"/>
      <c r="D387" s="158" t="s">
        <v>149</v>
      </c>
      <c r="E387" s="34"/>
      <c r="F387" s="159" t="s">
        <v>534</v>
      </c>
      <c r="G387" s="34"/>
      <c r="H387" s="34"/>
      <c r="I387" s="160"/>
      <c r="J387" s="34"/>
      <c r="K387" s="34"/>
      <c r="L387" s="35"/>
      <c r="M387" s="161"/>
      <c r="N387" s="162"/>
      <c r="O387" s="55"/>
      <c r="P387" s="55"/>
      <c r="Q387" s="55"/>
      <c r="R387" s="55"/>
      <c r="S387" s="55"/>
      <c r="T387" s="56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9" t="s">
        <v>149</v>
      </c>
      <c r="AU387" s="19" t="s">
        <v>78</v>
      </c>
    </row>
    <row r="388" spans="1:65" s="14" customFormat="1">
      <c r="B388" s="171"/>
      <c r="D388" s="164" t="s">
        <v>151</v>
      </c>
      <c r="E388" s="172" t="s">
        <v>3</v>
      </c>
      <c r="F388" s="173" t="s">
        <v>535</v>
      </c>
      <c r="H388" s="174">
        <v>9.36</v>
      </c>
      <c r="I388" s="175"/>
      <c r="L388" s="171"/>
      <c r="M388" s="176"/>
      <c r="N388" s="177"/>
      <c r="O388" s="177"/>
      <c r="P388" s="177"/>
      <c r="Q388" s="177"/>
      <c r="R388" s="177"/>
      <c r="S388" s="177"/>
      <c r="T388" s="178"/>
      <c r="AT388" s="172" t="s">
        <v>151</v>
      </c>
      <c r="AU388" s="172" t="s">
        <v>78</v>
      </c>
      <c r="AV388" s="14" t="s">
        <v>78</v>
      </c>
      <c r="AW388" s="14" t="s">
        <v>31</v>
      </c>
      <c r="AX388" s="14" t="s">
        <v>69</v>
      </c>
      <c r="AY388" s="172" t="s">
        <v>139</v>
      </c>
    </row>
    <row r="389" spans="1:65" s="14" customFormat="1">
      <c r="B389" s="171"/>
      <c r="D389" s="164" t="s">
        <v>151</v>
      </c>
      <c r="E389" s="172" t="s">
        <v>3</v>
      </c>
      <c r="F389" s="173" t="s">
        <v>536</v>
      </c>
      <c r="H389" s="174">
        <v>4.8</v>
      </c>
      <c r="I389" s="175"/>
      <c r="L389" s="171"/>
      <c r="M389" s="176"/>
      <c r="N389" s="177"/>
      <c r="O389" s="177"/>
      <c r="P389" s="177"/>
      <c r="Q389" s="177"/>
      <c r="R389" s="177"/>
      <c r="S389" s="177"/>
      <c r="T389" s="178"/>
      <c r="AT389" s="172" t="s">
        <v>151</v>
      </c>
      <c r="AU389" s="172" t="s">
        <v>78</v>
      </c>
      <c r="AV389" s="14" t="s">
        <v>78</v>
      </c>
      <c r="AW389" s="14" t="s">
        <v>31</v>
      </c>
      <c r="AX389" s="14" t="s">
        <v>69</v>
      </c>
      <c r="AY389" s="172" t="s">
        <v>139</v>
      </c>
    </row>
    <row r="390" spans="1:65" s="14" customFormat="1">
      <c r="B390" s="171"/>
      <c r="D390" s="164" t="s">
        <v>151</v>
      </c>
      <c r="E390" s="172" t="s">
        <v>3</v>
      </c>
      <c r="F390" s="173" t="s">
        <v>537</v>
      </c>
      <c r="H390" s="174">
        <v>17.16</v>
      </c>
      <c r="I390" s="175"/>
      <c r="L390" s="171"/>
      <c r="M390" s="176"/>
      <c r="N390" s="177"/>
      <c r="O390" s="177"/>
      <c r="P390" s="177"/>
      <c r="Q390" s="177"/>
      <c r="R390" s="177"/>
      <c r="S390" s="177"/>
      <c r="T390" s="178"/>
      <c r="AT390" s="172" t="s">
        <v>151</v>
      </c>
      <c r="AU390" s="172" t="s">
        <v>78</v>
      </c>
      <c r="AV390" s="14" t="s">
        <v>78</v>
      </c>
      <c r="AW390" s="14" t="s">
        <v>31</v>
      </c>
      <c r="AX390" s="14" t="s">
        <v>69</v>
      </c>
      <c r="AY390" s="172" t="s">
        <v>139</v>
      </c>
    </row>
    <row r="391" spans="1:65" s="15" customFormat="1">
      <c r="B391" s="179"/>
      <c r="D391" s="164" t="s">
        <v>151</v>
      </c>
      <c r="E391" s="180" t="s">
        <v>3</v>
      </c>
      <c r="F391" s="181" t="s">
        <v>161</v>
      </c>
      <c r="H391" s="182">
        <v>31.32</v>
      </c>
      <c r="I391" s="183"/>
      <c r="L391" s="179"/>
      <c r="M391" s="184"/>
      <c r="N391" s="185"/>
      <c r="O391" s="185"/>
      <c r="P391" s="185"/>
      <c r="Q391" s="185"/>
      <c r="R391" s="185"/>
      <c r="S391" s="185"/>
      <c r="T391" s="186"/>
      <c r="AT391" s="180" t="s">
        <v>151</v>
      </c>
      <c r="AU391" s="180" t="s">
        <v>78</v>
      </c>
      <c r="AV391" s="15" t="s">
        <v>147</v>
      </c>
      <c r="AW391" s="15" t="s">
        <v>31</v>
      </c>
      <c r="AX391" s="15" t="s">
        <v>76</v>
      </c>
      <c r="AY391" s="180" t="s">
        <v>139</v>
      </c>
    </row>
    <row r="392" spans="1:65" s="2" customFormat="1" ht="44.25" customHeight="1">
      <c r="A392" s="34"/>
      <c r="B392" s="144"/>
      <c r="C392" s="145" t="s">
        <v>538</v>
      </c>
      <c r="D392" s="145" t="s">
        <v>142</v>
      </c>
      <c r="E392" s="146" t="s">
        <v>539</v>
      </c>
      <c r="F392" s="147" t="s">
        <v>540</v>
      </c>
      <c r="G392" s="148" t="s">
        <v>145</v>
      </c>
      <c r="H392" s="149">
        <v>46.08</v>
      </c>
      <c r="I392" s="150"/>
      <c r="J392" s="151">
        <f>ROUND(I392*H392,2)</f>
        <v>0</v>
      </c>
      <c r="K392" s="147" t="s">
        <v>146</v>
      </c>
      <c r="L392" s="35"/>
      <c r="M392" s="152" t="s">
        <v>3</v>
      </c>
      <c r="N392" s="153" t="s">
        <v>40</v>
      </c>
      <c r="O392" s="55"/>
      <c r="P392" s="154">
        <f>O392*H392</f>
        <v>0</v>
      </c>
      <c r="Q392" s="154">
        <v>0</v>
      </c>
      <c r="R392" s="154">
        <f>Q392*H392</f>
        <v>0</v>
      </c>
      <c r="S392" s="154">
        <v>3.4000000000000002E-2</v>
      </c>
      <c r="T392" s="155">
        <f>S392*H392</f>
        <v>1.5667200000000001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56" t="s">
        <v>147</v>
      </c>
      <c r="AT392" s="156" t="s">
        <v>142</v>
      </c>
      <c r="AU392" s="156" t="s">
        <v>78</v>
      </c>
      <c r="AY392" s="19" t="s">
        <v>139</v>
      </c>
      <c r="BE392" s="157">
        <f>IF(N392="základní",J392,0)</f>
        <v>0</v>
      </c>
      <c r="BF392" s="157">
        <f>IF(N392="snížená",J392,0)</f>
        <v>0</v>
      </c>
      <c r="BG392" s="157">
        <f>IF(N392="zákl. přenesená",J392,0)</f>
        <v>0</v>
      </c>
      <c r="BH392" s="157">
        <f>IF(N392="sníž. přenesená",J392,0)</f>
        <v>0</v>
      </c>
      <c r="BI392" s="157">
        <f>IF(N392="nulová",J392,0)</f>
        <v>0</v>
      </c>
      <c r="BJ392" s="19" t="s">
        <v>76</v>
      </c>
      <c r="BK392" s="157">
        <f>ROUND(I392*H392,2)</f>
        <v>0</v>
      </c>
      <c r="BL392" s="19" t="s">
        <v>147</v>
      </c>
      <c r="BM392" s="156" t="s">
        <v>541</v>
      </c>
    </row>
    <row r="393" spans="1:65" s="2" customFormat="1">
      <c r="A393" s="34"/>
      <c r="B393" s="35"/>
      <c r="C393" s="34"/>
      <c r="D393" s="158" t="s">
        <v>149</v>
      </c>
      <c r="E393" s="34"/>
      <c r="F393" s="159" t="s">
        <v>542</v>
      </c>
      <c r="G393" s="34"/>
      <c r="H393" s="34"/>
      <c r="I393" s="160"/>
      <c r="J393" s="34"/>
      <c r="K393" s="34"/>
      <c r="L393" s="35"/>
      <c r="M393" s="161"/>
      <c r="N393" s="162"/>
      <c r="O393" s="55"/>
      <c r="P393" s="55"/>
      <c r="Q393" s="55"/>
      <c r="R393" s="55"/>
      <c r="S393" s="55"/>
      <c r="T393" s="56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9" t="s">
        <v>149</v>
      </c>
      <c r="AU393" s="19" t="s">
        <v>78</v>
      </c>
    </row>
    <row r="394" spans="1:65" s="14" customFormat="1">
      <c r="B394" s="171"/>
      <c r="D394" s="164" t="s">
        <v>151</v>
      </c>
      <c r="E394" s="172" t="s">
        <v>3</v>
      </c>
      <c r="F394" s="173" t="s">
        <v>543</v>
      </c>
      <c r="H394" s="174">
        <v>46.08</v>
      </c>
      <c r="I394" s="175"/>
      <c r="L394" s="171"/>
      <c r="M394" s="176"/>
      <c r="N394" s="177"/>
      <c r="O394" s="177"/>
      <c r="P394" s="177"/>
      <c r="Q394" s="177"/>
      <c r="R394" s="177"/>
      <c r="S394" s="177"/>
      <c r="T394" s="178"/>
      <c r="AT394" s="172" t="s">
        <v>151</v>
      </c>
      <c r="AU394" s="172" t="s">
        <v>78</v>
      </c>
      <c r="AV394" s="14" t="s">
        <v>78</v>
      </c>
      <c r="AW394" s="14" t="s">
        <v>31</v>
      </c>
      <c r="AX394" s="14" t="s">
        <v>76</v>
      </c>
      <c r="AY394" s="172" t="s">
        <v>139</v>
      </c>
    </row>
    <row r="395" spans="1:65" s="2" customFormat="1" ht="37.799999999999997" customHeight="1">
      <c r="A395" s="34"/>
      <c r="B395" s="144"/>
      <c r="C395" s="145" t="s">
        <v>544</v>
      </c>
      <c r="D395" s="145" t="s">
        <v>142</v>
      </c>
      <c r="E395" s="146" t="s">
        <v>545</v>
      </c>
      <c r="F395" s="147" t="s">
        <v>546</v>
      </c>
      <c r="G395" s="148" t="s">
        <v>145</v>
      </c>
      <c r="H395" s="149">
        <v>2.34</v>
      </c>
      <c r="I395" s="150"/>
      <c r="J395" s="151">
        <f>ROUND(I395*H395,2)</f>
        <v>0</v>
      </c>
      <c r="K395" s="147" t="s">
        <v>3</v>
      </c>
      <c r="L395" s="35"/>
      <c r="M395" s="152" t="s">
        <v>3</v>
      </c>
      <c r="N395" s="153" t="s">
        <v>40</v>
      </c>
      <c r="O395" s="55"/>
      <c r="P395" s="154">
        <f>O395*H395</f>
        <v>0</v>
      </c>
      <c r="Q395" s="154">
        <v>0</v>
      </c>
      <c r="R395" s="154">
        <f>Q395*H395</f>
        <v>0</v>
      </c>
      <c r="S395" s="154">
        <v>0</v>
      </c>
      <c r="T395" s="155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56" t="s">
        <v>147</v>
      </c>
      <c r="AT395" s="156" t="s">
        <v>142</v>
      </c>
      <c r="AU395" s="156" t="s">
        <v>78</v>
      </c>
      <c r="AY395" s="19" t="s">
        <v>139</v>
      </c>
      <c r="BE395" s="157">
        <f>IF(N395="základní",J395,0)</f>
        <v>0</v>
      </c>
      <c r="BF395" s="157">
        <f>IF(N395="snížená",J395,0)</f>
        <v>0</v>
      </c>
      <c r="BG395" s="157">
        <f>IF(N395="zákl. přenesená",J395,0)</f>
        <v>0</v>
      </c>
      <c r="BH395" s="157">
        <f>IF(N395="sníž. přenesená",J395,0)</f>
        <v>0</v>
      </c>
      <c r="BI395" s="157">
        <f>IF(N395="nulová",J395,0)</f>
        <v>0</v>
      </c>
      <c r="BJ395" s="19" t="s">
        <v>76</v>
      </c>
      <c r="BK395" s="157">
        <f>ROUND(I395*H395,2)</f>
        <v>0</v>
      </c>
      <c r="BL395" s="19" t="s">
        <v>147</v>
      </c>
      <c r="BM395" s="156" t="s">
        <v>547</v>
      </c>
    </row>
    <row r="396" spans="1:65" s="13" customFormat="1">
      <c r="B396" s="163"/>
      <c r="D396" s="164" t="s">
        <v>151</v>
      </c>
      <c r="E396" s="165" t="s">
        <v>3</v>
      </c>
      <c r="F396" s="166" t="s">
        <v>548</v>
      </c>
      <c r="H396" s="165" t="s">
        <v>3</v>
      </c>
      <c r="I396" s="167"/>
      <c r="L396" s="163"/>
      <c r="M396" s="168"/>
      <c r="N396" s="169"/>
      <c r="O396" s="169"/>
      <c r="P396" s="169"/>
      <c r="Q396" s="169"/>
      <c r="R396" s="169"/>
      <c r="S396" s="169"/>
      <c r="T396" s="170"/>
      <c r="AT396" s="165" t="s">
        <v>151</v>
      </c>
      <c r="AU396" s="165" t="s">
        <v>78</v>
      </c>
      <c r="AV396" s="13" t="s">
        <v>76</v>
      </c>
      <c r="AW396" s="13" t="s">
        <v>31</v>
      </c>
      <c r="AX396" s="13" t="s">
        <v>69</v>
      </c>
      <c r="AY396" s="165" t="s">
        <v>139</v>
      </c>
    </row>
    <row r="397" spans="1:65" s="14" customFormat="1">
      <c r="B397" s="171"/>
      <c r="D397" s="164" t="s">
        <v>151</v>
      </c>
      <c r="E397" s="172" t="s">
        <v>3</v>
      </c>
      <c r="F397" s="173" t="s">
        <v>549</v>
      </c>
      <c r="H397" s="174">
        <v>2.34</v>
      </c>
      <c r="I397" s="175"/>
      <c r="L397" s="171"/>
      <c r="M397" s="176"/>
      <c r="N397" s="177"/>
      <c r="O397" s="177"/>
      <c r="P397" s="177"/>
      <c r="Q397" s="177"/>
      <c r="R397" s="177"/>
      <c r="S397" s="177"/>
      <c r="T397" s="178"/>
      <c r="AT397" s="172" t="s">
        <v>151</v>
      </c>
      <c r="AU397" s="172" t="s">
        <v>78</v>
      </c>
      <c r="AV397" s="14" t="s">
        <v>78</v>
      </c>
      <c r="AW397" s="14" t="s">
        <v>31</v>
      </c>
      <c r="AX397" s="14" t="s">
        <v>76</v>
      </c>
      <c r="AY397" s="172" t="s">
        <v>139</v>
      </c>
    </row>
    <row r="398" spans="1:65" s="2" customFormat="1" ht="37.799999999999997" customHeight="1">
      <c r="A398" s="34"/>
      <c r="B398" s="144"/>
      <c r="C398" s="145" t="s">
        <v>550</v>
      </c>
      <c r="D398" s="145" t="s">
        <v>142</v>
      </c>
      <c r="E398" s="146" t="s">
        <v>551</v>
      </c>
      <c r="F398" s="147" t="s">
        <v>552</v>
      </c>
      <c r="G398" s="148" t="s">
        <v>145</v>
      </c>
      <c r="H398" s="149">
        <v>23.148</v>
      </c>
      <c r="I398" s="150"/>
      <c r="J398" s="151">
        <f>ROUND(I398*H398,2)</f>
        <v>0</v>
      </c>
      <c r="K398" s="147" t="s">
        <v>3</v>
      </c>
      <c r="L398" s="35"/>
      <c r="M398" s="152" t="s">
        <v>3</v>
      </c>
      <c r="N398" s="153" t="s">
        <v>40</v>
      </c>
      <c r="O398" s="55"/>
      <c r="P398" s="154">
        <f>O398*H398</f>
        <v>0</v>
      </c>
      <c r="Q398" s="154">
        <v>0</v>
      </c>
      <c r="R398" s="154">
        <f>Q398*H398</f>
        <v>0</v>
      </c>
      <c r="S398" s="154">
        <v>0</v>
      </c>
      <c r="T398" s="155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56" t="s">
        <v>147</v>
      </c>
      <c r="AT398" s="156" t="s">
        <v>142</v>
      </c>
      <c r="AU398" s="156" t="s">
        <v>78</v>
      </c>
      <c r="AY398" s="19" t="s">
        <v>139</v>
      </c>
      <c r="BE398" s="157">
        <f>IF(N398="základní",J398,0)</f>
        <v>0</v>
      </c>
      <c r="BF398" s="157">
        <f>IF(N398="snížená",J398,0)</f>
        <v>0</v>
      </c>
      <c r="BG398" s="157">
        <f>IF(N398="zákl. přenesená",J398,0)</f>
        <v>0</v>
      </c>
      <c r="BH398" s="157">
        <f>IF(N398="sníž. přenesená",J398,0)</f>
        <v>0</v>
      </c>
      <c r="BI398" s="157">
        <f>IF(N398="nulová",J398,0)</f>
        <v>0</v>
      </c>
      <c r="BJ398" s="19" t="s">
        <v>76</v>
      </c>
      <c r="BK398" s="157">
        <f>ROUND(I398*H398,2)</f>
        <v>0</v>
      </c>
      <c r="BL398" s="19" t="s">
        <v>147</v>
      </c>
      <c r="BM398" s="156" t="s">
        <v>553</v>
      </c>
    </row>
    <row r="399" spans="1:65" s="14" customFormat="1">
      <c r="B399" s="171"/>
      <c r="D399" s="164" t="s">
        <v>151</v>
      </c>
      <c r="E399" s="172" t="s">
        <v>3</v>
      </c>
      <c r="F399" s="173" t="s">
        <v>554</v>
      </c>
      <c r="H399" s="174">
        <v>23.148</v>
      </c>
      <c r="I399" s="175"/>
      <c r="L399" s="171"/>
      <c r="M399" s="176"/>
      <c r="N399" s="177"/>
      <c r="O399" s="177"/>
      <c r="P399" s="177"/>
      <c r="Q399" s="177"/>
      <c r="R399" s="177"/>
      <c r="S399" s="177"/>
      <c r="T399" s="178"/>
      <c r="AT399" s="172" t="s">
        <v>151</v>
      </c>
      <c r="AU399" s="172" t="s">
        <v>78</v>
      </c>
      <c r="AV399" s="14" t="s">
        <v>78</v>
      </c>
      <c r="AW399" s="14" t="s">
        <v>31</v>
      </c>
      <c r="AX399" s="14" t="s">
        <v>76</v>
      </c>
      <c r="AY399" s="172" t="s">
        <v>139</v>
      </c>
    </row>
    <row r="400" spans="1:65" s="2" customFormat="1" ht="33" customHeight="1">
      <c r="A400" s="34"/>
      <c r="B400" s="144"/>
      <c r="C400" s="145" t="s">
        <v>555</v>
      </c>
      <c r="D400" s="145" t="s">
        <v>142</v>
      </c>
      <c r="E400" s="146" t="s">
        <v>556</v>
      </c>
      <c r="F400" s="147" t="s">
        <v>557</v>
      </c>
      <c r="G400" s="148" t="s">
        <v>468</v>
      </c>
      <c r="H400" s="149">
        <v>6</v>
      </c>
      <c r="I400" s="150"/>
      <c r="J400" s="151">
        <f>ROUND(I400*H400,2)</f>
        <v>0</v>
      </c>
      <c r="K400" s="147" t="s">
        <v>146</v>
      </c>
      <c r="L400" s="35"/>
      <c r="M400" s="152" t="s">
        <v>3</v>
      </c>
      <c r="N400" s="153" t="s">
        <v>40</v>
      </c>
      <c r="O400" s="55"/>
      <c r="P400" s="154">
        <f>O400*H400</f>
        <v>0</v>
      </c>
      <c r="Q400" s="154">
        <v>0</v>
      </c>
      <c r="R400" s="154">
        <f>Q400*H400</f>
        <v>0</v>
      </c>
      <c r="S400" s="154">
        <v>7.8E-2</v>
      </c>
      <c r="T400" s="155">
        <f>S400*H400</f>
        <v>0.46799999999999997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56" t="s">
        <v>147</v>
      </c>
      <c r="AT400" s="156" t="s">
        <v>142</v>
      </c>
      <c r="AU400" s="156" t="s">
        <v>78</v>
      </c>
      <c r="AY400" s="19" t="s">
        <v>139</v>
      </c>
      <c r="BE400" s="157">
        <f>IF(N400="základní",J400,0)</f>
        <v>0</v>
      </c>
      <c r="BF400" s="157">
        <f>IF(N400="snížená",J400,0)</f>
        <v>0</v>
      </c>
      <c r="BG400" s="157">
        <f>IF(N400="zákl. přenesená",J400,0)</f>
        <v>0</v>
      </c>
      <c r="BH400" s="157">
        <f>IF(N400="sníž. přenesená",J400,0)</f>
        <v>0</v>
      </c>
      <c r="BI400" s="157">
        <f>IF(N400="nulová",J400,0)</f>
        <v>0</v>
      </c>
      <c r="BJ400" s="19" t="s">
        <v>76</v>
      </c>
      <c r="BK400" s="157">
        <f>ROUND(I400*H400,2)</f>
        <v>0</v>
      </c>
      <c r="BL400" s="19" t="s">
        <v>147</v>
      </c>
      <c r="BM400" s="156" t="s">
        <v>558</v>
      </c>
    </row>
    <row r="401" spans="1:65" s="2" customFormat="1">
      <c r="A401" s="34"/>
      <c r="B401" s="35"/>
      <c r="C401" s="34"/>
      <c r="D401" s="158" t="s">
        <v>149</v>
      </c>
      <c r="E401" s="34"/>
      <c r="F401" s="159" t="s">
        <v>559</v>
      </c>
      <c r="G401" s="34"/>
      <c r="H401" s="34"/>
      <c r="I401" s="160"/>
      <c r="J401" s="34"/>
      <c r="K401" s="34"/>
      <c r="L401" s="35"/>
      <c r="M401" s="161"/>
      <c r="N401" s="162"/>
      <c r="O401" s="55"/>
      <c r="P401" s="55"/>
      <c r="Q401" s="55"/>
      <c r="R401" s="55"/>
      <c r="S401" s="55"/>
      <c r="T401" s="56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9" t="s">
        <v>149</v>
      </c>
      <c r="AU401" s="19" t="s">
        <v>78</v>
      </c>
    </row>
    <row r="402" spans="1:65" s="13" customFormat="1">
      <c r="B402" s="163"/>
      <c r="D402" s="164" t="s">
        <v>151</v>
      </c>
      <c r="E402" s="165" t="s">
        <v>3</v>
      </c>
      <c r="F402" s="166" t="s">
        <v>560</v>
      </c>
      <c r="H402" s="165" t="s">
        <v>3</v>
      </c>
      <c r="I402" s="167"/>
      <c r="L402" s="163"/>
      <c r="M402" s="168"/>
      <c r="N402" s="169"/>
      <c r="O402" s="169"/>
      <c r="P402" s="169"/>
      <c r="Q402" s="169"/>
      <c r="R402" s="169"/>
      <c r="S402" s="169"/>
      <c r="T402" s="170"/>
      <c r="AT402" s="165" t="s">
        <v>151</v>
      </c>
      <c r="AU402" s="165" t="s">
        <v>78</v>
      </c>
      <c r="AV402" s="13" t="s">
        <v>76</v>
      </c>
      <c r="AW402" s="13" t="s">
        <v>31</v>
      </c>
      <c r="AX402" s="13" t="s">
        <v>69</v>
      </c>
      <c r="AY402" s="165" t="s">
        <v>139</v>
      </c>
    </row>
    <row r="403" spans="1:65" s="14" customFormat="1">
      <c r="B403" s="171"/>
      <c r="D403" s="164" t="s">
        <v>151</v>
      </c>
      <c r="E403" s="172" t="s">
        <v>3</v>
      </c>
      <c r="F403" s="173" t="s">
        <v>183</v>
      </c>
      <c r="H403" s="174">
        <v>6</v>
      </c>
      <c r="I403" s="175"/>
      <c r="L403" s="171"/>
      <c r="M403" s="176"/>
      <c r="N403" s="177"/>
      <c r="O403" s="177"/>
      <c r="P403" s="177"/>
      <c r="Q403" s="177"/>
      <c r="R403" s="177"/>
      <c r="S403" s="177"/>
      <c r="T403" s="178"/>
      <c r="AT403" s="172" t="s">
        <v>151</v>
      </c>
      <c r="AU403" s="172" t="s">
        <v>78</v>
      </c>
      <c r="AV403" s="14" t="s">
        <v>78</v>
      </c>
      <c r="AW403" s="14" t="s">
        <v>31</v>
      </c>
      <c r="AX403" s="14" t="s">
        <v>76</v>
      </c>
      <c r="AY403" s="172" t="s">
        <v>139</v>
      </c>
    </row>
    <row r="404" spans="1:65" s="2" customFormat="1" ht="44.25" customHeight="1">
      <c r="A404" s="34"/>
      <c r="B404" s="144"/>
      <c r="C404" s="145" t="s">
        <v>561</v>
      </c>
      <c r="D404" s="145" t="s">
        <v>142</v>
      </c>
      <c r="E404" s="146" t="s">
        <v>562</v>
      </c>
      <c r="F404" s="147" t="s">
        <v>563</v>
      </c>
      <c r="G404" s="148" t="s">
        <v>145</v>
      </c>
      <c r="H404" s="149">
        <v>895.84199999999998</v>
      </c>
      <c r="I404" s="150"/>
      <c r="J404" s="151">
        <f>ROUND(I404*H404,2)</f>
        <v>0</v>
      </c>
      <c r="K404" s="147" t="s">
        <v>146</v>
      </c>
      <c r="L404" s="35"/>
      <c r="M404" s="152" t="s">
        <v>3</v>
      </c>
      <c r="N404" s="153" t="s">
        <v>40</v>
      </c>
      <c r="O404" s="55"/>
      <c r="P404" s="154">
        <f>O404*H404</f>
        <v>0</v>
      </c>
      <c r="Q404" s="154">
        <v>0</v>
      </c>
      <c r="R404" s="154">
        <f>Q404*H404</f>
        <v>0</v>
      </c>
      <c r="S404" s="154">
        <v>5.0000000000000001E-3</v>
      </c>
      <c r="T404" s="155">
        <f>S404*H404</f>
        <v>4.4792100000000001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56" t="s">
        <v>147</v>
      </c>
      <c r="AT404" s="156" t="s">
        <v>142</v>
      </c>
      <c r="AU404" s="156" t="s">
        <v>78</v>
      </c>
      <c r="AY404" s="19" t="s">
        <v>139</v>
      </c>
      <c r="BE404" s="157">
        <f>IF(N404="základní",J404,0)</f>
        <v>0</v>
      </c>
      <c r="BF404" s="157">
        <f>IF(N404="snížená",J404,0)</f>
        <v>0</v>
      </c>
      <c r="BG404" s="157">
        <f>IF(N404="zákl. přenesená",J404,0)</f>
        <v>0</v>
      </c>
      <c r="BH404" s="157">
        <f>IF(N404="sníž. přenesená",J404,0)</f>
        <v>0</v>
      </c>
      <c r="BI404" s="157">
        <f>IF(N404="nulová",J404,0)</f>
        <v>0</v>
      </c>
      <c r="BJ404" s="19" t="s">
        <v>76</v>
      </c>
      <c r="BK404" s="157">
        <f>ROUND(I404*H404,2)</f>
        <v>0</v>
      </c>
      <c r="BL404" s="19" t="s">
        <v>147</v>
      </c>
      <c r="BM404" s="156" t="s">
        <v>564</v>
      </c>
    </row>
    <row r="405" spans="1:65" s="2" customFormat="1">
      <c r="A405" s="34"/>
      <c r="B405" s="35"/>
      <c r="C405" s="34"/>
      <c r="D405" s="158" t="s">
        <v>149</v>
      </c>
      <c r="E405" s="34"/>
      <c r="F405" s="159" t="s">
        <v>565</v>
      </c>
      <c r="G405" s="34"/>
      <c r="H405" s="34"/>
      <c r="I405" s="160"/>
      <c r="J405" s="34"/>
      <c r="K405" s="34"/>
      <c r="L405" s="35"/>
      <c r="M405" s="161"/>
      <c r="N405" s="162"/>
      <c r="O405" s="55"/>
      <c r="P405" s="55"/>
      <c r="Q405" s="55"/>
      <c r="R405" s="55"/>
      <c r="S405" s="55"/>
      <c r="T405" s="56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9" t="s">
        <v>149</v>
      </c>
      <c r="AU405" s="19" t="s">
        <v>78</v>
      </c>
    </row>
    <row r="406" spans="1:65" s="13" customFormat="1">
      <c r="B406" s="163"/>
      <c r="D406" s="164" t="s">
        <v>151</v>
      </c>
      <c r="E406" s="165" t="s">
        <v>3</v>
      </c>
      <c r="F406" s="166" t="s">
        <v>266</v>
      </c>
      <c r="H406" s="165" t="s">
        <v>3</v>
      </c>
      <c r="I406" s="167"/>
      <c r="L406" s="163"/>
      <c r="M406" s="168"/>
      <c r="N406" s="169"/>
      <c r="O406" s="169"/>
      <c r="P406" s="169"/>
      <c r="Q406" s="169"/>
      <c r="R406" s="169"/>
      <c r="S406" s="169"/>
      <c r="T406" s="170"/>
      <c r="AT406" s="165" t="s">
        <v>151</v>
      </c>
      <c r="AU406" s="165" t="s">
        <v>78</v>
      </c>
      <c r="AV406" s="13" t="s">
        <v>76</v>
      </c>
      <c r="AW406" s="13" t="s">
        <v>31</v>
      </c>
      <c r="AX406" s="13" t="s">
        <v>69</v>
      </c>
      <c r="AY406" s="165" t="s">
        <v>139</v>
      </c>
    </row>
    <row r="407" spans="1:65" s="14" customFormat="1">
      <c r="B407" s="171"/>
      <c r="D407" s="164" t="s">
        <v>151</v>
      </c>
      <c r="E407" s="172" t="s">
        <v>3</v>
      </c>
      <c r="F407" s="173" t="s">
        <v>267</v>
      </c>
      <c r="H407" s="174">
        <v>48.94</v>
      </c>
      <c r="I407" s="175"/>
      <c r="L407" s="171"/>
      <c r="M407" s="176"/>
      <c r="N407" s="177"/>
      <c r="O407" s="177"/>
      <c r="P407" s="177"/>
      <c r="Q407" s="177"/>
      <c r="R407" s="177"/>
      <c r="S407" s="177"/>
      <c r="T407" s="178"/>
      <c r="AT407" s="172" t="s">
        <v>151</v>
      </c>
      <c r="AU407" s="172" t="s">
        <v>78</v>
      </c>
      <c r="AV407" s="14" t="s">
        <v>78</v>
      </c>
      <c r="AW407" s="14" t="s">
        <v>31</v>
      </c>
      <c r="AX407" s="14" t="s">
        <v>69</v>
      </c>
      <c r="AY407" s="172" t="s">
        <v>139</v>
      </c>
    </row>
    <row r="408" spans="1:65" s="13" customFormat="1">
      <c r="B408" s="163"/>
      <c r="D408" s="164" t="s">
        <v>151</v>
      </c>
      <c r="E408" s="165" t="s">
        <v>3</v>
      </c>
      <c r="F408" s="166" t="s">
        <v>268</v>
      </c>
      <c r="H408" s="165" t="s">
        <v>3</v>
      </c>
      <c r="I408" s="167"/>
      <c r="L408" s="163"/>
      <c r="M408" s="168"/>
      <c r="N408" s="169"/>
      <c r="O408" s="169"/>
      <c r="P408" s="169"/>
      <c r="Q408" s="169"/>
      <c r="R408" s="169"/>
      <c r="S408" s="169"/>
      <c r="T408" s="170"/>
      <c r="AT408" s="165" t="s">
        <v>151</v>
      </c>
      <c r="AU408" s="165" t="s">
        <v>78</v>
      </c>
      <c r="AV408" s="13" t="s">
        <v>76</v>
      </c>
      <c r="AW408" s="13" t="s">
        <v>31</v>
      </c>
      <c r="AX408" s="13" t="s">
        <v>69</v>
      </c>
      <c r="AY408" s="165" t="s">
        <v>139</v>
      </c>
    </row>
    <row r="409" spans="1:65" s="14" customFormat="1">
      <c r="B409" s="171"/>
      <c r="D409" s="164" t="s">
        <v>151</v>
      </c>
      <c r="E409" s="172" t="s">
        <v>3</v>
      </c>
      <c r="F409" s="173" t="s">
        <v>269</v>
      </c>
      <c r="H409" s="174">
        <v>767</v>
      </c>
      <c r="I409" s="175"/>
      <c r="L409" s="171"/>
      <c r="M409" s="176"/>
      <c r="N409" s="177"/>
      <c r="O409" s="177"/>
      <c r="P409" s="177"/>
      <c r="Q409" s="177"/>
      <c r="R409" s="177"/>
      <c r="S409" s="177"/>
      <c r="T409" s="178"/>
      <c r="AT409" s="172" t="s">
        <v>151</v>
      </c>
      <c r="AU409" s="172" t="s">
        <v>78</v>
      </c>
      <c r="AV409" s="14" t="s">
        <v>78</v>
      </c>
      <c r="AW409" s="14" t="s">
        <v>31</v>
      </c>
      <c r="AX409" s="14" t="s">
        <v>69</v>
      </c>
      <c r="AY409" s="172" t="s">
        <v>139</v>
      </c>
    </row>
    <row r="410" spans="1:65" s="13" customFormat="1">
      <c r="B410" s="163"/>
      <c r="D410" s="164" t="s">
        <v>151</v>
      </c>
      <c r="E410" s="165" t="s">
        <v>3</v>
      </c>
      <c r="F410" s="166" t="s">
        <v>270</v>
      </c>
      <c r="H410" s="165" t="s">
        <v>3</v>
      </c>
      <c r="I410" s="167"/>
      <c r="L410" s="163"/>
      <c r="M410" s="168"/>
      <c r="N410" s="169"/>
      <c r="O410" s="169"/>
      <c r="P410" s="169"/>
      <c r="Q410" s="169"/>
      <c r="R410" s="169"/>
      <c r="S410" s="169"/>
      <c r="T410" s="170"/>
      <c r="AT410" s="165" t="s">
        <v>151</v>
      </c>
      <c r="AU410" s="165" t="s">
        <v>78</v>
      </c>
      <c r="AV410" s="13" t="s">
        <v>76</v>
      </c>
      <c r="AW410" s="13" t="s">
        <v>31</v>
      </c>
      <c r="AX410" s="13" t="s">
        <v>69</v>
      </c>
      <c r="AY410" s="165" t="s">
        <v>139</v>
      </c>
    </row>
    <row r="411" spans="1:65" s="14" customFormat="1">
      <c r="B411" s="171"/>
      <c r="D411" s="164" t="s">
        <v>151</v>
      </c>
      <c r="E411" s="172" t="s">
        <v>3</v>
      </c>
      <c r="F411" s="173" t="s">
        <v>440</v>
      </c>
      <c r="H411" s="174">
        <v>57.942</v>
      </c>
      <c r="I411" s="175"/>
      <c r="L411" s="171"/>
      <c r="M411" s="176"/>
      <c r="N411" s="177"/>
      <c r="O411" s="177"/>
      <c r="P411" s="177"/>
      <c r="Q411" s="177"/>
      <c r="R411" s="177"/>
      <c r="S411" s="177"/>
      <c r="T411" s="178"/>
      <c r="AT411" s="172" t="s">
        <v>151</v>
      </c>
      <c r="AU411" s="172" t="s">
        <v>78</v>
      </c>
      <c r="AV411" s="14" t="s">
        <v>78</v>
      </c>
      <c r="AW411" s="14" t="s">
        <v>31</v>
      </c>
      <c r="AX411" s="14" t="s">
        <v>69</v>
      </c>
      <c r="AY411" s="172" t="s">
        <v>139</v>
      </c>
    </row>
    <row r="412" spans="1:65" s="13" customFormat="1">
      <c r="B412" s="163"/>
      <c r="D412" s="164" t="s">
        <v>151</v>
      </c>
      <c r="E412" s="165" t="s">
        <v>3</v>
      </c>
      <c r="F412" s="166" t="s">
        <v>441</v>
      </c>
      <c r="H412" s="165" t="s">
        <v>3</v>
      </c>
      <c r="I412" s="167"/>
      <c r="L412" s="163"/>
      <c r="M412" s="168"/>
      <c r="N412" s="169"/>
      <c r="O412" s="169"/>
      <c r="P412" s="169"/>
      <c r="Q412" s="169"/>
      <c r="R412" s="169"/>
      <c r="S412" s="169"/>
      <c r="T412" s="170"/>
      <c r="AT412" s="165" t="s">
        <v>151</v>
      </c>
      <c r="AU412" s="165" t="s">
        <v>78</v>
      </c>
      <c r="AV412" s="13" t="s">
        <v>76</v>
      </c>
      <c r="AW412" s="13" t="s">
        <v>31</v>
      </c>
      <c r="AX412" s="13" t="s">
        <v>69</v>
      </c>
      <c r="AY412" s="165" t="s">
        <v>139</v>
      </c>
    </row>
    <row r="413" spans="1:65" s="14" customFormat="1">
      <c r="B413" s="171"/>
      <c r="D413" s="164" t="s">
        <v>151</v>
      </c>
      <c r="E413" s="172" t="s">
        <v>3</v>
      </c>
      <c r="F413" s="173" t="s">
        <v>242</v>
      </c>
      <c r="H413" s="174">
        <v>21.96</v>
      </c>
      <c r="I413" s="175"/>
      <c r="L413" s="171"/>
      <c r="M413" s="176"/>
      <c r="N413" s="177"/>
      <c r="O413" s="177"/>
      <c r="P413" s="177"/>
      <c r="Q413" s="177"/>
      <c r="R413" s="177"/>
      <c r="S413" s="177"/>
      <c r="T413" s="178"/>
      <c r="AT413" s="172" t="s">
        <v>151</v>
      </c>
      <c r="AU413" s="172" t="s">
        <v>78</v>
      </c>
      <c r="AV413" s="14" t="s">
        <v>78</v>
      </c>
      <c r="AW413" s="14" t="s">
        <v>31</v>
      </c>
      <c r="AX413" s="14" t="s">
        <v>69</v>
      </c>
      <c r="AY413" s="172" t="s">
        <v>139</v>
      </c>
    </row>
    <row r="414" spans="1:65" s="15" customFormat="1">
      <c r="B414" s="179"/>
      <c r="D414" s="164" t="s">
        <v>151</v>
      </c>
      <c r="E414" s="180" t="s">
        <v>3</v>
      </c>
      <c r="F414" s="181" t="s">
        <v>161</v>
      </c>
      <c r="H414" s="182">
        <v>895.8420000000001</v>
      </c>
      <c r="I414" s="183"/>
      <c r="L414" s="179"/>
      <c r="M414" s="184"/>
      <c r="N414" s="185"/>
      <c r="O414" s="185"/>
      <c r="P414" s="185"/>
      <c r="Q414" s="185"/>
      <c r="R414" s="185"/>
      <c r="S414" s="185"/>
      <c r="T414" s="186"/>
      <c r="AT414" s="180" t="s">
        <v>151</v>
      </c>
      <c r="AU414" s="180" t="s">
        <v>78</v>
      </c>
      <c r="AV414" s="15" t="s">
        <v>147</v>
      </c>
      <c r="AW414" s="15" t="s">
        <v>31</v>
      </c>
      <c r="AX414" s="15" t="s">
        <v>76</v>
      </c>
      <c r="AY414" s="180" t="s">
        <v>139</v>
      </c>
    </row>
    <row r="415" spans="1:65" s="12" customFormat="1" ht="22.8" customHeight="1">
      <c r="B415" s="131"/>
      <c r="D415" s="132" t="s">
        <v>68</v>
      </c>
      <c r="E415" s="142" t="s">
        <v>566</v>
      </c>
      <c r="F415" s="142" t="s">
        <v>567</v>
      </c>
      <c r="I415" s="134"/>
      <c r="J415" s="143">
        <f>BK415</f>
        <v>0</v>
      </c>
      <c r="L415" s="131"/>
      <c r="M415" s="136"/>
      <c r="N415" s="137"/>
      <c r="O415" s="137"/>
      <c r="P415" s="138">
        <f>SUM(P416:P424)</f>
        <v>0</v>
      </c>
      <c r="Q415" s="137"/>
      <c r="R415" s="138">
        <f>SUM(R416:R424)</f>
        <v>0</v>
      </c>
      <c r="S415" s="137"/>
      <c r="T415" s="139">
        <f>SUM(T416:T424)</f>
        <v>0</v>
      </c>
      <c r="AR415" s="132" t="s">
        <v>76</v>
      </c>
      <c r="AT415" s="140" t="s">
        <v>68</v>
      </c>
      <c r="AU415" s="140" t="s">
        <v>76</v>
      </c>
      <c r="AY415" s="132" t="s">
        <v>139</v>
      </c>
      <c r="BK415" s="141">
        <f>SUM(BK416:BK424)</f>
        <v>0</v>
      </c>
    </row>
    <row r="416" spans="1:65" s="2" customFormat="1" ht="44.25" customHeight="1">
      <c r="A416" s="34"/>
      <c r="B416" s="144"/>
      <c r="C416" s="145" t="s">
        <v>568</v>
      </c>
      <c r="D416" s="145" t="s">
        <v>142</v>
      </c>
      <c r="E416" s="146" t="s">
        <v>569</v>
      </c>
      <c r="F416" s="147" t="s">
        <v>570</v>
      </c>
      <c r="G416" s="148" t="s">
        <v>170</v>
      </c>
      <c r="H416" s="149">
        <v>22.026</v>
      </c>
      <c r="I416" s="150"/>
      <c r="J416" s="151">
        <f>ROUND(I416*H416,2)</f>
        <v>0</v>
      </c>
      <c r="K416" s="147" t="s">
        <v>146</v>
      </c>
      <c r="L416" s="35"/>
      <c r="M416" s="152" t="s">
        <v>3</v>
      </c>
      <c r="N416" s="153" t="s">
        <v>40</v>
      </c>
      <c r="O416" s="55"/>
      <c r="P416" s="154">
        <f>O416*H416</f>
        <v>0</v>
      </c>
      <c r="Q416" s="154">
        <v>0</v>
      </c>
      <c r="R416" s="154">
        <f>Q416*H416</f>
        <v>0</v>
      </c>
      <c r="S416" s="154">
        <v>0</v>
      </c>
      <c r="T416" s="155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56" t="s">
        <v>147</v>
      </c>
      <c r="AT416" s="156" t="s">
        <v>142</v>
      </c>
      <c r="AU416" s="156" t="s">
        <v>78</v>
      </c>
      <c r="AY416" s="19" t="s">
        <v>139</v>
      </c>
      <c r="BE416" s="157">
        <f>IF(N416="základní",J416,0)</f>
        <v>0</v>
      </c>
      <c r="BF416" s="157">
        <f>IF(N416="snížená",J416,0)</f>
        <v>0</v>
      </c>
      <c r="BG416" s="157">
        <f>IF(N416="zákl. přenesená",J416,0)</f>
        <v>0</v>
      </c>
      <c r="BH416" s="157">
        <f>IF(N416="sníž. přenesená",J416,0)</f>
        <v>0</v>
      </c>
      <c r="BI416" s="157">
        <f>IF(N416="nulová",J416,0)</f>
        <v>0</v>
      </c>
      <c r="BJ416" s="19" t="s">
        <v>76</v>
      </c>
      <c r="BK416" s="157">
        <f>ROUND(I416*H416,2)</f>
        <v>0</v>
      </c>
      <c r="BL416" s="19" t="s">
        <v>147</v>
      </c>
      <c r="BM416" s="156" t="s">
        <v>571</v>
      </c>
    </row>
    <row r="417" spans="1:65" s="2" customFormat="1">
      <c r="A417" s="34"/>
      <c r="B417" s="35"/>
      <c r="C417" s="34"/>
      <c r="D417" s="158" t="s">
        <v>149</v>
      </c>
      <c r="E417" s="34"/>
      <c r="F417" s="159" t="s">
        <v>572</v>
      </c>
      <c r="G417" s="34"/>
      <c r="H417" s="34"/>
      <c r="I417" s="160"/>
      <c r="J417" s="34"/>
      <c r="K417" s="34"/>
      <c r="L417" s="35"/>
      <c r="M417" s="161"/>
      <c r="N417" s="162"/>
      <c r="O417" s="55"/>
      <c r="P417" s="55"/>
      <c r="Q417" s="55"/>
      <c r="R417" s="55"/>
      <c r="S417" s="55"/>
      <c r="T417" s="56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9" t="s">
        <v>149</v>
      </c>
      <c r="AU417" s="19" t="s">
        <v>78</v>
      </c>
    </row>
    <row r="418" spans="1:65" s="2" customFormat="1" ht="33" customHeight="1">
      <c r="A418" s="34"/>
      <c r="B418" s="144"/>
      <c r="C418" s="145" t="s">
        <v>573</v>
      </c>
      <c r="D418" s="145" t="s">
        <v>142</v>
      </c>
      <c r="E418" s="146" t="s">
        <v>574</v>
      </c>
      <c r="F418" s="147" t="s">
        <v>575</v>
      </c>
      <c r="G418" s="148" t="s">
        <v>170</v>
      </c>
      <c r="H418" s="149">
        <v>22.026</v>
      </c>
      <c r="I418" s="150"/>
      <c r="J418" s="151">
        <f>ROUND(I418*H418,2)</f>
        <v>0</v>
      </c>
      <c r="K418" s="147" t="s">
        <v>146</v>
      </c>
      <c r="L418" s="35"/>
      <c r="M418" s="152" t="s">
        <v>3</v>
      </c>
      <c r="N418" s="153" t="s">
        <v>40</v>
      </c>
      <c r="O418" s="55"/>
      <c r="P418" s="154">
        <f>O418*H418</f>
        <v>0</v>
      </c>
      <c r="Q418" s="154">
        <v>0</v>
      </c>
      <c r="R418" s="154">
        <f>Q418*H418</f>
        <v>0</v>
      </c>
      <c r="S418" s="154">
        <v>0</v>
      </c>
      <c r="T418" s="155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56" t="s">
        <v>147</v>
      </c>
      <c r="AT418" s="156" t="s">
        <v>142</v>
      </c>
      <c r="AU418" s="156" t="s">
        <v>78</v>
      </c>
      <c r="AY418" s="19" t="s">
        <v>139</v>
      </c>
      <c r="BE418" s="157">
        <f>IF(N418="základní",J418,0)</f>
        <v>0</v>
      </c>
      <c r="BF418" s="157">
        <f>IF(N418="snížená",J418,0)</f>
        <v>0</v>
      </c>
      <c r="BG418" s="157">
        <f>IF(N418="zákl. přenesená",J418,0)</f>
        <v>0</v>
      </c>
      <c r="BH418" s="157">
        <f>IF(N418="sníž. přenesená",J418,0)</f>
        <v>0</v>
      </c>
      <c r="BI418" s="157">
        <f>IF(N418="nulová",J418,0)</f>
        <v>0</v>
      </c>
      <c r="BJ418" s="19" t="s">
        <v>76</v>
      </c>
      <c r="BK418" s="157">
        <f>ROUND(I418*H418,2)</f>
        <v>0</v>
      </c>
      <c r="BL418" s="19" t="s">
        <v>147</v>
      </c>
      <c r="BM418" s="156" t="s">
        <v>576</v>
      </c>
    </row>
    <row r="419" spans="1:65" s="2" customFormat="1">
      <c r="A419" s="34"/>
      <c r="B419" s="35"/>
      <c r="C419" s="34"/>
      <c r="D419" s="158" t="s">
        <v>149</v>
      </c>
      <c r="E419" s="34"/>
      <c r="F419" s="159" t="s">
        <v>577</v>
      </c>
      <c r="G419" s="34"/>
      <c r="H419" s="34"/>
      <c r="I419" s="160"/>
      <c r="J419" s="34"/>
      <c r="K419" s="34"/>
      <c r="L419" s="35"/>
      <c r="M419" s="161"/>
      <c r="N419" s="162"/>
      <c r="O419" s="55"/>
      <c r="P419" s="55"/>
      <c r="Q419" s="55"/>
      <c r="R419" s="55"/>
      <c r="S419" s="55"/>
      <c r="T419" s="56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9" t="s">
        <v>149</v>
      </c>
      <c r="AU419" s="19" t="s">
        <v>78</v>
      </c>
    </row>
    <row r="420" spans="1:65" s="2" customFormat="1" ht="44.25" customHeight="1">
      <c r="A420" s="34"/>
      <c r="B420" s="144"/>
      <c r="C420" s="145" t="s">
        <v>578</v>
      </c>
      <c r="D420" s="145" t="s">
        <v>142</v>
      </c>
      <c r="E420" s="146" t="s">
        <v>579</v>
      </c>
      <c r="F420" s="147" t="s">
        <v>580</v>
      </c>
      <c r="G420" s="148" t="s">
        <v>170</v>
      </c>
      <c r="H420" s="149">
        <v>198.23400000000001</v>
      </c>
      <c r="I420" s="150"/>
      <c r="J420" s="151">
        <f>ROUND(I420*H420,2)</f>
        <v>0</v>
      </c>
      <c r="K420" s="147" t="s">
        <v>146</v>
      </c>
      <c r="L420" s="35"/>
      <c r="M420" s="152" t="s">
        <v>3</v>
      </c>
      <c r="N420" s="153" t="s">
        <v>40</v>
      </c>
      <c r="O420" s="55"/>
      <c r="P420" s="154">
        <f>O420*H420</f>
        <v>0</v>
      </c>
      <c r="Q420" s="154">
        <v>0</v>
      </c>
      <c r="R420" s="154">
        <f>Q420*H420</f>
        <v>0</v>
      </c>
      <c r="S420" s="154">
        <v>0</v>
      </c>
      <c r="T420" s="155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56" t="s">
        <v>147</v>
      </c>
      <c r="AT420" s="156" t="s">
        <v>142</v>
      </c>
      <c r="AU420" s="156" t="s">
        <v>78</v>
      </c>
      <c r="AY420" s="19" t="s">
        <v>139</v>
      </c>
      <c r="BE420" s="157">
        <f>IF(N420="základní",J420,0)</f>
        <v>0</v>
      </c>
      <c r="BF420" s="157">
        <f>IF(N420="snížená",J420,0)</f>
        <v>0</v>
      </c>
      <c r="BG420" s="157">
        <f>IF(N420="zákl. přenesená",J420,0)</f>
        <v>0</v>
      </c>
      <c r="BH420" s="157">
        <f>IF(N420="sníž. přenesená",J420,0)</f>
        <v>0</v>
      </c>
      <c r="BI420" s="157">
        <f>IF(N420="nulová",J420,0)</f>
        <v>0</v>
      </c>
      <c r="BJ420" s="19" t="s">
        <v>76</v>
      </c>
      <c r="BK420" s="157">
        <f>ROUND(I420*H420,2)</f>
        <v>0</v>
      </c>
      <c r="BL420" s="19" t="s">
        <v>147</v>
      </c>
      <c r="BM420" s="156" t="s">
        <v>581</v>
      </c>
    </row>
    <row r="421" spans="1:65" s="2" customFormat="1">
      <c r="A421" s="34"/>
      <c r="B421" s="35"/>
      <c r="C421" s="34"/>
      <c r="D421" s="158" t="s">
        <v>149</v>
      </c>
      <c r="E421" s="34"/>
      <c r="F421" s="159" t="s">
        <v>582</v>
      </c>
      <c r="G421" s="34"/>
      <c r="H421" s="34"/>
      <c r="I421" s="160"/>
      <c r="J421" s="34"/>
      <c r="K421" s="34"/>
      <c r="L421" s="35"/>
      <c r="M421" s="161"/>
      <c r="N421" s="162"/>
      <c r="O421" s="55"/>
      <c r="P421" s="55"/>
      <c r="Q421" s="55"/>
      <c r="R421" s="55"/>
      <c r="S421" s="55"/>
      <c r="T421" s="56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9" t="s">
        <v>149</v>
      </c>
      <c r="AU421" s="19" t="s">
        <v>78</v>
      </c>
    </row>
    <row r="422" spans="1:65" s="14" customFormat="1">
      <c r="B422" s="171"/>
      <c r="D422" s="164" t="s">
        <v>151</v>
      </c>
      <c r="F422" s="173" t="s">
        <v>583</v>
      </c>
      <c r="H422" s="174">
        <v>198.23400000000001</v>
      </c>
      <c r="I422" s="175"/>
      <c r="L422" s="171"/>
      <c r="M422" s="176"/>
      <c r="N422" s="177"/>
      <c r="O422" s="177"/>
      <c r="P422" s="177"/>
      <c r="Q422" s="177"/>
      <c r="R422" s="177"/>
      <c r="S422" s="177"/>
      <c r="T422" s="178"/>
      <c r="AT422" s="172" t="s">
        <v>151</v>
      </c>
      <c r="AU422" s="172" t="s">
        <v>78</v>
      </c>
      <c r="AV422" s="14" t="s">
        <v>78</v>
      </c>
      <c r="AW422" s="14" t="s">
        <v>4</v>
      </c>
      <c r="AX422" s="14" t="s">
        <v>76</v>
      </c>
      <c r="AY422" s="172" t="s">
        <v>139</v>
      </c>
    </row>
    <row r="423" spans="1:65" s="2" customFormat="1" ht="44.25" customHeight="1">
      <c r="A423" s="34"/>
      <c r="B423" s="144"/>
      <c r="C423" s="145" t="s">
        <v>584</v>
      </c>
      <c r="D423" s="145" t="s">
        <v>142</v>
      </c>
      <c r="E423" s="146" t="s">
        <v>585</v>
      </c>
      <c r="F423" s="147" t="s">
        <v>586</v>
      </c>
      <c r="G423" s="148" t="s">
        <v>170</v>
      </c>
      <c r="H423" s="149">
        <v>22.026</v>
      </c>
      <c r="I423" s="150"/>
      <c r="J423" s="151">
        <f>ROUND(I423*H423,2)</f>
        <v>0</v>
      </c>
      <c r="K423" s="147" t="s">
        <v>146</v>
      </c>
      <c r="L423" s="35"/>
      <c r="M423" s="152" t="s">
        <v>3</v>
      </c>
      <c r="N423" s="153" t="s">
        <v>40</v>
      </c>
      <c r="O423" s="55"/>
      <c r="P423" s="154">
        <f>O423*H423</f>
        <v>0</v>
      </c>
      <c r="Q423" s="154">
        <v>0</v>
      </c>
      <c r="R423" s="154">
        <f>Q423*H423</f>
        <v>0</v>
      </c>
      <c r="S423" s="154">
        <v>0</v>
      </c>
      <c r="T423" s="155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56" t="s">
        <v>147</v>
      </c>
      <c r="AT423" s="156" t="s">
        <v>142</v>
      </c>
      <c r="AU423" s="156" t="s">
        <v>78</v>
      </c>
      <c r="AY423" s="19" t="s">
        <v>139</v>
      </c>
      <c r="BE423" s="157">
        <f>IF(N423="základní",J423,0)</f>
        <v>0</v>
      </c>
      <c r="BF423" s="157">
        <f>IF(N423="snížená",J423,0)</f>
        <v>0</v>
      </c>
      <c r="BG423" s="157">
        <f>IF(N423="zákl. přenesená",J423,0)</f>
        <v>0</v>
      </c>
      <c r="BH423" s="157">
        <f>IF(N423="sníž. přenesená",J423,0)</f>
        <v>0</v>
      </c>
      <c r="BI423" s="157">
        <f>IF(N423="nulová",J423,0)</f>
        <v>0</v>
      </c>
      <c r="BJ423" s="19" t="s">
        <v>76</v>
      </c>
      <c r="BK423" s="157">
        <f>ROUND(I423*H423,2)</f>
        <v>0</v>
      </c>
      <c r="BL423" s="19" t="s">
        <v>147</v>
      </c>
      <c r="BM423" s="156" t="s">
        <v>587</v>
      </c>
    </row>
    <row r="424" spans="1:65" s="2" customFormat="1">
      <c r="A424" s="34"/>
      <c r="B424" s="35"/>
      <c r="C424" s="34"/>
      <c r="D424" s="158" t="s">
        <v>149</v>
      </c>
      <c r="E424" s="34"/>
      <c r="F424" s="159" t="s">
        <v>588</v>
      </c>
      <c r="G424" s="34"/>
      <c r="H424" s="34"/>
      <c r="I424" s="160"/>
      <c r="J424" s="34"/>
      <c r="K424" s="34"/>
      <c r="L424" s="35"/>
      <c r="M424" s="161"/>
      <c r="N424" s="162"/>
      <c r="O424" s="55"/>
      <c r="P424" s="55"/>
      <c r="Q424" s="55"/>
      <c r="R424" s="55"/>
      <c r="S424" s="55"/>
      <c r="T424" s="56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9" t="s">
        <v>149</v>
      </c>
      <c r="AU424" s="19" t="s">
        <v>78</v>
      </c>
    </row>
    <row r="425" spans="1:65" s="12" customFormat="1" ht="22.8" customHeight="1">
      <c r="B425" s="131"/>
      <c r="D425" s="132" t="s">
        <v>68</v>
      </c>
      <c r="E425" s="142" t="s">
        <v>589</v>
      </c>
      <c r="F425" s="142" t="s">
        <v>590</v>
      </c>
      <c r="I425" s="134"/>
      <c r="J425" s="143">
        <f>BK425</f>
        <v>0</v>
      </c>
      <c r="L425" s="131"/>
      <c r="M425" s="136"/>
      <c r="N425" s="137"/>
      <c r="O425" s="137"/>
      <c r="P425" s="138">
        <f>SUM(P426:P427)</f>
        <v>0</v>
      </c>
      <c r="Q425" s="137"/>
      <c r="R425" s="138">
        <f>SUM(R426:R427)</f>
        <v>0</v>
      </c>
      <c r="S425" s="137"/>
      <c r="T425" s="139">
        <f>SUM(T426:T427)</f>
        <v>0</v>
      </c>
      <c r="AR425" s="132" t="s">
        <v>76</v>
      </c>
      <c r="AT425" s="140" t="s">
        <v>68</v>
      </c>
      <c r="AU425" s="140" t="s">
        <v>76</v>
      </c>
      <c r="AY425" s="132" t="s">
        <v>139</v>
      </c>
      <c r="BK425" s="141">
        <f>SUM(BK426:BK427)</f>
        <v>0</v>
      </c>
    </row>
    <row r="426" spans="1:65" s="2" customFormat="1" ht="55.5" customHeight="1">
      <c r="A426" s="34"/>
      <c r="B426" s="144"/>
      <c r="C426" s="145" t="s">
        <v>591</v>
      </c>
      <c r="D426" s="145" t="s">
        <v>142</v>
      </c>
      <c r="E426" s="146" t="s">
        <v>592</v>
      </c>
      <c r="F426" s="147" t="s">
        <v>593</v>
      </c>
      <c r="G426" s="148" t="s">
        <v>170</v>
      </c>
      <c r="H426" s="149">
        <v>55.676000000000002</v>
      </c>
      <c r="I426" s="150"/>
      <c r="J426" s="151">
        <f>ROUND(I426*H426,2)</f>
        <v>0</v>
      </c>
      <c r="K426" s="147" t="s">
        <v>146</v>
      </c>
      <c r="L426" s="35"/>
      <c r="M426" s="152" t="s">
        <v>3</v>
      </c>
      <c r="N426" s="153" t="s">
        <v>40</v>
      </c>
      <c r="O426" s="55"/>
      <c r="P426" s="154">
        <f>O426*H426</f>
        <v>0</v>
      </c>
      <c r="Q426" s="154">
        <v>0</v>
      </c>
      <c r="R426" s="154">
        <f>Q426*H426</f>
        <v>0</v>
      </c>
      <c r="S426" s="154">
        <v>0</v>
      </c>
      <c r="T426" s="155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56" t="s">
        <v>147</v>
      </c>
      <c r="AT426" s="156" t="s">
        <v>142</v>
      </c>
      <c r="AU426" s="156" t="s">
        <v>78</v>
      </c>
      <c r="AY426" s="19" t="s">
        <v>139</v>
      </c>
      <c r="BE426" s="157">
        <f>IF(N426="základní",J426,0)</f>
        <v>0</v>
      </c>
      <c r="BF426" s="157">
        <f>IF(N426="snížená",J426,0)</f>
        <v>0</v>
      </c>
      <c r="BG426" s="157">
        <f>IF(N426="zákl. přenesená",J426,0)</f>
        <v>0</v>
      </c>
      <c r="BH426" s="157">
        <f>IF(N426="sníž. přenesená",J426,0)</f>
        <v>0</v>
      </c>
      <c r="BI426" s="157">
        <f>IF(N426="nulová",J426,0)</f>
        <v>0</v>
      </c>
      <c r="BJ426" s="19" t="s">
        <v>76</v>
      </c>
      <c r="BK426" s="157">
        <f>ROUND(I426*H426,2)</f>
        <v>0</v>
      </c>
      <c r="BL426" s="19" t="s">
        <v>147</v>
      </c>
      <c r="BM426" s="156" t="s">
        <v>594</v>
      </c>
    </row>
    <row r="427" spans="1:65" s="2" customFormat="1">
      <c r="A427" s="34"/>
      <c r="B427" s="35"/>
      <c r="C427" s="34"/>
      <c r="D427" s="158" t="s">
        <v>149</v>
      </c>
      <c r="E427" s="34"/>
      <c r="F427" s="159" t="s">
        <v>595</v>
      </c>
      <c r="G427" s="34"/>
      <c r="H427" s="34"/>
      <c r="I427" s="160"/>
      <c r="J427" s="34"/>
      <c r="K427" s="34"/>
      <c r="L427" s="35"/>
      <c r="M427" s="161"/>
      <c r="N427" s="162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9" t="s">
        <v>149</v>
      </c>
      <c r="AU427" s="19" t="s">
        <v>78</v>
      </c>
    </row>
    <row r="428" spans="1:65" s="12" customFormat="1" ht="25.95" customHeight="1">
      <c r="B428" s="131"/>
      <c r="D428" s="132" t="s">
        <v>68</v>
      </c>
      <c r="E428" s="133" t="s">
        <v>596</v>
      </c>
      <c r="F428" s="133" t="s">
        <v>597</v>
      </c>
      <c r="I428" s="134"/>
      <c r="J428" s="135">
        <f>BK428</f>
        <v>0</v>
      </c>
      <c r="L428" s="131"/>
      <c r="M428" s="136"/>
      <c r="N428" s="137"/>
      <c r="O428" s="137"/>
      <c r="P428" s="138">
        <f>P429+P445+P476+P497+P521+P526+P625+P638+P652+P654+P687+P701</f>
        <v>0</v>
      </c>
      <c r="Q428" s="137"/>
      <c r="R428" s="138">
        <f>R429+R445+R476+R497+R521+R526+R625+R638+R652+R654+R687+R701</f>
        <v>12.084741939999999</v>
      </c>
      <c r="S428" s="137"/>
      <c r="T428" s="139">
        <f>T429+T445+T476+T497+T521+T526+T625+T638+T652+T654+T687+T701</f>
        <v>5.0896088199999996</v>
      </c>
      <c r="AR428" s="132" t="s">
        <v>78</v>
      </c>
      <c r="AT428" s="140" t="s">
        <v>68</v>
      </c>
      <c r="AU428" s="140" t="s">
        <v>69</v>
      </c>
      <c r="AY428" s="132" t="s">
        <v>139</v>
      </c>
      <c r="BK428" s="141">
        <f>BK429+BK445+BK476+BK497+BK521+BK526+BK625+BK638+BK652+BK654+BK687+BK701</f>
        <v>0</v>
      </c>
    </row>
    <row r="429" spans="1:65" s="12" customFormat="1" ht="22.8" customHeight="1">
      <c r="B429" s="131"/>
      <c r="D429" s="132" t="s">
        <v>68</v>
      </c>
      <c r="E429" s="142" t="s">
        <v>598</v>
      </c>
      <c r="F429" s="142" t="s">
        <v>599</v>
      </c>
      <c r="I429" s="134"/>
      <c r="J429" s="143">
        <f>BK429</f>
        <v>0</v>
      </c>
      <c r="L429" s="131"/>
      <c r="M429" s="136"/>
      <c r="N429" s="137"/>
      <c r="O429" s="137"/>
      <c r="P429" s="138">
        <f>SUM(P430:P444)</f>
        <v>0</v>
      </c>
      <c r="Q429" s="137"/>
      <c r="R429" s="138">
        <f>SUM(R430:R444)</f>
        <v>0.46936224000000004</v>
      </c>
      <c r="S429" s="137"/>
      <c r="T429" s="139">
        <f>SUM(T430:T444)</f>
        <v>0</v>
      </c>
      <c r="AR429" s="132" t="s">
        <v>78</v>
      </c>
      <c r="AT429" s="140" t="s">
        <v>68</v>
      </c>
      <c r="AU429" s="140" t="s">
        <v>76</v>
      </c>
      <c r="AY429" s="132" t="s">
        <v>139</v>
      </c>
      <c r="BK429" s="141">
        <f>SUM(BK430:BK444)</f>
        <v>0</v>
      </c>
    </row>
    <row r="430" spans="1:65" s="2" customFormat="1" ht="24.15" customHeight="1">
      <c r="A430" s="34"/>
      <c r="B430" s="144"/>
      <c r="C430" s="145" t="s">
        <v>600</v>
      </c>
      <c r="D430" s="145" t="s">
        <v>142</v>
      </c>
      <c r="E430" s="146" t="s">
        <v>601</v>
      </c>
      <c r="F430" s="147" t="s">
        <v>602</v>
      </c>
      <c r="G430" s="148" t="s">
        <v>145</v>
      </c>
      <c r="H430" s="149">
        <v>39.878</v>
      </c>
      <c r="I430" s="150"/>
      <c r="J430" s="151">
        <f>ROUND(I430*H430,2)</f>
        <v>0</v>
      </c>
      <c r="K430" s="147" t="s">
        <v>3</v>
      </c>
      <c r="L430" s="35"/>
      <c r="M430" s="152" t="s">
        <v>3</v>
      </c>
      <c r="N430" s="153" t="s">
        <v>40</v>
      </c>
      <c r="O430" s="55"/>
      <c r="P430" s="154">
        <f>O430*H430</f>
        <v>0</v>
      </c>
      <c r="Q430" s="154">
        <v>5.0000000000000001E-3</v>
      </c>
      <c r="R430" s="154">
        <f>Q430*H430</f>
        <v>0.19939000000000001</v>
      </c>
      <c r="S430" s="154">
        <v>0</v>
      </c>
      <c r="T430" s="155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56" t="s">
        <v>197</v>
      </c>
      <c r="AT430" s="156" t="s">
        <v>142</v>
      </c>
      <c r="AU430" s="156" t="s">
        <v>78</v>
      </c>
      <c r="AY430" s="19" t="s">
        <v>139</v>
      </c>
      <c r="BE430" s="157">
        <f>IF(N430="základní",J430,0)</f>
        <v>0</v>
      </c>
      <c r="BF430" s="157">
        <f>IF(N430="snížená",J430,0)</f>
        <v>0</v>
      </c>
      <c r="BG430" s="157">
        <f>IF(N430="zákl. přenesená",J430,0)</f>
        <v>0</v>
      </c>
      <c r="BH430" s="157">
        <f>IF(N430="sníž. přenesená",J430,0)</f>
        <v>0</v>
      </c>
      <c r="BI430" s="157">
        <f>IF(N430="nulová",J430,0)</f>
        <v>0</v>
      </c>
      <c r="BJ430" s="19" t="s">
        <v>76</v>
      </c>
      <c r="BK430" s="157">
        <f>ROUND(I430*H430,2)</f>
        <v>0</v>
      </c>
      <c r="BL430" s="19" t="s">
        <v>197</v>
      </c>
      <c r="BM430" s="156" t="s">
        <v>603</v>
      </c>
    </row>
    <row r="431" spans="1:65" s="13" customFormat="1">
      <c r="B431" s="163"/>
      <c r="D431" s="164" t="s">
        <v>151</v>
      </c>
      <c r="E431" s="165" t="s">
        <v>3</v>
      </c>
      <c r="F431" s="166" t="s">
        <v>604</v>
      </c>
      <c r="H431" s="165" t="s">
        <v>3</v>
      </c>
      <c r="I431" s="167"/>
      <c r="L431" s="163"/>
      <c r="M431" s="168"/>
      <c r="N431" s="169"/>
      <c r="O431" s="169"/>
      <c r="P431" s="169"/>
      <c r="Q431" s="169"/>
      <c r="R431" s="169"/>
      <c r="S431" s="169"/>
      <c r="T431" s="170"/>
      <c r="AT431" s="165" t="s">
        <v>151</v>
      </c>
      <c r="AU431" s="165" t="s">
        <v>78</v>
      </c>
      <c r="AV431" s="13" t="s">
        <v>76</v>
      </c>
      <c r="AW431" s="13" t="s">
        <v>31</v>
      </c>
      <c r="AX431" s="13" t="s">
        <v>69</v>
      </c>
      <c r="AY431" s="165" t="s">
        <v>139</v>
      </c>
    </row>
    <row r="432" spans="1:65" s="14" customFormat="1">
      <c r="B432" s="171"/>
      <c r="D432" s="164" t="s">
        <v>151</v>
      </c>
      <c r="E432" s="172" t="s">
        <v>3</v>
      </c>
      <c r="F432" s="173" t="s">
        <v>605</v>
      </c>
      <c r="H432" s="174">
        <v>39.878</v>
      </c>
      <c r="I432" s="175"/>
      <c r="L432" s="171"/>
      <c r="M432" s="176"/>
      <c r="N432" s="177"/>
      <c r="O432" s="177"/>
      <c r="P432" s="177"/>
      <c r="Q432" s="177"/>
      <c r="R432" s="177"/>
      <c r="S432" s="177"/>
      <c r="T432" s="178"/>
      <c r="AT432" s="172" t="s">
        <v>151</v>
      </c>
      <c r="AU432" s="172" t="s">
        <v>78</v>
      </c>
      <c r="AV432" s="14" t="s">
        <v>78</v>
      </c>
      <c r="AW432" s="14" t="s">
        <v>31</v>
      </c>
      <c r="AX432" s="14" t="s">
        <v>76</v>
      </c>
      <c r="AY432" s="172" t="s">
        <v>139</v>
      </c>
    </row>
    <row r="433" spans="1:65" s="2" customFormat="1" ht="37.799999999999997" customHeight="1">
      <c r="A433" s="34"/>
      <c r="B433" s="144"/>
      <c r="C433" s="145" t="s">
        <v>606</v>
      </c>
      <c r="D433" s="145" t="s">
        <v>142</v>
      </c>
      <c r="E433" s="146" t="s">
        <v>607</v>
      </c>
      <c r="F433" s="147" t="s">
        <v>608</v>
      </c>
      <c r="G433" s="148" t="s">
        <v>145</v>
      </c>
      <c r="H433" s="149">
        <v>39.878</v>
      </c>
      <c r="I433" s="150"/>
      <c r="J433" s="151">
        <f>ROUND(I433*H433,2)</f>
        <v>0</v>
      </c>
      <c r="K433" s="147" t="s">
        <v>146</v>
      </c>
      <c r="L433" s="35"/>
      <c r="M433" s="152" t="s">
        <v>3</v>
      </c>
      <c r="N433" s="153" t="s">
        <v>40</v>
      </c>
      <c r="O433" s="55"/>
      <c r="P433" s="154">
        <f>O433*H433</f>
        <v>0</v>
      </c>
      <c r="Q433" s="154">
        <v>0</v>
      </c>
      <c r="R433" s="154">
        <f>Q433*H433</f>
        <v>0</v>
      </c>
      <c r="S433" s="154">
        <v>0</v>
      </c>
      <c r="T433" s="155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56" t="s">
        <v>197</v>
      </c>
      <c r="AT433" s="156" t="s">
        <v>142</v>
      </c>
      <c r="AU433" s="156" t="s">
        <v>78</v>
      </c>
      <c r="AY433" s="19" t="s">
        <v>139</v>
      </c>
      <c r="BE433" s="157">
        <f>IF(N433="základní",J433,0)</f>
        <v>0</v>
      </c>
      <c r="BF433" s="157">
        <f>IF(N433="snížená",J433,0)</f>
        <v>0</v>
      </c>
      <c r="BG433" s="157">
        <f>IF(N433="zákl. přenesená",J433,0)</f>
        <v>0</v>
      </c>
      <c r="BH433" s="157">
        <f>IF(N433="sníž. přenesená",J433,0)</f>
        <v>0</v>
      </c>
      <c r="BI433" s="157">
        <f>IF(N433="nulová",J433,0)</f>
        <v>0</v>
      </c>
      <c r="BJ433" s="19" t="s">
        <v>76</v>
      </c>
      <c r="BK433" s="157">
        <f>ROUND(I433*H433,2)</f>
        <v>0</v>
      </c>
      <c r="BL433" s="19" t="s">
        <v>197</v>
      </c>
      <c r="BM433" s="156" t="s">
        <v>609</v>
      </c>
    </row>
    <row r="434" spans="1:65" s="2" customFormat="1">
      <c r="A434" s="34"/>
      <c r="B434" s="35"/>
      <c r="C434" s="34"/>
      <c r="D434" s="158" t="s">
        <v>149</v>
      </c>
      <c r="E434" s="34"/>
      <c r="F434" s="159" t="s">
        <v>610</v>
      </c>
      <c r="G434" s="34"/>
      <c r="H434" s="34"/>
      <c r="I434" s="160"/>
      <c r="J434" s="34"/>
      <c r="K434" s="34"/>
      <c r="L434" s="35"/>
      <c r="M434" s="161"/>
      <c r="N434" s="162"/>
      <c r="O434" s="55"/>
      <c r="P434" s="55"/>
      <c r="Q434" s="55"/>
      <c r="R434" s="55"/>
      <c r="S434" s="55"/>
      <c r="T434" s="56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9" t="s">
        <v>149</v>
      </c>
      <c r="AU434" s="19" t="s">
        <v>78</v>
      </c>
    </row>
    <row r="435" spans="1:65" s="13" customFormat="1">
      <c r="B435" s="163"/>
      <c r="D435" s="164" t="s">
        <v>151</v>
      </c>
      <c r="E435" s="165" t="s">
        <v>3</v>
      </c>
      <c r="F435" s="166" t="s">
        <v>604</v>
      </c>
      <c r="H435" s="165" t="s">
        <v>3</v>
      </c>
      <c r="I435" s="167"/>
      <c r="L435" s="163"/>
      <c r="M435" s="168"/>
      <c r="N435" s="169"/>
      <c r="O435" s="169"/>
      <c r="P435" s="169"/>
      <c r="Q435" s="169"/>
      <c r="R435" s="169"/>
      <c r="S435" s="169"/>
      <c r="T435" s="170"/>
      <c r="AT435" s="165" t="s">
        <v>151</v>
      </c>
      <c r="AU435" s="165" t="s">
        <v>78</v>
      </c>
      <c r="AV435" s="13" t="s">
        <v>76</v>
      </c>
      <c r="AW435" s="13" t="s">
        <v>31</v>
      </c>
      <c r="AX435" s="13" t="s">
        <v>69</v>
      </c>
      <c r="AY435" s="165" t="s">
        <v>139</v>
      </c>
    </row>
    <row r="436" spans="1:65" s="14" customFormat="1">
      <c r="B436" s="171"/>
      <c r="D436" s="164" t="s">
        <v>151</v>
      </c>
      <c r="E436" s="172" t="s">
        <v>3</v>
      </c>
      <c r="F436" s="173" t="s">
        <v>605</v>
      </c>
      <c r="H436" s="174">
        <v>39.878</v>
      </c>
      <c r="I436" s="175"/>
      <c r="L436" s="171"/>
      <c r="M436" s="176"/>
      <c r="N436" s="177"/>
      <c r="O436" s="177"/>
      <c r="P436" s="177"/>
      <c r="Q436" s="177"/>
      <c r="R436" s="177"/>
      <c r="S436" s="177"/>
      <c r="T436" s="178"/>
      <c r="AT436" s="172" t="s">
        <v>151</v>
      </c>
      <c r="AU436" s="172" t="s">
        <v>78</v>
      </c>
      <c r="AV436" s="14" t="s">
        <v>78</v>
      </c>
      <c r="AW436" s="14" t="s">
        <v>31</v>
      </c>
      <c r="AX436" s="14" t="s">
        <v>76</v>
      </c>
      <c r="AY436" s="172" t="s">
        <v>139</v>
      </c>
    </row>
    <row r="437" spans="1:65" s="2" customFormat="1" ht="16.5" customHeight="1">
      <c r="A437" s="34"/>
      <c r="B437" s="144"/>
      <c r="C437" s="187" t="s">
        <v>611</v>
      </c>
      <c r="D437" s="187" t="s">
        <v>175</v>
      </c>
      <c r="E437" s="188" t="s">
        <v>612</v>
      </c>
      <c r="F437" s="189" t="s">
        <v>613</v>
      </c>
      <c r="G437" s="190" t="s">
        <v>170</v>
      </c>
      <c r="H437" s="191">
        <v>1.2E-2</v>
      </c>
      <c r="I437" s="192"/>
      <c r="J437" s="193">
        <f>ROUND(I437*H437,2)</f>
        <v>0</v>
      </c>
      <c r="K437" s="189" t="s">
        <v>146</v>
      </c>
      <c r="L437" s="194"/>
      <c r="M437" s="195" t="s">
        <v>3</v>
      </c>
      <c r="N437" s="196" t="s">
        <v>40</v>
      </c>
      <c r="O437" s="55"/>
      <c r="P437" s="154">
        <f>O437*H437</f>
        <v>0</v>
      </c>
      <c r="Q437" s="154">
        <v>1</v>
      </c>
      <c r="R437" s="154">
        <f>Q437*H437</f>
        <v>1.2E-2</v>
      </c>
      <c r="S437" s="154">
        <v>0</v>
      </c>
      <c r="T437" s="155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56" t="s">
        <v>348</v>
      </c>
      <c r="AT437" s="156" t="s">
        <v>175</v>
      </c>
      <c r="AU437" s="156" t="s">
        <v>78</v>
      </c>
      <c r="AY437" s="19" t="s">
        <v>139</v>
      </c>
      <c r="BE437" s="157">
        <f>IF(N437="základní",J437,0)</f>
        <v>0</v>
      </c>
      <c r="BF437" s="157">
        <f>IF(N437="snížená",J437,0)</f>
        <v>0</v>
      </c>
      <c r="BG437" s="157">
        <f>IF(N437="zákl. přenesená",J437,0)</f>
        <v>0</v>
      </c>
      <c r="BH437" s="157">
        <f>IF(N437="sníž. přenesená",J437,0)</f>
        <v>0</v>
      </c>
      <c r="BI437" s="157">
        <f>IF(N437="nulová",J437,0)</f>
        <v>0</v>
      </c>
      <c r="BJ437" s="19" t="s">
        <v>76</v>
      </c>
      <c r="BK437" s="157">
        <f>ROUND(I437*H437,2)</f>
        <v>0</v>
      </c>
      <c r="BL437" s="19" t="s">
        <v>197</v>
      </c>
      <c r="BM437" s="156" t="s">
        <v>614</v>
      </c>
    </row>
    <row r="438" spans="1:65" s="14" customFormat="1">
      <c r="B438" s="171"/>
      <c r="D438" s="164" t="s">
        <v>151</v>
      </c>
      <c r="E438" s="172" t="s">
        <v>3</v>
      </c>
      <c r="F438" s="173" t="s">
        <v>615</v>
      </c>
      <c r="H438" s="174">
        <v>1.2E-2</v>
      </c>
      <c r="I438" s="175"/>
      <c r="L438" s="171"/>
      <c r="M438" s="176"/>
      <c r="N438" s="177"/>
      <c r="O438" s="177"/>
      <c r="P438" s="177"/>
      <c r="Q438" s="177"/>
      <c r="R438" s="177"/>
      <c r="S438" s="177"/>
      <c r="T438" s="178"/>
      <c r="AT438" s="172" t="s">
        <v>151</v>
      </c>
      <c r="AU438" s="172" t="s">
        <v>78</v>
      </c>
      <c r="AV438" s="14" t="s">
        <v>78</v>
      </c>
      <c r="AW438" s="14" t="s">
        <v>31</v>
      </c>
      <c r="AX438" s="14" t="s">
        <v>76</v>
      </c>
      <c r="AY438" s="172" t="s">
        <v>139</v>
      </c>
    </row>
    <row r="439" spans="1:65" s="2" customFormat="1" ht="24.15" customHeight="1">
      <c r="A439" s="34"/>
      <c r="B439" s="144"/>
      <c r="C439" s="145" t="s">
        <v>616</v>
      </c>
      <c r="D439" s="145" t="s">
        <v>142</v>
      </c>
      <c r="E439" s="146" t="s">
        <v>617</v>
      </c>
      <c r="F439" s="147" t="s">
        <v>618</v>
      </c>
      <c r="G439" s="148" t="s">
        <v>145</v>
      </c>
      <c r="H439" s="149">
        <v>39.878</v>
      </c>
      <c r="I439" s="150"/>
      <c r="J439" s="151">
        <f>ROUND(I439*H439,2)</f>
        <v>0</v>
      </c>
      <c r="K439" s="147" t="s">
        <v>146</v>
      </c>
      <c r="L439" s="35"/>
      <c r="M439" s="152" t="s">
        <v>3</v>
      </c>
      <c r="N439" s="153" t="s">
        <v>40</v>
      </c>
      <c r="O439" s="55"/>
      <c r="P439" s="154">
        <f>O439*H439</f>
        <v>0</v>
      </c>
      <c r="Q439" s="154">
        <v>8.8000000000000003E-4</v>
      </c>
      <c r="R439" s="154">
        <f>Q439*H439</f>
        <v>3.5092640000000001E-2</v>
      </c>
      <c r="S439" s="154">
        <v>0</v>
      </c>
      <c r="T439" s="155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56" t="s">
        <v>197</v>
      </c>
      <c r="AT439" s="156" t="s">
        <v>142</v>
      </c>
      <c r="AU439" s="156" t="s">
        <v>78</v>
      </c>
      <c r="AY439" s="19" t="s">
        <v>139</v>
      </c>
      <c r="BE439" s="157">
        <f>IF(N439="základní",J439,0)</f>
        <v>0</v>
      </c>
      <c r="BF439" s="157">
        <f>IF(N439="snížená",J439,0)</f>
        <v>0</v>
      </c>
      <c r="BG439" s="157">
        <f>IF(N439="zákl. přenesená",J439,0)</f>
        <v>0</v>
      </c>
      <c r="BH439" s="157">
        <f>IF(N439="sníž. přenesená",J439,0)</f>
        <v>0</v>
      </c>
      <c r="BI439" s="157">
        <f>IF(N439="nulová",J439,0)</f>
        <v>0</v>
      </c>
      <c r="BJ439" s="19" t="s">
        <v>76</v>
      </c>
      <c r="BK439" s="157">
        <f>ROUND(I439*H439,2)</f>
        <v>0</v>
      </c>
      <c r="BL439" s="19" t="s">
        <v>197</v>
      </c>
      <c r="BM439" s="156" t="s">
        <v>619</v>
      </c>
    </row>
    <row r="440" spans="1:65" s="2" customFormat="1">
      <c r="A440" s="34"/>
      <c r="B440" s="35"/>
      <c r="C440" s="34"/>
      <c r="D440" s="158" t="s">
        <v>149</v>
      </c>
      <c r="E440" s="34"/>
      <c r="F440" s="159" t="s">
        <v>620</v>
      </c>
      <c r="G440" s="34"/>
      <c r="H440" s="34"/>
      <c r="I440" s="160"/>
      <c r="J440" s="34"/>
      <c r="K440" s="34"/>
      <c r="L440" s="35"/>
      <c r="M440" s="161"/>
      <c r="N440" s="162"/>
      <c r="O440" s="55"/>
      <c r="P440" s="55"/>
      <c r="Q440" s="55"/>
      <c r="R440" s="55"/>
      <c r="S440" s="55"/>
      <c r="T440" s="56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9" t="s">
        <v>149</v>
      </c>
      <c r="AU440" s="19" t="s">
        <v>78</v>
      </c>
    </row>
    <row r="441" spans="1:65" s="2" customFormat="1" ht="44.25" customHeight="1">
      <c r="A441" s="34"/>
      <c r="B441" s="144"/>
      <c r="C441" s="187" t="s">
        <v>621</v>
      </c>
      <c r="D441" s="187" t="s">
        <v>175</v>
      </c>
      <c r="E441" s="188" t="s">
        <v>622</v>
      </c>
      <c r="F441" s="189" t="s">
        <v>623</v>
      </c>
      <c r="G441" s="190" t="s">
        <v>145</v>
      </c>
      <c r="H441" s="191">
        <v>45.86</v>
      </c>
      <c r="I441" s="192"/>
      <c r="J441" s="193">
        <f>ROUND(I441*H441,2)</f>
        <v>0</v>
      </c>
      <c r="K441" s="189" t="s">
        <v>146</v>
      </c>
      <c r="L441" s="194"/>
      <c r="M441" s="195" t="s">
        <v>3</v>
      </c>
      <c r="N441" s="196" t="s">
        <v>40</v>
      </c>
      <c r="O441" s="55"/>
      <c r="P441" s="154">
        <f>O441*H441</f>
        <v>0</v>
      </c>
      <c r="Q441" s="154">
        <v>4.8599999999999997E-3</v>
      </c>
      <c r="R441" s="154">
        <f>Q441*H441</f>
        <v>0.22287959999999998</v>
      </c>
      <c r="S441" s="154">
        <v>0</v>
      </c>
      <c r="T441" s="155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56" t="s">
        <v>348</v>
      </c>
      <c r="AT441" s="156" t="s">
        <v>175</v>
      </c>
      <c r="AU441" s="156" t="s">
        <v>78</v>
      </c>
      <c r="AY441" s="19" t="s">
        <v>139</v>
      </c>
      <c r="BE441" s="157">
        <f>IF(N441="základní",J441,0)</f>
        <v>0</v>
      </c>
      <c r="BF441" s="157">
        <f>IF(N441="snížená",J441,0)</f>
        <v>0</v>
      </c>
      <c r="BG441" s="157">
        <f>IF(N441="zákl. přenesená",J441,0)</f>
        <v>0</v>
      </c>
      <c r="BH441" s="157">
        <f>IF(N441="sníž. přenesená",J441,0)</f>
        <v>0</v>
      </c>
      <c r="BI441" s="157">
        <f>IF(N441="nulová",J441,0)</f>
        <v>0</v>
      </c>
      <c r="BJ441" s="19" t="s">
        <v>76</v>
      </c>
      <c r="BK441" s="157">
        <f>ROUND(I441*H441,2)</f>
        <v>0</v>
      </c>
      <c r="BL441" s="19" t="s">
        <v>197</v>
      </c>
      <c r="BM441" s="156" t="s">
        <v>624</v>
      </c>
    </row>
    <row r="442" spans="1:65" s="14" customFormat="1">
      <c r="B442" s="171"/>
      <c r="D442" s="164" t="s">
        <v>151</v>
      </c>
      <c r="E442" s="172" t="s">
        <v>3</v>
      </c>
      <c r="F442" s="173" t="s">
        <v>625</v>
      </c>
      <c r="H442" s="174">
        <v>45.86</v>
      </c>
      <c r="I442" s="175"/>
      <c r="L442" s="171"/>
      <c r="M442" s="176"/>
      <c r="N442" s="177"/>
      <c r="O442" s="177"/>
      <c r="P442" s="177"/>
      <c r="Q442" s="177"/>
      <c r="R442" s="177"/>
      <c r="S442" s="177"/>
      <c r="T442" s="178"/>
      <c r="AT442" s="172" t="s">
        <v>151</v>
      </c>
      <c r="AU442" s="172" t="s">
        <v>78</v>
      </c>
      <c r="AV442" s="14" t="s">
        <v>78</v>
      </c>
      <c r="AW442" s="14" t="s">
        <v>31</v>
      </c>
      <c r="AX442" s="14" t="s">
        <v>76</v>
      </c>
      <c r="AY442" s="172" t="s">
        <v>139</v>
      </c>
    </row>
    <row r="443" spans="1:65" s="2" customFormat="1" ht="49.05" customHeight="1">
      <c r="A443" s="34"/>
      <c r="B443" s="144"/>
      <c r="C443" s="145" t="s">
        <v>626</v>
      </c>
      <c r="D443" s="145" t="s">
        <v>142</v>
      </c>
      <c r="E443" s="146" t="s">
        <v>627</v>
      </c>
      <c r="F443" s="147" t="s">
        <v>628</v>
      </c>
      <c r="G443" s="148" t="s">
        <v>170</v>
      </c>
      <c r="H443" s="149">
        <v>0.46899999999999997</v>
      </c>
      <c r="I443" s="150"/>
      <c r="J443" s="151">
        <f>ROUND(I443*H443,2)</f>
        <v>0</v>
      </c>
      <c r="K443" s="147" t="s">
        <v>146</v>
      </c>
      <c r="L443" s="35"/>
      <c r="M443" s="152" t="s">
        <v>3</v>
      </c>
      <c r="N443" s="153" t="s">
        <v>40</v>
      </c>
      <c r="O443" s="55"/>
      <c r="P443" s="154">
        <f>O443*H443</f>
        <v>0</v>
      </c>
      <c r="Q443" s="154">
        <v>0</v>
      </c>
      <c r="R443" s="154">
        <f>Q443*H443</f>
        <v>0</v>
      </c>
      <c r="S443" s="154">
        <v>0</v>
      </c>
      <c r="T443" s="155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56" t="s">
        <v>197</v>
      </c>
      <c r="AT443" s="156" t="s">
        <v>142</v>
      </c>
      <c r="AU443" s="156" t="s">
        <v>78</v>
      </c>
      <c r="AY443" s="19" t="s">
        <v>139</v>
      </c>
      <c r="BE443" s="157">
        <f>IF(N443="základní",J443,0)</f>
        <v>0</v>
      </c>
      <c r="BF443" s="157">
        <f>IF(N443="snížená",J443,0)</f>
        <v>0</v>
      </c>
      <c r="BG443" s="157">
        <f>IF(N443="zákl. přenesená",J443,0)</f>
        <v>0</v>
      </c>
      <c r="BH443" s="157">
        <f>IF(N443="sníž. přenesená",J443,0)</f>
        <v>0</v>
      </c>
      <c r="BI443" s="157">
        <f>IF(N443="nulová",J443,0)</f>
        <v>0</v>
      </c>
      <c r="BJ443" s="19" t="s">
        <v>76</v>
      </c>
      <c r="BK443" s="157">
        <f>ROUND(I443*H443,2)</f>
        <v>0</v>
      </c>
      <c r="BL443" s="19" t="s">
        <v>197</v>
      </c>
      <c r="BM443" s="156" t="s">
        <v>629</v>
      </c>
    </row>
    <row r="444" spans="1:65" s="2" customFormat="1">
      <c r="A444" s="34"/>
      <c r="B444" s="35"/>
      <c r="C444" s="34"/>
      <c r="D444" s="158" t="s">
        <v>149</v>
      </c>
      <c r="E444" s="34"/>
      <c r="F444" s="159" t="s">
        <v>630</v>
      </c>
      <c r="G444" s="34"/>
      <c r="H444" s="34"/>
      <c r="I444" s="160"/>
      <c r="J444" s="34"/>
      <c r="K444" s="34"/>
      <c r="L444" s="35"/>
      <c r="M444" s="161"/>
      <c r="N444" s="162"/>
      <c r="O444" s="55"/>
      <c r="P444" s="55"/>
      <c r="Q444" s="55"/>
      <c r="R444" s="55"/>
      <c r="S444" s="55"/>
      <c r="T444" s="56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9" t="s">
        <v>149</v>
      </c>
      <c r="AU444" s="19" t="s">
        <v>78</v>
      </c>
    </row>
    <row r="445" spans="1:65" s="12" customFormat="1" ht="22.8" customHeight="1">
      <c r="B445" s="131"/>
      <c r="D445" s="132" t="s">
        <v>68</v>
      </c>
      <c r="E445" s="142" t="s">
        <v>631</v>
      </c>
      <c r="F445" s="142" t="s">
        <v>632</v>
      </c>
      <c r="I445" s="134"/>
      <c r="J445" s="143">
        <f>BK445</f>
        <v>0</v>
      </c>
      <c r="L445" s="131"/>
      <c r="M445" s="136"/>
      <c r="N445" s="137"/>
      <c r="O445" s="137"/>
      <c r="P445" s="138">
        <f>SUM(P446:P475)</f>
        <v>0</v>
      </c>
      <c r="Q445" s="137"/>
      <c r="R445" s="138">
        <f>SUM(R446:R475)</f>
        <v>6.5277585499999997</v>
      </c>
      <c r="S445" s="137"/>
      <c r="T445" s="139">
        <f>SUM(T446:T475)</f>
        <v>0</v>
      </c>
      <c r="AR445" s="132" t="s">
        <v>78</v>
      </c>
      <c r="AT445" s="140" t="s">
        <v>68</v>
      </c>
      <c r="AU445" s="140" t="s">
        <v>76</v>
      </c>
      <c r="AY445" s="132" t="s">
        <v>139</v>
      </c>
      <c r="BK445" s="141">
        <f>SUM(BK446:BK475)</f>
        <v>0</v>
      </c>
    </row>
    <row r="446" spans="1:65" s="2" customFormat="1" ht="44.25" customHeight="1">
      <c r="A446" s="34"/>
      <c r="B446" s="144"/>
      <c r="C446" s="145" t="s">
        <v>633</v>
      </c>
      <c r="D446" s="145" t="s">
        <v>142</v>
      </c>
      <c r="E446" s="146" t="s">
        <v>634</v>
      </c>
      <c r="F446" s="147" t="s">
        <v>635</v>
      </c>
      <c r="G446" s="148" t="s">
        <v>145</v>
      </c>
      <c r="H446" s="149">
        <v>506.5</v>
      </c>
      <c r="I446" s="150"/>
      <c r="J446" s="151">
        <f>ROUND(I446*H446,2)</f>
        <v>0</v>
      </c>
      <c r="K446" s="147" t="s">
        <v>146</v>
      </c>
      <c r="L446" s="35"/>
      <c r="M446" s="152" t="s">
        <v>3</v>
      </c>
      <c r="N446" s="153" t="s">
        <v>40</v>
      </c>
      <c r="O446" s="55"/>
      <c r="P446" s="154">
        <f>O446*H446</f>
        <v>0</v>
      </c>
      <c r="Q446" s="154">
        <v>0</v>
      </c>
      <c r="R446" s="154">
        <f>Q446*H446</f>
        <v>0</v>
      </c>
      <c r="S446" s="154">
        <v>0</v>
      </c>
      <c r="T446" s="155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56" t="s">
        <v>197</v>
      </c>
      <c r="AT446" s="156" t="s">
        <v>142</v>
      </c>
      <c r="AU446" s="156" t="s">
        <v>78</v>
      </c>
      <c r="AY446" s="19" t="s">
        <v>139</v>
      </c>
      <c r="BE446" s="157">
        <f>IF(N446="základní",J446,0)</f>
        <v>0</v>
      </c>
      <c r="BF446" s="157">
        <f>IF(N446="snížená",J446,0)</f>
        <v>0</v>
      </c>
      <c r="BG446" s="157">
        <f>IF(N446="zákl. přenesená",J446,0)</f>
        <v>0</v>
      </c>
      <c r="BH446" s="157">
        <f>IF(N446="sníž. přenesená",J446,0)</f>
        <v>0</v>
      </c>
      <c r="BI446" s="157">
        <f>IF(N446="nulová",J446,0)</f>
        <v>0</v>
      </c>
      <c r="BJ446" s="19" t="s">
        <v>76</v>
      </c>
      <c r="BK446" s="157">
        <f>ROUND(I446*H446,2)</f>
        <v>0</v>
      </c>
      <c r="BL446" s="19" t="s">
        <v>197</v>
      </c>
      <c r="BM446" s="156" t="s">
        <v>636</v>
      </c>
    </row>
    <row r="447" spans="1:65" s="2" customFormat="1">
      <c r="A447" s="34"/>
      <c r="B447" s="35"/>
      <c r="C447" s="34"/>
      <c r="D447" s="158" t="s">
        <v>149</v>
      </c>
      <c r="E447" s="34"/>
      <c r="F447" s="159" t="s">
        <v>637</v>
      </c>
      <c r="G447" s="34"/>
      <c r="H447" s="34"/>
      <c r="I447" s="160"/>
      <c r="J447" s="34"/>
      <c r="K447" s="34"/>
      <c r="L447" s="35"/>
      <c r="M447" s="161"/>
      <c r="N447" s="162"/>
      <c r="O447" s="55"/>
      <c r="P447" s="55"/>
      <c r="Q447" s="55"/>
      <c r="R447" s="55"/>
      <c r="S447" s="55"/>
      <c r="T447" s="56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9" t="s">
        <v>149</v>
      </c>
      <c r="AU447" s="19" t="s">
        <v>78</v>
      </c>
    </row>
    <row r="448" spans="1:65" s="13" customFormat="1">
      <c r="B448" s="163"/>
      <c r="D448" s="164" t="s">
        <v>151</v>
      </c>
      <c r="E448" s="165" t="s">
        <v>3</v>
      </c>
      <c r="F448" s="166" t="s">
        <v>638</v>
      </c>
      <c r="H448" s="165" t="s">
        <v>3</v>
      </c>
      <c r="I448" s="167"/>
      <c r="L448" s="163"/>
      <c r="M448" s="168"/>
      <c r="N448" s="169"/>
      <c r="O448" s="169"/>
      <c r="P448" s="169"/>
      <c r="Q448" s="169"/>
      <c r="R448" s="169"/>
      <c r="S448" s="169"/>
      <c r="T448" s="170"/>
      <c r="AT448" s="165" t="s">
        <v>151</v>
      </c>
      <c r="AU448" s="165" t="s">
        <v>78</v>
      </c>
      <c r="AV448" s="13" t="s">
        <v>76</v>
      </c>
      <c r="AW448" s="13" t="s">
        <v>31</v>
      </c>
      <c r="AX448" s="13" t="s">
        <v>69</v>
      </c>
      <c r="AY448" s="165" t="s">
        <v>139</v>
      </c>
    </row>
    <row r="449" spans="1:65" s="14" customFormat="1">
      <c r="B449" s="171"/>
      <c r="D449" s="164" t="s">
        <v>151</v>
      </c>
      <c r="E449" s="172" t="s">
        <v>3</v>
      </c>
      <c r="F449" s="173" t="s">
        <v>639</v>
      </c>
      <c r="H449" s="174">
        <v>506.5</v>
      </c>
      <c r="I449" s="175"/>
      <c r="L449" s="171"/>
      <c r="M449" s="176"/>
      <c r="N449" s="177"/>
      <c r="O449" s="177"/>
      <c r="P449" s="177"/>
      <c r="Q449" s="177"/>
      <c r="R449" s="177"/>
      <c r="S449" s="177"/>
      <c r="T449" s="178"/>
      <c r="AT449" s="172" t="s">
        <v>151</v>
      </c>
      <c r="AU449" s="172" t="s">
        <v>78</v>
      </c>
      <c r="AV449" s="14" t="s">
        <v>78</v>
      </c>
      <c r="AW449" s="14" t="s">
        <v>31</v>
      </c>
      <c r="AX449" s="14" t="s">
        <v>76</v>
      </c>
      <c r="AY449" s="172" t="s">
        <v>139</v>
      </c>
    </row>
    <row r="450" spans="1:65" s="2" customFormat="1" ht="24.15" customHeight="1">
      <c r="A450" s="34"/>
      <c r="B450" s="144"/>
      <c r="C450" s="187" t="s">
        <v>640</v>
      </c>
      <c r="D450" s="187" t="s">
        <v>175</v>
      </c>
      <c r="E450" s="188" t="s">
        <v>641</v>
      </c>
      <c r="F450" s="189" t="s">
        <v>642</v>
      </c>
      <c r="G450" s="190" t="s">
        <v>145</v>
      </c>
      <c r="H450" s="191">
        <v>531.82500000000005</v>
      </c>
      <c r="I450" s="192"/>
      <c r="J450" s="193">
        <f>ROUND(I450*H450,2)</f>
        <v>0</v>
      </c>
      <c r="K450" s="189" t="s">
        <v>3</v>
      </c>
      <c r="L450" s="194"/>
      <c r="M450" s="195" t="s">
        <v>3</v>
      </c>
      <c r="N450" s="196" t="s">
        <v>40</v>
      </c>
      <c r="O450" s="55"/>
      <c r="P450" s="154">
        <f>O450*H450</f>
        <v>0</v>
      </c>
      <c r="Q450" s="154">
        <v>8.0000000000000002E-3</v>
      </c>
      <c r="R450" s="154">
        <f>Q450*H450</f>
        <v>4.2546000000000008</v>
      </c>
      <c r="S450" s="154">
        <v>0</v>
      </c>
      <c r="T450" s="155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56" t="s">
        <v>348</v>
      </c>
      <c r="AT450" s="156" t="s">
        <v>175</v>
      </c>
      <c r="AU450" s="156" t="s">
        <v>78</v>
      </c>
      <c r="AY450" s="19" t="s">
        <v>139</v>
      </c>
      <c r="BE450" s="157">
        <f>IF(N450="základní",J450,0)</f>
        <v>0</v>
      </c>
      <c r="BF450" s="157">
        <f>IF(N450="snížená",J450,0)</f>
        <v>0</v>
      </c>
      <c r="BG450" s="157">
        <f>IF(N450="zákl. přenesená",J450,0)</f>
        <v>0</v>
      </c>
      <c r="BH450" s="157">
        <f>IF(N450="sníž. přenesená",J450,0)</f>
        <v>0</v>
      </c>
      <c r="BI450" s="157">
        <f>IF(N450="nulová",J450,0)</f>
        <v>0</v>
      </c>
      <c r="BJ450" s="19" t="s">
        <v>76</v>
      </c>
      <c r="BK450" s="157">
        <f>ROUND(I450*H450,2)</f>
        <v>0</v>
      </c>
      <c r="BL450" s="19" t="s">
        <v>197</v>
      </c>
      <c r="BM450" s="156" t="s">
        <v>643</v>
      </c>
    </row>
    <row r="451" spans="1:65" s="13" customFormat="1">
      <c r="B451" s="163"/>
      <c r="D451" s="164" t="s">
        <v>151</v>
      </c>
      <c r="E451" s="165" t="s">
        <v>3</v>
      </c>
      <c r="F451" s="166" t="s">
        <v>638</v>
      </c>
      <c r="H451" s="165" t="s">
        <v>3</v>
      </c>
      <c r="I451" s="167"/>
      <c r="L451" s="163"/>
      <c r="M451" s="168"/>
      <c r="N451" s="169"/>
      <c r="O451" s="169"/>
      <c r="P451" s="169"/>
      <c r="Q451" s="169"/>
      <c r="R451" s="169"/>
      <c r="S451" s="169"/>
      <c r="T451" s="170"/>
      <c r="AT451" s="165" t="s">
        <v>151</v>
      </c>
      <c r="AU451" s="165" t="s">
        <v>78</v>
      </c>
      <c r="AV451" s="13" t="s">
        <v>76</v>
      </c>
      <c r="AW451" s="13" t="s">
        <v>31</v>
      </c>
      <c r="AX451" s="13" t="s">
        <v>69</v>
      </c>
      <c r="AY451" s="165" t="s">
        <v>139</v>
      </c>
    </row>
    <row r="452" spans="1:65" s="14" customFormat="1">
      <c r="B452" s="171"/>
      <c r="D452" s="164" t="s">
        <v>151</v>
      </c>
      <c r="E452" s="172" t="s">
        <v>3</v>
      </c>
      <c r="F452" s="173" t="s">
        <v>644</v>
      </c>
      <c r="H452" s="174">
        <v>531.82500000000005</v>
      </c>
      <c r="I452" s="175"/>
      <c r="L452" s="171"/>
      <c r="M452" s="176"/>
      <c r="N452" s="177"/>
      <c r="O452" s="177"/>
      <c r="P452" s="177"/>
      <c r="Q452" s="177"/>
      <c r="R452" s="177"/>
      <c r="S452" s="177"/>
      <c r="T452" s="178"/>
      <c r="AT452" s="172" t="s">
        <v>151</v>
      </c>
      <c r="AU452" s="172" t="s">
        <v>78</v>
      </c>
      <c r="AV452" s="14" t="s">
        <v>78</v>
      </c>
      <c r="AW452" s="14" t="s">
        <v>31</v>
      </c>
      <c r="AX452" s="14" t="s">
        <v>76</v>
      </c>
      <c r="AY452" s="172" t="s">
        <v>139</v>
      </c>
    </row>
    <row r="453" spans="1:65" s="2" customFormat="1" ht="49.05" customHeight="1">
      <c r="A453" s="34"/>
      <c r="B453" s="144"/>
      <c r="C453" s="145" t="s">
        <v>645</v>
      </c>
      <c r="D453" s="145" t="s">
        <v>142</v>
      </c>
      <c r="E453" s="146" t="s">
        <v>646</v>
      </c>
      <c r="F453" s="147" t="s">
        <v>647</v>
      </c>
      <c r="G453" s="148" t="s">
        <v>145</v>
      </c>
      <c r="H453" s="149">
        <v>11.46</v>
      </c>
      <c r="I453" s="150"/>
      <c r="J453" s="151">
        <f>ROUND(I453*H453,2)</f>
        <v>0</v>
      </c>
      <c r="K453" s="147" t="s">
        <v>146</v>
      </c>
      <c r="L453" s="35"/>
      <c r="M453" s="152" t="s">
        <v>3</v>
      </c>
      <c r="N453" s="153" t="s">
        <v>40</v>
      </c>
      <c r="O453" s="55"/>
      <c r="P453" s="154">
        <f>O453*H453</f>
        <v>0</v>
      </c>
      <c r="Q453" s="154">
        <v>6.0299999999999998E-3</v>
      </c>
      <c r="R453" s="154">
        <f>Q453*H453</f>
        <v>6.9103800000000007E-2</v>
      </c>
      <c r="S453" s="154">
        <v>0</v>
      </c>
      <c r="T453" s="155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56" t="s">
        <v>197</v>
      </c>
      <c r="AT453" s="156" t="s">
        <v>142</v>
      </c>
      <c r="AU453" s="156" t="s">
        <v>78</v>
      </c>
      <c r="AY453" s="19" t="s">
        <v>139</v>
      </c>
      <c r="BE453" s="157">
        <f>IF(N453="základní",J453,0)</f>
        <v>0</v>
      </c>
      <c r="BF453" s="157">
        <f>IF(N453="snížená",J453,0)</f>
        <v>0</v>
      </c>
      <c r="BG453" s="157">
        <f>IF(N453="zákl. přenesená",J453,0)</f>
        <v>0</v>
      </c>
      <c r="BH453" s="157">
        <f>IF(N453="sníž. přenesená",J453,0)</f>
        <v>0</v>
      </c>
      <c r="BI453" s="157">
        <f>IF(N453="nulová",J453,0)</f>
        <v>0</v>
      </c>
      <c r="BJ453" s="19" t="s">
        <v>76</v>
      </c>
      <c r="BK453" s="157">
        <f>ROUND(I453*H453,2)</f>
        <v>0</v>
      </c>
      <c r="BL453" s="19" t="s">
        <v>197</v>
      </c>
      <c r="BM453" s="156" t="s">
        <v>648</v>
      </c>
    </row>
    <row r="454" spans="1:65" s="2" customFormat="1">
      <c r="A454" s="34"/>
      <c r="B454" s="35"/>
      <c r="C454" s="34"/>
      <c r="D454" s="158" t="s">
        <v>149</v>
      </c>
      <c r="E454" s="34"/>
      <c r="F454" s="159" t="s">
        <v>649</v>
      </c>
      <c r="G454" s="34"/>
      <c r="H454" s="34"/>
      <c r="I454" s="160"/>
      <c r="J454" s="34"/>
      <c r="K454" s="34"/>
      <c r="L454" s="35"/>
      <c r="M454" s="161"/>
      <c r="N454" s="162"/>
      <c r="O454" s="55"/>
      <c r="P454" s="55"/>
      <c r="Q454" s="55"/>
      <c r="R454" s="55"/>
      <c r="S454" s="55"/>
      <c r="T454" s="56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9" t="s">
        <v>149</v>
      </c>
      <c r="AU454" s="19" t="s">
        <v>78</v>
      </c>
    </row>
    <row r="455" spans="1:65" s="13" customFormat="1">
      <c r="B455" s="163"/>
      <c r="D455" s="164" t="s">
        <v>151</v>
      </c>
      <c r="E455" s="165" t="s">
        <v>3</v>
      </c>
      <c r="F455" s="166" t="s">
        <v>241</v>
      </c>
      <c r="H455" s="165" t="s">
        <v>3</v>
      </c>
      <c r="I455" s="167"/>
      <c r="L455" s="163"/>
      <c r="M455" s="168"/>
      <c r="N455" s="169"/>
      <c r="O455" s="169"/>
      <c r="P455" s="169"/>
      <c r="Q455" s="169"/>
      <c r="R455" s="169"/>
      <c r="S455" s="169"/>
      <c r="T455" s="170"/>
      <c r="AT455" s="165" t="s">
        <v>151</v>
      </c>
      <c r="AU455" s="165" t="s">
        <v>78</v>
      </c>
      <c r="AV455" s="13" t="s">
        <v>76</v>
      </c>
      <c r="AW455" s="13" t="s">
        <v>31</v>
      </c>
      <c r="AX455" s="13" t="s">
        <v>69</v>
      </c>
      <c r="AY455" s="165" t="s">
        <v>139</v>
      </c>
    </row>
    <row r="456" spans="1:65" s="14" customFormat="1">
      <c r="B456" s="171"/>
      <c r="D456" s="164" t="s">
        <v>151</v>
      </c>
      <c r="E456" s="172" t="s">
        <v>3</v>
      </c>
      <c r="F456" s="173" t="s">
        <v>650</v>
      </c>
      <c r="H456" s="174">
        <v>11.46</v>
      </c>
      <c r="I456" s="175"/>
      <c r="L456" s="171"/>
      <c r="M456" s="176"/>
      <c r="N456" s="177"/>
      <c r="O456" s="177"/>
      <c r="P456" s="177"/>
      <c r="Q456" s="177"/>
      <c r="R456" s="177"/>
      <c r="S456" s="177"/>
      <c r="T456" s="178"/>
      <c r="AT456" s="172" t="s">
        <v>151</v>
      </c>
      <c r="AU456" s="172" t="s">
        <v>78</v>
      </c>
      <c r="AV456" s="14" t="s">
        <v>78</v>
      </c>
      <c r="AW456" s="14" t="s">
        <v>31</v>
      </c>
      <c r="AX456" s="14" t="s">
        <v>76</v>
      </c>
      <c r="AY456" s="172" t="s">
        <v>139</v>
      </c>
    </row>
    <row r="457" spans="1:65" s="2" customFormat="1" ht="24.15" customHeight="1">
      <c r="A457" s="34"/>
      <c r="B457" s="144"/>
      <c r="C457" s="187" t="s">
        <v>651</v>
      </c>
      <c r="D457" s="187" t="s">
        <v>175</v>
      </c>
      <c r="E457" s="188" t="s">
        <v>652</v>
      </c>
      <c r="F457" s="189" t="s">
        <v>653</v>
      </c>
      <c r="G457" s="190" t="s">
        <v>145</v>
      </c>
      <c r="H457" s="191">
        <v>12.032999999999999</v>
      </c>
      <c r="I457" s="192"/>
      <c r="J457" s="193">
        <f>ROUND(I457*H457,2)</f>
        <v>0</v>
      </c>
      <c r="K457" s="189" t="s">
        <v>3</v>
      </c>
      <c r="L457" s="194"/>
      <c r="M457" s="195" t="s">
        <v>3</v>
      </c>
      <c r="N457" s="196" t="s">
        <v>40</v>
      </c>
      <c r="O457" s="55"/>
      <c r="P457" s="154">
        <f>O457*H457</f>
        <v>0</v>
      </c>
      <c r="Q457" s="154">
        <v>4.65E-2</v>
      </c>
      <c r="R457" s="154">
        <f>Q457*H457</f>
        <v>0.55953449999999993</v>
      </c>
      <c r="S457" s="154">
        <v>0</v>
      </c>
      <c r="T457" s="155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56" t="s">
        <v>348</v>
      </c>
      <c r="AT457" s="156" t="s">
        <v>175</v>
      </c>
      <c r="AU457" s="156" t="s">
        <v>78</v>
      </c>
      <c r="AY457" s="19" t="s">
        <v>139</v>
      </c>
      <c r="BE457" s="157">
        <f>IF(N457="základní",J457,0)</f>
        <v>0</v>
      </c>
      <c r="BF457" s="157">
        <f>IF(N457="snížená",J457,0)</f>
        <v>0</v>
      </c>
      <c r="BG457" s="157">
        <f>IF(N457="zákl. přenesená",J457,0)</f>
        <v>0</v>
      </c>
      <c r="BH457" s="157">
        <f>IF(N457="sníž. přenesená",J457,0)</f>
        <v>0</v>
      </c>
      <c r="BI457" s="157">
        <f>IF(N457="nulová",J457,0)</f>
        <v>0</v>
      </c>
      <c r="BJ457" s="19" t="s">
        <v>76</v>
      </c>
      <c r="BK457" s="157">
        <f>ROUND(I457*H457,2)</f>
        <v>0</v>
      </c>
      <c r="BL457" s="19" t="s">
        <v>197</v>
      </c>
      <c r="BM457" s="156" t="s">
        <v>654</v>
      </c>
    </row>
    <row r="458" spans="1:65" s="14" customFormat="1">
      <c r="B458" s="171"/>
      <c r="D458" s="164" t="s">
        <v>151</v>
      </c>
      <c r="E458" s="172" t="s">
        <v>3</v>
      </c>
      <c r="F458" s="173" t="s">
        <v>655</v>
      </c>
      <c r="H458" s="174">
        <v>12.032999999999999</v>
      </c>
      <c r="I458" s="175"/>
      <c r="L458" s="171"/>
      <c r="M458" s="176"/>
      <c r="N458" s="177"/>
      <c r="O458" s="177"/>
      <c r="P458" s="177"/>
      <c r="Q458" s="177"/>
      <c r="R458" s="177"/>
      <c r="S458" s="177"/>
      <c r="T458" s="178"/>
      <c r="AT458" s="172" t="s">
        <v>151</v>
      </c>
      <c r="AU458" s="172" t="s">
        <v>78</v>
      </c>
      <c r="AV458" s="14" t="s">
        <v>78</v>
      </c>
      <c r="AW458" s="14" t="s">
        <v>31</v>
      </c>
      <c r="AX458" s="14" t="s">
        <v>76</v>
      </c>
      <c r="AY458" s="172" t="s">
        <v>139</v>
      </c>
    </row>
    <row r="459" spans="1:65" s="2" customFormat="1" ht="44.25" customHeight="1">
      <c r="A459" s="34"/>
      <c r="B459" s="144"/>
      <c r="C459" s="145" t="s">
        <v>656</v>
      </c>
      <c r="D459" s="145" t="s">
        <v>142</v>
      </c>
      <c r="E459" s="146" t="s">
        <v>657</v>
      </c>
      <c r="F459" s="147" t="s">
        <v>658</v>
      </c>
      <c r="G459" s="148" t="s">
        <v>145</v>
      </c>
      <c r="H459" s="149">
        <v>17.03</v>
      </c>
      <c r="I459" s="150"/>
      <c r="J459" s="151">
        <f>ROUND(I459*H459,2)</f>
        <v>0</v>
      </c>
      <c r="K459" s="147" t="s">
        <v>146</v>
      </c>
      <c r="L459" s="35"/>
      <c r="M459" s="152" t="s">
        <v>3</v>
      </c>
      <c r="N459" s="153" t="s">
        <v>40</v>
      </c>
      <c r="O459" s="55"/>
      <c r="P459" s="154">
        <f>O459*H459</f>
        <v>0</v>
      </c>
      <c r="Q459" s="154">
        <v>6.0600000000000003E-3</v>
      </c>
      <c r="R459" s="154">
        <f>Q459*H459</f>
        <v>0.10320180000000001</v>
      </c>
      <c r="S459" s="154">
        <v>0</v>
      </c>
      <c r="T459" s="155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56" t="s">
        <v>197</v>
      </c>
      <c r="AT459" s="156" t="s">
        <v>142</v>
      </c>
      <c r="AU459" s="156" t="s">
        <v>78</v>
      </c>
      <c r="AY459" s="19" t="s">
        <v>139</v>
      </c>
      <c r="BE459" s="157">
        <f>IF(N459="základní",J459,0)</f>
        <v>0</v>
      </c>
      <c r="BF459" s="157">
        <f>IF(N459="snížená",J459,0)</f>
        <v>0</v>
      </c>
      <c r="BG459" s="157">
        <f>IF(N459="zákl. přenesená",J459,0)</f>
        <v>0</v>
      </c>
      <c r="BH459" s="157">
        <f>IF(N459="sníž. přenesená",J459,0)</f>
        <v>0</v>
      </c>
      <c r="BI459" s="157">
        <f>IF(N459="nulová",J459,0)</f>
        <v>0</v>
      </c>
      <c r="BJ459" s="19" t="s">
        <v>76</v>
      </c>
      <c r="BK459" s="157">
        <f>ROUND(I459*H459,2)</f>
        <v>0</v>
      </c>
      <c r="BL459" s="19" t="s">
        <v>197</v>
      </c>
      <c r="BM459" s="156" t="s">
        <v>659</v>
      </c>
    </row>
    <row r="460" spans="1:65" s="2" customFormat="1">
      <c r="A460" s="34"/>
      <c r="B460" s="35"/>
      <c r="C460" s="34"/>
      <c r="D460" s="158" t="s">
        <v>149</v>
      </c>
      <c r="E460" s="34"/>
      <c r="F460" s="159" t="s">
        <v>660</v>
      </c>
      <c r="G460" s="34"/>
      <c r="H460" s="34"/>
      <c r="I460" s="160"/>
      <c r="J460" s="34"/>
      <c r="K460" s="34"/>
      <c r="L460" s="35"/>
      <c r="M460" s="161"/>
      <c r="N460" s="162"/>
      <c r="O460" s="55"/>
      <c r="P460" s="55"/>
      <c r="Q460" s="55"/>
      <c r="R460" s="55"/>
      <c r="S460" s="55"/>
      <c r="T460" s="56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9" t="s">
        <v>149</v>
      </c>
      <c r="AU460" s="19" t="s">
        <v>78</v>
      </c>
    </row>
    <row r="461" spans="1:65" s="13" customFormat="1">
      <c r="B461" s="163"/>
      <c r="D461" s="164" t="s">
        <v>151</v>
      </c>
      <c r="E461" s="165" t="s">
        <v>3</v>
      </c>
      <c r="F461" s="166" t="s">
        <v>661</v>
      </c>
      <c r="H461" s="165" t="s">
        <v>3</v>
      </c>
      <c r="I461" s="167"/>
      <c r="L461" s="163"/>
      <c r="M461" s="168"/>
      <c r="N461" s="169"/>
      <c r="O461" s="169"/>
      <c r="P461" s="169"/>
      <c r="Q461" s="169"/>
      <c r="R461" s="169"/>
      <c r="S461" s="169"/>
      <c r="T461" s="170"/>
      <c r="AT461" s="165" t="s">
        <v>151</v>
      </c>
      <c r="AU461" s="165" t="s">
        <v>78</v>
      </c>
      <c r="AV461" s="13" t="s">
        <v>76</v>
      </c>
      <c r="AW461" s="13" t="s">
        <v>31</v>
      </c>
      <c r="AX461" s="13" t="s">
        <v>69</v>
      </c>
      <c r="AY461" s="165" t="s">
        <v>139</v>
      </c>
    </row>
    <row r="462" spans="1:65" s="14" customFormat="1">
      <c r="B462" s="171"/>
      <c r="D462" s="164" t="s">
        <v>151</v>
      </c>
      <c r="E462" s="172" t="s">
        <v>3</v>
      </c>
      <c r="F462" s="173" t="s">
        <v>662</v>
      </c>
      <c r="H462" s="174">
        <v>17.03</v>
      </c>
      <c r="I462" s="175"/>
      <c r="L462" s="171"/>
      <c r="M462" s="176"/>
      <c r="N462" s="177"/>
      <c r="O462" s="177"/>
      <c r="P462" s="177"/>
      <c r="Q462" s="177"/>
      <c r="R462" s="177"/>
      <c r="S462" s="177"/>
      <c r="T462" s="178"/>
      <c r="AT462" s="172" t="s">
        <v>151</v>
      </c>
      <c r="AU462" s="172" t="s">
        <v>78</v>
      </c>
      <c r="AV462" s="14" t="s">
        <v>78</v>
      </c>
      <c r="AW462" s="14" t="s">
        <v>31</v>
      </c>
      <c r="AX462" s="14" t="s">
        <v>76</v>
      </c>
      <c r="AY462" s="172" t="s">
        <v>139</v>
      </c>
    </row>
    <row r="463" spans="1:65" s="2" customFormat="1" ht="24.15" customHeight="1">
      <c r="A463" s="34"/>
      <c r="B463" s="144"/>
      <c r="C463" s="187" t="s">
        <v>663</v>
      </c>
      <c r="D463" s="187" t="s">
        <v>175</v>
      </c>
      <c r="E463" s="188" t="s">
        <v>664</v>
      </c>
      <c r="F463" s="189" t="s">
        <v>665</v>
      </c>
      <c r="G463" s="190" t="s">
        <v>145</v>
      </c>
      <c r="H463" s="191">
        <v>18.733000000000001</v>
      </c>
      <c r="I463" s="192"/>
      <c r="J463" s="193">
        <f>ROUND(I463*H463,2)</f>
        <v>0</v>
      </c>
      <c r="K463" s="189" t="s">
        <v>146</v>
      </c>
      <c r="L463" s="194"/>
      <c r="M463" s="195" t="s">
        <v>3</v>
      </c>
      <c r="N463" s="196" t="s">
        <v>40</v>
      </c>
      <c r="O463" s="55"/>
      <c r="P463" s="154">
        <f>O463*H463</f>
        <v>0</v>
      </c>
      <c r="Q463" s="154">
        <v>2.1000000000000001E-2</v>
      </c>
      <c r="R463" s="154">
        <f>Q463*H463</f>
        <v>0.39339300000000005</v>
      </c>
      <c r="S463" s="154">
        <v>0</v>
      </c>
      <c r="T463" s="155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56" t="s">
        <v>178</v>
      </c>
      <c r="AT463" s="156" t="s">
        <v>175</v>
      </c>
      <c r="AU463" s="156" t="s">
        <v>78</v>
      </c>
      <c r="AY463" s="19" t="s">
        <v>139</v>
      </c>
      <c r="BE463" s="157">
        <f>IF(N463="základní",J463,0)</f>
        <v>0</v>
      </c>
      <c r="BF463" s="157">
        <f>IF(N463="snížená",J463,0)</f>
        <v>0</v>
      </c>
      <c r="BG463" s="157">
        <f>IF(N463="zákl. přenesená",J463,0)</f>
        <v>0</v>
      </c>
      <c r="BH463" s="157">
        <f>IF(N463="sníž. přenesená",J463,0)</f>
        <v>0</v>
      </c>
      <c r="BI463" s="157">
        <f>IF(N463="nulová",J463,0)</f>
        <v>0</v>
      </c>
      <c r="BJ463" s="19" t="s">
        <v>76</v>
      </c>
      <c r="BK463" s="157">
        <f>ROUND(I463*H463,2)</f>
        <v>0</v>
      </c>
      <c r="BL463" s="19" t="s">
        <v>147</v>
      </c>
      <c r="BM463" s="156" t="s">
        <v>666</v>
      </c>
    </row>
    <row r="464" spans="1:65" s="13" customFormat="1">
      <c r="B464" s="163"/>
      <c r="D464" s="164" t="s">
        <v>151</v>
      </c>
      <c r="E464" s="165" t="s">
        <v>3</v>
      </c>
      <c r="F464" s="166" t="s">
        <v>661</v>
      </c>
      <c r="H464" s="165" t="s">
        <v>3</v>
      </c>
      <c r="I464" s="167"/>
      <c r="L464" s="163"/>
      <c r="M464" s="168"/>
      <c r="N464" s="169"/>
      <c r="O464" s="169"/>
      <c r="P464" s="169"/>
      <c r="Q464" s="169"/>
      <c r="R464" s="169"/>
      <c r="S464" s="169"/>
      <c r="T464" s="170"/>
      <c r="AT464" s="165" t="s">
        <v>151</v>
      </c>
      <c r="AU464" s="165" t="s">
        <v>78</v>
      </c>
      <c r="AV464" s="13" t="s">
        <v>76</v>
      </c>
      <c r="AW464" s="13" t="s">
        <v>31</v>
      </c>
      <c r="AX464" s="13" t="s">
        <v>69</v>
      </c>
      <c r="AY464" s="165" t="s">
        <v>139</v>
      </c>
    </row>
    <row r="465" spans="1:65" s="14" customFormat="1">
      <c r="B465" s="171"/>
      <c r="D465" s="164" t="s">
        <v>151</v>
      </c>
      <c r="E465" s="172" t="s">
        <v>3</v>
      </c>
      <c r="F465" s="173" t="s">
        <v>667</v>
      </c>
      <c r="H465" s="174">
        <v>18.733000000000001</v>
      </c>
      <c r="I465" s="175"/>
      <c r="L465" s="171"/>
      <c r="M465" s="176"/>
      <c r="N465" s="177"/>
      <c r="O465" s="177"/>
      <c r="P465" s="177"/>
      <c r="Q465" s="177"/>
      <c r="R465" s="177"/>
      <c r="S465" s="177"/>
      <c r="T465" s="178"/>
      <c r="AT465" s="172" t="s">
        <v>151</v>
      </c>
      <c r="AU465" s="172" t="s">
        <v>78</v>
      </c>
      <c r="AV465" s="14" t="s">
        <v>78</v>
      </c>
      <c r="AW465" s="14" t="s">
        <v>31</v>
      </c>
      <c r="AX465" s="14" t="s">
        <v>76</v>
      </c>
      <c r="AY465" s="172" t="s">
        <v>139</v>
      </c>
    </row>
    <row r="466" spans="1:65" s="2" customFormat="1" ht="44.25" customHeight="1">
      <c r="A466" s="34"/>
      <c r="B466" s="144"/>
      <c r="C466" s="145" t="s">
        <v>668</v>
      </c>
      <c r="D466" s="145" t="s">
        <v>142</v>
      </c>
      <c r="E466" s="146" t="s">
        <v>669</v>
      </c>
      <c r="F466" s="147" t="s">
        <v>670</v>
      </c>
      <c r="G466" s="148" t="s">
        <v>145</v>
      </c>
      <c r="H466" s="149">
        <v>58.06</v>
      </c>
      <c r="I466" s="150"/>
      <c r="J466" s="151">
        <f>ROUND(I466*H466,2)</f>
        <v>0</v>
      </c>
      <c r="K466" s="147" t="s">
        <v>146</v>
      </c>
      <c r="L466" s="35"/>
      <c r="M466" s="152" t="s">
        <v>3</v>
      </c>
      <c r="N466" s="153" t="s">
        <v>40</v>
      </c>
      <c r="O466" s="55"/>
      <c r="P466" s="154">
        <f>O466*H466</f>
        <v>0</v>
      </c>
      <c r="Q466" s="154">
        <v>1.16E-3</v>
      </c>
      <c r="R466" s="154">
        <f>Q466*H466</f>
        <v>6.7349600000000009E-2</v>
      </c>
      <c r="S466" s="154">
        <v>0</v>
      </c>
      <c r="T466" s="155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56" t="s">
        <v>197</v>
      </c>
      <c r="AT466" s="156" t="s">
        <v>142</v>
      </c>
      <c r="AU466" s="156" t="s">
        <v>78</v>
      </c>
      <c r="AY466" s="19" t="s">
        <v>139</v>
      </c>
      <c r="BE466" s="157">
        <f>IF(N466="základní",J466,0)</f>
        <v>0</v>
      </c>
      <c r="BF466" s="157">
        <f>IF(N466="snížená",J466,0)</f>
        <v>0</v>
      </c>
      <c r="BG466" s="157">
        <f>IF(N466="zákl. přenesená",J466,0)</f>
        <v>0</v>
      </c>
      <c r="BH466" s="157">
        <f>IF(N466="sníž. přenesená",J466,0)</f>
        <v>0</v>
      </c>
      <c r="BI466" s="157">
        <f>IF(N466="nulová",J466,0)</f>
        <v>0</v>
      </c>
      <c r="BJ466" s="19" t="s">
        <v>76</v>
      </c>
      <c r="BK466" s="157">
        <f>ROUND(I466*H466,2)</f>
        <v>0</v>
      </c>
      <c r="BL466" s="19" t="s">
        <v>197</v>
      </c>
      <c r="BM466" s="156" t="s">
        <v>671</v>
      </c>
    </row>
    <row r="467" spans="1:65" s="2" customFormat="1">
      <c r="A467" s="34"/>
      <c r="B467" s="35"/>
      <c r="C467" s="34"/>
      <c r="D467" s="158" t="s">
        <v>149</v>
      </c>
      <c r="E467" s="34"/>
      <c r="F467" s="159" t="s">
        <v>672</v>
      </c>
      <c r="G467" s="34"/>
      <c r="H467" s="34"/>
      <c r="I467" s="160"/>
      <c r="J467" s="34"/>
      <c r="K467" s="34"/>
      <c r="L467" s="35"/>
      <c r="M467" s="161"/>
      <c r="N467" s="162"/>
      <c r="O467" s="55"/>
      <c r="P467" s="55"/>
      <c r="Q467" s="55"/>
      <c r="R467" s="55"/>
      <c r="S467" s="55"/>
      <c r="T467" s="56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9" t="s">
        <v>149</v>
      </c>
      <c r="AU467" s="19" t="s">
        <v>78</v>
      </c>
    </row>
    <row r="468" spans="1:65" s="13" customFormat="1">
      <c r="B468" s="163"/>
      <c r="D468" s="164" t="s">
        <v>151</v>
      </c>
      <c r="E468" s="165" t="s">
        <v>3</v>
      </c>
      <c r="F468" s="166" t="s">
        <v>528</v>
      </c>
      <c r="H468" s="165" t="s">
        <v>3</v>
      </c>
      <c r="I468" s="167"/>
      <c r="L468" s="163"/>
      <c r="M468" s="168"/>
      <c r="N468" s="169"/>
      <c r="O468" s="169"/>
      <c r="P468" s="169"/>
      <c r="Q468" s="169"/>
      <c r="R468" s="169"/>
      <c r="S468" s="169"/>
      <c r="T468" s="170"/>
      <c r="AT468" s="165" t="s">
        <v>151</v>
      </c>
      <c r="AU468" s="165" t="s">
        <v>78</v>
      </c>
      <c r="AV468" s="13" t="s">
        <v>76</v>
      </c>
      <c r="AW468" s="13" t="s">
        <v>31</v>
      </c>
      <c r="AX468" s="13" t="s">
        <v>69</v>
      </c>
      <c r="AY468" s="165" t="s">
        <v>139</v>
      </c>
    </row>
    <row r="469" spans="1:65" s="14" customFormat="1">
      <c r="B469" s="171"/>
      <c r="D469" s="164" t="s">
        <v>151</v>
      </c>
      <c r="E469" s="172" t="s">
        <v>3</v>
      </c>
      <c r="F469" s="173" t="s">
        <v>673</v>
      </c>
      <c r="H469" s="174">
        <v>58.06</v>
      </c>
      <c r="I469" s="175"/>
      <c r="L469" s="171"/>
      <c r="M469" s="176"/>
      <c r="N469" s="177"/>
      <c r="O469" s="177"/>
      <c r="P469" s="177"/>
      <c r="Q469" s="177"/>
      <c r="R469" s="177"/>
      <c r="S469" s="177"/>
      <c r="T469" s="178"/>
      <c r="AT469" s="172" t="s">
        <v>151</v>
      </c>
      <c r="AU469" s="172" t="s">
        <v>78</v>
      </c>
      <c r="AV469" s="14" t="s">
        <v>78</v>
      </c>
      <c r="AW469" s="14" t="s">
        <v>31</v>
      </c>
      <c r="AX469" s="14" t="s">
        <v>76</v>
      </c>
      <c r="AY469" s="172" t="s">
        <v>139</v>
      </c>
    </row>
    <row r="470" spans="1:65" s="2" customFormat="1" ht="24.15" customHeight="1">
      <c r="A470" s="34"/>
      <c r="B470" s="144"/>
      <c r="C470" s="187" t="s">
        <v>674</v>
      </c>
      <c r="D470" s="187" t="s">
        <v>175</v>
      </c>
      <c r="E470" s="188" t="s">
        <v>675</v>
      </c>
      <c r="F470" s="189" t="s">
        <v>676</v>
      </c>
      <c r="G470" s="190" t="s">
        <v>145</v>
      </c>
      <c r="H470" s="191">
        <v>33.064999999999998</v>
      </c>
      <c r="I470" s="192"/>
      <c r="J470" s="193">
        <f>ROUND(I470*H470,2)</f>
        <v>0</v>
      </c>
      <c r="K470" s="189" t="s">
        <v>146</v>
      </c>
      <c r="L470" s="194"/>
      <c r="M470" s="195" t="s">
        <v>3</v>
      </c>
      <c r="N470" s="196" t="s">
        <v>40</v>
      </c>
      <c r="O470" s="55"/>
      <c r="P470" s="154">
        <f>O470*H470</f>
        <v>0</v>
      </c>
      <c r="Q470" s="154">
        <v>3.209E-2</v>
      </c>
      <c r="R470" s="154">
        <f>Q470*H470</f>
        <v>1.06105585</v>
      </c>
      <c r="S470" s="154">
        <v>0</v>
      </c>
      <c r="T470" s="155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56" t="s">
        <v>348</v>
      </c>
      <c r="AT470" s="156" t="s">
        <v>175</v>
      </c>
      <c r="AU470" s="156" t="s">
        <v>78</v>
      </c>
      <c r="AY470" s="19" t="s">
        <v>139</v>
      </c>
      <c r="BE470" s="157">
        <f>IF(N470="základní",J470,0)</f>
        <v>0</v>
      </c>
      <c r="BF470" s="157">
        <f>IF(N470="snížená",J470,0)</f>
        <v>0</v>
      </c>
      <c r="BG470" s="157">
        <f>IF(N470="zákl. přenesená",J470,0)</f>
        <v>0</v>
      </c>
      <c r="BH470" s="157">
        <f>IF(N470="sníž. přenesená",J470,0)</f>
        <v>0</v>
      </c>
      <c r="BI470" s="157">
        <f>IF(N470="nulová",J470,0)</f>
        <v>0</v>
      </c>
      <c r="BJ470" s="19" t="s">
        <v>76</v>
      </c>
      <c r="BK470" s="157">
        <f>ROUND(I470*H470,2)</f>
        <v>0</v>
      </c>
      <c r="BL470" s="19" t="s">
        <v>197</v>
      </c>
      <c r="BM470" s="156" t="s">
        <v>677</v>
      </c>
    </row>
    <row r="471" spans="1:65" s="14" customFormat="1">
      <c r="B471" s="171"/>
      <c r="D471" s="164" t="s">
        <v>151</v>
      </c>
      <c r="E471" s="172" t="s">
        <v>3</v>
      </c>
      <c r="F471" s="173" t="s">
        <v>678</v>
      </c>
      <c r="H471" s="174">
        <v>33.064999999999998</v>
      </c>
      <c r="I471" s="175"/>
      <c r="L471" s="171"/>
      <c r="M471" s="176"/>
      <c r="N471" s="177"/>
      <c r="O471" s="177"/>
      <c r="P471" s="177"/>
      <c r="Q471" s="177"/>
      <c r="R471" s="177"/>
      <c r="S471" s="177"/>
      <c r="T471" s="178"/>
      <c r="AT471" s="172" t="s">
        <v>151</v>
      </c>
      <c r="AU471" s="172" t="s">
        <v>78</v>
      </c>
      <c r="AV471" s="14" t="s">
        <v>78</v>
      </c>
      <c r="AW471" s="14" t="s">
        <v>31</v>
      </c>
      <c r="AX471" s="14" t="s">
        <v>76</v>
      </c>
      <c r="AY471" s="172" t="s">
        <v>139</v>
      </c>
    </row>
    <row r="472" spans="1:65" s="2" customFormat="1" ht="16.5" customHeight="1">
      <c r="A472" s="34"/>
      <c r="B472" s="144"/>
      <c r="C472" s="187" t="s">
        <v>679</v>
      </c>
      <c r="D472" s="187" t="s">
        <v>175</v>
      </c>
      <c r="E472" s="188" t="s">
        <v>680</v>
      </c>
      <c r="F472" s="189" t="s">
        <v>681</v>
      </c>
      <c r="G472" s="190" t="s">
        <v>164</v>
      </c>
      <c r="H472" s="191">
        <v>0.97599999999999998</v>
      </c>
      <c r="I472" s="192"/>
      <c r="J472" s="193">
        <f>ROUND(I472*H472,2)</f>
        <v>0</v>
      </c>
      <c r="K472" s="189" t="s">
        <v>146</v>
      </c>
      <c r="L472" s="194"/>
      <c r="M472" s="195" t="s">
        <v>3</v>
      </c>
      <c r="N472" s="196" t="s">
        <v>40</v>
      </c>
      <c r="O472" s="55"/>
      <c r="P472" s="154">
        <f>O472*H472</f>
        <v>0</v>
      </c>
      <c r="Q472" s="154">
        <v>0.02</v>
      </c>
      <c r="R472" s="154">
        <f>Q472*H472</f>
        <v>1.9519999999999999E-2</v>
      </c>
      <c r="S472" s="154">
        <v>0</v>
      </c>
      <c r="T472" s="155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56" t="s">
        <v>348</v>
      </c>
      <c r="AT472" s="156" t="s">
        <v>175</v>
      </c>
      <c r="AU472" s="156" t="s">
        <v>78</v>
      </c>
      <c r="AY472" s="19" t="s">
        <v>139</v>
      </c>
      <c r="BE472" s="157">
        <f>IF(N472="základní",J472,0)</f>
        <v>0</v>
      </c>
      <c r="BF472" s="157">
        <f>IF(N472="snížená",J472,0)</f>
        <v>0</v>
      </c>
      <c r="BG472" s="157">
        <f>IF(N472="zákl. přenesená",J472,0)</f>
        <v>0</v>
      </c>
      <c r="BH472" s="157">
        <f>IF(N472="sníž. přenesená",J472,0)</f>
        <v>0</v>
      </c>
      <c r="BI472" s="157">
        <f>IF(N472="nulová",J472,0)</f>
        <v>0</v>
      </c>
      <c r="BJ472" s="19" t="s">
        <v>76</v>
      </c>
      <c r="BK472" s="157">
        <f>ROUND(I472*H472,2)</f>
        <v>0</v>
      </c>
      <c r="BL472" s="19" t="s">
        <v>197</v>
      </c>
      <c r="BM472" s="156" t="s">
        <v>682</v>
      </c>
    </row>
    <row r="473" spans="1:65" s="14" customFormat="1">
      <c r="B473" s="171"/>
      <c r="D473" s="164" t="s">
        <v>151</v>
      </c>
      <c r="E473" s="172" t="s">
        <v>3</v>
      </c>
      <c r="F473" s="173" t="s">
        <v>683</v>
      </c>
      <c r="H473" s="174">
        <v>0.97599999999999998</v>
      </c>
      <c r="I473" s="175"/>
      <c r="L473" s="171"/>
      <c r="M473" s="176"/>
      <c r="N473" s="177"/>
      <c r="O473" s="177"/>
      <c r="P473" s="177"/>
      <c r="Q473" s="177"/>
      <c r="R473" s="177"/>
      <c r="S473" s="177"/>
      <c r="T473" s="178"/>
      <c r="AT473" s="172" t="s">
        <v>151</v>
      </c>
      <c r="AU473" s="172" t="s">
        <v>78</v>
      </c>
      <c r="AV473" s="14" t="s">
        <v>78</v>
      </c>
      <c r="AW473" s="14" t="s">
        <v>31</v>
      </c>
      <c r="AX473" s="14" t="s">
        <v>76</v>
      </c>
      <c r="AY473" s="172" t="s">
        <v>139</v>
      </c>
    </row>
    <row r="474" spans="1:65" s="2" customFormat="1" ht="44.25" customHeight="1">
      <c r="A474" s="34"/>
      <c r="B474" s="144"/>
      <c r="C474" s="145" t="s">
        <v>684</v>
      </c>
      <c r="D474" s="145" t="s">
        <v>142</v>
      </c>
      <c r="E474" s="146" t="s">
        <v>685</v>
      </c>
      <c r="F474" s="147" t="s">
        <v>686</v>
      </c>
      <c r="G474" s="148" t="s">
        <v>170</v>
      </c>
      <c r="H474" s="149">
        <v>6.1340000000000003</v>
      </c>
      <c r="I474" s="150"/>
      <c r="J474" s="151">
        <f>ROUND(I474*H474,2)</f>
        <v>0</v>
      </c>
      <c r="K474" s="147" t="s">
        <v>146</v>
      </c>
      <c r="L474" s="35"/>
      <c r="M474" s="152" t="s">
        <v>3</v>
      </c>
      <c r="N474" s="153" t="s">
        <v>40</v>
      </c>
      <c r="O474" s="55"/>
      <c r="P474" s="154">
        <f>O474*H474</f>
        <v>0</v>
      </c>
      <c r="Q474" s="154">
        <v>0</v>
      </c>
      <c r="R474" s="154">
        <f>Q474*H474</f>
        <v>0</v>
      </c>
      <c r="S474" s="154">
        <v>0</v>
      </c>
      <c r="T474" s="155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56" t="s">
        <v>197</v>
      </c>
      <c r="AT474" s="156" t="s">
        <v>142</v>
      </c>
      <c r="AU474" s="156" t="s">
        <v>78</v>
      </c>
      <c r="AY474" s="19" t="s">
        <v>139</v>
      </c>
      <c r="BE474" s="157">
        <f>IF(N474="základní",J474,0)</f>
        <v>0</v>
      </c>
      <c r="BF474" s="157">
        <f>IF(N474="snížená",J474,0)</f>
        <v>0</v>
      </c>
      <c r="BG474" s="157">
        <f>IF(N474="zákl. přenesená",J474,0)</f>
        <v>0</v>
      </c>
      <c r="BH474" s="157">
        <f>IF(N474="sníž. přenesená",J474,0)</f>
        <v>0</v>
      </c>
      <c r="BI474" s="157">
        <f>IF(N474="nulová",J474,0)</f>
        <v>0</v>
      </c>
      <c r="BJ474" s="19" t="s">
        <v>76</v>
      </c>
      <c r="BK474" s="157">
        <f>ROUND(I474*H474,2)</f>
        <v>0</v>
      </c>
      <c r="BL474" s="19" t="s">
        <v>197</v>
      </c>
      <c r="BM474" s="156" t="s">
        <v>687</v>
      </c>
    </row>
    <row r="475" spans="1:65" s="2" customFormat="1">
      <c r="A475" s="34"/>
      <c r="B475" s="35"/>
      <c r="C475" s="34"/>
      <c r="D475" s="158" t="s">
        <v>149</v>
      </c>
      <c r="E475" s="34"/>
      <c r="F475" s="159" t="s">
        <v>688</v>
      </c>
      <c r="G475" s="34"/>
      <c r="H475" s="34"/>
      <c r="I475" s="160"/>
      <c r="J475" s="34"/>
      <c r="K475" s="34"/>
      <c r="L475" s="35"/>
      <c r="M475" s="161"/>
      <c r="N475" s="162"/>
      <c r="O475" s="55"/>
      <c r="P475" s="55"/>
      <c r="Q475" s="55"/>
      <c r="R475" s="55"/>
      <c r="S475" s="55"/>
      <c r="T475" s="56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9" t="s">
        <v>149</v>
      </c>
      <c r="AU475" s="19" t="s">
        <v>78</v>
      </c>
    </row>
    <row r="476" spans="1:65" s="12" customFormat="1" ht="22.8" customHeight="1">
      <c r="B476" s="131"/>
      <c r="D476" s="132" t="s">
        <v>68</v>
      </c>
      <c r="E476" s="142" t="s">
        <v>689</v>
      </c>
      <c r="F476" s="142" t="s">
        <v>690</v>
      </c>
      <c r="I476" s="134"/>
      <c r="J476" s="143">
        <f>BK476</f>
        <v>0</v>
      </c>
      <c r="L476" s="131"/>
      <c r="M476" s="136"/>
      <c r="N476" s="137"/>
      <c r="O476" s="137"/>
      <c r="P476" s="138">
        <f>SUM(P477:P496)</f>
        <v>0</v>
      </c>
      <c r="Q476" s="137"/>
      <c r="R476" s="138">
        <f>SUM(R477:R496)</f>
        <v>3.3400000000000001E-3</v>
      </c>
      <c r="S476" s="137"/>
      <c r="T476" s="139">
        <f>SUM(T477:T496)</f>
        <v>1.06E-3</v>
      </c>
      <c r="AR476" s="132" t="s">
        <v>78</v>
      </c>
      <c r="AT476" s="140" t="s">
        <v>68</v>
      </c>
      <c r="AU476" s="140" t="s">
        <v>76</v>
      </c>
      <c r="AY476" s="132" t="s">
        <v>139</v>
      </c>
      <c r="BK476" s="141">
        <f>SUM(BK477:BK496)</f>
        <v>0</v>
      </c>
    </row>
    <row r="477" spans="1:65" s="2" customFormat="1" ht="24.15" customHeight="1">
      <c r="A477" s="34"/>
      <c r="B477" s="144"/>
      <c r="C477" s="145" t="s">
        <v>691</v>
      </c>
      <c r="D477" s="145" t="s">
        <v>142</v>
      </c>
      <c r="E477" s="146" t="s">
        <v>692</v>
      </c>
      <c r="F477" s="147" t="s">
        <v>693</v>
      </c>
      <c r="G477" s="148" t="s">
        <v>468</v>
      </c>
      <c r="H477" s="149">
        <v>1</v>
      </c>
      <c r="I477" s="150"/>
      <c r="J477" s="151">
        <f>ROUND(I477*H477,2)</f>
        <v>0</v>
      </c>
      <c r="K477" s="147" t="s">
        <v>146</v>
      </c>
      <c r="L477" s="35"/>
      <c r="M477" s="152" t="s">
        <v>3</v>
      </c>
      <c r="N477" s="153" t="s">
        <v>40</v>
      </c>
      <c r="O477" s="55"/>
      <c r="P477" s="154">
        <f>O477*H477</f>
        <v>0</v>
      </c>
      <c r="Q477" s="154">
        <v>0</v>
      </c>
      <c r="R477" s="154">
        <f>Q477*H477</f>
        <v>0</v>
      </c>
      <c r="S477" s="154">
        <v>0</v>
      </c>
      <c r="T477" s="155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56" t="s">
        <v>197</v>
      </c>
      <c r="AT477" s="156" t="s">
        <v>142</v>
      </c>
      <c r="AU477" s="156" t="s">
        <v>78</v>
      </c>
      <c r="AY477" s="19" t="s">
        <v>139</v>
      </c>
      <c r="BE477" s="157">
        <f>IF(N477="základní",J477,0)</f>
        <v>0</v>
      </c>
      <c r="BF477" s="157">
        <f>IF(N477="snížená",J477,0)</f>
        <v>0</v>
      </c>
      <c r="BG477" s="157">
        <f>IF(N477="zákl. přenesená",J477,0)</f>
        <v>0</v>
      </c>
      <c r="BH477" s="157">
        <f>IF(N477="sníž. přenesená",J477,0)</f>
        <v>0</v>
      </c>
      <c r="BI477" s="157">
        <f>IF(N477="nulová",J477,0)</f>
        <v>0</v>
      </c>
      <c r="BJ477" s="19" t="s">
        <v>76</v>
      </c>
      <c r="BK477" s="157">
        <f>ROUND(I477*H477,2)</f>
        <v>0</v>
      </c>
      <c r="BL477" s="19" t="s">
        <v>197</v>
      </c>
      <c r="BM477" s="156" t="s">
        <v>694</v>
      </c>
    </row>
    <row r="478" spans="1:65" s="2" customFormat="1">
      <c r="A478" s="34"/>
      <c r="B478" s="35"/>
      <c r="C478" s="34"/>
      <c r="D478" s="158" t="s">
        <v>149</v>
      </c>
      <c r="E478" s="34"/>
      <c r="F478" s="159" t="s">
        <v>695</v>
      </c>
      <c r="G478" s="34"/>
      <c r="H478" s="34"/>
      <c r="I478" s="160"/>
      <c r="J478" s="34"/>
      <c r="K478" s="34"/>
      <c r="L478" s="35"/>
      <c r="M478" s="161"/>
      <c r="N478" s="162"/>
      <c r="O478" s="55"/>
      <c r="P478" s="55"/>
      <c r="Q478" s="55"/>
      <c r="R478" s="55"/>
      <c r="S478" s="55"/>
      <c r="T478" s="56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9" t="s">
        <v>149</v>
      </c>
      <c r="AU478" s="19" t="s">
        <v>78</v>
      </c>
    </row>
    <row r="479" spans="1:65" s="2" customFormat="1" ht="16.5" customHeight="1">
      <c r="A479" s="34"/>
      <c r="B479" s="144"/>
      <c r="C479" s="187" t="s">
        <v>696</v>
      </c>
      <c r="D479" s="187" t="s">
        <v>175</v>
      </c>
      <c r="E479" s="188" t="s">
        <v>697</v>
      </c>
      <c r="F479" s="189" t="s">
        <v>698</v>
      </c>
      <c r="G479" s="190" t="s">
        <v>468</v>
      </c>
      <c r="H479" s="191">
        <v>1</v>
      </c>
      <c r="I479" s="192"/>
      <c r="J479" s="193">
        <f>ROUND(I479*H479,2)</f>
        <v>0</v>
      </c>
      <c r="K479" s="189" t="s">
        <v>3</v>
      </c>
      <c r="L479" s="194"/>
      <c r="M479" s="195" t="s">
        <v>3</v>
      </c>
      <c r="N479" s="196" t="s">
        <v>40</v>
      </c>
      <c r="O479" s="55"/>
      <c r="P479" s="154">
        <f>O479*H479</f>
        <v>0</v>
      </c>
      <c r="Q479" s="154">
        <v>8.9999999999999998E-4</v>
      </c>
      <c r="R479" s="154">
        <f>Q479*H479</f>
        <v>8.9999999999999998E-4</v>
      </c>
      <c r="S479" s="154">
        <v>0</v>
      </c>
      <c r="T479" s="155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56" t="s">
        <v>348</v>
      </c>
      <c r="AT479" s="156" t="s">
        <v>175</v>
      </c>
      <c r="AU479" s="156" t="s">
        <v>78</v>
      </c>
      <c r="AY479" s="19" t="s">
        <v>139</v>
      </c>
      <c r="BE479" s="157">
        <f>IF(N479="základní",J479,0)</f>
        <v>0</v>
      </c>
      <c r="BF479" s="157">
        <f>IF(N479="snížená",J479,0)</f>
        <v>0</v>
      </c>
      <c r="BG479" s="157">
        <f>IF(N479="zákl. přenesená",J479,0)</f>
        <v>0</v>
      </c>
      <c r="BH479" s="157">
        <f>IF(N479="sníž. přenesená",J479,0)</f>
        <v>0</v>
      </c>
      <c r="BI479" s="157">
        <f>IF(N479="nulová",J479,0)</f>
        <v>0</v>
      </c>
      <c r="BJ479" s="19" t="s">
        <v>76</v>
      </c>
      <c r="BK479" s="157">
        <f>ROUND(I479*H479,2)</f>
        <v>0</v>
      </c>
      <c r="BL479" s="19" t="s">
        <v>197</v>
      </c>
      <c r="BM479" s="156" t="s">
        <v>699</v>
      </c>
    </row>
    <row r="480" spans="1:65" s="2" customFormat="1" ht="24.15" customHeight="1">
      <c r="A480" s="34"/>
      <c r="B480" s="144"/>
      <c r="C480" s="145" t="s">
        <v>700</v>
      </c>
      <c r="D480" s="145" t="s">
        <v>142</v>
      </c>
      <c r="E480" s="146" t="s">
        <v>701</v>
      </c>
      <c r="F480" s="147" t="s">
        <v>702</v>
      </c>
      <c r="G480" s="148" t="s">
        <v>468</v>
      </c>
      <c r="H480" s="149">
        <v>1</v>
      </c>
      <c r="I480" s="150"/>
      <c r="J480" s="151">
        <f>ROUND(I480*H480,2)</f>
        <v>0</v>
      </c>
      <c r="K480" s="147" t="s">
        <v>146</v>
      </c>
      <c r="L480" s="35"/>
      <c r="M480" s="152" t="s">
        <v>3</v>
      </c>
      <c r="N480" s="153" t="s">
        <v>40</v>
      </c>
      <c r="O480" s="55"/>
      <c r="P480" s="154">
        <f>O480*H480</f>
        <v>0</v>
      </c>
      <c r="Q480" s="154">
        <v>0</v>
      </c>
      <c r="R480" s="154">
        <f>Q480*H480</f>
        <v>0</v>
      </c>
      <c r="S480" s="154">
        <v>0</v>
      </c>
      <c r="T480" s="155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56" t="s">
        <v>197</v>
      </c>
      <c r="AT480" s="156" t="s">
        <v>142</v>
      </c>
      <c r="AU480" s="156" t="s">
        <v>78</v>
      </c>
      <c r="AY480" s="19" t="s">
        <v>139</v>
      </c>
      <c r="BE480" s="157">
        <f>IF(N480="základní",J480,0)</f>
        <v>0</v>
      </c>
      <c r="BF480" s="157">
        <f>IF(N480="snížená",J480,0)</f>
        <v>0</v>
      </c>
      <c r="BG480" s="157">
        <f>IF(N480="zákl. přenesená",J480,0)</f>
        <v>0</v>
      </c>
      <c r="BH480" s="157">
        <f>IF(N480="sníž. přenesená",J480,0)</f>
        <v>0</v>
      </c>
      <c r="BI480" s="157">
        <f>IF(N480="nulová",J480,0)</f>
        <v>0</v>
      </c>
      <c r="BJ480" s="19" t="s">
        <v>76</v>
      </c>
      <c r="BK480" s="157">
        <f>ROUND(I480*H480,2)</f>
        <v>0</v>
      </c>
      <c r="BL480" s="19" t="s">
        <v>197</v>
      </c>
      <c r="BM480" s="156" t="s">
        <v>703</v>
      </c>
    </row>
    <row r="481" spans="1:65" s="2" customFormat="1">
      <c r="A481" s="34"/>
      <c r="B481" s="35"/>
      <c r="C481" s="34"/>
      <c r="D481" s="158" t="s">
        <v>149</v>
      </c>
      <c r="E481" s="34"/>
      <c r="F481" s="159" t="s">
        <v>704</v>
      </c>
      <c r="G481" s="34"/>
      <c r="H481" s="34"/>
      <c r="I481" s="160"/>
      <c r="J481" s="34"/>
      <c r="K481" s="34"/>
      <c r="L481" s="35"/>
      <c r="M481" s="161"/>
      <c r="N481" s="162"/>
      <c r="O481" s="55"/>
      <c r="P481" s="55"/>
      <c r="Q481" s="55"/>
      <c r="R481" s="55"/>
      <c r="S481" s="55"/>
      <c r="T481" s="56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9" t="s">
        <v>149</v>
      </c>
      <c r="AU481" s="19" t="s">
        <v>78</v>
      </c>
    </row>
    <row r="482" spans="1:65" s="2" customFormat="1" ht="16.5" customHeight="1">
      <c r="A482" s="34"/>
      <c r="B482" s="144"/>
      <c r="C482" s="187" t="s">
        <v>705</v>
      </c>
      <c r="D482" s="187" t="s">
        <v>175</v>
      </c>
      <c r="E482" s="188" t="s">
        <v>706</v>
      </c>
      <c r="F482" s="189" t="s">
        <v>707</v>
      </c>
      <c r="G482" s="190" t="s">
        <v>468</v>
      </c>
      <c r="H482" s="191">
        <v>1</v>
      </c>
      <c r="I482" s="192"/>
      <c r="J482" s="193">
        <f>ROUND(I482*H482,2)</f>
        <v>0</v>
      </c>
      <c r="K482" s="189" t="s">
        <v>3</v>
      </c>
      <c r="L482" s="194"/>
      <c r="M482" s="195" t="s">
        <v>3</v>
      </c>
      <c r="N482" s="196" t="s">
        <v>40</v>
      </c>
      <c r="O482" s="55"/>
      <c r="P482" s="154">
        <f>O482*H482</f>
        <v>0</v>
      </c>
      <c r="Q482" s="154">
        <v>8.9999999999999998E-4</v>
      </c>
      <c r="R482" s="154">
        <f>Q482*H482</f>
        <v>8.9999999999999998E-4</v>
      </c>
      <c r="S482" s="154">
        <v>0</v>
      </c>
      <c r="T482" s="155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56" t="s">
        <v>348</v>
      </c>
      <c r="AT482" s="156" t="s">
        <v>175</v>
      </c>
      <c r="AU482" s="156" t="s">
        <v>78</v>
      </c>
      <c r="AY482" s="19" t="s">
        <v>139</v>
      </c>
      <c r="BE482" s="157">
        <f>IF(N482="základní",J482,0)</f>
        <v>0</v>
      </c>
      <c r="BF482" s="157">
        <f>IF(N482="snížená",J482,0)</f>
        <v>0</v>
      </c>
      <c r="BG482" s="157">
        <f>IF(N482="zákl. přenesená",J482,0)</f>
        <v>0</v>
      </c>
      <c r="BH482" s="157">
        <f>IF(N482="sníž. přenesená",J482,0)</f>
        <v>0</v>
      </c>
      <c r="BI482" s="157">
        <f>IF(N482="nulová",J482,0)</f>
        <v>0</v>
      </c>
      <c r="BJ482" s="19" t="s">
        <v>76</v>
      </c>
      <c r="BK482" s="157">
        <f>ROUND(I482*H482,2)</f>
        <v>0</v>
      </c>
      <c r="BL482" s="19" t="s">
        <v>197</v>
      </c>
      <c r="BM482" s="156" t="s">
        <v>708</v>
      </c>
    </row>
    <row r="483" spans="1:65" s="2" customFormat="1" ht="24.15" customHeight="1">
      <c r="A483" s="34"/>
      <c r="B483" s="144"/>
      <c r="C483" s="145" t="s">
        <v>709</v>
      </c>
      <c r="D483" s="145" t="s">
        <v>142</v>
      </c>
      <c r="E483" s="146" t="s">
        <v>710</v>
      </c>
      <c r="F483" s="147" t="s">
        <v>711</v>
      </c>
      <c r="G483" s="148" t="s">
        <v>468</v>
      </c>
      <c r="H483" s="149">
        <v>1</v>
      </c>
      <c r="I483" s="150"/>
      <c r="J483" s="151">
        <f>ROUND(I483*H483,2)</f>
        <v>0</v>
      </c>
      <c r="K483" s="147" t="s">
        <v>146</v>
      </c>
      <c r="L483" s="35"/>
      <c r="M483" s="152" t="s">
        <v>3</v>
      </c>
      <c r="N483" s="153" t="s">
        <v>40</v>
      </c>
      <c r="O483" s="55"/>
      <c r="P483" s="154">
        <f>O483*H483</f>
        <v>0</v>
      </c>
      <c r="Q483" s="154">
        <v>0</v>
      </c>
      <c r="R483" s="154">
        <f>Q483*H483</f>
        <v>0</v>
      </c>
      <c r="S483" s="154">
        <v>0</v>
      </c>
      <c r="T483" s="155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56" t="s">
        <v>197</v>
      </c>
      <c r="AT483" s="156" t="s">
        <v>142</v>
      </c>
      <c r="AU483" s="156" t="s">
        <v>78</v>
      </c>
      <c r="AY483" s="19" t="s">
        <v>139</v>
      </c>
      <c r="BE483" s="157">
        <f>IF(N483="základní",J483,0)</f>
        <v>0</v>
      </c>
      <c r="BF483" s="157">
        <f>IF(N483="snížená",J483,0)</f>
        <v>0</v>
      </c>
      <c r="BG483" s="157">
        <f>IF(N483="zákl. přenesená",J483,0)</f>
        <v>0</v>
      </c>
      <c r="BH483" s="157">
        <f>IF(N483="sníž. přenesená",J483,0)</f>
        <v>0</v>
      </c>
      <c r="BI483" s="157">
        <f>IF(N483="nulová",J483,0)</f>
        <v>0</v>
      </c>
      <c r="BJ483" s="19" t="s">
        <v>76</v>
      </c>
      <c r="BK483" s="157">
        <f>ROUND(I483*H483,2)</f>
        <v>0</v>
      </c>
      <c r="BL483" s="19" t="s">
        <v>197</v>
      </c>
      <c r="BM483" s="156" t="s">
        <v>712</v>
      </c>
    </row>
    <row r="484" spans="1:65" s="2" customFormat="1">
      <c r="A484" s="34"/>
      <c r="B484" s="35"/>
      <c r="C484" s="34"/>
      <c r="D484" s="158" t="s">
        <v>149</v>
      </c>
      <c r="E484" s="34"/>
      <c r="F484" s="159" t="s">
        <v>713</v>
      </c>
      <c r="G484" s="34"/>
      <c r="H484" s="34"/>
      <c r="I484" s="160"/>
      <c r="J484" s="34"/>
      <c r="K484" s="34"/>
      <c r="L484" s="35"/>
      <c r="M484" s="161"/>
      <c r="N484" s="162"/>
      <c r="O484" s="55"/>
      <c r="P484" s="55"/>
      <c r="Q484" s="55"/>
      <c r="R484" s="55"/>
      <c r="S484" s="55"/>
      <c r="T484" s="56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9" t="s">
        <v>149</v>
      </c>
      <c r="AU484" s="19" t="s">
        <v>78</v>
      </c>
    </row>
    <row r="485" spans="1:65" s="2" customFormat="1" ht="16.5" customHeight="1">
      <c r="A485" s="34"/>
      <c r="B485" s="144"/>
      <c r="C485" s="187" t="s">
        <v>714</v>
      </c>
      <c r="D485" s="187" t="s">
        <v>175</v>
      </c>
      <c r="E485" s="188" t="s">
        <v>715</v>
      </c>
      <c r="F485" s="189" t="s">
        <v>716</v>
      </c>
      <c r="G485" s="190" t="s">
        <v>468</v>
      </c>
      <c r="H485" s="191">
        <v>1</v>
      </c>
      <c r="I485" s="192"/>
      <c r="J485" s="193">
        <f>ROUND(I485*H485,2)</f>
        <v>0</v>
      </c>
      <c r="K485" s="189" t="s">
        <v>3</v>
      </c>
      <c r="L485" s="194"/>
      <c r="M485" s="195" t="s">
        <v>3</v>
      </c>
      <c r="N485" s="196" t="s">
        <v>40</v>
      </c>
      <c r="O485" s="55"/>
      <c r="P485" s="154">
        <f>O485*H485</f>
        <v>0</v>
      </c>
      <c r="Q485" s="154">
        <v>1.5399999999999999E-3</v>
      </c>
      <c r="R485" s="154">
        <f>Q485*H485</f>
        <v>1.5399999999999999E-3</v>
      </c>
      <c r="S485" s="154">
        <v>0</v>
      </c>
      <c r="T485" s="155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56" t="s">
        <v>348</v>
      </c>
      <c r="AT485" s="156" t="s">
        <v>175</v>
      </c>
      <c r="AU485" s="156" t="s">
        <v>78</v>
      </c>
      <c r="AY485" s="19" t="s">
        <v>139</v>
      </c>
      <c r="BE485" s="157">
        <f>IF(N485="základní",J485,0)</f>
        <v>0</v>
      </c>
      <c r="BF485" s="157">
        <f>IF(N485="snížená",J485,0)</f>
        <v>0</v>
      </c>
      <c r="BG485" s="157">
        <f>IF(N485="zákl. přenesená",J485,0)</f>
        <v>0</v>
      </c>
      <c r="BH485" s="157">
        <f>IF(N485="sníž. přenesená",J485,0)</f>
        <v>0</v>
      </c>
      <c r="BI485" s="157">
        <f>IF(N485="nulová",J485,0)</f>
        <v>0</v>
      </c>
      <c r="BJ485" s="19" t="s">
        <v>76</v>
      </c>
      <c r="BK485" s="157">
        <f>ROUND(I485*H485,2)</f>
        <v>0</v>
      </c>
      <c r="BL485" s="19" t="s">
        <v>197</v>
      </c>
      <c r="BM485" s="156" t="s">
        <v>717</v>
      </c>
    </row>
    <row r="486" spans="1:65" s="2" customFormat="1" ht="24.15" customHeight="1">
      <c r="A486" s="34"/>
      <c r="B486" s="144"/>
      <c r="C486" s="145" t="s">
        <v>718</v>
      </c>
      <c r="D486" s="145" t="s">
        <v>142</v>
      </c>
      <c r="E486" s="146" t="s">
        <v>719</v>
      </c>
      <c r="F486" s="147" t="s">
        <v>720</v>
      </c>
      <c r="G486" s="148" t="s">
        <v>468</v>
      </c>
      <c r="H486" s="149">
        <v>2</v>
      </c>
      <c r="I486" s="150"/>
      <c r="J486" s="151">
        <f>ROUND(I486*H486,2)</f>
        <v>0</v>
      </c>
      <c r="K486" s="147" t="s">
        <v>146</v>
      </c>
      <c r="L486" s="35"/>
      <c r="M486" s="152" t="s">
        <v>3</v>
      </c>
      <c r="N486" s="153" t="s">
        <v>40</v>
      </c>
      <c r="O486" s="55"/>
      <c r="P486" s="154">
        <f>O486*H486</f>
        <v>0</v>
      </c>
      <c r="Q486" s="154">
        <v>0</v>
      </c>
      <c r="R486" s="154">
        <f>Q486*H486</f>
        <v>0</v>
      </c>
      <c r="S486" s="154">
        <v>1.2999999999999999E-4</v>
      </c>
      <c r="T486" s="155">
        <f>S486*H486</f>
        <v>2.5999999999999998E-4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56" t="s">
        <v>197</v>
      </c>
      <c r="AT486" s="156" t="s">
        <v>142</v>
      </c>
      <c r="AU486" s="156" t="s">
        <v>78</v>
      </c>
      <c r="AY486" s="19" t="s">
        <v>139</v>
      </c>
      <c r="BE486" s="157">
        <f>IF(N486="základní",J486,0)</f>
        <v>0</v>
      </c>
      <c r="BF486" s="157">
        <f>IF(N486="snížená",J486,0)</f>
        <v>0</v>
      </c>
      <c r="BG486" s="157">
        <f>IF(N486="zákl. přenesená",J486,0)</f>
        <v>0</v>
      </c>
      <c r="BH486" s="157">
        <f>IF(N486="sníž. přenesená",J486,0)</f>
        <v>0</v>
      </c>
      <c r="BI486" s="157">
        <f>IF(N486="nulová",J486,0)</f>
        <v>0</v>
      </c>
      <c r="BJ486" s="19" t="s">
        <v>76</v>
      </c>
      <c r="BK486" s="157">
        <f>ROUND(I486*H486,2)</f>
        <v>0</v>
      </c>
      <c r="BL486" s="19" t="s">
        <v>197</v>
      </c>
      <c r="BM486" s="156" t="s">
        <v>721</v>
      </c>
    </row>
    <row r="487" spans="1:65" s="2" customFormat="1">
      <c r="A487" s="34"/>
      <c r="B487" s="35"/>
      <c r="C487" s="34"/>
      <c r="D487" s="158" t="s">
        <v>149</v>
      </c>
      <c r="E487" s="34"/>
      <c r="F487" s="159" t="s">
        <v>722</v>
      </c>
      <c r="G487" s="34"/>
      <c r="H487" s="34"/>
      <c r="I487" s="160"/>
      <c r="J487" s="34"/>
      <c r="K487" s="34"/>
      <c r="L487" s="35"/>
      <c r="M487" s="161"/>
      <c r="N487" s="162"/>
      <c r="O487" s="55"/>
      <c r="P487" s="55"/>
      <c r="Q487" s="55"/>
      <c r="R487" s="55"/>
      <c r="S487" s="55"/>
      <c r="T487" s="56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T487" s="19" t="s">
        <v>149</v>
      </c>
      <c r="AU487" s="19" t="s">
        <v>78</v>
      </c>
    </row>
    <row r="488" spans="1:65" s="14" customFormat="1">
      <c r="B488" s="171"/>
      <c r="D488" s="164" t="s">
        <v>151</v>
      </c>
      <c r="E488" s="172" t="s">
        <v>3</v>
      </c>
      <c r="F488" s="173" t="s">
        <v>723</v>
      </c>
      <c r="H488" s="174">
        <v>2</v>
      </c>
      <c r="I488" s="175"/>
      <c r="L488" s="171"/>
      <c r="M488" s="176"/>
      <c r="N488" s="177"/>
      <c r="O488" s="177"/>
      <c r="P488" s="177"/>
      <c r="Q488" s="177"/>
      <c r="R488" s="177"/>
      <c r="S488" s="177"/>
      <c r="T488" s="178"/>
      <c r="AT488" s="172" t="s">
        <v>151</v>
      </c>
      <c r="AU488" s="172" t="s">
        <v>78</v>
      </c>
      <c r="AV488" s="14" t="s">
        <v>78</v>
      </c>
      <c r="AW488" s="14" t="s">
        <v>31</v>
      </c>
      <c r="AX488" s="14" t="s">
        <v>76</v>
      </c>
      <c r="AY488" s="172" t="s">
        <v>139</v>
      </c>
    </row>
    <row r="489" spans="1:65" s="2" customFormat="1" ht="24.15" customHeight="1">
      <c r="A489" s="34"/>
      <c r="B489" s="144"/>
      <c r="C489" s="145" t="s">
        <v>724</v>
      </c>
      <c r="D489" s="145" t="s">
        <v>142</v>
      </c>
      <c r="E489" s="146" t="s">
        <v>725</v>
      </c>
      <c r="F489" s="147" t="s">
        <v>726</v>
      </c>
      <c r="G489" s="148" t="s">
        <v>468</v>
      </c>
      <c r="H489" s="149">
        <v>4</v>
      </c>
      <c r="I489" s="150"/>
      <c r="J489" s="151">
        <f>ROUND(I489*H489,2)</f>
        <v>0</v>
      </c>
      <c r="K489" s="147" t="s">
        <v>146</v>
      </c>
      <c r="L489" s="35"/>
      <c r="M489" s="152" t="s">
        <v>3</v>
      </c>
      <c r="N489" s="153" t="s">
        <v>40</v>
      </c>
      <c r="O489" s="55"/>
      <c r="P489" s="154">
        <f>O489*H489</f>
        <v>0</v>
      </c>
      <c r="Q489" s="154">
        <v>0</v>
      </c>
      <c r="R489" s="154">
        <f>Q489*H489</f>
        <v>0</v>
      </c>
      <c r="S489" s="154">
        <v>2.0000000000000001E-4</v>
      </c>
      <c r="T489" s="155">
        <f>S489*H489</f>
        <v>8.0000000000000004E-4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56" t="s">
        <v>197</v>
      </c>
      <c r="AT489" s="156" t="s">
        <v>142</v>
      </c>
      <c r="AU489" s="156" t="s">
        <v>78</v>
      </c>
      <c r="AY489" s="19" t="s">
        <v>139</v>
      </c>
      <c r="BE489" s="157">
        <f>IF(N489="základní",J489,0)</f>
        <v>0</v>
      </c>
      <c r="BF489" s="157">
        <f>IF(N489="snížená",J489,0)</f>
        <v>0</v>
      </c>
      <c r="BG489" s="157">
        <f>IF(N489="zákl. přenesená",J489,0)</f>
        <v>0</v>
      </c>
      <c r="BH489" s="157">
        <f>IF(N489="sníž. přenesená",J489,0)</f>
        <v>0</v>
      </c>
      <c r="BI489" s="157">
        <f>IF(N489="nulová",J489,0)</f>
        <v>0</v>
      </c>
      <c r="BJ489" s="19" t="s">
        <v>76</v>
      </c>
      <c r="BK489" s="157">
        <f>ROUND(I489*H489,2)</f>
        <v>0</v>
      </c>
      <c r="BL489" s="19" t="s">
        <v>197</v>
      </c>
      <c r="BM489" s="156" t="s">
        <v>727</v>
      </c>
    </row>
    <row r="490" spans="1:65" s="2" customFormat="1">
      <c r="A490" s="34"/>
      <c r="B490" s="35"/>
      <c r="C490" s="34"/>
      <c r="D490" s="158" t="s">
        <v>149</v>
      </c>
      <c r="E490" s="34"/>
      <c r="F490" s="159" t="s">
        <v>728</v>
      </c>
      <c r="G490" s="34"/>
      <c r="H490" s="34"/>
      <c r="I490" s="160"/>
      <c r="J490" s="34"/>
      <c r="K490" s="34"/>
      <c r="L490" s="35"/>
      <c r="M490" s="161"/>
      <c r="N490" s="162"/>
      <c r="O490" s="55"/>
      <c r="P490" s="55"/>
      <c r="Q490" s="55"/>
      <c r="R490" s="55"/>
      <c r="S490" s="55"/>
      <c r="T490" s="56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9" t="s">
        <v>149</v>
      </c>
      <c r="AU490" s="19" t="s">
        <v>78</v>
      </c>
    </row>
    <row r="491" spans="1:65" s="13" customFormat="1">
      <c r="B491" s="163"/>
      <c r="D491" s="164" t="s">
        <v>151</v>
      </c>
      <c r="E491" s="165" t="s">
        <v>3</v>
      </c>
      <c r="F491" s="166" t="s">
        <v>729</v>
      </c>
      <c r="H491" s="165" t="s">
        <v>3</v>
      </c>
      <c r="I491" s="167"/>
      <c r="L491" s="163"/>
      <c r="M491" s="168"/>
      <c r="N491" s="169"/>
      <c r="O491" s="169"/>
      <c r="P491" s="169"/>
      <c r="Q491" s="169"/>
      <c r="R491" s="169"/>
      <c r="S491" s="169"/>
      <c r="T491" s="170"/>
      <c r="AT491" s="165" t="s">
        <v>151</v>
      </c>
      <c r="AU491" s="165" t="s">
        <v>78</v>
      </c>
      <c r="AV491" s="13" t="s">
        <v>76</v>
      </c>
      <c r="AW491" s="13" t="s">
        <v>31</v>
      </c>
      <c r="AX491" s="13" t="s">
        <v>69</v>
      </c>
      <c r="AY491" s="165" t="s">
        <v>139</v>
      </c>
    </row>
    <row r="492" spans="1:65" s="14" customFormat="1">
      <c r="B492" s="171"/>
      <c r="D492" s="164" t="s">
        <v>151</v>
      </c>
      <c r="E492" s="172" t="s">
        <v>3</v>
      </c>
      <c r="F492" s="173" t="s">
        <v>140</v>
      </c>
      <c r="H492" s="174">
        <v>3</v>
      </c>
      <c r="I492" s="175"/>
      <c r="L492" s="171"/>
      <c r="M492" s="176"/>
      <c r="N492" s="177"/>
      <c r="O492" s="177"/>
      <c r="P492" s="177"/>
      <c r="Q492" s="177"/>
      <c r="R492" s="177"/>
      <c r="S492" s="177"/>
      <c r="T492" s="178"/>
      <c r="AT492" s="172" t="s">
        <v>151</v>
      </c>
      <c r="AU492" s="172" t="s">
        <v>78</v>
      </c>
      <c r="AV492" s="14" t="s">
        <v>78</v>
      </c>
      <c r="AW492" s="14" t="s">
        <v>31</v>
      </c>
      <c r="AX492" s="14" t="s">
        <v>69</v>
      </c>
      <c r="AY492" s="172" t="s">
        <v>139</v>
      </c>
    </row>
    <row r="493" spans="1:65" s="13" customFormat="1">
      <c r="B493" s="163"/>
      <c r="D493" s="164" t="s">
        <v>151</v>
      </c>
      <c r="E493" s="165" t="s">
        <v>3</v>
      </c>
      <c r="F493" s="166" t="s">
        <v>730</v>
      </c>
      <c r="H493" s="165" t="s">
        <v>3</v>
      </c>
      <c r="I493" s="167"/>
      <c r="L493" s="163"/>
      <c r="M493" s="168"/>
      <c r="N493" s="169"/>
      <c r="O493" s="169"/>
      <c r="P493" s="169"/>
      <c r="Q493" s="169"/>
      <c r="R493" s="169"/>
      <c r="S493" s="169"/>
      <c r="T493" s="170"/>
      <c r="AT493" s="165" t="s">
        <v>151</v>
      </c>
      <c r="AU493" s="165" t="s">
        <v>78</v>
      </c>
      <c r="AV493" s="13" t="s">
        <v>76</v>
      </c>
      <c r="AW493" s="13" t="s">
        <v>31</v>
      </c>
      <c r="AX493" s="13" t="s">
        <v>69</v>
      </c>
      <c r="AY493" s="165" t="s">
        <v>139</v>
      </c>
    </row>
    <row r="494" spans="1:65" s="14" customFormat="1">
      <c r="B494" s="171"/>
      <c r="D494" s="164" t="s">
        <v>151</v>
      </c>
      <c r="E494" s="172" t="s">
        <v>3</v>
      </c>
      <c r="F494" s="173" t="s">
        <v>76</v>
      </c>
      <c r="H494" s="174">
        <v>1</v>
      </c>
      <c r="I494" s="175"/>
      <c r="L494" s="171"/>
      <c r="M494" s="176"/>
      <c r="N494" s="177"/>
      <c r="O494" s="177"/>
      <c r="P494" s="177"/>
      <c r="Q494" s="177"/>
      <c r="R494" s="177"/>
      <c r="S494" s="177"/>
      <c r="T494" s="178"/>
      <c r="AT494" s="172" t="s">
        <v>151</v>
      </c>
      <c r="AU494" s="172" t="s">
        <v>78</v>
      </c>
      <c r="AV494" s="14" t="s">
        <v>78</v>
      </c>
      <c r="AW494" s="14" t="s">
        <v>31</v>
      </c>
      <c r="AX494" s="14" t="s">
        <v>69</v>
      </c>
      <c r="AY494" s="172" t="s">
        <v>139</v>
      </c>
    </row>
    <row r="495" spans="1:65" s="15" customFormat="1">
      <c r="B495" s="179"/>
      <c r="D495" s="164" t="s">
        <v>151</v>
      </c>
      <c r="E495" s="180" t="s">
        <v>3</v>
      </c>
      <c r="F495" s="181" t="s">
        <v>161</v>
      </c>
      <c r="H495" s="182">
        <v>4</v>
      </c>
      <c r="I495" s="183"/>
      <c r="L495" s="179"/>
      <c r="M495" s="184"/>
      <c r="N495" s="185"/>
      <c r="O495" s="185"/>
      <c r="P495" s="185"/>
      <c r="Q495" s="185"/>
      <c r="R495" s="185"/>
      <c r="S495" s="185"/>
      <c r="T495" s="186"/>
      <c r="AT495" s="180" t="s">
        <v>151</v>
      </c>
      <c r="AU495" s="180" t="s">
        <v>78</v>
      </c>
      <c r="AV495" s="15" t="s">
        <v>147</v>
      </c>
      <c r="AW495" s="15" t="s">
        <v>31</v>
      </c>
      <c r="AX495" s="15" t="s">
        <v>76</v>
      </c>
      <c r="AY495" s="180" t="s">
        <v>139</v>
      </c>
    </row>
    <row r="496" spans="1:65" s="2" customFormat="1" ht="24.15" customHeight="1">
      <c r="A496" s="34"/>
      <c r="B496" s="144"/>
      <c r="C496" s="145" t="s">
        <v>731</v>
      </c>
      <c r="D496" s="145" t="s">
        <v>142</v>
      </c>
      <c r="E496" s="146" t="s">
        <v>732</v>
      </c>
      <c r="F496" s="147" t="s">
        <v>733</v>
      </c>
      <c r="G496" s="148" t="s">
        <v>468</v>
      </c>
      <c r="H496" s="149">
        <v>9</v>
      </c>
      <c r="I496" s="150"/>
      <c r="J496" s="151">
        <f>ROUND(I496*H496,2)</f>
        <v>0</v>
      </c>
      <c r="K496" s="147" t="s">
        <v>3</v>
      </c>
      <c r="L496" s="35"/>
      <c r="M496" s="152" t="s">
        <v>3</v>
      </c>
      <c r="N496" s="153" t="s">
        <v>40</v>
      </c>
      <c r="O496" s="55"/>
      <c r="P496" s="154">
        <f>O496*H496</f>
        <v>0</v>
      </c>
      <c r="Q496" s="154">
        <v>0</v>
      </c>
      <c r="R496" s="154">
        <f>Q496*H496</f>
        <v>0</v>
      </c>
      <c r="S496" s="154">
        <v>0</v>
      </c>
      <c r="T496" s="155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56" t="s">
        <v>197</v>
      </c>
      <c r="AT496" s="156" t="s">
        <v>142</v>
      </c>
      <c r="AU496" s="156" t="s">
        <v>78</v>
      </c>
      <c r="AY496" s="19" t="s">
        <v>139</v>
      </c>
      <c r="BE496" s="157">
        <f>IF(N496="základní",J496,0)</f>
        <v>0</v>
      </c>
      <c r="BF496" s="157">
        <f>IF(N496="snížená",J496,0)</f>
        <v>0</v>
      </c>
      <c r="BG496" s="157">
        <f>IF(N496="zákl. přenesená",J496,0)</f>
        <v>0</v>
      </c>
      <c r="BH496" s="157">
        <f>IF(N496="sníž. přenesená",J496,0)</f>
        <v>0</v>
      </c>
      <c r="BI496" s="157">
        <f>IF(N496="nulová",J496,0)</f>
        <v>0</v>
      </c>
      <c r="BJ496" s="19" t="s">
        <v>76</v>
      </c>
      <c r="BK496" s="157">
        <f>ROUND(I496*H496,2)</f>
        <v>0</v>
      </c>
      <c r="BL496" s="19" t="s">
        <v>197</v>
      </c>
      <c r="BM496" s="156" t="s">
        <v>734</v>
      </c>
    </row>
    <row r="497" spans="1:65" s="12" customFormat="1" ht="22.8" customHeight="1">
      <c r="B497" s="131"/>
      <c r="D497" s="132" t="s">
        <v>68</v>
      </c>
      <c r="E497" s="142" t="s">
        <v>735</v>
      </c>
      <c r="F497" s="142" t="s">
        <v>736</v>
      </c>
      <c r="I497" s="134"/>
      <c r="J497" s="143">
        <f>BK497</f>
        <v>0</v>
      </c>
      <c r="L497" s="131"/>
      <c r="M497" s="136"/>
      <c r="N497" s="137"/>
      <c r="O497" s="137"/>
      <c r="P497" s="138">
        <f>SUM(P498:P520)</f>
        <v>0</v>
      </c>
      <c r="Q497" s="137"/>
      <c r="R497" s="138">
        <f>SUM(R498:R520)</f>
        <v>1.2530674800000001</v>
      </c>
      <c r="S497" s="137"/>
      <c r="T497" s="139">
        <f>SUM(T498:T520)</f>
        <v>0.94469999999999987</v>
      </c>
      <c r="AR497" s="132" t="s">
        <v>78</v>
      </c>
      <c r="AT497" s="140" t="s">
        <v>68</v>
      </c>
      <c r="AU497" s="140" t="s">
        <v>76</v>
      </c>
      <c r="AY497" s="132" t="s">
        <v>139</v>
      </c>
      <c r="BK497" s="141">
        <f>SUM(BK498:BK520)</f>
        <v>0</v>
      </c>
    </row>
    <row r="498" spans="1:65" s="2" customFormat="1" ht="44.25" customHeight="1">
      <c r="A498" s="34"/>
      <c r="B498" s="144"/>
      <c r="C498" s="145" t="s">
        <v>737</v>
      </c>
      <c r="D498" s="145" t="s">
        <v>142</v>
      </c>
      <c r="E498" s="146" t="s">
        <v>738</v>
      </c>
      <c r="F498" s="147" t="s">
        <v>739</v>
      </c>
      <c r="G498" s="148" t="s">
        <v>145</v>
      </c>
      <c r="H498" s="149">
        <v>2.88</v>
      </c>
      <c r="I498" s="150"/>
      <c r="J498" s="151">
        <f>ROUND(I498*H498,2)</f>
        <v>0</v>
      </c>
      <c r="K498" s="147" t="s">
        <v>146</v>
      </c>
      <c r="L498" s="35"/>
      <c r="M498" s="152" t="s">
        <v>3</v>
      </c>
      <c r="N498" s="153" t="s">
        <v>40</v>
      </c>
      <c r="O498" s="55"/>
      <c r="P498" s="154">
        <f>O498*H498</f>
        <v>0</v>
      </c>
      <c r="Q498" s="154">
        <v>1.434E-2</v>
      </c>
      <c r="R498" s="154">
        <f>Q498*H498</f>
        <v>4.1299200000000001E-2</v>
      </c>
      <c r="S498" s="154">
        <v>0</v>
      </c>
      <c r="T498" s="155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56" t="s">
        <v>197</v>
      </c>
      <c r="AT498" s="156" t="s">
        <v>142</v>
      </c>
      <c r="AU498" s="156" t="s">
        <v>78</v>
      </c>
      <c r="AY498" s="19" t="s">
        <v>139</v>
      </c>
      <c r="BE498" s="157">
        <f>IF(N498="základní",J498,0)</f>
        <v>0</v>
      </c>
      <c r="BF498" s="157">
        <f>IF(N498="snížená",J498,0)</f>
        <v>0</v>
      </c>
      <c r="BG498" s="157">
        <f>IF(N498="zákl. přenesená",J498,0)</f>
        <v>0</v>
      </c>
      <c r="BH498" s="157">
        <f>IF(N498="sníž. přenesená",J498,0)</f>
        <v>0</v>
      </c>
      <c r="BI498" s="157">
        <f>IF(N498="nulová",J498,0)</f>
        <v>0</v>
      </c>
      <c r="BJ498" s="19" t="s">
        <v>76</v>
      </c>
      <c r="BK498" s="157">
        <f>ROUND(I498*H498,2)</f>
        <v>0</v>
      </c>
      <c r="BL498" s="19" t="s">
        <v>197</v>
      </c>
      <c r="BM498" s="156" t="s">
        <v>740</v>
      </c>
    </row>
    <row r="499" spans="1:65" s="2" customFormat="1">
      <c r="A499" s="34"/>
      <c r="B499" s="35"/>
      <c r="C499" s="34"/>
      <c r="D499" s="158" t="s">
        <v>149</v>
      </c>
      <c r="E499" s="34"/>
      <c r="F499" s="159" t="s">
        <v>741</v>
      </c>
      <c r="G499" s="34"/>
      <c r="H499" s="34"/>
      <c r="I499" s="160"/>
      <c r="J499" s="34"/>
      <c r="K499" s="34"/>
      <c r="L499" s="35"/>
      <c r="M499" s="161"/>
      <c r="N499" s="162"/>
      <c r="O499" s="55"/>
      <c r="P499" s="55"/>
      <c r="Q499" s="55"/>
      <c r="R499" s="55"/>
      <c r="S499" s="55"/>
      <c r="T499" s="56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9" t="s">
        <v>149</v>
      </c>
      <c r="AU499" s="19" t="s">
        <v>78</v>
      </c>
    </row>
    <row r="500" spans="1:65" s="13" customFormat="1">
      <c r="B500" s="163"/>
      <c r="D500" s="164" t="s">
        <v>151</v>
      </c>
      <c r="E500" s="165" t="s">
        <v>3</v>
      </c>
      <c r="F500" s="166" t="s">
        <v>742</v>
      </c>
      <c r="H500" s="165" t="s">
        <v>3</v>
      </c>
      <c r="I500" s="167"/>
      <c r="L500" s="163"/>
      <c r="M500" s="168"/>
      <c r="N500" s="169"/>
      <c r="O500" s="169"/>
      <c r="P500" s="169"/>
      <c r="Q500" s="169"/>
      <c r="R500" s="169"/>
      <c r="S500" s="169"/>
      <c r="T500" s="170"/>
      <c r="AT500" s="165" t="s">
        <v>151</v>
      </c>
      <c r="AU500" s="165" t="s">
        <v>78</v>
      </c>
      <c r="AV500" s="13" t="s">
        <v>76</v>
      </c>
      <c r="AW500" s="13" t="s">
        <v>31</v>
      </c>
      <c r="AX500" s="13" t="s">
        <v>69</v>
      </c>
      <c r="AY500" s="165" t="s">
        <v>139</v>
      </c>
    </row>
    <row r="501" spans="1:65" s="14" customFormat="1">
      <c r="B501" s="171"/>
      <c r="D501" s="164" t="s">
        <v>151</v>
      </c>
      <c r="E501" s="172" t="s">
        <v>3</v>
      </c>
      <c r="F501" s="173" t="s">
        <v>743</v>
      </c>
      <c r="H501" s="174">
        <v>2.88</v>
      </c>
      <c r="I501" s="175"/>
      <c r="L501" s="171"/>
      <c r="M501" s="176"/>
      <c r="N501" s="177"/>
      <c r="O501" s="177"/>
      <c r="P501" s="177"/>
      <c r="Q501" s="177"/>
      <c r="R501" s="177"/>
      <c r="S501" s="177"/>
      <c r="T501" s="178"/>
      <c r="AT501" s="172" t="s">
        <v>151</v>
      </c>
      <c r="AU501" s="172" t="s">
        <v>78</v>
      </c>
      <c r="AV501" s="14" t="s">
        <v>78</v>
      </c>
      <c r="AW501" s="14" t="s">
        <v>31</v>
      </c>
      <c r="AX501" s="14" t="s">
        <v>76</v>
      </c>
      <c r="AY501" s="172" t="s">
        <v>139</v>
      </c>
    </row>
    <row r="502" spans="1:65" s="2" customFormat="1" ht="49.05" customHeight="1">
      <c r="A502" s="34"/>
      <c r="B502" s="144"/>
      <c r="C502" s="145" t="s">
        <v>744</v>
      </c>
      <c r="D502" s="145" t="s">
        <v>142</v>
      </c>
      <c r="E502" s="146" t="s">
        <v>745</v>
      </c>
      <c r="F502" s="147" t="s">
        <v>746</v>
      </c>
      <c r="G502" s="148" t="s">
        <v>145</v>
      </c>
      <c r="H502" s="149">
        <v>23.343</v>
      </c>
      <c r="I502" s="150"/>
      <c r="J502" s="151">
        <f>ROUND(I502*H502,2)</f>
        <v>0</v>
      </c>
      <c r="K502" s="147" t="s">
        <v>146</v>
      </c>
      <c r="L502" s="35"/>
      <c r="M502" s="152" t="s">
        <v>3</v>
      </c>
      <c r="N502" s="153" t="s">
        <v>40</v>
      </c>
      <c r="O502" s="55"/>
      <c r="P502" s="154">
        <f>O502*H502</f>
        <v>0</v>
      </c>
      <c r="Q502" s="154">
        <v>1.396E-2</v>
      </c>
      <c r="R502" s="154">
        <f>Q502*H502</f>
        <v>0.32586828000000001</v>
      </c>
      <c r="S502" s="154">
        <v>0</v>
      </c>
      <c r="T502" s="155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56" t="s">
        <v>197</v>
      </c>
      <c r="AT502" s="156" t="s">
        <v>142</v>
      </c>
      <c r="AU502" s="156" t="s">
        <v>78</v>
      </c>
      <c r="AY502" s="19" t="s">
        <v>139</v>
      </c>
      <c r="BE502" s="157">
        <f>IF(N502="základní",J502,0)</f>
        <v>0</v>
      </c>
      <c r="BF502" s="157">
        <f>IF(N502="snížená",J502,0)</f>
        <v>0</v>
      </c>
      <c r="BG502" s="157">
        <f>IF(N502="zákl. přenesená",J502,0)</f>
        <v>0</v>
      </c>
      <c r="BH502" s="157">
        <f>IF(N502="sníž. přenesená",J502,0)</f>
        <v>0</v>
      </c>
      <c r="BI502" s="157">
        <f>IF(N502="nulová",J502,0)</f>
        <v>0</v>
      </c>
      <c r="BJ502" s="19" t="s">
        <v>76</v>
      </c>
      <c r="BK502" s="157">
        <f>ROUND(I502*H502,2)</f>
        <v>0</v>
      </c>
      <c r="BL502" s="19" t="s">
        <v>197</v>
      </c>
      <c r="BM502" s="156" t="s">
        <v>747</v>
      </c>
    </row>
    <row r="503" spans="1:65" s="2" customFormat="1">
      <c r="A503" s="34"/>
      <c r="B503" s="35"/>
      <c r="C503" s="34"/>
      <c r="D503" s="158" t="s">
        <v>149</v>
      </c>
      <c r="E503" s="34"/>
      <c r="F503" s="159" t="s">
        <v>748</v>
      </c>
      <c r="G503" s="34"/>
      <c r="H503" s="34"/>
      <c r="I503" s="160"/>
      <c r="J503" s="34"/>
      <c r="K503" s="34"/>
      <c r="L503" s="35"/>
      <c r="M503" s="161"/>
      <c r="N503" s="162"/>
      <c r="O503" s="55"/>
      <c r="P503" s="55"/>
      <c r="Q503" s="55"/>
      <c r="R503" s="55"/>
      <c r="S503" s="55"/>
      <c r="T503" s="56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9" t="s">
        <v>149</v>
      </c>
      <c r="AU503" s="19" t="s">
        <v>78</v>
      </c>
    </row>
    <row r="504" spans="1:65" s="14" customFormat="1">
      <c r="B504" s="171"/>
      <c r="D504" s="164" t="s">
        <v>151</v>
      </c>
      <c r="E504" s="172" t="s">
        <v>3</v>
      </c>
      <c r="F504" s="173" t="s">
        <v>749</v>
      </c>
      <c r="H504" s="174">
        <v>23.343</v>
      </c>
      <c r="I504" s="175"/>
      <c r="L504" s="171"/>
      <c r="M504" s="176"/>
      <c r="N504" s="177"/>
      <c r="O504" s="177"/>
      <c r="P504" s="177"/>
      <c r="Q504" s="177"/>
      <c r="R504" s="177"/>
      <c r="S504" s="177"/>
      <c r="T504" s="178"/>
      <c r="AT504" s="172" t="s">
        <v>151</v>
      </c>
      <c r="AU504" s="172" t="s">
        <v>78</v>
      </c>
      <c r="AV504" s="14" t="s">
        <v>78</v>
      </c>
      <c r="AW504" s="14" t="s">
        <v>31</v>
      </c>
      <c r="AX504" s="14" t="s">
        <v>76</v>
      </c>
      <c r="AY504" s="172" t="s">
        <v>139</v>
      </c>
    </row>
    <row r="505" spans="1:65" s="2" customFormat="1" ht="44.25" customHeight="1">
      <c r="A505" s="34"/>
      <c r="B505" s="144"/>
      <c r="C505" s="145" t="s">
        <v>750</v>
      </c>
      <c r="D505" s="145" t="s">
        <v>142</v>
      </c>
      <c r="E505" s="146" t="s">
        <v>751</v>
      </c>
      <c r="F505" s="147" t="s">
        <v>752</v>
      </c>
      <c r="G505" s="148" t="s">
        <v>145</v>
      </c>
      <c r="H505" s="149">
        <v>57</v>
      </c>
      <c r="I505" s="150"/>
      <c r="J505" s="151">
        <f>ROUND(I505*H505,2)</f>
        <v>0</v>
      </c>
      <c r="K505" s="147" t="s">
        <v>146</v>
      </c>
      <c r="L505" s="35"/>
      <c r="M505" s="152" t="s">
        <v>3</v>
      </c>
      <c r="N505" s="153" t="s">
        <v>40</v>
      </c>
      <c r="O505" s="55"/>
      <c r="P505" s="154">
        <f>O505*H505</f>
        <v>0</v>
      </c>
      <c r="Q505" s="154">
        <v>0</v>
      </c>
      <c r="R505" s="154">
        <f>Q505*H505</f>
        <v>0</v>
      </c>
      <c r="S505" s="154">
        <v>0</v>
      </c>
      <c r="T505" s="155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56" t="s">
        <v>197</v>
      </c>
      <c r="AT505" s="156" t="s">
        <v>142</v>
      </c>
      <c r="AU505" s="156" t="s">
        <v>78</v>
      </c>
      <c r="AY505" s="19" t="s">
        <v>139</v>
      </c>
      <c r="BE505" s="157">
        <f>IF(N505="základní",J505,0)</f>
        <v>0</v>
      </c>
      <c r="BF505" s="157">
        <f>IF(N505="snížená",J505,0)</f>
        <v>0</v>
      </c>
      <c r="BG505" s="157">
        <f>IF(N505="zákl. přenesená",J505,0)</f>
        <v>0</v>
      </c>
      <c r="BH505" s="157">
        <f>IF(N505="sníž. přenesená",J505,0)</f>
        <v>0</v>
      </c>
      <c r="BI505" s="157">
        <f>IF(N505="nulová",J505,0)</f>
        <v>0</v>
      </c>
      <c r="BJ505" s="19" t="s">
        <v>76</v>
      </c>
      <c r="BK505" s="157">
        <f>ROUND(I505*H505,2)</f>
        <v>0</v>
      </c>
      <c r="BL505" s="19" t="s">
        <v>197</v>
      </c>
      <c r="BM505" s="156" t="s">
        <v>753</v>
      </c>
    </row>
    <row r="506" spans="1:65" s="2" customFormat="1">
      <c r="A506" s="34"/>
      <c r="B506" s="35"/>
      <c r="C506" s="34"/>
      <c r="D506" s="158" t="s">
        <v>149</v>
      </c>
      <c r="E506" s="34"/>
      <c r="F506" s="159" t="s">
        <v>754</v>
      </c>
      <c r="G506" s="34"/>
      <c r="H506" s="34"/>
      <c r="I506" s="160"/>
      <c r="J506" s="34"/>
      <c r="K506" s="34"/>
      <c r="L506" s="35"/>
      <c r="M506" s="161"/>
      <c r="N506" s="162"/>
      <c r="O506" s="55"/>
      <c r="P506" s="55"/>
      <c r="Q506" s="55"/>
      <c r="R506" s="55"/>
      <c r="S506" s="55"/>
      <c r="T506" s="56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9" t="s">
        <v>149</v>
      </c>
      <c r="AU506" s="19" t="s">
        <v>78</v>
      </c>
    </row>
    <row r="507" spans="1:65" s="14" customFormat="1">
      <c r="B507" s="171"/>
      <c r="D507" s="164" t="s">
        <v>151</v>
      </c>
      <c r="E507" s="172" t="s">
        <v>3</v>
      </c>
      <c r="F507" s="173" t="s">
        <v>755</v>
      </c>
      <c r="H507" s="174">
        <v>57</v>
      </c>
      <c r="I507" s="175"/>
      <c r="L507" s="171"/>
      <c r="M507" s="176"/>
      <c r="N507" s="177"/>
      <c r="O507" s="177"/>
      <c r="P507" s="177"/>
      <c r="Q507" s="177"/>
      <c r="R507" s="177"/>
      <c r="S507" s="177"/>
      <c r="T507" s="178"/>
      <c r="AT507" s="172" t="s">
        <v>151</v>
      </c>
      <c r="AU507" s="172" t="s">
        <v>78</v>
      </c>
      <c r="AV507" s="14" t="s">
        <v>78</v>
      </c>
      <c r="AW507" s="14" t="s">
        <v>31</v>
      </c>
      <c r="AX507" s="14" t="s">
        <v>76</v>
      </c>
      <c r="AY507" s="172" t="s">
        <v>139</v>
      </c>
    </row>
    <row r="508" spans="1:65" s="2" customFormat="1" ht="21.75" customHeight="1">
      <c r="A508" s="34"/>
      <c r="B508" s="144"/>
      <c r="C508" s="187" t="s">
        <v>756</v>
      </c>
      <c r="D508" s="187" t="s">
        <v>175</v>
      </c>
      <c r="E508" s="188" t="s">
        <v>757</v>
      </c>
      <c r="F508" s="189" t="s">
        <v>758</v>
      </c>
      <c r="G508" s="190" t="s">
        <v>145</v>
      </c>
      <c r="H508" s="191">
        <v>62.7</v>
      </c>
      <c r="I508" s="192"/>
      <c r="J508" s="193">
        <f>ROUND(I508*H508,2)</f>
        <v>0</v>
      </c>
      <c r="K508" s="189" t="s">
        <v>146</v>
      </c>
      <c r="L508" s="194"/>
      <c r="M508" s="195" t="s">
        <v>3</v>
      </c>
      <c r="N508" s="196" t="s">
        <v>40</v>
      </c>
      <c r="O508" s="55"/>
      <c r="P508" s="154">
        <f>O508*H508</f>
        <v>0</v>
      </c>
      <c r="Q508" s="154">
        <v>1.2800000000000001E-2</v>
      </c>
      <c r="R508" s="154">
        <f>Q508*H508</f>
        <v>0.80256000000000005</v>
      </c>
      <c r="S508" s="154">
        <v>0</v>
      </c>
      <c r="T508" s="155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56" t="s">
        <v>348</v>
      </c>
      <c r="AT508" s="156" t="s">
        <v>175</v>
      </c>
      <c r="AU508" s="156" t="s">
        <v>78</v>
      </c>
      <c r="AY508" s="19" t="s">
        <v>139</v>
      </c>
      <c r="BE508" s="157">
        <f>IF(N508="základní",J508,0)</f>
        <v>0</v>
      </c>
      <c r="BF508" s="157">
        <f>IF(N508="snížená",J508,0)</f>
        <v>0</v>
      </c>
      <c r="BG508" s="157">
        <f>IF(N508="zákl. přenesená",J508,0)</f>
        <v>0</v>
      </c>
      <c r="BH508" s="157">
        <f>IF(N508="sníž. přenesená",J508,0)</f>
        <v>0</v>
      </c>
      <c r="BI508" s="157">
        <f>IF(N508="nulová",J508,0)</f>
        <v>0</v>
      </c>
      <c r="BJ508" s="19" t="s">
        <v>76</v>
      </c>
      <c r="BK508" s="157">
        <f>ROUND(I508*H508,2)</f>
        <v>0</v>
      </c>
      <c r="BL508" s="19" t="s">
        <v>197</v>
      </c>
      <c r="BM508" s="156" t="s">
        <v>759</v>
      </c>
    </row>
    <row r="509" spans="1:65" s="14" customFormat="1">
      <c r="B509" s="171"/>
      <c r="D509" s="164" t="s">
        <v>151</v>
      </c>
      <c r="E509" s="172" t="s">
        <v>3</v>
      </c>
      <c r="F509" s="173" t="s">
        <v>760</v>
      </c>
      <c r="H509" s="174">
        <v>62.7</v>
      </c>
      <c r="I509" s="175"/>
      <c r="L509" s="171"/>
      <c r="M509" s="176"/>
      <c r="N509" s="177"/>
      <c r="O509" s="177"/>
      <c r="P509" s="177"/>
      <c r="Q509" s="177"/>
      <c r="R509" s="177"/>
      <c r="S509" s="177"/>
      <c r="T509" s="178"/>
      <c r="AT509" s="172" t="s">
        <v>151</v>
      </c>
      <c r="AU509" s="172" t="s">
        <v>78</v>
      </c>
      <c r="AV509" s="14" t="s">
        <v>78</v>
      </c>
      <c r="AW509" s="14" t="s">
        <v>31</v>
      </c>
      <c r="AX509" s="14" t="s">
        <v>76</v>
      </c>
      <c r="AY509" s="172" t="s">
        <v>139</v>
      </c>
    </row>
    <row r="510" spans="1:65" s="2" customFormat="1" ht="16.5" customHeight="1">
      <c r="A510" s="34"/>
      <c r="B510" s="144"/>
      <c r="C510" s="145" t="s">
        <v>761</v>
      </c>
      <c r="D510" s="145" t="s">
        <v>142</v>
      </c>
      <c r="E510" s="146" t="s">
        <v>762</v>
      </c>
      <c r="F510" s="147" t="s">
        <v>763</v>
      </c>
      <c r="G510" s="148" t="s">
        <v>468</v>
      </c>
      <c r="H510" s="149">
        <v>261</v>
      </c>
      <c r="I510" s="150"/>
      <c r="J510" s="151">
        <f>ROUND(I510*H510,2)</f>
        <v>0</v>
      </c>
      <c r="K510" s="147" t="s">
        <v>3</v>
      </c>
      <c r="L510" s="35"/>
      <c r="M510" s="152" t="s">
        <v>3</v>
      </c>
      <c r="N510" s="153" t="s">
        <v>40</v>
      </c>
      <c r="O510" s="55"/>
      <c r="P510" s="154">
        <f>O510*H510</f>
        <v>0</v>
      </c>
      <c r="Q510" s="154">
        <v>0</v>
      </c>
      <c r="R510" s="154">
        <f>Q510*H510</f>
        <v>0</v>
      </c>
      <c r="S510" s="154">
        <v>0</v>
      </c>
      <c r="T510" s="155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56" t="s">
        <v>197</v>
      </c>
      <c r="AT510" s="156" t="s">
        <v>142</v>
      </c>
      <c r="AU510" s="156" t="s">
        <v>78</v>
      </c>
      <c r="AY510" s="19" t="s">
        <v>139</v>
      </c>
      <c r="BE510" s="157">
        <f>IF(N510="základní",J510,0)</f>
        <v>0</v>
      </c>
      <c r="BF510" s="157">
        <f>IF(N510="snížená",J510,0)</f>
        <v>0</v>
      </c>
      <c r="BG510" s="157">
        <f>IF(N510="zákl. přenesená",J510,0)</f>
        <v>0</v>
      </c>
      <c r="BH510" s="157">
        <f>IF(N510="sníž. přenesená",J510,0)</f>
        <v>0</v>
      </c>
      <c r="BI510" s="157">
        <f>IF(N510="nulová",J510,0)</f>
        <v>0</v>
      </c>
      <c r="BJ510" s="19" t="s">
        <v>76</v>
      </c>
      <c r="BK510" s="157">
        <f>ROUND(I510*H510,2)</f>
        <v>0</v>
      </c>
      <c r="BL510" s="19" t="s">
        <v>197</v>
      </c>
      <c r="BM510" s="156" t="s">
        <v>764</v>
      </c>
    </row>
    <row r="511" spans="1:65" s="14" customFormat="1">
      <c r="B511" s="171"/>
      <c r="D511" s="164" t="s">
        <v>151</v>
      </c>
      <c r="E511" s="172" t="s">
        <v>3</v>
      </c>
      <c r="F511" s="173" t="s">
        <v>765</v>
      </c>
      <c r="H511" s="174">
        <v>261</v>
      </c>
      <c r="I511" s="175"/>
      <c r="L511" s="171"/>
      <c r="M511" s="176"/>
      <c r="N511" s="177"/>
      <c r="O511" s="177"/>
      <c r="P511" s="177"/>
      <c r="Q511" s="177"/>
      <c r="R511" s="177"/>
      <c r="S511" s="177"/>
      <c r="T511" s="178"/>
      <c r="AT511" s="172" t="s">
        <v>151</v>
      </c>
      <c r="AU511" s="172" t="s">
        <v>78</v>
      </c>
      <c r="AV511" s="14" t="s">
        <v>78</v>
      </c>
      <c r="AW511" s="14" t="s">
        <v>31</v>
      </c>
      <c r="AX511" s="14" t="s">
        <v>76</v>
      </c>
      <c r="AY511" s="172" t="s">
        <v>139</v>
      </c>
    </row>
    <row r="512" spans="1:65" s="2" customFormat="1" ht="33.75" customHeight="1">
      <c r="A512" s="34"/>
      <c r="B512" s="144"/>
      <c r="C512" s="187" t="s">
        <v>766</v>
      </c>
      <c r="D512" s="187" t="s">
        <v>175</v>
      </c>
      <c r="E512" s="188" t="s">
        <v>767</v>
      </c>
      <c r="F512" s="189" t="s">
        <v>768</v>
      </c>
      <c r="G512" s="190" t="s">
        <v>468</v>
      </c>
      <c r="H512" s="191">
        <v>261</v>
      </c>
      <c r="I512" s="192"/>
      <c r="J512" s="193">
        <f>ROUND(I512*H512,2)</f>
        <v>0</v>
      </c>
      <c r="K512" s="189" t="s">
        <v>3</v>
      </c>
      <c r="L512" s="194"/>
      <c r="M512" s="195" t="s">
        <v>3</v>
      </c>
      <c r="N512" s="196" t="s">
        <v>40</v>
      </c>
      <c r="O512" s="55"/>
      <c r="P512" s="154">
        <f>O512*H512</f>
        <v>0</v>
      </c>
      <c r="Q512" s="154">
        <v>2.7999999999999998E-4</v>
      </c>
      <c r="R512" s="154">
        <f>Q512*H512</f>
        <v>7.3079999999999992E-2</v>
      </c>
      <c r="S512" s="154">
        <v>0</v>
      </c>
      <c r="T512" s="155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56" t="s">
        <v>348</v>
      </c>
      <c r="AT512" s="156" t="s">
        <v>175</v>
      </c>
      <c r="AU512" s="156" t="s">
        <v>78</v>
      </c>
      <c r="AY512" s="19" t="s">
        <v>139</v>
      </c>
      <c r="BE512" s="157">
        <f>IF(N512="základní",J512,0)</f>
        <v>0</v>
      </c>
      <c r="BF512" s="157">
        <f>IF(N512="snížená",J512,0)</f>
        <v>0</v>
      </c>
      <c r="BG512" s="157">
        <f>IF(N512="zákl. přenesená",J512,0)</f>
        <v>0</v>
      </c>
      <c r="BH512" s="157">
        <f>IF(N512="sníž. přenesená",J512,0)</f>
        <v>0</v>
      </c>
      <c r="BI512" s="157">
        <f>IF(N512="nulová",J512,0)</f>
        <v>0</v>
      </c>
      <c r="BJ512" s="19" t="s">
        <v>76</v>
      </c>
      <c r="BK512" s="157">
        <f>ROUND(I512*H512,2)</f>
        <v>0</v>
      </c>
      <c r="BL512" s="19" t="s">
        <v>197</v>
      </c>
      <c r="BM512" s="156" t="s">
        <v>769</v>
      </c>
    </row>
    <row r="513" spans="1:65" s="2" customFormat="1" ht="24.15" customHeight="1">
      <c r="A513" s="34"/>
      <c r="B513" s="144"/>
      <c r="C513" s="145" t="s">
        <v>770</v>
      </c>
      <c r="D513" s="145" t="s">
        <v>142</v>
      </c>
      <c r="E513" s="146" t="s">
        <v>771</v>
      </c>
      <c r="F513" s="147" t="s">
        <v>772</v>
      </c>
      <c r="G513" s="148" t="s">
        <v>145</v>
      </c>
      <c r="H513" s="149">
        <v>31.49</v>
      </c>
      <c r="I513" s="150"/>
      <c r="J513" s="151">
        <f>ROUND(I513*H513,2)</f>
        <v>0</v>
      </c>
      <c r="K513" s="147" t="s">
        <v>146</v>
      </c>
      <c r="L513" s="35"/>
      <c r="M513" s="152" t="s">
        <v>3</v>
      </c>
      <c r="N513" s="153" t="s">
        <v>40</v>
      </c>
      <c r="O513" s="55"/>
      <c r="P513" s="154">
        <f>O513*H513</f>
        <v>0</v>
      </c>
      <c r="Q513" s="154">
        <v>0</v>
      </c>
      <c r="R513" s="154">
        <f>Q513*H513</f>
        <v>0</v>
      </c>
      <c r="S513" s="154">
        <v>0.03</v>
      </c>
      <c r="T513" s="155">
        <f>S513*H513</f>
        <v>0.94469999999999987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56" t="s">
        <v>197</v>
      </c>
      <c r="AT513" s="156" t="s">
        <v>142</v>
      </c>
      <c r="AU513" s="156" t="s">
        <v>78</v>
      </c>
      <c r="AY513" s="19" t="s">
        <v>139</v>
      </c>
      <c r="BE513" s="157">
        <f>IF(N513="základní",J513,0)</f>
        <v>0</v>
      </c>
      <c r="BF513" s="157">
        <f>IF(N513="snížená",J513,0)</f>
        <v>0</v>
      </c>
      <c r="BG513" s="157">
        <f>IF(N513="zákl. přenesená",J513,0)</f>
        <v>0</v>
      </c>
      <c r="BH513" s="157">
        <f>IF(N513="sníž. přenesená",J513,0)</f>
        <v>0</v>
      </c>
      <c r="BI513" s="157">
        <f>IF(N513="nulová",J513,0)</f>
        <v>0</v>
      </c>
      <c r="BJ513" s="19" t="s">
        <v>76</v>
      </c>
      <c r="BK513" s="157">
        <f>ROUND(I513*H513,2)</f>
        <v>0</v>
      </c>
      <c r="BL513" s="19" t="s">
        <v>197</v>
      </c>
      <c r="BM513" s="156" t="s">
        <v>773</v>
      </c>
    </row>
    <row r="514" spans="1:65" s="2" customFormat="1">
      <c r="A514" s="34"/>
      <c r="B514" s="35"/>
      <c r="C514" s="34"/>
      <c r="D514" s="158" t="s">
        <v>149</v>
      </c>
      <c r="E514" s="34"/>
      <c r="F514" s="159" t="s">
        <v>774</v>
      </c>
      <c r="G514" s="34"/>
      <c r="H514" s="34"/>
      <c r="I514" s="160"/>
      <c r="J514" s="34"/>
      <c r="K514" s="34"/>
      <c r="L514" s="35"/>
      <c r="M514" s="161"/>
      <c r="N514" s="162"/>
      <c r="O514" s="55"/>
      <c r="P514" s="55"/>
      <c r="Q514" s="55"/>
      <c r="R514" s="55"/>
      <c r="S514" s="55"/>
      <c r="T514" s="56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9" t="s">
        <v>149</v>
      </c>
      <c r="AU514" s="19" t="s">
        <v>78</v>
      </c>
    </row>
    <row r="515" spans="1:65" s="13" customFormat="1">
      <c r="B515" s="163"/>
      <c r="D515" s="164" t="s">
        <v>151</v>
      </c>
      <c r="E515" s="165" t="s">
        <v>3</v>
      </c>
      <c r="F515" s="166" t="s">
        <v>528</v>
      </c>
      <c r="H515" s="165" t="s">
        <v>3</v>
      </c>
      <c r="I515" s="167"/>
      <c r="L515" s="163"/>
      <c r="M515" s="168"/>
      <c r="N515" s="169"/>
      <c r="O515" s="169"/>
      <c r="P515" s="169"/>
      <c r="Q515" s="169"/>
      <c r="R515" s="169"/>
      <c r="S515" s="169"/>
      <c r="T515" s="170"/>
      <c r="AT515" s="165" t="s">
        <v>151</v>
      </c>
      <c r="AU515" s="165" t="s">
        <v>78</v>
      </c>
      <c r="AV515" s="13" t="s">
        <v>76</v>
      </c>
      <c r="AW515" s="13" t="s">
        <v>31</v>
      </c>
      <c r="AX515" s="13" t="s">
        <v>69</v>
      </c>
      <c r="AY515" s="165" t="s">
        <v>139</v>
      </c>
    </row>
    <row r="516" spans="1:65" s="14" customFormat="1">
      <c r="B516" s="171"/>
      <c r="D516" s="164" t="s">
        <v>151</v>
      </c>
      <c r="E516" s="172" t="s">
        <v>3</v>
      </c>
      <c r="F516" s="173" t="s">
        <v>775</v>
      </c>
      <c r="H516" s="174">
        <v>31.49</v>
      </c>
      <c r="I516" s="175"/>
      <c r="L516" s="171"/>
      <c r="M516" s="176"/>
      <c r="N516" s="177"/>
      <c r="O516" s="177"/>
      <c r="P516" s="177"/>
      <c r="Q516" s="177"/>
      <c r="R516" s="177"/>
      <c r="S516" s="177"/>
      <c r="T516" s="178"/>
      <c r="AT516" s="172" t="s">
        <v>151</v>
      </c>
      <c r="AU516" s="172" t="s">
        <v>78</v>
      </c>
      <c r="AV516" s="14" t="s">
        <v>78</v>
      </c>
      <c r="AW516" s="14" t="s">
        <v>31</v>
      </c>
      <c r="AX516" s="14" t="s">
        <v>76</v>
      </c>
      <c r="AY516" s="172" t="s">
        <v>139</v>
      </c>
    </row>
    <row r="517" spans="1:65" s="2" customFormat="1" ht="24.15" customHeight="1">
      <c r="A517" s="34"/>
      <c r="B517" s="144"/>
      <c r="C517" s="145" t="s">
        <v>776</v>
      </c>
      <c r="D517" s="145" t="s">
        <v>142</v>
      </c>
      <c r="E517" s="146" t="s">
        <v>777</v>
      </c>
      <c r="F517" s="147" t="s">
        <v>778</v>
      </c>
      <c r="G517" s="148" t="s">
        <v>145</v>
      </c>
      <c r="H517" s="149">
        <v>57</v>
      </c>
      <c r="I517" s="150"/>
      <c r="J517" s="151">
        <f>ROUND(I517*H517,2)</f>
        <v>0</v>
      </c>
      <c r="K517" s="147" t="s">
        <v>146</v>
      </c>
      <c r="L517" s="35"/>
      <c r="M517" s="152" t="s">
        <v>3</v>
      </c>
      <c r="N517" s="153" t="s">
        <v>40</v>
      </c>
      <c r="O517" s="55"/>
      <c r="P517" s="154">
        <f>O517*H517</f>
        <v>0</v>
      </c>
      <c r="Q517" s="154">
        <v>1.8000000000000001E-4</v>
      </c>
      <c r="R517" s="154">
        <f>Q517*H517</f>
        <v>1.026E-2</v>
      </c>
      <c r="S517" s="154">
        <v>0</v>
      </c>
      <c r="T517" s="155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56" t="s">
        <v>197</v>
      </c>
      <c r="AT517" s="156" t="s">
        <v>142</v>
      </c>
      <c r="AU517" s="156" t="s">
        <v>78</v>
      </c>
      <c r="AY517" s="19" t="s">
        <v>139</v>
      </c>
      <c r="BE517" s="157">
        <f>IF(N517="základní",J517,0)</f>
        <v>0</v>
      </c>
      <c r="BF517" s="157">
        <f>IF(N517="snížená",J517,0)</f>
        <v>0</v>
      </c>
      <c r="BG517" s="157">
        <f>IF(N517="zákl. přenesená",J517,0)</f>
        <v>0</v>
      </c>
      <c r="BH517" s="157">
        <f>IF(N517="sníž. přenesená",J517,0)</f>
        <v>0</v>
      </c>
      <c r="BI517" s="157">
        <f>IF(N517="nulová",J517,0)</f>
        <v>0</v>
      </c>
      <c r="BJ517" s="19" t="s">
        <v>76</v>
      </c>
      <c r="BK517" s="157">
        <f>ROUND(I517*H517,2)</f>
        <v>0</v>
      </c>
      <c r="BL517" s="19" t="s">
        <v>197</v>
      </c>
      <c r="BM517" s="156" t="s">
        <v>779</v>
      </c>
    </row>
    <row r="518" spans="1:65" s="2" customFormat="1">
      <c r="A518" s="34"/>
      <c r="B518" s="35"/>
      <c r="C518" s="34"/>
      <c r="D518" s="158" t="s">
        <v>149</v>
      </c>
      <c r="E518" s="34"/>
      <c r="F518" s="159" t="s">
        <v>780</v>
      </c>
      <c r="G518" s="34"/>
      <c r="H518" s="34"/>
      <c r="I518" s="160"/>
      <c r="J518" s="34"/>
      <c r="K518" s="34"/>
      <c r="L518" s="35"/>
      <c r="M518" s="161"/>
      <c r="N518" s="162"/>
      <c r="O518" s="55"/>
      <c r="P518" s="55"/>
      <c r="Q518" s="55"/>
      <c r="R518" s="55"/>
      <c r="S518" s="55"/>
      <c r="T518" s="56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T518" s="19" t="s">
        <v>149</v>
      </c>
      <c r="AU518" s="19" t="s">
        <v>78</v>
      </c>
    </row>
    <row r="519" spans="1:65" s="2" customFormat="1" ht="49.05" customHeight="1">
      <c r="A519" s="34"/>
      <c r="B519" s="144"/>
      <c r="C519" s="145" t="s">
        <v>781</v>
      </c>
      <c r="D519" s="145" t="s">
        <v>142</v>
      </c>
      <c r="E519" s="146" t="s">
        <v>782</v>
      </c>
      <c r="F519" s="147" t="s">
        <v>783</v>
      </c>
      <c r="G519" s="148" t="s">
        <v>170</v>
      </c>
      <c r="H519" s="149">
        <v>1.2529999999999999</v>
      </c>
      <c r="I519" s="150"/>
      <c r="J519" s="151">
        <f>ROUND(I519*H519,2)</f>
        <v>0</v>
      </c>
      <c r="K519" s="147" t="s">
        <v>146</v>
      </c>
      <c r="L519" s="35"/>
      <c r="M519" s="152" t="s">
        <v>3</v>
      </c>
      <c r="N519" s="153" t="s">
        <v>40</v>
      </c>
      <c r="O519" s="55"/>
      <c r="P519" s="154">
        <f>O519*H519</f>
        <v>0</v>
      </c>
      <c r="Q519" s="154">
        <v>0</v>
      </c>
      <c r="R519" s="154">
        <f>Q519*H519</f>
        <v>0</v>
      </c>
      <c r="S519" s="154">
        <v>0</v>
      </c>
      <c r="T519" s="155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56" t="s">
        <v>197</v>
      </c>
      <c r="AT519" s="156" t="s">
        <v>142</v>
      </c>
      <c r="AU519" s="156" t="s">
        <v>78</v>
      </c>
      <c r="AY519" s="19" t="s">
        <v>139</v>
      </c>
      <c r="BE519" s="157">
        <f>IF(N519="základní",J519,0)</f>
        <v>0</v>
      </c>
      <c r="BF519" s="157">
        <f>IF(N519="snížená",J519,0)</f>
        <v>0</v>
      </c>
      <c r="BG519" s="157">
        <f>IF(N519="zákl. přenesená",J519,0)</f>
        <v>0</v>
      </c>
      <c r="BH519" s="157">
        <f>IF(N519="sníž. přenesená",J519,0)</f>
        <v>0</v>
      </c>
      <c r="BI519" s="157">
        <f>IF(N519="nulová",J519,0)</f>
        <v>0</v>
      </c>
      <c r="BJ519" s="19" t="s">
        <v>76</v>
      </c>
      <c r="BK519" s="157">
        <f>ROUND(I519*H519,2)</f>
        <v>0</v>
      </c>
      <c r="BL519" s="19" t="s">
        <v>197</v>
      </c>
      <c r="BM519" s="156" t="s">
        <v>784</v>
      </c>
    </row>
    <row r="520" spans="1:65" s="2" customFormat="1">
      <c r="A520" s="34"/>
      <c r="B520" s="35"/>
      <c r="C520" s="34"/>
      <c r="D520" s="158" t="s">
        <v>149</v>
      </c>
      <c r="E520" s="34"/>
      <c r="F520" s="159" t="s">
        <v>785</v>
      </c>
      <c r="G520" s="34"/>
      <c r="H520" s="34"/>
      <c r="I520" s="160"/>
      <c r="J520" s="34"/>
      <c r="K520" s="34"/>
      <c r="L520" s="35"/>
      <c r="M520" s="161"/>
      <c r="N520" s="162"/>
      <c r="O520" s="55"/>
      <c r="P520" s="55"/>
      <c r="Q520" s="55"/>
      <c r="R520" s="55"/>
      <c r="S520" s="55"/>
      <c r="T520" s="56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9" t="s">
        <v>149</v>
      </c>
      <c r="AU520" s="19" t="s">
        <v>78</v>
      </c>
    </row>
    <row r="521" spans="1:65" s="12" customFormat="1" ht="22.8" customHeight="1">
      <c r="B521" s="131"/>
      <c r="D521" s="132" t="s">
        <v>68</v>
      </c>
      <c r="E521" s="142" t="s">
        <v>786</v>
      </c>
      <c r="F521" s="142" t="s">
        <v>787</v>
      </c>
      <c r="I521" s="134"/>
      <c r="J521" s="143">
        <f>BK521</f>
        <v>0</v>
      </c>
      <c r="L521" s="131"/>
      <c r="M521" s="136"/>
      <c r="N521" s="137"/>
      <c r="O521" s="137"/>
      <c r="P521" s="138">
        <f>SUM(P522:P525)</f>
        <v>0</v>
      </c>
      <c r="Q521" s="137"/>
      <c r="R521" s="138">
        <f>SUM(R522:R525)</f>
        <v>0</v>
      </c>
      <c r="S521" s="137"/>
      <c r="T521" s="139">
        <f>SUM(T522:T525)</f>
        <v>0.58521599999999996</v>
      </c>
      <c r="AR521" s="132" t="s">
        <v>78</v>
      </c>
      <c r="AT521" s="140" t="s">
        <v>68</v>
      </c>
      <c r="AU521" s="140" t="s">
        <v>76</v>
      </c>
      <c r="AY521" s="132" t="s">
        <v>139</v>
      </c>
      <c r="BK521" s="141">
        <f>SUM(BK522:BK525)</f>
        <v>0</v>
      </c>
    </row>
    <row r="522" spans="1:65" s="2" customFormat="1" ht="24.15" customHeight="1">
      <c r="A522" s="34"/>
      <c r="B522" s="144"/>
      <c r="C522" s="145" t="s">
        <v>788</v>
      </c>
      <c r="D522" s="145" t="s">
        <v>142</v>
      </c>
      <c r="E522" s="146" t="s">
        <v>789</v>
      </c>
      <c r="F522" s="147" t="s">
        <v>790</v>
      </c>
      <c r="G522" s="148" t="s">
        <v>145</v>
      </c>
      <c r="H522" s="149">
        <v>23.04</v>
      </c>
      <c r="I522" s="150"/>
      <c r="J522" s="151">
        <f>ROUND(I522*H522,2)</f>
        <v>0</v>
      </c>
      <c r="K522" s="147" t="s">
        <v>146</v>
      </c>
      <c r="L522" s="35"/>
      <c r="M522" s="152" t="s">
        <v>3</v>
      </c>
      <c r="N522" s="153" t="s">
        <v>40</v>
      </c>
      <c r="O522" s="55"/>
      <c r="P522" s="154">
        <f>O522*H522</f>
        <v>0</v>
      </c>
      <c r="Q522" s="154">
        <v>0</v>
      </c>
      <c r="R522" s="154">
        <f>Q522*H522</f>
        <v>0</v>
      </c>
      <c r="S522" s="154">
        <v>2.5399999999999999E-2</v>
      </c>
      <c r="T522" s="155">
        <f>S522*H522</f>
        <v>0.58521599999999996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56" t="s">
        <v>197</v>
      </c>
      <c r="AT522" s="156" t="s">
        <v>142</v>
      </c>
      <c r="AU522" s="156" t="s">
        <v>78</v>
      </c>
      <c r="AY522" s="19" t="s">
        <v>139</v>
      </c>
      <c r="BE522" s="157">
        <f>IF(N522="základní",J522,0)</f>
        <v>0</v>
      </c>
      <c r="BF522" s="157">
        <f>IF(N522="snížená",J522,0)</f>
        <v>0</v>
      </c>
      <c r="BG522" s="157">
        <f>IF(N522="zákl. přenesená",J522,0)</f>
        <v>0</v>
      </c>
      <c r="BH522" s="157">
        <f>IF(N522="sníž. přenesená",J522,0)</f>
        <v>0</v>
      </c>
      <c r="BI522" s="157">
        <f>IF(N522="nulová",J522,0)</f>
        <v>0</v>
      </c>
      <c r="BJ522" s="19" t="s">
        <v>76</v>
      </c>
      <c r="BK522" s="157">
        <f>ROUND(I522*H522,2)</f>
        <v>0</v>
      </c>
      <c r="BL522" s="19" t="s">
        <v>197</v>
      </c>
      <c r="BM522" s="156" t="s">
        <v>791</v>
      </c>
    </row>
    <row r="523" spans="1:65" s="2" customFormat="1">
      <c r="A523" s="34"/>
      <c r="B523" s="35"/>
      <c r="C523" s="34"/>
      <c r="D523" s="158" t="s">
        <v>149</v>
      </c>
      <c r="E523" s="34"/>
      <c r="F523" s="159" t="s">
        <v>792</v>
      </c>
      <c r="G523" s="34"/>
      <c r="H523" s="34"/>
      <c r="I523" s="160"/>
      <c r="J523" s="34"/>
      <c r="K523" s="34"/>
      <c r="L523" s="35"/>
      <c r="M523" s="161"/>
      <c r="N523" s="162"/>
      <c r="O523" s="55"/>
      <c r="P523" s="55"/>
      <c r="Q523" s="55"/>
      <c r="R523" s="55"/>
      <c r="S523" s="55"/>
      <c r="T523" s="56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9" t="s">
        <v>149</v>
      </c>
      <c r="AU523" s="19" t="s">
        <v>78</v>
      </c>
    </row>
    <row r="524" spans="1:65" s="13" customFormat="1">
      <c r="B524" s="163"/>
      <c r="D524" s="164" t="s">
        <v>151</v>
      </c>
      <c r="E524" s="165" t="s">
        <v>3</v>
      </c>
      <c r="F524" s="166" t="s">
        <v>793</v>
      </c>
      <c r="H524" s="165" t="s">
        <v>3</v>
      </c>
      <c r="I524" s="167"/>
      <c r="L524" s="163"/>
      <c r="M524" s="168"/>
      <c r="N524" s="169"/>
      <c r="O524" s="169"/>
      <c r="P524" s="169"/>
      <c r="Q524" s="169"/>
      <c r="R524" s="169"/>
      <c r="S524" s="169"/>
      <c r="T524" s="170"/>
      <c r="AT524" s="165" t="s">
        <v>151</v>
      </c>
      <c r="AU524" s="165" t="s">
        <v>78</v>
      </c>
      <c r="AV524" s="13" t="s">
        <v>76</v>
      </c>
      <c r="AW524" s="13" t="s">
        <v>31</v>
      </c>
      <c r="AX524" s="13" t="s">
        <v>69</v>
      </c>
      <c r="AY524" s="165" t="s">
        <v>139</v>
      </c>
    </row>
    <row r="525" spans="1:65" s="14" customFormat="1">
      <c r="B525" s="171"/>
      <c r="D525" s="164" t="s">
        <v>151</v>
      </c>
      <c r="E525" s="172" t="s">
        <v>3</v>
      </c>
      <c r="F525" s="173" t="s">
        <v>794</v>
      </c>
      <c r="H525" s="174">
        <v>23.04</v>
      </c>
      <c r="I525" s="175"/>
      <c r="L525" s="171"/>
      <c r="M525" s="176"/>
      <c r="N525" s="177"/>
      <c r="O525" s="177"/>
      <c r="P525" s="177"/>
      <c r="Q525" s="177"/>
      <c r="R525" s="177"/>
      <c r="S525" s="177"/>
      <c r="T525" s="178"/>
      <c r="AT525" s="172" t="s">
        <v>151</v>
      </c>
      <c r="AU525" s="172" t="s">
        <v>78</v>
      </c>
      <c r="AV525" s="14" t="s">
        <v>78</v>
      </c>
      <c r="AW525" s="14" t="s">
        <v>31</v>
      </c>
      <c r="AX525" s="14" t="s">
        <v>76</v>
      </c>
      <c r="AY525" s="172" t="s">
        <v>139</v>
      </c>
    </row>
    <row r="526" spans="1:65" s="12" customFormat="1" ht="22.8" customHeight="1">
      <c r="B526" s="131"/>
      <c r="D526" s="132" t="s">
        <v>68</v>
      </c>
      <c r="E526" s="142" t="s">
        <v>795</v>
      </c>
      <c r="F526" s="142" t="s">
        <v>796</v>
      </c>
      <c r="I526" s="134"/>
      <c r="J526" s="143">
        <f>BK526</f>
        <v>0</v>
      </c>
      <c r="L526" s="131"/>
      <c r="M526" s="136"/>
      <c r="N526" s="137"/>
      <c r="O526" s="137"/>
      <c r="P526" s="138">
        <f>SUM(P527:P624)</f>
        <v>0</v>
      </c>
      <c r="Q526" s="137"/>
      <c r="R526" s="138">
        <f>SUM(R527:R624)</f>
        <v>3.0458213999999995</v>
      </c>
      <c r="S526" s="137"/>
      <c r="T526" s="139">
        <f>SUM(T527:T624)</f>
        <v>2.2103472599999998</v>
      </c>
      <c r="AR526" s="132" t="s">
        <v>78</v>
      </c>
      <c r="AT526" s="140" t="s">
        <v>68</v>
      </c>
      <c r="AU526" s="140" t="s">
        <v>76</v>
      </c>
      <c r="AY526" s="132" t="s">
        <v>139</v>
      </c>
      <c r="BK526" s="141">
        <f>SUM(BK527:BK624)</f>
        <v>0</v>
      </c>
    </row>
    <row r="527" spans="1:65" s="2" customFormat="1" ht="24.15" customHeight="1">
      <c r="A527" s="34"/>
      <c r="B527" s="144"/>
      <c r="C527" s="145" t="s">
        <v>797</v>
      </c>
      <c r="D527" s="145" t="s">
        <v>142</v>
      </c>
      <c r="E527" s="146" t="s">
        <v>798</v>
      </c>
      <c r="F527" s="147" t="s">
        <v>799</v>
      </c>
      <c r="G527" s="148" t="s">
        <v>145</v>
      </c>
      <c r="H527" s="149">
        <v>31.49</v>
      </c>
      <c r="I527" s="150"/>
      <c r="J527" s="151">
        <f>ROUND(I527*H527,2)</f>
        <v>0</v>
      </c>
      <c r="K527" s="147" t="s">
        <v>146</v>
      </c>
      <c r="L527" s="35"/>
      <c r="M527" s="152" t="s">
        <v>3</v>
      </c>
      <c r="N527" s="153" t="s">
        <v>40</v>
      </c>
      <c r="O527" s="55"/>
      <c r="P527" s="154">
        <f>O527*H527</f>
        <v>0</v>
      </c>
      <c r="Q527" s="154">
        <v>0</v>
      </c>
      <c r="R527" s="154">
        <f>Q527*H527</f>
        <v>0</v>
      </c>
      <c r="S527" s="154">
        <v>5.94E-3</v>
      </c>
      <c r="T527" s="155">
        <f>S527*H527</f>
        <v>0.18705059999999998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56" t="s">
        <v>197</v>
      </c>
      <c r="AT527" s="156" t="s">
        <v>142</v>
      </c>
      <c r="AU527" s="156" t="s">
        <v>78</v>
      </c>
      <c r="AY527" s="19" t="s">
        <v>139</v>
      </c>
      <c r="BE527" s="157">
        <f>IF(N527="základní",J527,0)</f>
        <v>0</v>
      </c>
      <c r="BF527" s="157">
        <f>IF(N527="snížená",J527,0)</f>
        <v>0</v>
      </c>
      <c r="BG527" s="157">
        <f>IF(N527="zákl. přenesená",J527,0)</f>
        <v>0</v>
      </c>
      <c r="BH527" s="157">
        <f>IF(N527="sníž. přenesená",J527,0)</f>
        <v>0</v>
      </c>
      <c r="BI527" s="157">
        <f>IF(N527="nulová",J527,0)</f>
        <v>0</v>
      </c>
      <c r="BJ527" s="19" t="s">
        <v>76</v>
      </c>
      <c r="BK527" s="157">
        <f>ROUND(I527*H527,2)</f>
        <v>0</v>
      </c>
      <c r="BL527" s="19" t="s">
        <v>197</v>
      </c>
      <c r="BM527" s="156" t="s">
        <v>800</v>
      </c>
    </row>
    <row r="528" spans="1:65" s="2" customFormat="1">
      <c r="A528" s="34"/>
      <c r="B528" s="35"/>
      <c r="C528" s="34"/>
      <c r="D528" s="158" t="s">
        <v>149</v>
      </c>
      <c r="E528" s="34"/>
      <c r="F528" s="159" t="s">
        <v>801</v>
      </c>
      <c r="G528" s="34"/>
      <c r="H528" s="34"/>
      <c r="I528" s="160"/>
      <c r="J528" s="34"/>
      <c r="K528" s="34"/>
      <c r="L528" s="35"/>
      <c r="M528" s="161"/>
      <c r="N528" s="162"/>
      <c r="O528" s="55"/>
      <c r="P528" s="55"/>
      <c r="Q528" s="55"/>
      <c r="R528" s="55"/>
      <c r="S528" s="55"/>
      <c r="T528" s="56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9" t="s">
        <v>149</v>
      </c>
      <c r="AU528" s="19" t="s">
        <v>78</v>
      </c>
    </row>
    <row r="529" spans="1:65" s="13" customFormat="1">
      <c r="B529" s="163"/>
      <c r="D529" s="164" t="s">
        <v>151</v>
      </c>
      <c r="E529" s="165" t="s">
        <v>3</v>
      </c>
      <c r="F529" s="166" t="s">
        <v>528</v>
      </c>
      <c r="H529" s="165" t="s">
        <v>3</v>
      </c>
      <c r="I529" s="167"/>
      <c r="L529" s="163"/>
      <c r="M529" s="168"/>
      <c r="N529" s="169"/>
      <c r="O529" s="169"/>
      <c r="P529" s="169"/>
      <c r="Q529" s="169"/>
      <c r="R529" s="169"/>
      <c r="S529" s="169"/>
      <c r="T529" s="170"/>
      <c r="AT529" s="165" t="s">
        <v>151</v>
      </c>
      <c r="AU529" s="165" t="s">
        <v>78</v>
      </c>
      <c r="AV529" s="13" t="s">
        <v>76</v>
      </c>
      <c r="AW529" s="13" t="s">
        <v>31</v>
      </c>
      <c r="AX529" s="13" t="s">
        <v>69</v>
      </c>
      <c r="AY529" s="165" t="s">
        <v>139</v>
      </c>
    </row>
    <row r="530" spans="1:65" s="14" customFormat="1">
      <c r="B530" s="171"/>
      <c r="D530" s="164" t="s">
        <v>151</v>
      </c>
      <c r="E530" s="172" t="s">
        <v>3</v>
      </c>
      <c r="F530" s="173" t="s">
        <v>775</v>
      </c>
      <c r="H530" s="174">
        <v>31.49</v>
      </c>
      <c r="I530" s="175"/>
      <c r="L530" s="171"/>
      <c r="M530" s="176"/>
      <c r="N530" s="177"/>
      <c r="O530" s="177"/>
      <c r="P530" s="177"/>
      <c r="Q530" s="177"/>
      <c r="R530" s="177"/>
      <c r="S530" s="177"/>
      <c r="T530" s="178"/>
      <c r="AT530" s="172" t="s">
        <v>151</v>
      </c>
      <c r="AU530" s="172" t="s">
        <v>78</v>
      </c>
      <c r="AV530" s="14" t="s">
        <v>78</v>
      </c>
      <c r="AW530" s="14" t="s">
        <v>31</v>
      </c>
      <c r="AX530" s="14" t="s">
        <v>76</v>
      </c>
      <c r="AY530" s="172" t="s">
        <v>139</v>
      </c>
    </row>
    <row r="531" spans="1:65" s="2" customFormat="1" ht="24.15" customHeight="1">
      <c r="A531" s="34"/>
      <c r="B531" s="144"/>
      <c r="C531" s="145" t="s">
        <v>802</v>
      </c>
      <c r="D531" s="145" t="s">
        <v>142</v>
      </c>
      <c r="E531" s="146" t="s">
        <v>803</v>
      </c>
      <c r="F531" s="147" t="s">
        <v>804</v>
      </c>
      <c r="G531" s="148" t="s">
        <v>275</v>
      </c>
      <c r="H531" s="149">
        <v>115.56</v>
      </c>
      <c r="I531" s="150"/>
      <c r="J531" s="151">
        <f>ROUND(I531*H531,2)</f>
        <v>0</v>
      </c>
      <c r="K531" s="147" t="s">
        <v>146</v>
      </c>
      <c r="L531" s="35"/>
      <c r="M531" s="152" t="s">
        <v>3</v>
      </c>
      <c r="N531" s="153" t="s">
        <v>40</v>
      </c>
      <c r="O531" s="55"/>
      <c r="P531" s="154">
        <f>O531*H531</f>
        <v>0</v>
      </c>
      <c r="Q531" s="154">
        <v>0</v>
      </c>
      <c r="R531" s="154">
        <f>Q531*H531</f>
        <v>0</v>
      </c>
      <c r="S531" s="154">
        <v>1.91E-3</v>
      </c>
      <c r="T531" s="155">
        <f>S531*H531</f>
        <v>0.22071960000000002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56" t="s">
        <v>197</v>
      </c>
      <c r="AT531" s="156" t="s">
        <v>142</v>
      </c>
      <c r="AU531" s="156" t="s">
        <v>78</v>
      </c>
      <c r="AY531" s="19" t="s">
        <v>139</v>
      </c>
      <c r="BE531" s="157">
        <f>IF(N531="základní",J531,0)</f>
        <v>0</v>
      </c>
      <c r="BF531" s="157">
        <f>IF(N531="snížená",J531,0)</f>
        <v>0</v>
      </c>
      <c r="BG531" s="157">
        <f>IF(N531="zákl. přenesená",J531,0)</f>
        <v>0</v>
      </c>
      <c r="BH531" s="157">
        <f>IF(N531="sníž. přenesená",J531,0)</f>
        <v>0</v>
      </c>
      <c r="BI531" s="157">
        <f>IF(N531="nulová",J531,0)</f>
        <v>0</v>
      </c>
      <c r="BJ531" s="19" t="s">
        <v>76</v>
      </c>
      <c r="BK531" s="157">
        <f>ROUND(I531*H531,2)</f>
        <v>0</v>
      </c>
      <c r="BL531" s="19" t="s">
        <v>197</v>
      </c>
      <c r="BM531" s="156" t="s">
        <v>805</v>
      </c>
    </row>
    <row r="532" spans="1:65" s="2" customFormat="1">
      <c r="A532" s="34"/>
      <c r="B532" s="35"/>
      <c r="C532" s="34"/>
      <c r="D532" s="158" t="s">
        <v>149</v>
      </c>
      <c r="E532" s="34"/>
      <c r="F532" s="159" t="s">
        <v>806</v>
      </c>
      <c r="G532" s="34"/>
      <c r="H532" s="34"/>
      <c r="I532" s="160"/>
      <c r="J532" s="34"/>
      <c r="K532" s="34"/>
      <c r="L532" s="35"/>
      <c r="M532" s="161"/>
      <c r="N532" s="162"/>
      <c r="O532" s="55"/>
      <c r="P532" s="55"/>
      <c r="Q532" s="55"/>
      <c r="R532" s="55"/>
      <c r="S532" s="55"/>
      <c r="T532" s="56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9" t="s">
        <v>149</v>
      </c>
      <c r="AU532" s="19" t="s">
        <v>78</v>
      </c>
    </row>
    <row r="533" spans="1:65" s="2" customFormat="1" ht="24.15" customHeight="1">
      <c r="A533" s="34"/>
      <c r="B533" s="144"/>
      <c r="C533" s="145" t="s">
        <v>807</v>
      </c>
      <c r="D533" s="145" t="s">
        <v>142</v>
      </c>
      <c r="E533" s="146" t="s">
        <v>808</v>
      </c>
      <c r="F533" s="147" t="s">
        <v>809</v>
      </c>
      <c r="G533" s="148" t="s">
        <v>275</v>
      </c>
      <c r="H533" s="149">
        <v>167.57</v>
      </c>
      <c r="I533" s="150"/>
      <c r="J533" s="151">
        <f>ROUND(I533*H533,2)</f>
        <v>0</v>
      </c>
      <c r="K533" s="147" t="s">
        <v>146</v>
      </c>
      <c r="L533" s="35"/>
      <c r="M533" s="152" t="s">
        <v>3</v>
      </c>
      <c r="N533" s="153" t="s">
        <v>40</v>
      </c>
      <c r="O533" s="55"/>
      <c r="P533" s="154">
        <f>O533*H533</f>
        <v>0</v>
      </c>
      <c r="Q533" s="154">
        <v>0</v>
      </c>
      <c r="R533" s="154">
        <f>Q533*H533</f>
        <v>0</v>
      </c>
      <c r="S533" s="154">
        <v>1.67E-3</v>
      </c>
      <c r="T533" s="155">
        <f>S533*H533</f>
        <v>0.27984189999999998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56" t="s">
        <v>197</v>
      </c>
      <c r="AT533" s="156" t="s">
        <v>142</v>
      </c>
      <c r="AU533" s="156" t="s">
        <v>78</v>
      </c>
      <c r="AY533" s="19" t="s">
        <v>139</v>
      </c>
      <c r="BE533" s="157">
        <f>IF(N533="základní",J533,0)</f>
        <v>0</v>
      </c>
      <c r="BF533" s="157">
        <f>IF(N533="snížená",J533,0)</f>
        <v>0</v>
      </c>
      <c r="BG533" s="157">
        <f>IF(N533="zákl. přenesená",J533,0)</f>
        <v>0</v>
      </c>
      <c r="BH533" s="157">
        <f>IF(N533="sníž. přenesená",J533,0)</f>
        <v>0</v>
      </c>
      <c r="BI533" s="157">
        <f>IF(N533="nulová",J533,0)</f>
        <v>0</v>
      </c>
      <c r="BJ533" s="19" t="s">
        <v>76</v>
      </c>
      <c r="BK533" s="157">
        <f>ROUND(I533*H533,2)</f>
        <v>0</v>
      </c>
      <c r="BL533" s="19" t="s">
        <v>197</v>
      </c>
      <c r="BM533" s="156" t="s">
        <v>810</v>
      </c>
    </row>
    <row r="534" spans="1:65" s="2" customFormat="1">
      <c r="A534" s="34"/>
      <c r="B534" s="35"/>
      <c r="C534" s="34"/>
      <c r="D534" s="158" t="s">
        <v>149</v>
      </c>
      <c r="E534" s="34"/>
      <c r="F534" s="159" t="s">
        <v>811</v>
      </c>
      <c r="G534" s="34"/>
      <c r="H534" s="34"/>
      <c r="I534" s="160"/>
      <c r="J534" s="34"/>
      <c r="K534" s="34"/>
      <c r="L534" s="35"/>
      <c r="M534" s="161"/>
      <c r="N534" s="162"/>
      <c r="O534" s="55"/>
      <c r="P534" s="55"/>
      <c r="Q534" s="55"/>
      <c r="R534" s="55"/>
      <c r="S534" s="55"/>
      <c r="T534" s="56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9" t="s">
        <v>149</v>
      </c>
      <c r="AU534" s="19" t="s">
        <v>78</v>
      </c>
    </row>
    <row r="535" spans="1:65" s="14" customFormat="1">
      <c r="B535" s="171"/>
      <c r="D535" s="164" t="s">
        <v>151</v>
      </c>
      <c r="E535" s="172" t="s">
        <v>3</v>
      </c>
      <c r="F535" s="173" t="s">
        <v>812</v>
      </c>
      <c r="H535" s="174">
        <v>167.57</v>
      </c>
      <c r="I535" s="175"/>
      <c r="L535" s="171"/>
      <c r="M535" s="176"/>
      <c r="N535" s="177"/>
      <c r="O535" s="177"/>
      <c r="P535" s="177"/>
      <c r="Q535" s="177"/>
      <c r="R535" s="177"/>
      <c r="S535" s="177"/>
      <c r="T535" s="178"/>
      <c r="AT535" s="172" t="s">
        <v>151</v>
      </c>
      <c r="AU535" s="172" t="s">
        <v>78</v>
      </c>
      <c r="AV535" s="14" t="s">
        <v>78</v>
      </c>
      <c r="AW535" s="14" t="s">
        <v>31</v>
      </c>
      <c r="AX535" s="14" t="s">
        <v>76</v>
      </c>
      <c r="AY535" s="172" t="s">
        <v>139</v>
      </c>
    </row>
    <row r="536" spans="1:65" s="2" customFormat="1" ht="24.15" customHeight="1">
      <c r="A536" s="34"/>
      <c r="B536" s="144"/>
      <c r="C536" s="145" t="s">
        <v>813</v>
      </c>
      <c r="D536" s="145" t="s">
        <v>142</v>
      </c>
      <c r="E536" s="146" t="s">
        <v>814</v>
      </c>
      <c r="F536" s="147" t="s">
        <v>815</v>
      </c>
      <c r="G536" s="148" t="s">
        <v>275</v>
      </c>
      <c r="H536" s="149">
        <v>28.65</v>
      </c>
      <c r="I536" s="150"/>
      <c r="J536" s="151">
        <f>ROUND(I536*H536,2)</f>
        <v>0</v>
      </c>
      <c r="K536" s="147" t="s">
        <v>146</v>
      </c>
      <c r="L536" s="35"/>
      <c r="M536" s="152" t="s">
        <v>3</v>
      </c>
      <c r="N536" s="153" t="s">
        <v>40</v>
      </c>
      <c r="O536" s="55"/>
      <c r="P536" s="154">
        <f>O536*H536</f>
        <v>0</v>
      </c>
      <c r="Q536" s="154">
        <v>0</v>
      </c>
      <c r="R536" s="154">
        <f>Q536*H536</f>
        <v>0</v>
      </c>
      <c r="S536" s="154">
        <v>2.5999999999999999E-3</v>
      </c>
      <c r="T536" s="155">
        <f>S536*H536</f>
        <v>7.4489999999999987E-2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56" t="s">
        <v>197</v>
      </c>
      <c r="AT536" s="156" t="s">
        <v>142</v>
      </c>
      <c r="AU536" s="156" t="s">
        <v>78</v>
      </c>
      <c r="AY536" s="19" t="s">
        <v>139</v>
      </c>
      <c r="BE536" s="157">
        <f>IF(N536="základní",J536,0)</f>
        <v>0</v>
      </c>
      <c r="BF536" s="157">
        <f>IF(N536="snížená",J536,0)</f>
        <v>0</v>
      </c>
      <c r="BG536" s="157">
        <f>IF(N536="zákl. přenesená",J536,0)</f>
        <v>0</v>
      </c>
      <c r="BH536" s="157">
        <f>IF(N536="sníž. přenesená",J536,0)</f>
        <v>0</v>
      </c>
      <c r="BI536" s="157">
        <f>IF(N536="nulová",J536,0)</f>
        <v>0</v>
      </c>
      <c r="BJ536" s="19" t="s">
        <v>76</v>
      </c>
      <c r="BK536" s="157">
        <f>ROUND(I536*H536,2)</f>
        <v>0</v>
      </c>
      <c r="BL536" s="19" t="s">
        <v>197</v>
      </c>
      <c r="BM536" s="156" t="s">
        <v>816</v>
      </c>
    </row>
    <row r="537" spans="1:65" s="2" customFormat="1">
      <c r="A537" s="34"/>
      <c r="B537" s="35"/>
      <c r="C537" s="34"/>
      <c r="D537" s="158" t="s">
        <v>149</v>
      </c>
      <c r="E537" s="34"/>
      <c r="F537" s="159" t="s">
        <v>817</v>
      </c>
      <c r="G537" s="34"/>
      <c r="H537" s="34"/>
      <c r="I537" s="160"/>
      <c r="J537" s="34"/>
      <c r="K537" s="34"/>
      <c r="L537" s="35"/>
      <c r="M537" s="161"/>
      <c r="N537" s="162"/>
      <c r="O537" s="55"/>
      <c r="P537" s="55"/>
      <c r="Q537" s="55"/>
      <c r="R537" s="55"/>
      <c r="S537" s="55"/>
      <c r="T537" s="56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9" t="s">
        <v>149</v>
      </c>
      <c r="AU537" s="19" t="s">
        <v>78</v>
      </c>
    </row>
    <row r="538" spans="1:65" s="14" customFormat="1">
      <c r="B538" s="171"/>
      <c r="D538" s="164" t="s">
        <v>151</v>
      </c>
      <c r="E538" s="172" t="s">
        <v>3</v>
      </c>
      <c r="F538" s="173" t="s">
        <v>818</v>
      </c>
      <c r="H538" s="174">
        <v>28.65</v>
      </c>
      <c r="I538" s="175"/>
      <c r="L538" s="171"/>
      <c r="M538" s="176"/>
      <c r="N538" s="177"/>
      <c r="O538" s="177"/>
      <c r="P538" s="177"/>
      <c r="Q538" s="177"/>
      <c r="R538" s="177"/>
      <c r="S538" s="177"/>
      <c r="T538" s="178"/>
      <c r="AT538" s="172" t="s">
        <v>151</v>
      </c>
      <c r="AU538" s="172" t="s">
        <v>78</v>
      </c>
      <c r="AV538" s="14" t="s">
        <v>78</v>
      </c>
      <c r="AW538" s="14" t="s">
        <v>31</v>
      </c>
      <c r="AX538" s="14" t="s">
        <v>76</v>
      </c>
      <c r="AY538" s="172" t="s">
        <v>139</v>
      </c>
    </row>
    <row r="539" spans="1:65" s="2" customFormat="1" ht="24.15" customHeight="1">
      <c r="A539" s="34"/>
      <c r="B539" s="144"/>
      <c r="C539" s="145" t="s">
        <v>819</v>
      </c>
      <c r="D539" s="145" t="s">
        <v>142</v>
      </c>
      <c r="E539" s="146" t="s">
        <v>820</v>
      </c>
      <c r="F539" s="147" t="s">
        <v>821</v>
      </c>
      <c r="G539" s="148" t="s">
        <v>275</v>
      </c>
      <c r="H539" s="149">
        <v>113.81399999999999</v>
      </c>
      <c r="I539" s="150"/>
      <c r="J539" s="151">
        <f>ROUND(I539*H539,2)</f>
        <v>0</v>
      </c>
      <c r="K539" s="147" t="s">
        <v>146</v>
      </c>
      <c r="L539" s="35"/>
      <c r="M539" s="152" t="s">
        <v>3</v>
      </c>
      <c r="N539" s="153" t="s">
        <v>40</v>
      </c>
      <c r="O539" s="55"/>
      <c r="P539" s="154">
        <f>O539*H539</f>
        <v>0</v>
      </c>
      <c r="Q539" s="154">
        <v>0</v>
      </c>
      <c r="R539" s="154">
        <f>Q539*H539</f>
        <v>0</v>
      </c>
      <c r="S539" s="154">
        <v>1.069E-2</v>
      </c>
      <c r="T539" s="155">
        <f>S539*H539</f>
        <v>1.2166716599999998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56" t="s">
        <v>197</v>
      </c>
      <c r="AT539" s="156" t="s">
        <v>142</v>
      </c>
      <c r="AU539" s="156" t="s">
        <v>78</v>
      </c>
      <c r="AY539" s="19" t="s">
        <v>139</v>
      </c>
      <c r="BE539" s="157">
        <f>IF(N539="základní",J539,0)</f>
        <v>0</v>
      </c>
      <c r="BF539" s="157">
        <f>IF(N539="snížená",J539,0)</f>
        <v>0</v>
      </c>
      <c r="BG539" s="157">
        <f>IF(N539="zákl. přenesená",J539,0)</f>
        <v>0</v>
      </c>
      <c r="BH539" s="157">
        <f>IF(N539="sníž. přenesená",J539,0)</f>
        <v>0</v>
      </c>
      <c r="BI539" s="157">
        <f>IF(N539="nulová",J539,0)</f>
        <v>0</v>
      </c>
      <c r="BJ539" s="19" t="s">
        <v>76</v>
      </c>
      <c r="BK539" s="157">
        <f>ROUND(I539*H539,2)</f>
        <v>0</v>
      </c>
      <c r="BL539" s="19" t="s">
        <v>197</v>
      </c>
      <c r="BM539" s="156" t="s">
        <v>822</v>
      </c>
    </row>
    <row r="540" spans="1:65" s="2" customFormat="1">
      <c r="A540" s="34"/>
      <c r="B540" s="35"/>
      <c r="C540" s="34"/>
      <c r="D540" s="158" t="s">
        <v>149</v>
      </c>
      <c r="E540" s="34"/>
      <c r="F540" s="159" t="s">
        <v>823</v>
      </c>
      <c r="G540" s="34"/>
      <c r="H540" s="34"/>
      <c r="I540" s="160"/>
      <c r="J540" s="34"/>
      <c r="K540" s="34"/>
      <c r="L540" s="35"/>
      <c r="M540" s="161"/>
      <c r="N540" s="162"/>
      <c r="O540" s="55"/>
      <c r="P540" s="55"/>
      <c r="Q540" s="55"/>
      <c r="R540" s="55"/>
      <c r="S540" s="55"/>
      <c r="T540" s="56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9" t="s">
        <v>149</v>
      </c>
      <c r="AU540" s="19" t="s">
        <v>78</v>
      </c>
    </row>
    <row r="541" spans="1:65" s="14" customFormat="1">
      <c r="B541" s="171"/>
      <c r="D541" s="164" t="s">
        <v>151</v>
      </c>
      <c r="E541" s="172" t="s">
        <v>3</v>
      </c>
      <c r="F541" s="173" t="s">
        <v>824</v>
      </c>
      <c r="H541" s="174">
        <v>113.81399999999999</v>
      </c>
      <c r="I541" s="175"/>
      <c r="L541" s="171"/>
      <c r="M541" s="176"/>
      <c r="N541" s="177"/>
      <c r="O541" s="177"/>
      <c r="P541" s="177"/>
      <c r="Q541" s="177"/>
      <c r="R541" s="177"/>
      <c r="S541" s="177"/>
      <c r="T541" s="178"/>
      <c r="AT541" s="172" t="s">
        <v>151</v>
      </c>
      <c r="AU541" s="172" t="s">
        <v>78</v>
      </c>
      <c r="AV541" s="14" t="s">
        <v>78</v>
      </c>
      <c r="AW541" s="14" t="s">
        <v>31</v>
      </c>
      <c r="AX541" s="14" t="s">
        <v>76</v>
      </c>
      <c r="AY541" s="172" t="s">
        <v>139</v>
      </c>
    </row>
    <row r="542" spans="1:65" s="2" customFormat="1" ht="16.5" customHeight="1">
      <c r="A542" s="34"/>
      <c r="B542" s="144"/>
      <c r="C542" s="145" t="s">
        <v>825</v>
      </c>
      <c r="D542" s="145" t="s">
        <v>142</v>
      </c>
      <c r="E542" s="146" t="s">
        <v>826</v>
      </c>
      <c r="F542" s="147" t="s">
        <v>827</v>
      </c>
      <c r="G542" s="148" t="s">
        <v>275</v>
      </c>
      <c r="H542" s="149">
        <v>58.774999999999999</v>
      </c>
      <c r="I542" s="150"/>
      <c r="J542" s="151">
        <f>ROUND(I542*H542,2)</f>
        <v>0</v>
      </c>
      <c r="K542" s="147" t="s">
        <v>146</v>
      </c>
      <c r="L542" s="35"/>
      <c r="M542" s="152" t="s">
        <v>3</v>
      </c>
      <c r="N542" s="153" t="s">
        <v>40</v>
      </c>
      <c r="O542" s="55"/>
      <c r="P542" s="154">
        <f>O542*H542</f>
        <v>0</v>
      </c>
      <c r="Q542" s="154">
        <v>0</v>
      </c>
      <c r="R542" s="154">
        <f>Q542*H542</f>
        <v>0</v>
      </c>
      <c r="S542" s="154">
        <v>3.9399999999999999E-3</v>
      </c>
      <c r="T542" s="155">
        <f>S542*H542</f>
        <v>0.23157349999999999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56" t="s">
        <v>197</v>
      </c>
      <c r="AT542" s="156" t="s">
        <v>142</v>
      </c>
      <c r="AU542" s="156" t="s">
        <v>78</v>
      </c>
      <c r="AY542" s="19" t="s">
        <v>139</v>
      </c>
      <c r="BE542" s="157">
        <f>IF(N542="základní",J542,0)</f>
        <v>0</v>
      </c>
      <c r="BF542" s="157">
        <f>IF(N542="snížená",J542,0)</f>
        <v>0</v>
      </c>
      <c r="BG542" s="157">
        <f>IF(N542="zákl. přenesená",J542,0)</f>
        <v>0</v>
      </c>
      <c r="BH542" s="157">
        <f>IF(N542="sníž. přenesená",J542,0)</f>
        <v>0</v>
      </c>
      <c r="BI542" s="157">
        <f>IF(N542="nulová",J542,0)</f>
        <v>0</v>
      </c>
      <c r="BJ542" s="19" t="s">
        <v>76</v>
      </c>
      <c r="BK542" s="157">
        <f>ROUND(I542*H542,2)</f>
        <v>0</v>
      </c>
      <c r="BL542" s="19" t="s">
        <v>197</v>
      </c>
      <c r="BM542" s="156" t="s">
        <v>828</v>
      </c>
    </row>
    <row r="543" spans="1:65" s="2" customFormat="1">
      <c r="A543" s="34"/>
      <c r="B543" s="35"/>
      <c r="C543" s="34"/>
      <c r="D543" s="158" t="s">
        <v>149</v>
      </c>
      <c r="E543" s="34"/>
      <c r="F543" s="159" t="s">
        <v>829</v>
      </c>
      <c r="G543" s="34"/>
      <c r="H543" s="34"/>
      <c r="I543" s="160"/>
      <c r="J543" s="34"/>
      <c r="K543" s="34"/>
      <c r="L543" s="35"/>
      <c r="M543" s="161"/>
      <c r="N543" s="162"/>
      <c r="O543" s="55"/>
      <c r="P543" s="55"/>
      <c r="Q543" s="55"/>
      <c r="R543" s="55"/>
      <c r="S543" s="55"/>
      <c r="T543" s="56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9" t="s">
        <v>149</v>
      </c>
      <c r="AU543" s="19" t="s">
        <v>78</v>
      </c>
    </row>
    <row r="544" spans="1:65" s="14" customFormat="1">
      <c r="B544" s="171"/>
      <c r="D544" s="164" t="s">
        <v>151</v>
      </c>
      <c r="E544" s="172" t="s">
        <v>3</v>
      </c>
      <c r="F544" s="173" t="s">
        <v>830</v>
      </c>
      <c r="H544" s="174">
        <v>58.774999999999999</v>
      </c>
      <c r="I544" s="175"/>
      <c r="L544" s="171"/>
      <c r="M544" s="176"/>
      <c r="N544" s="177"/>
      <c r="O544" s="177"/>
      <c r="P544" s="177"/>
      <c r="Q544" s="177"/>
      <c r="R544" s="177"/>
      <c r="S544" s="177"/>
      <c r="T544" s="178"/>
      <c r="AT544" s="172" t="s">
        <v>151</v>
      </c>
      <c r="AU544" s="172" t="s">
        <v>78</v>
      </c>
      <c r="AV544" s="14" t="s">
        <v>78</v>
      </c>
      <c r="AW544" s="14" t="s">
        <v>31</v>
      </c>
      <c r="AX544" s="14" t="s">
        <v>76</v>
      </c>
      <c r="AY544" s="172" t="s">
        <v>139</v>
      </c>
    </row>
    <row r="545" spans="1:65" s="2" customFormat="1" ht="62.7" customHeight="1">
      <c r="A545" s="34"/>
      <c r="B545" s="144"/>
      <c r="C545" s="145" t="s">
        <v>831</v>
      </c>
      <c r="D545" s="145" t="s">
        <v>142</v>
      </c>
      <c r="E545" s="146" t="s">
        <v>832</v>
      </c>
      <c r="F545" s="147" t="s">
        <v>833</v>
      </c>
      <c r="G545" s="148" t="s">
        <v>145</v>
      </c>
      <c r="H545" s="149">
        <v>2.88</v>
      </c>
      <c r="I545" s="150"/>
      <c r="J545" s="151">
        <f>ROUND(I545*H545,2)</f>
        <v>0</v>
      </c>
      <c r="K545" s="147" t="s">
        <v>146</v>
      </c>
      <c r="L545" s="35"/>
      <c r="M545" s="152" t="s">
        <v>3</v>
      </c>
      <c r="N545" s="153" t="s">
        <v>40</v>
      </c>
      <c r="O545" s="55"/>
      <c r="P545" s="154">
        <f>O545*H545</f>
        <v>0</v>
      </c>
      <c r="Q545" s="154">
        <v>6.6100000000000004E-3</v>
      </c>
      <c r="R545" s="154">
        <f>Q545*H545</f>
        <v>1.90368E-2</v>
      </c>
      <c r="S545" s="154">
        <v>0</v>
      </c>
      <c r="T545" s="155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56" t="s">
        <v>197</v>
      </c>
      <c r="AT545" s="156" t="s">
        <v>142</v>
      </c>
      <c r="AU545" s="156" t="s">
        <v>78</v>
      </c>
      <c r="AY545" s="19" t="s">
        <v>139</v>
      </c>
      <c r="BE545" s="157">
        <f>IF(N545="základní",J545,0)</f>
        <v>0</v>
      </c>
      <c r="BF545" s="157">
        <f>IF(N545="snížená",J545,0)</f>
        <v>0</v>
      </c>
      <c r="BG545" s="157">
        <f>IF(N545="zákl. přenesená",J545,0)</f>
        <v>0</v>
      </c>
      <c r="BH545" s="157">
        <f>IF(N545="sníž. přenesená",J545,0)</f>
        <v>0</v>
      </c>
      <c r="BI545" s="157">
        <f>IF(N545="nulová",J545,0)</f>
        <v>0</v>
      </c>
      <c r="BJ545" s="19" t="s">
        <v>76</v>
      </c>
      <c r="BK545" s="157">
        <f>ROUND(I545*H545,2)</f>
        <v>0</v>
      </c>
      <c r="BL545" s="19" t="s">
        <v>197</v>
      </c>
      <c r="BM545" s="156" t="s">
        <v>834</v>
      </c>
    </row>
    <row r="546" spans="1:65" s="2" customFormat="1">
      <c r="A546" s="34"/>
      <c r="B546" s="35"/>
      <c r="C546" s="34"/>
      <c r="D546" s="158" t="s">
        <v>149</v>
      </c>
      <c r="E546" s="34"/>
      <c r="F546" s="159" t="s">
        <v>835</v>
      </c>
      <c r="G546" s="34"/>
      <c r="H546" s="34"/>
      <c r="I546" s="160"/>
      <c r="J546" s="34"/>
      <c r="K546" s="34"/>
      <c r="L546" s="35"/>
      <c r="M546" s="161"/>
      <c r="N546" s="162"/>
      <c r="O546" s="55"/>
      <c r="P546" s="55"/>
      <c r="Q546" s="55"/>
      <c r="R546" s="55"/>
      <c r="S546" s="55"/>
      <c r="T546" s="56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9" t="s">
        <v>149</v>
      </c>
      <c r="AU546" s="19" t="s">
        <v>78</v>
      </c>
    </row>
    <row r="547" spans="1:65" s="13" customFormat="1">
      <c r="B547" s="163"/>
      <c r="D547" s="164" t="s">
        <v>151</v>
      </c>
      <c r="E547" s="165" t="s">
        <v>3</v>
      </c>
      <c r="F547" s="166" t="s">
        <v>742</v>
      </c>
      <c r="H547" s="165" t="s">
        <v>3</v>
      </c>
      <c r="I547" s="167"/>
      <c r="L547" s="163"/>
      <c r="M547" s="168"/>
      <c r="N547" s="169"/>
      <c r="O547" s="169"/>
      <c r="P547" s="169"/>
      <c r="Q547" s="169"/>
      <c r="R547" s="169"/>
      <c r="S547" s="169"/>
      <c r="T547" s="170"/>
      <c r="AT547" s="165" t="s">
        <v>151</v>
      </c>
      <c r="AU547" s="165" t="s">
        <v>78</v>
      </c>
      <c r="AV547" s="13" t="s">
        <v>76</v>
      </c>
      <c r="AW547" s="13" t="s">
        <v>31</v>
      </c>
      <c r="AX547" s="13" t="s">
        <v>69</v>
      </c>
      <c r="AY547" s="165" t="s">
        <v>139</v>
      </c>
    </row>
    <row r="548" spans="1:65" s="14" customFormat="1">
      <c r="B548" s="171"/>
      <c r="D548" s="164" t="s">
        <v>151</v>
      </c>
      <c r="E548" s="172" t="s">
        <v>3</v>
      </c>
      <c r="F548" s="173" t="s">
        <v>743</v>
      </c>
      <c r="H548" s="174">
        <v>2.88</v>
      </c>
      <c r="I548" s="175"/>
      <c r="L548" s="171"/>
      <c r="M548" s="176"/>
      <c r="N548" s="177"/>
      <c r="O548" s="177"/>
      <c r="P548" s="177"/>
      <c r="Q548" s="177"/>
      <c r="R548" s="177"/>
      <c r="S548" s="177"/>
      <c r="T548" s="178"/>
      <c r="AT548" s="172" t="s">
        <v>151</v>
      </c>
      <c r="AU548" s="172" t="s">
        <v>78</v>
      </c>
      <c r="AV548" s="14" t="s">
        <v>78</v>
      </c>
      <c r="AW548" s="14" t="s">
        <v>31</v>
      </c>
      <c r="AX548" s="14" t="s">
        <v>76</v>
      </c>
      <c r="AY548" s="172" t="s">
        <v>139</v>
      </c>
    </row>
    <row r="549" spans="1:65" s="2" customFormat="1" ht="37.799999999999997" customHeight="1">
      <c r="A549" s="34"/>
      <c r="B549" s="144"/>
      <c r="C549" s="145" t="s">
        <v>836</v>
      </c>
      <c r="D549" s="145" t="s">
        <v>142</v>
      </c>
      <c r="E549" s="146" t="s">
        <v>837</v>
      </c>
      <c r="F549" s="147" t="s">
        <v>838</v>
      </c>
      <c r="G549" s="148" t="s">
        <v>275</v>
      </c>
      <c r="H549" s="149">
        <v>115.56</v>
      </c>
      <c r="I549" s="150"/>
      <c r="J549" s="151">
        <f>ROUND(I549*H549,2)</f>
        <v>0</v>
      </c>
      <c r="K549" s="147" t="s">
        <v>146</v>
      </c>
      <c r="L549" s="35"/>
      <c r="M549" s="152" t="s">
        <v>3</v>
      </c>
      <c r="N549" s="153" t="s">
        <v>40</v>
      </c>
      <c r="O549" s="55"/>
      <c r="P549" s="154">
        <f>O549*H549</f>
        <v>0</v>
      </c>
      <c r="Q549" s="154">
        <v>2.9099999999999998E-3</v>
      </c>
      <c r="R549" s="154">
        <f>Q549*H549</f>
        <v>0.33627960000000001</v>
      </c>
      <c r="S549" s="154">
        <v>0</v>
      </c>
      <c r="T549" s="155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56" t="s">
        <v>197</v>
      </c>
      <c r="AT549" s="156" t="s">
        <v>142</v>
      </c>
      <c r="AU549" s="156" t="s">
        <v>78</v>
      </c>
      <c r="AY549" s="19" t="s">
        <v>139</v>
      </c>
      <c r="BE549" s="157">
        <f>IF(N549="základní",J549,0)</f>
        <v>0</v>
      </c>
      <c r="BF549" s="157">
        <f>IF(N549="snížená",J549,0)</f>
        <v>0</v>
      </c>
      <c r="BG549" s="157">
        <f>IF(N549="zákl. přenesená",J549,0)</f>
        <v>0</v>
      </c>
      <c r="BH549" s="157">
        <f>IF(N549="sníž. přenesená",J549,0)</f>
        <v>0</v>
      </c>
      <c r="BI549" s="157">
        <f>IF(N549="nulová",J549,0)</f>
        <v>0</v>
      </c>
      <c r="BJ549" s="19" t="s">
        <v>76</v>
      </c>
      <c r="BK549" s="157">
        <f>ROUND(I549*H549,2)</f>
        <v>0</v>
      </c>
      <c r="BL549" s="19" t="s">
        <v>197</v>
      </c>
      <c r="BM549" s="156" t="s">
        <v>839</v>
      </c>
    </row>
    <row r="550" spans="1:65" s="2" customFormat="1">
      <c r="A550" s="34"/>
      <c r="B550" s="35"/>
      <c r="C550" s="34"/>
      <c r="D550" s="158" t="s">
        <v>149</v>
      </c>
      <c r="E550" s="34"/>
      <c r="F550" s="159" t="s">
        <v>840</v>
      </c>
      <c r="G550" s="34"/>
      <c r="H550" s="34"/>
      <c r="I550" s="160"/>
      <c r="J550" s="34"/>
      <c r="K550" s="34"/>
      <c r="L550" s="35"/>
      <c r="M550" s="161"/>
      <c r="N550" s="162"/>
      <c r="O550" s="55"/>
      <c r="P550" s="55"/>
      <c r="Q550" s="55"/>
      <c r="R550" s="55"/>
      <c r="S550" s="55"/>
      <c r="T550" s="56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9" t="s">
        <v>149</v>
      </c>
      <c r="AU550" s="19" t="s">
        <v>78</v>
      </c>
    </row>
    <row r="551" spans="1:65" s="13" customFormat="1">
      <c r="B551" s="163"/>
      <c r="D551" s="164" t="s">
        <v>151</v>
      </c>
      <c r="E551" s="165" t="s">
        <v>3</v>
      </c>
      <c r="F551" s="166" t="s">
        <v>841</v>
      </c>
      <c r="H551" s="165" t="s">
        <v>3</v>
      </c>
      <c r="I551" s="167"/>
      <c r="L551" s="163"/>
      <c r="M551" s="168"/>
      <c r="N551" s="169"/>
      <c r="O551" s="169"/>
      <c r="P551" s="169"/>
      <c r="Q551" s="169"/>
      <c r="R551" s="169"/>
      <c r="S551" s="169"/>
      <c r="T551" s="170"/>
      <c r="AT551" s="165" t="s">
        <v>151</v>
      </c>
      <c r="AU551" s="165" t="s">
        <v>78</v>
      </c>
      <c r="AV551" s="13" t="s">
        <v>76</v>
      </c>
      <c r="AW551" s="13" t="s">
        <v>31</v>
      </c>
      <c r="AX551" s="13" t="s">
        <v>69</v>
      </c>
      <c r="AY551" s="165" t="s">
        <v>139</v>
      </c>
    </row>
    <row r="552" spans="1:65" s="13" customFormat="1">
      <c r="B552" s="163"/>
      <c r="D552" s="164" t="s">
        <v>151</v>
      </c>
      <c r="E552" s="165" t="s">
        <v>3</v>
      </c>
      <c r="F552" s="166" t="s">
        <v>842</v>
      </c>
      <c r="H552" s="165" t="s">
        <v>3</v>
      </c>
      <c r="I552" s="167"/>
      <c r="L552" s="163"/>
      <c r="M552" s="168"/>
      <c r="N552" s="169"/>
      <c r="O552" s="169"/>
      <c r="P552" s="169"/>
      <c r="Q552" s="169"/>
      <c r="R552" s="169"/>
      <c r="S552" s="169"/>
      <c r="T552" s="170"/>
      <c r="AT552" s="165" t="s">
        <v>151</v>
      </c>
      <c r="AU552" s="165" t="s">
        <v>78</v>
      </c>
      <c r="AV552" s="13" t="s">
        <v>76</v>
      </c>
      <c r="AW552" s="13" t="s">
        <v>31</v>
      </c>
      <c r="AX552" s="13" t="s">
        <v>69</v>
      </c>
      <c r="AY552" s="165" t="s">
        <v>139</v>
      </c>
    </row>
    <row r="553" spans="1:65" s="14" customFormat="1">
      <c r="B553" s="171"/>
      <c r="D553" s="164" t="s">
        <v>151</v>
      </c>
      <c r="E553" s="172" t="s">
        <v>3</v>
      </c>
      <c r="F553" s="173" t="s">
        <v>843</v>
      </c>
      <c r="H553" s="174">
        <v>77.459999999999994</v>
      </c>
      <c r="I553" s="175"/>
      <c r="L553" s="171"/>
      <c r="M553" s="176"/>
      <c r="N553" s="177"/>
      <c r="O553" s="177"/>
      <c r="P553" s="177"/>
      <c r="Q553" s="177"/>
      <c r="R553" s="177"/>
      <c r="S553" s="177"/>
      <c r="T553" s="178"/>
      <c r="AT553" s="172" t="s">
        <v>151</v>
      </c>
      <c r="AU553" s="172" t="s">
        <v>78</v>
      </c>
      <c r="AV553" s="14" t="s">
        <v>78</v>
      </c>
      <c r="AW553" s="14" t="s">
        <v>31</v>
      </c>
      <c r="AX553" s="14" t="s">
        <v>69</v>
      </c>
      <c r="AY553" s="172" t="s">
        <v>139</v>
      </c>
    </row>
    <row r="554" spans="1:65" s="13" customFormat="1">
      <c r="B554" s="163"/>
      <c r="D554" s="164" t="s">
        <v>151</v>
      </c>
      <c r="E554" s="165" t="s">
        <v>3</v>
      </c>
      <c r="F554" s="166" t="s">
        <v>844</v>
      </c>
      <c r="H554" s="165" t="s">
        <v>3</v>
      </c>
      <c r="I554" s="167"/>
      <c r="L554" s="163"/>
      <c r="M554" s="168"/>
      <c r="N554" s="169"/>
      <c r="O554" s="169"/>
      <c r="P554" s="169"/>
      <c r="Q554" s="169"/>
      <c r="R554" s="169"/>
      <c r="S554" s="169"/>
      <c r="T554" s="170"/>
      <c r="AT554" s="165" t="s">
        <v>151</v>
      </c>
      <c r="AU554" s="165" t="s">
        <v>78</v>
      </c>
      <c r="AV554" s="13" t="s">
        <v>76</v>
      </c>
      <c r="AW554" s="13" t="s">
        <v>31</v>
      </c>
      <c r="AX554" s="13" t="s">
        <v>69</v>
      </c>
      <c r="AY554" s="165" t="s">
        <v>139</v>
      </c>
    </row>
    <row r="555" spans="1:65" s="14" customFormat="1">
      <c r="B555" s="171"/>
      <c r="D555" s="164" t="s">
        <v>151</v>
      </c>
      <c r="E555" s="172" t="s">
        <v>3</v>
      </c>
      <c r="F555" s="173" t="s">
        <v>845</v>
      </c>
      <c r="H555" s="174">
        <v>38.1</v>
      </c>
      <c r="I555" s="175"/>
      <c r="L555" s="171"/>
      <c r="M555" s="176"/>
      <c r="N555" s="177"/>
      <c r="O555" s="177"/>
      <c r="P555" s="177"/>
      <c r="Q555" s="177"/>
      <c r="R555" s="177"/>
      <c r="S555" s="177"/>
      <c r="T555" s="178"/>
      <c r="AT555" s="172" t="s">
        <v>151</v>
      </c>
      <c r="AU555" s="172" t="s">
        <v>78</v>
      </c>
      <c r="AV555" s="14" t="s">
        <v>78</v>
      </c>
      <c r="AW555" s="14" t="s">
        <v>31</v>
      </c>
      <c r="AX555" s="14" t="s">
        <v>69</v>
      </c>
      <c r="AY555" s="172" t="s">
        <v>139</v>
      </c>
    </row>
    <row r="556" spans="1:65" s="15" customFormat="1">
      <c r="B556" s="179"/>
      <c r="D556" s="164" t="s">
        <v>151</v>
      </c>
      <c r="E556" s="180" t="s">
        <v>3</v>
      </c>
      <c r="F556" s="181" t="s">
        <v>161</v>
      </c>
      <c r="H556" s="182">
        <v>115.56</v>
      </c>
      <c r="I556" s="183"/>
      <c r="L556" s="179"/>
      <c r="M556" s="184"/>
      <c r="N556" s="185"/>
      <c r="O556" s="185"/>
      <c r="P556" s="185"/>
      <c r="Q556" s="185"/>
      <c r="R556" s="185"/>
      <c r="S556" s="185"/>
      <c r="T556" s="186"/>
      <c r="AT556" s="180" t="s">
        <v>151</v>
      </c>
      <c r="AU556" s="180" t="s">
        <v>78</v>
      </c>
      <c r="AV556" s="15" t="s">
        <v>147</v>
      </c>
      <c r="AW556" s="15" t="s">
        <v>31</v>
      </c>
      <c r="AX556" s="15" t="s">
        <v>76</v>
      </c>
      <c r="AY556" s="180" t="s">
        <v>139</v>
      </c>
    </row>
    <row r="557" spans="1:65" s="2" customFormat="1" ht="37.799999999999997" customHeight="1">
      <c r="A557" s="34"/>
      <c r="B557" s="144"/>
      <c r="C557" s="145" t="s">
        <v>846</v>
      </c>
      <c r="D557" s="145" t="s">
        <v>142</v>
      </c>
      <c r="E557" s="146" t="s">
        <v>847</v>
      </c>
      <c r="F557" s="147" t="s">
        <v>848</v>
      </c>
      <c r="G557" s="148" t="s">
        <v>275</v>
      </c>
      <c r="H557" s="149">
        <v>5.2</v>
      </c>
      <c r="I557" s="150"/>
      <c r="J557" s="151">
        <f>ROUND(I557*H557,2)</f>
        <v>0</v>
      </c>
      <c r="K557" s="147" t="s">
        <v>146</v>
      </c>
      <c r="L557" s="35"/>
      <c r="M557" s="152" t="s">
        <v>3</v>
      </c>
      <c r="N557" s="153" t="s">
        <v>40</v>
      </c>
      <c r="O557" s="55"/>
      <c r="P557" s="154">
        <f>O557*H557</f>
        <v>0</v>
      </c>
      <c r="Q557" s="154">
        <v>2.9099999999999998E-3</v>
      </c>
      <c r="R557" s="154">
        <f>Q557*H557</f>
        <v>1.5132E-2</v>
      </c>
      <c r="S557" s="154">
        <v>0</v>
      </c>
      <c r="T557" s="155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56" t="s">
        <v>197</v>
      </c>
      <c r="AT557" s="156" t="s">
        <v>142</v>
      </c>
      <c r="AU557" s="156" t="s">
        <v>78</v>
      </c>
      <c r="AY557" s="19" t="s">
        <v>139</v>
      </c>
      <c r="BE557" s="157">
        <f>IF(N557="základní",J557,0)</f>
        <v>0</v>
      </c>
      <c r="BF557" s="157">
        <f>IF(N557="snížená",J557,0)</f>
        <v>0</v>
      </c>
      <c r="BG557" s="157">
        <f>IF(N557="zákl. přenesená",J557,0)</f>
        <v>0</v>
      </c>
      <c r="BH557" s="157">
        <f>IF(N557="sníž. přenesená",J557,0)</f>
        <v>0</v>
      </c>
      <c r="BI557" s="157">
        <f>IF(N557="nulová",J557,0)</f>
        <v>0</v>
      </c>
      <c r="BJ557" s="19" t="s">
        <v>76</v>
      </c>
      <c r="BK557" s="157">
        <f>ROUND(I557*H557,2)</f>
        <v>0</v>
      </c>
      <c r="BL557" s="19" t="s">
        <v>197</v>
      </c>
      <c r="BM557" s="156" t="s">
        <v>849</v>
      </c>
    </row>
    <row r="558" spans="1:65" s="2" customFormat="1">
      <c r="A558" s="34"/>
      <c r="B558" s="35"/>
      <c r="C558" s="34"/>
      <c r="D558" s="158" t="s">
        <v>149</v>
      </c>
      <c r="E558" s="34"/>
      <c r="F558" s="159" t="s">
        <v>850</v>
      </c>
      <c r="G558" s="34"/>
      <c r="H558" s="34"/>
      <c r="I558" s="160"/>
      <c r="J558" s="34"/>
      <c r="K558" s="34"/>
      <c r="L558" s="35"/>
      <c r="M558" s="161"/>
      <c r="N558" s="162"/>
      <c r="O558" s="55"/>
      <c r="P558" s="55"/>
      <c r="Q558" s="55"/>
      <c r="R558" s="55"/>
      <c r="S558" s="55"/>
      <c r="T558" s="56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9" t="s">
        <v>149</v>
      </c>
      <c r="AU558" s="19" t="s">
        <v>78</v>
      </c>
    </row>
    <row r="559" spans="1:65" s="13" customFormat="1">
      <c r="B559" s="163"/>
      <c r="D559" s="164" t="s">
        <v>151</v>
      </c>
      <c r="E559" s="165" t="s">
        <v>3</v>
      </c>
      <c r="F559" s="166" t="s">
        <v>851</v>
      </c>
      <c r="H559" s="165" t="s">
        <v>3</v>
      </c>
      <c r="I559" s="167"/>
      <c r="L559" s="163"/>
      <c r="M559" s="168"/>
      <c r="N559" s="169"/>
      <c r="O559" s="169"/>
      <c r="P559" s="169"/>
      <c r="Q559" s="169"/>
      <c r="R559" s="169"/>
      <c r="S559" s="169"/>
      <c r="T559" s="170"/>
      <c r="AT559" s="165" t="s">
        <v>151</v>
      </c>
      <c r="AU559" s="165" t="s">
        <v>78</v>
      </c>
      <c r="AV559" s="13" t="s">
        <v>76</v>
      </c>
      <c r="AW559" s="13" t="s">
        <v>31</v>
      </c>
      <c r="AX559" s="13" t="s">
        <v>69</v>
      </c>
      <c r="AY559" s="165" t="s">
        <v>139</v>
      </c>
    </row>
    <row r="560" spans="1:65" s="13" customFormat="1">
      <c r="B560" s="163"/>
      <c r="D560" s="164" t="s">
        <v>151</v>
      </c>
      <c r="E560" s="165" t="s">
        <v>3</v>
      </c>
      <c r="F560" s="166" t="s">
        <v>852</v>
      </c>
      <c r="H560" s="165" t="s">
        <v>3</v>
      </c>
      <c r="I560" s="167"/>
      <c r="L560" s="163"/>
      <c r="M560" s="168"/>
      <c r="N560" s="169"/>
      <c r="O560" s="169"/>
      <c r="P560" s="169"/>
      <c r="Q560" s="169"/>
      <c r="R560" s="169"/>
      <c r="S560" s="169"/>
      <c r="T560" s="170"/>
      <c r="AT560" s="165" t="s">
        <v>151</v>
      </c>
      <c r="AU560" s="165" t="s">
        <v>78</v>
      </c>
      <c r="AV560" s="13" t="s">
        <v>76</v>
      </c>
      <c r="AW560" s="13" t="s">
        <v>31</v>
      </c>
      <c r="AX560" s="13" t="s">
        <v>69</v>
      </c>
      <c r="AY560" s="165" t="s">
        <v>139</v>
      </c>
    </row>
    <row r="561" spans="1:65" s="14" customFormat="1">
      <c r="B561" s="171"/>
      <c r="D561" s="164" t="s">
        <v>151</v>
      </c>
      <c r="E561" s="172" t="s">
        <v>3</v>
      </c>
      <c r="F561" s="173" t="s">
        <v>853</v>
      </c>
      <c r="H561" s="174">
        <v>5.2</v>
      </c>
      <c r="I561" s="175"/>
      <c r="L561" s="171"/>
      <c r="M561" s="176"/>
      <c r="N561" s="177"/>
      <c r="O561" s="177"/>
      <c r="P561" s="177"/>
      <c r="Q561" s="177"/>
      <c r="R561" s="177"/>
      <c r="S561" s="177"/>
      <c r="T561" s="178"/>
      <c r="AT561" s="172" t="s">
        <v>151</v>
      </c>
      <c r="AU561" s="172" t="s">
        <v>78</v>
      </c>
      <c r="AV561" s="14" t="s">
        <v>78</v>
      </c>
      <c r="AW561" s="14" t="s">
        <v>31</v>
      </c>
      <c r="AX561" s="14" t="s">
        <v>76</v>
      </c>
      <c r="AY561" s="172" t="s">
        <v>139</v>
      </c>
    </row>
    <row r="562" spans="1:65" s="2" customFormat="1" ht="37.799999999999997" customHeight="1">
      <c r="A562" s="34"/>
      <c r="B562" s="144"/>
      <c r="C562" s="145" t="s">
        <v>854</v>
      </c>
      <c r="D562" s="145" t="s">
        <v>142</v>
      </c>
      <c r="E562" s="146" t="s">
        <v>855</v>
      </c>
      <c r="F562" s="147" t="s">
        <v>856</v>
      </c>
      <c r="G562" s="148" t="s">
        <v>275</v>
      </c>
      <c r="H562" s="149">
        <v>162.37</v>
      </c>
      <c r="I562" s="150"/>
      <c r="J562" s="151">
        <f>ROUND(I562*H562,2)</f>
        <v>0</v>
      </c>
      <c r="K562" s="147" t="s">
        <v>146</v>
      </c>
      <c r="L562" s="35"/>
      <c r="M562" s="152" t="s">
        <v>3</v>
      </c>
      <c r="N562" s="153" t="s">
        <v>40</v>
      </c>
      <c r="O562" s="55"/>
      <c r="P562" s="154">
        <f>O562*H562</f>
        <v>0</v>
      </c>
      <c r="Q562" s="154">
        <v>4.3800000000000002E-3</v>
      </c>
      <c r="R562" s="154">
        <f>Q562*H562</f>
        <v>0.71118060000000005</v>
      </c>
      <c r="S562" s="154">
        <v>0</v>
      </c>
      <c r="T562" s="155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56" t="s">
        <v>197</v>
      </c>
      <c r="AT562" s="156" t="s">
        <v>142</v>
      </c>
      <c r="AU562" s="156" t="s">
        <v>78</v>
      </c>
      <c r="AY562" s="19" t="s">
        <v>139</v>
      </c>
      <c r="BE562" s="157">
        <f>IF(N562="základní",J562,0)</f>
        <v>0</v>
      </c>
      <c r="BF562" s="157">
        <f>IF(N562="snížená",J562,0)</f>
        <v>0</v>
      </c>
      <c r="BG562" s="157">
        <f>IF(N562="zákl. přenesená",J562,0)</f>
        <v>0</v>
      </c>
      <c r="BH562" s="157">
        <f>IF(N562="sníž. přenesená",J562,0)</f>
        <v>0</v>
      </c>
      <c r="BI562" s="157">
        <f>IF(N562="nulová",J562,0)</f>
        <v>0</v>
      </c>
      <c r="BJ562" s="19" t="s">
        <v>76</v>
      </c>
      <c r="BK562" s="157">
        <f>ROUND(I562*H562,2)</f>
        <v>0</v>
      </c>
      <c r="BL562" s="19" t="s">
        <v>197</v>
      </c>
      <c r="BM562" s="156" t="s">
        <v>857</v>
      </c>
    </row>
    <row r="563" spans="1:65" s="2" customFormat="1">
      <c r="A563" s="34"/>
      <c r="B563" s="35"/>
      <c r="C563" s="34"/>
      <c r="D563" s="158" t="s">
        <v>149</v>
      </c>
      <c r="E563" s="34"/>
      <c r="F563" s="159" t="s">
        <v>858</v>
      </c>
      <c r="G563" s="34"/>
      <c r="H563" s="34"/>
      <c r="I563" s="160"/>
      <c r="J563" s="34"/>
      <c r="K563" s="34"/>
      <c r="L563" s="35"/>
      <c r="M563" s="161"/>
      <c r="N563" s="162"/>
      <c r="O563" s="55"/>
      <c r="P563" s="55"/>
      <c r="Q563" s="55"/>
      <c r="R563" s="55"/>
      <c r="S563" s="55"/>
      <c r="T563" s="56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9" t="s">
        <v>149</v>
      </c>
      <c r="AU563" s="19" t="s">
        <v>78</v>
      </c>
    </row>
    <row r="564" spans="1:65" s="13" customFormat="1">
      <c r="B564" s="163"/>
      <c r="D564" s="164" t="s">
        <v>151</v>
      </c>
      <c r="E564" s="165" t="s">
        <v>3</v>
      </c>
      <c r="F564" s="166" t="s">
        <v>859</v>
      </c>
      <c r="H564" s="165" t="s">
        <v>3</v>
      </c>
      <c r="I564" s="167"/>
      <c r="L564" s="163"/>
      <c r="M564" s="168"/>
      <c r="N564" s="169"/>
      <c r="O564" s="169"/>
      <c r="P564" s="169"/>
      <c r="Q564" s="169"/>
      <c r="R564" s="169"/>
      <c r="S564" s="169"/>
      <c r="T564" s="170"/>
      <c r="AT564" s="165" t="s">
        <v>151</v>
      </c>
      <c r="AU564" s="165" t="s">
        <v>78</v>
      </c>
      <c r="AV564" s="13" t="s">
        <v>76</v>
      </c>
      <c r="AW564" s="13" t="s">
        <v>31</v>
      </c>
      <c r="AX564" s="13" t="s">
        <v>69</v>
      </c>
      <c r="AY564" s="165" t="s">
        <v>139</v>
      </c>
    </row>
    <row r="565" spans="1:65" s="13" customFormat="1">
      <c r="B565" s="163"/>
      <c r="D565" s="164" t="s">
        <v>151</v>
      </c>
      <c r="E565" s="165" t="s">
        <v>3</v>
      </c>
      <c r="F565" s="166" t="s">
        <v>860</v>
      </c>
      <c r="H565" s="165" t="s">
        <v>3</v>
      </c>
      <c r="I565" s="167"/>
      <c r="L565" s="163"/>
      <c r="M565" s="168"/>
      <c r="N565" s="169"/>
      <c r="O565" s="169"/>
      <c r="P565" s="169"/>
      <c r="Q565" s="169"/>
      <c r="R565" s="169"/>
      <c r="S565" s="169"/>
      <c r="T565" s="170"/>
      <c r="AT565" s="165" t="s">
        <v>151</v>
      </c>
      <c r="AU565" s="165" t="s">
        <v>78</v>
      </c>
      <c r="AV565" s="13" t="s">
        <v>76</v>
      </c>
      <c r="AW565" s="13" t="s">
        <v>31</v>
      </c>
      <c r="AX565" s="13" t="s">
        <v>69</v>
      </c>
      <c r="AY565" s="165" t="s">
        <v>139</v>
      </c>
    </row>
    <row r="566" spans="1:65" s="14" customFormat="1">
      <c r="B566" s="171"/>
      <c r="D566" s="164" t="s">
        <v>151</v>
      </c>
      <c r="E566" s="172" t="s">
        <v>3</v>
      </c>
      <c r="F566" s="173" t="s">
        <v>861</v>
      </c>
      <c r="H566" s="174">
        <v>110.17</v>
      </c>
      <c r="I566" s="175"/>
      <c r="L566" s="171"/>
      <c r="M566" s="176"/>
      <c r="N566" s="177"/>
      <c r="O566" s="177"/>
      <c r="P566" s="177"/>
      <c r="Q566" s="177"/>
      <c r="R566" s="177"/>
      <c r="S566" s="177"/>
      <c r="T566" s="178"/>
      <c r="AT566" s="172" t="s">
        <v>151</v>
      </c>
      <c r="AU566" s="172" t="s">
        <v>78</v>
      </c>
      <c r="AV566" s="14" t="s">
        <v>78</v>
      </c>
      <c r="AW566" s="14" t="s">
        <v>31</v>
      </c>
      <c r="AX566" s="14" t="s">
        <v>69</v>
      </c>
      <c r="AY566" s="172" t="s">
        <v>139</v>
      </c>
    </row>
    <row r="567" spans="1:65" s="13" customFormat="1">
      <c r="B567" s="163"/>
      <c r="D567" s="164" t="s">
        <v>151</v>
      </c>
      <c r="E567" s="165" t="s">
        <v>3</v>
      </c>
      <c r="F567" s="166" t="s">
        <v>862</v>
      </c>
      <c r="H567" s="165" t="s">
        <v>3</v>
      </c>
      <c r="I567" s="167"/>
      <c r="L567" s="163"/>
      <c r="M567" s="168"/>
      <c r="N567" s="169"/>
      <c r="O567" s="169"/>
      <c r="P567" s="169"/>
      <c r="Q567" s="169"/>
      <c r="R567" s="169"/>
      <c r="S567" s="169"/>
      <c r="T567" s="170"/>
      <c r="AT567" s="165" t="s">
        <v>151</v>
      </c>
      <c r="AU567" s="165" t="s">
        <v>78</v>
      </c>
      <c r="AV567" s="13" t="s">
        <v>76</v>
      </c>
      <c r="AW567" s="13" t="s">
        <v>31</v>
      </c>
      <c r="AX567" s="13" t="s">
        <v>69</v>
      </c>
      <c r="AY567" s="165" t="s">
        <v>139</v>
      </c>
    </row>
    <row r="568" spans="1:65" s="14" customFormat="1">
      <c r="B568" s="171"/>
      <c r="D568" s="164" t="s">
        <v>151</v>
      </c>
      <c r="E568" s="172" t="s">
        <v>3</v>
      </c>
      <c r="F568" s="173" t="s">
        <v>863</v>
      </c>
      <c r="H568" s="174">
        <v>52.2</v>
      </c>
      <c r="I568" s="175"/>
      <c r="L568" s="171"/>
      <c r="M568" s="176"/>
      <c r="N568" s="177"/>
      <c r="O568" s="177"/>
      <c r="P568" s="177"/>
      <c r="Q568" s="177"/>
      <c r="R568" s="177"/>
      <c r="S568" s="177"/>
      <c r="T568" s="178"/>
      <c r="AT568" s="172" t="s">
        <v>151</v>
      </c>
      <c r="AU568" s="172" t="s">
        <v>78</v>
      </c>
      <c r="AV568" s="14" t="s">
        <v>78</v>
      </c>
      <c r="AW568" s="14" t="s">
        <v>31</v>
      </c>
      <c r="AX568" s="14" t="s">
        <v>69</v>
      </c>
      <c r="AY568" s="172" t="s">
        <v>139</v>
      </c>
    </row>
    <row r="569" spans="1:65" s="15" customFormat="1">
      <c r="B569" s="179"/>
      <c r="D569" s="164" t="s">
        <v>151</v>
      </c>
      <c r="E569" s="180" t="s">
        <v>3</v>
      </c>
      <c r="F569" s="181" t="s">
        <v>161</v>
      </c>
      <c r="H569" s="182">
        <v>162.37</v>
      </c>
      <c r="I569" s="183"/>
      <c r="L569" s="179"/>
      <c r="M569" s="184"/>
      <c r="N569" s="185"/>
      <c r="O569" s="185"/>
      <c r="P569" s="185"/>
      <c r="Q569" s="185"/>
      <c r="R569" s="185"/>
      <c r="S569" s="185"/>
      <c r="T569" s="186"/>
      <c r="AT569" s="180" t="s">
        <v>151</v>
      </c>
      <c r="AU569" s="180" t="s">
        <v>78</v>
      </c>
      <c r="AV569" s="15" t="s">
        <v>147</v>
      </c>
      <c r="AW569" s="15" t="s">
        <v>31</v>
      </c>
      <c r="AX569" s="15" t="s">
        <v>76</v>
      </c>
      <c r="AY569" s="180" t="s">
        <v>139</v>
      </c>
    </row>
    <row r="570" spans="1:65" s="2" customFormat="1" ht="33" customHeight="1">
      <c r="A570" s="34"/>
      <c r="B570" s="144"/>
      <c r="C570" s="145" t="s">
        <v>864</v>
      </c>
      <c r="D570" s="145" t="s">
        <v>142</v>
      </c>
      <c r="E570" s="146" t="s">
        <v>865</v>
      </c>
      <c r="F570" s="147" t="s">
        <v>866</v>
      </c>
      <c r="G570" s="148" t="s">
        <v>275</v>
      </c>
      <c r="H570" s="149">
        <v>28.65</v>
      </c>
      <c r="I570" s="150"/>
      <c r="J570" s="151">
        <f>ROUND(I570*H570,2)</f>
        <v>0</v>
      </c>
      <c r="K570" s="147" t="s">
        <v>146</v>
      </c>
      <c r="L570" s="35"/>
      <c r="M570" s="152" t="s">
        <v>3</v>
      </c>
      <c r="N570" s="153" t="s">
        <v>40</v>
      </c>
      <c r="O570" s="55"/>
      <c r="P570" s="154">
        <f>O570*H570</f>
        <v>0</v>
      </c>
      <c r="Q570" s="154">
        <v>1.6299999999999999E-3</v>
      </c>
      <c r="R570" s="154">
        <f>Q570*H570</f>
        <v>4.6699499999999998E-2</v>
      </c>
      <c r="S570" s="154">
        <v>0</v>
      </c>
      <c r="T570" s="155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56" t="s">
        <v>197</v>
      </c>
      <c r="AT570" s="156" t="s">
        <v>142</v>
      </c>
      <c r="AU570" s="156" t="s">
        <v>78</v>
      </c>
      <c r="AY570" s="19" t="s">
        <v>139</v>
      </c>
      <c r="BE570" s="157">
        <f>IF(N570="základní",J570,0)</f>
        <v>0</v>
      </c>
      <c r="BF570" s="157">
        <f>IF(N570="snížená",J570,0)</f>
        <v>0</v>
      </c>
      <c r="BG570" s="157">
        <f>IF(N570="zákl. přenesená",J570,0)</f>
        <v>0</v>
      </c>
      <c r="BH570" s="157">
        <f>IF(N570="sníž. přenesená",J570,0)</f>
        <v>0</v>
      </c>
      <c r="BI570" s="157">
        <f>IF(N570="nulová",J570,0)</f>
        <v>0</v>
      </c>
      <c r="BJ570" s="19" t="s">
        <v>76</v>
      </c>
      <c r="BK570" s="157">
        <f>ROUND(I570*H570,2)</f>
        <v>0</v>
      </c>
      <c r="BL570" s="19" t="s">
        <v>197</v>
      </c>
      <c r="BM570" s="156" t="s">
        <v>867</v>
      </c>
    </row>
    <row r="571" spans="1:65" s="2" customFormat="1">
      <c r="A571" s="34"/>
      <c r="B571" s="35"/>
      <c r="C571" s="34"/>
      <c r="D571" s="158" t="s">
        <v>149</v>
      </c>
      <c r="E571" s="34"/>
      <c r="F571" s="159" t="s">
        <v>868</v>
      </c>
      <c r="G571" s="34"/>
      <c r="H571" s="34"/>
      <c r="I571" s="160"/>
      <c r="J571" s="34"/>
      <c r="K571" s="34"/>
      <c r="L571" s="35"/>
      <c r="M571" s="161"/>
      <c r="N571" s="162"/>
      <c r="O571" s="55"/>
      <c r="P571" s="55"/>
      <c r="Q571" s="55"/>
      <c r="R571" s="55"/>
      <c r="S571" s="55"/>
      <c r="T571" s="56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9" t="s">
        <v>149</v>
      </c>
      <c r="AU571" s="19" t="s">
        <v>78</v>
      </c>
    </row>
    <row r="572" spans="1:65" s="13" customFormat="1">
      <c r="B572" s="163"/>
      <c r="D572" s="164" t="s">
        <v>151</v>
      </c>
      <c r="E572" s="165" t="s">
        <v>3</v>
      </c>
      <c r="F572" s="166" t="s">
        <v>869</v>
      </c>
      <c r="H572" s="165" t="s">
        <v>3</v>
      </c>
      <c r="I572" s="167"/>
      <c r="L572" s="163"/>
      <c r="M572" s="168"/>
      <c r="N572" s="169"/>
      <c r="O572" s="169"/>
      <c r="P572" s="169"/>
      <c r="Q572" s="169"/>
      <c r="R572" s="169"/>
      <c r="S572" s="169"/>
      <c r="T572" s="170"/>
      <c r="AT572" s="165" t="s">
        <v>151</v>
      </c>
      <c r="AU572" s="165" t="s">
        <v>78</v>
      </c>
      <c r="AV572" s="13" t="s">
        <v>76</v>
      </c>
      <c r="AW572" s="13" t="s">
        <v>31</v>
      </c>
      <c r="AX572" s="13" t="s">
        <v>69</v>
      </c>
      <c r="AY572" s="165" t="s">
        <v>139</v>
      </c>
    </row>
    <row r="573" spans="1:65" s="14" customFormat="1">
      <c r="B573" s="171"/>
      <c r="D573" s="164" t="s">
        <v>151</v>
      </c>
      <c r="E573" s="172" t="s">
        <v>3</v>
      </c>
      <c r="F573" s="173" t="s">
        <v>870</v>
      </c>
      <c r="H573" s="174">
        <v>25.5</v>
      </c>
      <c r="I573" s="175"/>
      <c r="L573" s="171"/>
      <c r="M573" s="176"/>
      <c r="N573" s="177"/>
      <c r="O573" s="177"/>
      <c r="P573" s="177"/>
      <c r="Q573" s="177"/>
      <c r="R573" s="177"/>
      <c r="S573" s="177"/>
      <c r="T573" s="178"/>
      <c r="AT573" s="172" t="s">
        <v>151</v>
      </c>
      <c r="AU573" s="172" t="s">
        <v>78</v>
      </c>
      <c r="AV573" s="14" t="s">
        <v>78</v>
      </c>
      <c r="AW573" s="14" t="s">
        <v>31</v>
      </c>
      <c r="AX573" s="14" t="s">
        <v>69</v>
      </c>
      <c r="AY573" s="172" t="s">
        <v>139</v>
      </c>
    </row>
    <row r="574" spans="1:65" s="13" customFormat="1">
      <c r="B574" s="163"/>
      <c r="D574" s="164" t="s">
        <v>151</v>
      </c>
      <c r="E574" s="165" t="s">
        <v>3</v>
      </c>
      <c r="F574" s="166" t="s">
        <v>871</v>
      </c>
      <c r="H574" s="165" t="s">
        <v>3</v>
      </c>
      <c r="I574" s="167"/>
      <c r="L574" s="163"/>
      <c r="M574" s="168"/>
      <c r="N574" s="169"/>
      <c r="O574" s="169"/>
      <c r="P574" s="169"/>
      <c r="Q574" s="169"/>
      <c r="R574" s="169"/>
      <c r="S574" s="169"/>
      <c r="T574" s="170"/>
      <c r="AT574" s="165" t="s">
        <v>151</v>
      </c>
      <c r="AU574" s="165" t="s">
        <v>78</v>
      </c>
      <c r="AV574" s="13" t="s">
        <v>76</v>
      </c>
      <c r="AW574" s="13" t="s">
        <v>31</v>
      </c>
      <c r="AX574" s="13" t="s">
        <v>69</v>
      </c>
      <c r="AY574" s="165" t="s">
        <v>139</v>
      </c>
    </row>
    <row r="575" spans="1:65" s="14" customFormat="1">
      <c r="B575" s="171"/>
      <c r="D575" s="164" t="s">
        <v>151</v>
      </c>
      <c r="E575" s="172" t="s">
        <v>3</v>
      </c>
      <c r="F575" s="173" t="s">
        <v>872</v>
      </c>
      <c r="H575" s="174">
        <v>3.15</v>
      </c>
      <c r="I575" s="175"/>
      <c r="L575" s="171"/>
      <c r="M575" s="176"/>
      <c r="N575" s="177"/>
      <c r="O575" s="177"/>
      <c r="P575" s="177"/>
      <c r="Q575" s="177"/>
      <c r="R575" s="177"/>
      <c r="S575" s="177"/>
      <c r="T575" s="178"/>
      <c r="AT575" s="172" t="s">
        <v>151</v>
      </c>
      <c r="AU575" s="172" t="s">
        <v>78</v>
      </c>
      <c r="AV575" s="14" t="s">
        <v>78</v>
      </c>
      <c r="AW575" s="14" t="s">
        <v>31</v>
      </c>
      <c r="AX575" s="14" t="s">
        <v>69</v>
      </c>
      <c r="AY575" s="172" t="s">
        <v>139</v>
      </c>
    </row>
    <row r="576" spans="1:65" s="15" customFormat="1">
      <c r="B576" s="179"/>
      <c r="D576" s="164" t="s">
        <v>151</v>
      </c>
      <c r="E576" s="180" t="s">
        <v>3</v>
      </c>
      <c r="F576" s="181" t="s">
        <v>161</v>
      </c>
      <c r="H576" s="182">
        <v>28.65</v>
      </c>
      <c r="I576" s="183"/>
      <c r="L576" s="179"/>
      <c r="M576" s="184"/>
      <c r="N576" s="185"/>
      <c r="O576" s="185"/>
      <c r="P576" s="185"/>
      <c r="Q576" s="185"/>
      <c r="R576" s="185"/>
      <c r="S576" s="185"/>
      <c r="T576" s="186"/>
      <c r="AT576" s="180" t="s">
        <v>151</v>
      </c>
      <c r="AU576" s="180" t="s">
        <v>78</v>
      </c>
      <c r="AV576" s="15" t="s">
        <v>147</v>
      </c>
      <c r="AW576" s="15" t="s">
        <v>31</v>
      </c>
      <c r="AX576" s="15" t="s">
        <v>76</v>
      </c>
      <c r="AY576" s="180" t="s">
        <v>139</v>
      </c>
    </row>
    <row r="577" spans="1:65" s="2" customFormat="1" ht="37.799999999999997" customHeight="1">
      <c r="A577" s="34"/>
      <c r="B577" s="144"/>
      <c r="C577" s="145" t="s">
        <v>873</v>
      </c>
      <c r="D577" s="145" t="s">
        <v>142</v>
      </c>
      <c r="E577" s="146" t="s">
        <v>874</v>
      </c>
      <c r="F577" s="147" t="s">
        <v>875</v>
      </c>
      <c r="G577" s="148" t="s">
        <v>468</v>
      </c>
      <c r="H577" s="149">
        <v>6</v>
      </c>
      <c r="I577" s="150"/>
      <c r="J577" s="151">
        <f>ROUND(I577*H577,2)</f>
        <v>0</v>
      </c>
      <c r="K577" s="147" t="s">
        <v>146</v>
      </c>
      <c r="L577" s="35"/>
      <c r="M577" s="152" t="s">
        <v>3</v>
      </c>
      <c r="N577" s="153" t="s">
        <v>40</v>
      </c>
      <c r="O577" s="55"/>
      <c r="P577" s="154">
        <f>O577*H577</f>
        <v>0</v>
      </c>
      <c r="Q577" s="154">
        <v>2.5000000000000001E-4</v>
      </c>
      <c r="R577" s="154">
        <f>Q577*H577</f>
        <v>1.5E-3</v>
      </c>
      <c r="S577" s="154">
        <v>0</v>
      </c>
      <c r="T577" s="155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56" t="s">
        <v>197</v>
      </c>
      <c r="AT577" s="156" t="s">
        <v>142</v>
      </c>
      <c r="AU577" s="156" t="s">
        <v>78</v>
      </c>
      <c r="AY577" s="19" t="s">
        <v>139</v>
      </c>
      <c r="BE577" s="157">
        <f>IF(N577="základní",J577,0)</f>
        <v>0</v>
      </c>
      <c r="BF577" s="157">
        <f>IF(N577="snížená",J577,0)</f>
        <v>0</v>
      </c>
      <c r="BG577" s="157">
        <f>IF(N577="zákl. přenesená",J577,0)</f>
        <v>0</v>
      </c>
      <c r="BH577" s="157">
        <f>IF(N577="sníž. přenesená",J577,0)</f>
        <v>0</v>
      </c>
      <c r="BI577" s="157">
        <f>IF(N577="nulová",J577,0)</f>
        <v>0</v>
      </c>
      <c r="BJ577" s="19" t="s">
        <v>76</v>
      </c>
      <c r="BK577" s="157">
        <f>ROUND(I577*H577,2)</f>
        <v>0</v>
      </c>
      <c r="BL577" s="19" t="s">
        <v>197</v>
      </c>
      <c r="BM577" s="156" t="s">
        <v>876</v>
      </c>
    </row>
    <row r="578" spans="1:65" s="2" customFormat="1">
      <c r="A578" s="34"/>
      <c r="B578" s="35"/>
      <c r="C578" s="34"/>
      <c r="D578" s="158" t="s">
        <v>149</v>
      </c>
      <c r="E578" s="34"/>
      <c r="F578" s="159" t="s">
        <v>877</v>
      </c>
      <c r="G578" s="34"/>
      <c r="H578" s="34"/>
      <c r="I578" s="160"/>
      <c r="J578" s="34"/>
      <c r="K578" s="34"/>
      <c r="L578" s="35"/>
      <c r="M578" s="161"/>
      <c r="N578" s="162"/>
      <c r="O578" s="55"/>
      <c r="P578" s="55"/>
      <c r="Q578" s="55"/>
      <c r="R578" s="55"/>
      <c r="S578" s="55"/>
      <c r="T578" s="56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T578" s="19" t="s">
        <v>149</v>
      </c>
      <c r="AU578" s="19" t="s">
        <v>78</v>
      </c>
    </row>
    <row r="579" spans="1:65" s="13" customFormat="1">
      <c r="B579" s="163"/>
      <c r="D579" s="164" t="s">
        <v>151</v>
      </c>
      <c r="E579" s="165" t="s">
        <v>3</v>
      </c>
      <c r="F579" s="166" t="s">
        <v>878</v>
      </c>
      <c r="H579" s="165" t="s">
        <v>3</v>
      </c>
      <c r="I579" s="167"/>
      <c r="L579" s="163"/>
      <c r="M579" s="168"/>
      <c r="N579" s="169"/>
      <c r="O579" s="169"/>
      <c r="P579" s="169"/>
      <c r="Q579" s="169"/>
      <c r="R579" s="169"/>
      <c r="S579" s="169"/>
      <c r="T579" s="170"/>
      <c r="AT579" s="165" t="s">
        <v>151</v>
      </c>
      <c r="AU579" s="165" t="s">
        <v>78</v>
      </c>
      <c r="AV579" s="13" t="s">
        <v>76</v>
      </c>
      <c r="AW579" s="13" t="s">
        <v>31</v>
      </c>
      <c r="AX579" s="13" t="s">
        <v>69</v>
      </c>
      <c r="AY579" s="165" t="s">
        <v>139</v>
      </c>
    </row>
    <row r="580" spans="1:65" s="14" customFormat="1">
      <c r="B580" s="171"/>
      <c r="D580" s="164" t="s">
        <v>151</v>
      </c>
      <c r="E580" s="172" t="s">
        <v>3</v>
      </c>
      <c r="F580" s="173" t="s">
        <v>147</v>
      </c>
      <c r="H580" s="174">
        <v>4</v>
      </c>
      <c r="I580" s="175"/>
      <c r="L580" s="171"/>
      <c r="M580" s="176"/>
      <c r="N580" s="177"/>
      <c r="O580" s="177"/>
      <c r="P580" s="177"/>
      <c r="Q580" s="177"/>
      <c r="R580" s="177"/>
      <c r="S580" s="177"/>
      <c r="T580" s="178"/>
      <c r="AT580" s="172" t="s">
        <v>151</v>
      </c>
      <c r="AU580" s="172" t="s">
        <v>78</v>
      </c>
      <c r="AV580" s="14" t="s">
        <v>78</v>
      </c>
      <c r="AW580" s="14" t="s">
        <v>31</v>
      </c>
      <c r="AX580" s="14" t="s">
        <v>69</v>
      </c>
      <c r="AY580" s="172" t="s">
        <v>139</v>
      </c>
    </row>
    <row r="581" spans="1:65" s="13" customFormat="1">
      <c r="B581" s="163"/>
      <c r="D581" s="164" t="s">
        <v>151</v>
      </c>
      <c r="E581" s="165" t="s">
        <v>3</v>
      </c>
      <c r="F581" s="166" t="s">
        <v>879</v>
      </c>
      <c r="H581" s="165" t="s">
        <v>3</v>
      </c>
      <c r="I581" s="167"/>
      <c r="L581" s="163"/>
      <c r="M581" s="168"/>
      <c r="N581" s="169"/>
      <c r="O581" s="169"/>
      <c r="P581" s="169"/>
      <c r="Q581" s="169"/>
      <c r="R581" s="169"/>
      <c r="S581" s="169"/>
      <c r="T581" s="170"/>
      <c r="AT581" s="165" t="s">
        <v>151</v>
      </c>
      <c r="AU581" s="165" t="s">
        <v>78</v>
      </c>
      <c r="AV581" s="13" t="s">
        <v>76</v>
      </c>
      <c r="AW581" s="13" t="s">
        <v>31</v>
      </c>
      <c r="AX581" s="13" t="s">
        <v>69</v>
      </c>
      <c r="AY581" s="165" t="s">
        <v>139</v>
      </c>
    </row>
    <row r="582" spans="1:65" s="14" customFormat="1">
      <c r="B582" s="171"/>
      <c r="D582" s="164" t="s">
        <v>151</v>
      </c>
      <c r="E582" s="172" t="s">
        <v>3</v>
      </c>
      <c r="F582" s="173" t="s">
        <v>78</v>
      </c>
      <c r="H582" s="174">
        <v>2</v>
      </c>
      <c r="I582" s="175"/>
      <c r="L582" s="171"/>
      <c r="M582" s="176"/>
      <c r="N582" s="177"/>
      <c r="O582" s="177"/>
      <c r="P582" s="177"/>
      <c r="Q582" s="177"/>
      <c r="R582" s="177"/>
      <c r="S582" s="177"/>
      <c r="T582" s="178"/>
      <c r="AT582" s="172" t="s">
        <v>151</v>
      </c>
      <c r="AU582" s="172" t="s">
        <v>78</v>
      </c>
      <c r="AV582" s="14" t="s">
        <v>78</v>
      </c>
      <c r="AW582" s="14" t="s">
        <v>31</v>
      </c>
      <c r="AX582" s="14" t="s">
        <v>69</v>
      </c>
      <c r="AY582" s="172" t="s">
        <v>139</v>
      </c>
    </row>
    <row r="583" spans="1:65" s="15" customFormat="1">
      <c r="B583" s="179"/>
      <c r="D583" s="164" t="s">
        <v>151</v>
      </c>
      <c r="E583" s="180" t="s">
        <v>3</v>
      </c>
      <c r="F583" s="181" t="s">
        <v>161</v>
      </c>
      <c r="H583" s="182">
        <v>6</v>
      </c>
      <c r="I583" s="183"/>
      <c r="L583" s="179"/>
      <c r="M583" s="184"/>
      <c r="N583" s="185"/>
      <c r="O583" s="185"/>
      <c r="P583" s="185"/>
      <c r="Q583" s="185"/>
      <c r="R583" s="185"/>
      <c r="S583" s="185"/>
      <c r="T583" s="186"/>
      <c r="AT583" s="180" t="s">
        <v>151</v>
      </c>
      <c r="AU583" s="180" t="s">
        <v>78</v>
      </c>
      <c r="AV583" s="15" t="s">
        <v>147</v>
      </c>
      <c r="AW583" s="15" t="s">
        <v>31</v>
      </c>
      <c r="AX583" s="15" t="s">
        <v>76</v>
      </c>
      <c r="AY583" s="180" t="s">
        <v>139</v>
      </c>
    </row>
    <row r="584" spans="1:65" s="2" customFormat="1" ht="37.799999999999997" customHeight="1">
      <c r="A584" s="34"/>
      <c r="B584" s="144"/>
      <c r="C584" s="145" t="s">
        <v>880</v>
      </c>
      <c r="D584" s="145" t="s">
        <v>142</v>
      </c>
      <c r="E584" s="146" t="s">
        <v>881</v>
      </c>
      <c r="F584" s="147" t="s">
        <v>882</v>
      </c>
      <c r="G584" s="148" t="s">
        <v>275</v>
      </c>
      <c r="H584" s="149">
        <v>113.81399999999999</v>
      </c>
      <c r="I584" s="150"/>
      <c r="J584" s="151">
        <f>ROUND(I584*H584,2)</f>
        <v>0</v>
      </c>
      <c r="K584" s="147" t="s">
        <v>146</v>
      </c>
      <c r="L584" s="35"/>
      <c r="M584" s="152" t="s">
        <v>3</v>
      </c>
      <c r="N584" s="153" t="s">
        <v>40</v>
      </c>
      <c r="O584" s="55"/>
      <c r="P584" s="154">
        <f>O584*H584</f>
        <v>0</v>
      </c>
      <c r="Q584" s="154">
        <v>1.481E-2</v>
      </c>
      <c r="R584" s="154">
        <f>Q584*H584</f>
        <v>1.6855853399999998</v>
      </c>
      <c r="S584" s="154">
        <v>0</v>
      </c>
      <c r="T584" s="155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56" t="s">
        <v>197</v>
      </c>
      <c r="AT584" s="156" t="s">
        <v>142</v>
      </c>
      <c r="AU584" s="156" t="s">
        <v>78</v>
      </c>
      <c r="AY584" s="19" t="s">
        <v>139</v>
      </c>
      <c r="BE584" s="157">
        <f>IF(N584="základní",J584,0)</f>
        <v>0</v>
      </c>
      <c r="BF584" s="157">
        <f>IF(N584="snížená",J584,0)</f>
        <v>0</v>
      </c>
      <c r="BG584" s="157">
        <f>IF(N584="zákl. přenesená",J584,0)</f>
        <v>0</v>
      </c>
      <c r="BH584" s="157">
        <f>IF(N584="sníž. přenesená",J584,0)</f>
        <v>0</v>
      </c>
      <c r="BI584" s="157">
        <f>IF(N584="nulová",J584,0)</f>
        <v>0</v>
      </c>
      <c r="BJ584" s="19" t="s">
        <v>76</v>
      </c>
      <c r="BK584" s="157">
        <f>ROUND(I584*H584,2)</f>
        <v>0</v>
      </c>
      <c r="BL584" s="19" t="s">
        <v>197</v>
      </c>
      <c r="BM584" s="156" t="s">
        <v>883</v>
      </c>
    </row>
    <row r="585" spans="1:65" s="2" customFormat="1">
      <c r="A585" s="34"/>
      <c r="B585" s="35"/>
      <c r="C585" s="34"/>
      <c r="D585" s="158" t="s">
        <v>149</v>
      </c>
      <c r="E585" s="34"/>
      <c r="F585" s="159" t="s">
        <v>884</v>
      </c>
      <c r="G585" s="34"/>
      <c r="H585" s="34"/>
      <c r="I585" s="160"/>
      <c r="J585" s="34"/>
      <c r="K585" s="34"/>
      <c r="L585" s="35"/>
      <c r="M585" s="161"/>
      <c r="N585" s="162"/>
      <c r="O585" s="55"/>
      <c r="P585" s="55"/>
      <c r="Q585" s="55"/>
      <c r="R585" s="55"/>
      <c r="S585" s="55"/>
      <c r="T585" s="56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9" t="s">
        <v>149</v>
      </c>
      <c r="AU585" s="19" t="s">
        <v>78</v>
      </c>
    </row>
    <row r="586" spans="1:65" s="13" customFormat="1">
      <c r="B586" s="163"/>
      <c r="D586" s="164" t="s">
        <v>151</v>
      </c>
      <c r="E586" s="165" t="s">
        <v>3</v>
      </c>
      <c r="F586" s="166" t="s">
        <v>885</v>
      </c>
      <c r="H586" s="165" t="s">
        <v>3</v>
      </c>
      <c r="I586" s="167"/>
      <c r="L586" s="163"/>
      <c r="M586" s="168"/>
      <c r="N586" s="169"/>
      <c r="O586" s="169"/>
      <c r="P586" s="169"/>
      <c r="Q586" s="169"/>
      <c r="R586" s="169"/>
      <c r="S586" s="169"/>
      <c r="T586" s="170"/>
      <c r="AT586" s="165" t="s">
        <v>151</v>
      </c>
      <c r="AU586" s="165" t="s">
        <v>78</v>
      </c>
      <c r="AV586" s="13" t="s">
        <v>76</v>
      </c>
      <c r="AW586" s="13" t="s">
        <v>31</v>
      </c>
      <c r="AX586" s="13" t="s">
        <v>69</v>
      </c>
      <c r="AY586" s="165" t="s">
        <v>139</v>
      </c>
    </row>
    <row r="587" spans="1:65" s="13" customFormat="1">
      <c r="B587" s="163"/>
      <c r="D587" s="164" t="s">
        <v>151</v>
      </c>
      <c r="E587" s="165" t="s">
        <v>3</v>
      </c>
      <c r="F587" s="166" t="s">
        <v>886</v>
      </c>
      <c r="H587" s="165" t="s">
        <v>3</v>
      </c>
      <c r="I587" s="167"/>
      <c r="L587" s="163"/>
      <c r="M587" s="168"/>
      <c r="N587" s="169"/>
      <c r="O587" s="169"/>
      <c r="P587" s="169"/>
      <c r="Q587" s="169"/>
      <c r="R587" s="169"/>
      <c r="S587" s="169"/>
      <c r="T587" s="170"/>
      <c r="AT587" s="165" t="s">
        <v>151</v>
      </c>
      <c r="AU587" s="165" t="s">
        <v>78</v>
      </c>
      <c r="AV587" s="13" t="s">
        <v>76</v>
      </c>
      <c r="AW587" s="13" t="s">
        <v>31</v>
      </c>
      <c r="AX587" s="13" t="s">
        <v>69</v>
      </c>
      <c r="AY587" s="165" t="s">
        <v>139</v>
      </c>
    </row>
    <row r="588" spans="1:65" s="14" customFormat="1">
      <c r="B588" s="171"/>
      <c r="D588" s="164" t="s">
        <v>151</v>
      </c>
      <c r="E588" s="172" t="s">
        <v>3</v>
      </c>
      <c r="F588" s="173" t="s">
        <v>887</v>
      </c>
      <c r="H588" s="174">
        <v>75.713999999999999</v>
      </c>
      <c r="I588" s="175"/>
      <c r="L588" s="171"/>
      <c r="M588" s="176"/>
      <c r="N588" s="177"/>
      <c r="O588" s="177"/>
      <c r="P588" s="177"/>
      <c r="Q588" s="177"/>
      <c r="R588" s="177"/>
      <c r="S588" s="177"/>
      <c r="T588" s="178"/>
      <c r="AT588" s="172" t="s">
        <v>151</v>
      </c>
      <c r="AU588" s="172" t="s">
        <v>78</v>
      </c>
      <c r="AV588" s="14" t="s">
        <v>78</v>
      </c>
      <c r="AW588" s="14" t="s">
        <v>31</v>
      </c>
      <c r="AX588" s="14" t="s">
        <v>69</v>
      </c>
      <c r="AY588" s="172" t="s">
        <v>139</v>
      </c>
    </row>
    <row r="589" spans="1:65" s="13" customFormat="1">
      <c r="B589" s="163"/>
      <c r="D589" s="164" t="s">
        <v>151</v>
      </c>
      <c r="E589" s="165" t="s">
        <v>3</v>
      </c>
      <c r="F589" s="166" t="s">
        <v>888</v>
      </c>
      <c r="H589" s="165" t="s">
        <v>3</v>
      </c>
      <c r="I589" s="167"/>
      <c r="L589" s="163"/>
      <c r="M589" s="168"/>
      <c r="N589" s="169"/>
      <c r="O589" s="169"/>
      <c r="P589" s="169"/>
      <c r="Q589" s="169"/>
      <c r="R589" s="169"/>
      <c r="S589" s="169"/>
      <c r="T589" s="170"/>
      <c r="AT589" s="165" t="s">
        <v>151</v>
      </c>
      <c r="AU589" s="165" t="s">
        <v>78</v>
      </c>
      <c r="AV589" s="13" t="s">
        <v>76</v>
      </c>
      <c r="AW589" s="13" t="s">
        <v>31</v>
      </c>
      <c r="AX589" s="13" t="s">
        <v>69</v>
      </c>
      <c r="AY589" s="165" t="s">
        <v>139</v>
      </c>
    </row>
    <row r="590" spans="1:65" s="14" customFormat="1">
      <c r="B590" s="171"/>
      <c r="D590" s="164" t="s">
        <v>151</v>
      </c>
      <c r="E590" s="172" t="s">
        <v>3</v>
      </c>
      <c r="F590" s="173" t="s">
        <v>845</v>
      </c>
      <c r="H590" s="174">
        <v>38.1</v>
      </c>
      <c r="I590" s="175"/>
      <c r="L590" s="171"/>
      <c r="M590" s="176"/>
      <c r="N590" s="177"/>
      <c r="O590" s="177"/>
      <c r="P590" s="177"/>
      <c r="Q590" s="177"/>
      <c r="R590" s="177"/>
      <c r="S590" s="177"/>
      <c r="T590" s="178"/>
      <c r="AT590" s="172" t="s">
        <v>151</v>
      </c>
      <c r="AU590" s="172" t="s">
        <v>78</v>
      </c>
      <c r="AV590" s="14" t="s">
        <v>78</v>
      </c>
      <c r="AW590" s="14" t="s">
        <v>31</v>
      </c>
      <c r="AX590" s="14" t="s">
        <v>69</v>
      </c>
      <c r="AY590" s="172" t="s">
        <v>139</v>
      </c>
    </row>
    <row r="591" spans="1:65" s="15" customFormat="1">
      <c r="B591" s="179"/>
      <c r="D591" s="164" t="s">
        <v>151</v>
      </c>
      <c r="E591" s="180" t="s">
        <v>3</v>
      </c>
      <c r="F591" s="181" t="s">
        <v>161</v>
      </c>
      <c r="H591" s="182">
        <v>113.81399999999999</v>
      </c>
      <c r="I591" s="183"/>
      <c r="L591" s="179"/>
      <c r="M591" s="184"/>
      <c r="N591" s="185"/>
      <c r="O591" s="185"/>
      <c r="P591" s="185"/>
      <c r="Q591" s="185"/>
      <c r="R591" s="185"/>
      <c r="S591" s="185"/>
      <c r="T591" s="186"/>
      <c r="AT591" s="180" t="s">
        <v>151</v>
      </c>
      <c r="AU591" s="180" t="s">
        <v>78</v>
      </c>
      <c r="AV591" s="15" t="s">
        <v>147</v>
      </c>
      <c r="AW591" s="15" t="s">
        <v>31</v>
      </c>
      <c r="AX591" s="15" t="s">
        <v>76</v>
      </c>
      <c r="AY591" s="180" t="s">
        <v>139</v>
      </c>
    </row>
    <row r="592" spans="1:65" s="2" customFormat="1" ht="24.15" customHeight="1">
      <c r="A592" s="34"/>
      <c r="B592" s="144"/>
      <c r="C592" s="145" t="s">
        <v>889</v>
      </c>
      <c r="D592" s="145" t="s">
        <v>142</v>
      </c>
      <c r="E592" s="146" t="s">
        <v>890</v>
      </c>
      <c r="F592" s="147" t="s">
        <v>891</v>
      </c>
      <c r="G592" s="148" t="s">
        <v>275</v>
      </c>
      <c r="H592" s="149">
        <v>18.803999999999998</v>
      </c>
      <c r="I592" s="150"/>
      <c r="J592" s="151">
        <f>ROUND(I592*H592,2)</f>
        <v>0</v>
      </c>
      <c r="K592" s="147" t="s">
        <v>146</v>
      </c>
      <c r="L592" s="35"/>
      <c r="M592" s="152" t="s">
        <v>3</v>
      </c>
      <c r="N592" s="153" t="s">
        <v>40</v>
      </c>
      <c r="O592" s="55"/>
      <c r="P592" s="154">
        <f>O592*H592</f>
        <v>0</v>
      </c>
      <c r="Q592" s="154">
        <v>2.8900000000000002E-3</v>
      </c>
      <c r="R592" s="154">
        <f>Q592*H592</f>
        <v>5.4343559999999999E-2</v>
      </c>
      <c r="S592" s="154">
        <v>0</v>
      </c>
      <c r="T592" s="155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56" t="s">
        <v>197</v>
      </c>
      <c r="AT592" s="156" t="s">
        <v>142</v>
      </c>
      <c r="AU592" s="156" t="s">
        <v>78</v>
      </c>
      <c r="AY592" s="19" t="s">
        <v>139</v>
      </c>
      <c r="BE592" s="157">
        <f>IF(N592="základní",J592,0)</f>
        <v>0</v>
      </c>
      <c r="BF592" s="157">
        <f>IF(N592="snížená",J592,0)</f>
        <v>0</v>
      </c>
      <c r="BG592" s="157">
        <f>IF(N592="zákl. přenesená",J592,0)</f>
        <v>0</v>
      </c>
      <c r="BH592" s="157">
        <f>IF(N592="sníž. přenesená",J592,0)</f>
        <v>0</v>
      </c>
      <c r="BI592" s="157">
        <f>IF(N592="nulová",J592,0)</f>
        <v>0</v>
      </c>
      <c r="BJ592" s="19" t="s">
        <v>76</v>
      </c>
      <c r="BK592" s="157">
        <f>ROUND(I592*H592,2)</f>
        <v>0</v>
      </c>
      <c r="BL592" s="19" t="s">
        <v>197</v>
      </c>
      <c r="BM592" s="156" t="s">
        <v>892</v>
      </c>
    </row>
    <row r="593" spans="1:65" s="2" customFormat="1">
      <c r="A593" s="34"/>
      <c r="B593" s="35"/>
      <c r="C593" s="34"/>
      <c r="D593" s="158" t="s">
        <v>149</v>
      </c>
      <c r="E593" s="34"/>
      <c r="F593" s="159" t="s">
        <v>893</v>
      </c>
      <c r="G593" s="34"/>
      <c r="H593" s="34"/>
      <c r="I593" s="160"/>
      <c r="J593" s="34"/>
      <c r="K593" s="34"/>
      <c r="L593" s="35"/>
      <c r="M593" s="161"/>
      <c r="N593" s="162"/>
      <c r="O593" s="55"/>
      <c r="P593" s="55"/>
      <c r="Q593" s="55"/>
      <c r="R593" s="55"/>
      <c r="S593" s="55"/>
      <c r="T593" s="56"/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T593" s="19" t="s">
        <v>149</v>
      </c>
      <c r="AU593" s="19" t="s">
        <v>78</v>
      </c>
    </row>
    <row r="594" spans="1:65" s="13" customFormat="1">
      <c r="B594" s="163"/>
      <c r="D594" s="164" t="s">
        <v>151</v>
      </c>
      <c r="E594" s="165" t="s">
        <v>3</v>
      </c>
      <c r="F594" s="166" t="s">
        <v>894</v>
      </c>
      <c r="H594" s="165" t="s">
        <v>3</v>
      </c>
      <c r="I594" s="167"/>
      <c r="L594" s="163"/>
      <c r="M594" s="168"/>
      <c r="N594" s="169"/>
      <c r="O594" s="169"/>
      <c r="P594" s="169"/>
      <c r="Q594" s="169"/>
      <c r="R594" s="169"/>
      <c r="S594" s="169"/>
      <c r="T594" s="170"/>
      <c r="AT594" s="165" t="s">
        <v>151</v>
      </c>
      <c r="AU594" s="165" t="s">
        <v>78</v>
      </c>
      <c r="AV594" s="13" t="s">
        <v>76</v>
      </c>
      <c r="AW594" s="13" t="s">
        <v>31</v>
      </c>
      <c r="AX594" s="13" t="s">
        <v>69</v>
      </c>
      <c r="AY594" s="165" t="s">
        <v>139</v>
      </c>
    </row>
    <row r="595" spans="1:65" s="14" customFormat="1">
      <c r="B595" s="171"/>
      <c r="D595" s="164" t="s">
        <v>151</v>
      </c>
      <c r="E595" s="172" t="s">
        <v>3</v>
      </c>
      <c r="F595" s="173" t="s">
        <v>895</v>
      </c>
      <c r="H595" s="174">
        <v>8.35</v>
      </c>
      <c r="I595" s="175"/>
      <c r="L595" s="171"/>
      <c r="M595" s="176"/>
      <c r="N595" s="177"/>
      <c r="O595" s="177"/>
      <c r="P595" s="177"/>
      <c r="Q595" s="177"/>
      <c r="R595" s="177"/>
      <c r="S595" s="177"/>
      <c r="T595" s="178"/>
      <c r="AT595" s="172" t="s">
        <v>151</v>
      </c>
      <c r="AU595" s="172" t="s">
        <v>78</v>
      </c>
      <c r="AV595" s="14" t="s">
        <v>78</v>
      </c>
      <c r="AW595" s="14" t="s">
        <v>31</v>
      </c>
      <c r="AX595" s="14" t="s">
        <v>69</v>
      </c>
      <c r="AY595" s="172" t="s">
        <v>139</v>
      </c>
    </row>
    <row r="596" spans="1:65" s="13" customFormat="1">
      <c r="B596" s="163"/>
      <c r="D596" s="164" t="s">
        <v>151</v>
      </c>
      <c r="E596" s="165" t="s">
        <v>3</v>
      </c>
      <c r="F596" s="166" t="s">
        <v>896</v>
      </c>
      <c r="H596" s="165" t="s">
        <v>3</v>
      </c>
      <c r="I596" s="167"/>
      <c r="L596" s="163"/>
      <c r="M596" s="168"/>
      <c r="N596" s="169"/>
      <c r="O596" s="169"/>
      <c r="P596" s="169"/>
      <c r="Q596" s="169"/>
      <c r="R596" s="169"/>
      <c r="S596" s="169"/>
      <c r="T596" s="170"/>
      <c r="AT596" s="165" t="s">
        <v>151</v>
      </c>
      <c r="AU596" s="165" t="s">
        <v>78</v>
      </c>
      <c r="AV596" s="13" t="s">
        <v>76</v>
      </c>
      <c r="AW596" s="13" t="s">
        <v>31</v>
      </c>
      <c r="AX596" s="13" t="s">
        <v>69</v>
      </c>
      <c r="AY596" s="165" t="s">
        <v>139</v>
      </c>
    </row>
    <row r="597" spans="1:65" s="14" customFormat="1">
      <c r="B597" s="171"/>
      <c r="D597" s="164" t="s">
        <v>151</v>
      </c>
      <c r="E597" s="172" t="s">
        <v>3</v>
      </c>
      <c r="F597" s="173" t="s">
        <v>897</v>
      </c>
      <c r="H597" s="174">
        <v>4.8289999999999997</v>
      </c>
      <c r="I597" s="175"/>
      <c r="L597" s="171"/>
      <c r="M597" s="176"/>
      <c r="N597" s="177"/>
      <c r="O597" s="177"/>
      <c r="P597" s="177"/>
      <c r="Q597" s="177"/>
      <c r="R597" s="177"/>
      <c r="S597" s="177"/>
      <c r="T597" s="178"/>
      <c r="AT597" s="172" t="s">
        <v>151</v>
      </c>
      <c r="AU597" s="172" t="s">
        <v>78</v>
      </c>
      <c r="AV597" s="14" t="s">
        <v>78</v>
      </c>
      <c r="AW597" s="14" t="s">
        <v>31</v>
      </c>
      <c r="AX597" s="14" t="s">
        <v>69</v>
      </c>
      <c r="AY597" s="172" t="s">
        <v>139</v>
      </c>
    </row>
    <row r="598" spans="1:65" s="13" customFormat="1">
      <c r="B598" s="163"/>
      <c r="D598" s="164" t="s">
        <v>151</v>
      </c>
      <c r="E598" s="165" t="s">
        <v>3</v>
      </c>
      <c r="F598" s="166" t="s">
        <v>898</v>
      </c>
      <c r="H598" s="165" t="s">
        <v>3</v>
      </c>
      <c r="I598" s="167"/>
      <c r="L598" s="163"/>
      <c r="M598" s="168"/>
      <c r="N598" s="169"/>
      <c r="O598" s="169"/>
      <c r="P598" s="169"/>
      <c r="Q598" s="169"/>
      <c r="R598" s="169"/>
      <c r="S598" s="169"/>
      <c r="T598" s="170"/>
      <c r="AT598" s="165" t="s">
        <v>151</v>
      </c>
      <c r="AU598" s="165" t="s">
        <v>78</v>
      </c>
      <c r="AV598" s="13" t="s">
        <v>76</v>
      </c>
      <c r="AW598" s="13" t="s">
        <v>31</v>
      </c>
      <c r="AX598" s="13" t="s">
        <v>69</v>
      </c>
      <c r="AY598" s="165" t="s">
        <v>139</v>
      </c>
    </row>
    <row r="599" spans="1:65" s="14" customFormat="1">
      <c r="B599" s="171"/>
      <c r="D599" s="164" t="s">
        <v>151</v>
      </c>
      <c r="E599" s="172" t="s">
        <v>3</v>
      </c>
      <c r="F599" s="173" t="s">
        <v>899</v>
      </c>
      <c r="H599" s="174">
        <v>1.2</v>
      </c>
      <c r="I599" s="175"/>
      <c r="L599" s="171"/>
      <c r="M599" s="176"/>
      <c r="N599" s="177"/>
      <c r="O599" s="177"/>
      <c r="P599" s="177"/>
      <c r="Q599" s="177"/>
      <c r="R599" s="177"/>
      <c r="S599" s="177"/>
      <c r="T599" s="178"/>
      <c r="AT599" s="172" t="s">
        <v>151</v>
      </c>
      <c r="AU599" s="172" t="s">
        <v>78</v>
      </c>
      <c r="AV599" s="14" t="s">
        <v>78</v>
      </c>
      <c r="AW599" s="14" t="s">
        <v>31</v>
      </c>
      <c r="AX599" s="14" t="s">
        <v>69</v>
      </c>
      <c r="AY599" s="172" t="s">
        <v>139</v>
      </c>
    </row>
    <row r="600" spans="1:65" s="13" customFormat="1">
      <c r="B600" s="163"/>
      <c r="D600" s="164" t="s">
        <v>151</v>
      </c>
      <c r="E600" s="165" t="s">
        <v>3</v>
      </c>
      <c r="F600" s="166" t="s">
        <v>900</v>
      </c>
      <c r="H600" s="165" t="s">
        <v>3</v>
      </c>
      <c r="I600" s="167"/>
      <c r="L600" s="163"/>
      <c r="M600" s="168"/>
      <c r="N600" s="169"/>
      <c r="O600" s="169"/>
      <c r="P600" s="169"/>
      <c r="Q600" s="169"/>
      <c r="R600" s="169"/>
      <c r="S600" s="169"/>
      <c r="T600" s="170"/>
      <c r="AT600" s="165" t="s">
        <v>151</v>
      </c>
      <c r="AU600" s="165" t="s">
        <v>78</v>
      </c>
      <c r="AV600" s="13" t="s">
        <v>76</v>
      </c>
      <c r="AW600" s="13" t="s">
        <v>31</v>
      </c>
      <c r="AX600" s="13" t="s">
        <v>69</v>
      </c>
      <c r="AY600" s="165" t="s">
        <v>139</v>
      </c>
    </row>
    <row r="601" spans="1:65" s="14" customFormat="1">
      <c r="B601" s="171"/>
      <c r="D601" s="164" t="s">
        <v>151</v>
      </c>
      <c r="E601" s="172" t="s">
        <v>3</v>
      </c>
      <c r="F601" s="173" t="s">
        <v>901</v>
      </c>
      <c r="H601" s="174">
        <v>3.3</v>
      </c>
      <c r="I601" s="175"/>
      <c r="L601" s="171"/>
      <c r="M601" s="176"/>
      <c r="N601" s="177"/>
      <c r="O601" s="177"/>
      <c r="P601" s="177"/>
      <c r="Q601" s="177"/>
      <c r="R601" s="177"/>
      <c r="S601" s="177"/>
      <c r="T601" s="178"/>
      <c r="AT601" s="172" t="s">
        <v>151</v>
      </c>
      <c r="AU601" s="172" t="s">
        <v>78</v>
      </c>
      <c r="AV601" s="14" t="s">
        <v>78</v>
      </c>
      <c r="AW601" s="14" t="s">
        <v>31</v>
      </c>
      <c r="AX601" s="14" t="s">
        <v>69</v>
      </c>
      <c r="AY601" s="172" t="s">
        <v>139</v>
      </c>
    </row>
    <row r="602" spans="1:65" s="13" customFormat="1">
      <c r="B602" s="163"/>
      <c r="D602" s="164" t="s">
        <v>151</v>
      </c>
      <c r="E602" s="165" t="s">
        <v>3</v>
      </c>
      <c r="F602" s="166" t="s">
        <v>902</v>
      </c>
      <c r="H602" s="165" t="s">
        <v>3</v>
      </c>
      <c r="I602" s="167"/>
      <c r="L602" s="163"/>
      <c r="M602" s="168"/>
      <c r="N602" s="169"/>
      <c r="O602" s="169"/>
      <c r="P602" s="169"/>
      <c r="Q602" s="169"/>
      <c r="R602" s="169"/>
      <c r="S602" s="169"/>
      <c r="T602" s="170"/>
      <c r="AT602" s="165" t="s">
        <v>151</v>
      </c>
      <c r="AU602" s="165" t="s">
        <v>78</v>
      </c>
      <c r="AV602" s="13" t="s">
        <v>76</v>
      </c>
      <c r="AW602" s="13" t="s">
        <v>31</v>
      </c>
      <c r="AX602" s="13" t="s">
        <v>69</v>
      </c>
      <c r="AY602" s="165" t="s">
        <v>139</v>
      </c>
    </row>
    <row r="603" spans="1:65" s="14" customFormat="1">
      <c r="B603" s="171"/>
      <c r="D603" s="164" t="s">
        <v>151</v>
      </c>
      <c r="E603" s="172" t="s">
        <v>3</v>
      </c>
      <c r="F603" s="173" t="s">
        <v>903</v>
      </c>
      <c r="H603" s="174">
        <v>1.125</v>
      </c>
      <c r="I603" s="175"/>
      <c r="L603" s="171"/>
      <c r="M603" s="176"/>
      <c r="N603" s="177"/>
      <c r="O603" s="177"/>
      <c r="P603" s="177"/>
      <c r="Q603" s="177"/>
      <c r="R603" s="177"/>
      <c r="S603" s="177"/>
      <c r="T603" s="178"/>
      <c r="AT603" s="172" t="s">
        <v>151</v>
      </c>
      <c r="AU603" s="172" t="s">
        <v>78</v>
      </c>
      <c r="AV603" s="14" t="s">
        <v>78</v>
      </c>
      <c r="AW603" s="14" t="s">
        <v>31</v>
      </c>
      <c r="AX603" s="14" t="s">
        <v>69</v>
      </c>
      <c r="AY603" s="172" t="s">
        <v>139</v>
      </c>
    </row>
    <row r="604" spans="1:65" s="15" customFormat="1">
      <c r="B604" s="179"/>
      <c r="D604" s="164" t="s">
        <v>151</v>
      </c>
      <c r="E604" s="180" t="s">
        <v>3</v>
      </c>
      <c r="F604" s="181" t="s">
        <v>161</v>
      </c>
      <c r="H604" s="182">
        <v>18.803999999999998</v>
      </c>
      <c r="I604" s="183"/>
      <c r="L604" s="179"/>
      <c r="M604" s="184"/>
      <c r="N604" s="185"/>
      <c r="O604" s="185"/>
      <c r="P604" s="185"/>
      <c r="Q604" s="185"/>
      <c r="R604" s="185"/>
      <c r="S604" s="185"/>
      <c r="T604" s="186"/>
      <c r="AT604" s="180" t="s">
        <v>151</v>
      </c>
      <c r="AU604" s="180" t="s">
        <v>78</v>
      </c>
      <c r="AV604" s="15" t="s">
        <v>147</v>
      </c>
      <c r="AW604" s="15" t="s">
        <v>31</v>
      </c>
      <c r="AX604" s="15" t="s">
        <v>76</v>
      </c>
      <c r="AY604" s="180" t="s">
        <v>139</v>
      </c>
    </row>
    <row r="605" spans="1:65" s="2" customFormat="1" ht="24.15" customHeight="1">
      <c r="A605" s="34"/>
      <c r="B605" s="144"/>
      <c r="C605" s="145" t="s">
        <v>904</v>
      </c>
      <c r="D605" s="145" t="s">
        <v>142</v>
      </c>
      <c r="E605" s="146" t="s">
        <v>905</v>
      </c>
      <c r="F605" s="147" t="s">
        <v>906</v>
      </c>
      <c r="G605" s="148" t="s">
        <v>275</v>
      </c>
      <c r="H605" s="149">
        <v>44.8</v>
      </c>
      <c r="I605" s="150"/>
      <c r="J605" s="151">
        <f>ROUND(I605*H605,2)</f>
        <v>0</v>
      </c>
      <c r="K605" s="147" t="s">
        <v>146</v>
      </c>
      <c r="L605" s="35"/>
      <c r="M605" s="152" t="s">
        <v>3</v>
      </c>
      <c r="N605" s="153" t="s">
        <v>40</v>
      </c>
      <c r="O605" s="55"/>
      <c r="P605" s="154">
        <f>O605*H605</f>
        <v>0</v>
      </c>
      <c r="Q605" s="154">
        <v>3.9300000000000003E-3</v>
      </c>
      <c r="R605" s="154">
        <f>Q605*H605</f>
        <v>0.176064</v>
      </c>
      <c r="S605" s="154">
        <v>0</v>
      </c>
      <c r="T605" s="155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56" t="s">
        <v>197</v>
      </c>
      <c r="AT605" s="156" t="s">
        <v>142</v>
      </c>
      <c r="AU605" s="156" t="s">
        <v>78</v>
      </c>
      <c r="AY605" s="19" t="s">
        <v>139</v>
      </c>
      <c r="BE605" s="157">
        <f>IF(N605="základní",J605,0)</f>
        <v>0</v>
      </c>
      <c r="BF605" s="157">
        <f>IF(N605="snížená",J605,0)</f>
        <v>0</v>
      </c>
      <c r="BG605" s="157">
        <f>IF(N605="zákl. přenesená",J605,0)</f>
        <v>0</v>
      </c>
      <c r="BH605" s="157">
        <f>IF(N605="sníž. přenesená",J605,0)</f>
        <v>0</v>
      </c>
      <c r="BI605" s="157">
        <f>IF(N605="nulová",J605,0)</f>
        <v>0</v>
      </c>
      <c r="BJ605" s="19" t="s">
        <v>76</v>
      </c>
      <c r="BK605" s="157">
        <f>ROUND(I605*H605,2)</f>
        <v>0</v>
      </c>
      <c r="BL605" s="19" t="s">
        <v>197</v>
      </c>
      <c r="BM605" s="156" t="s">
        <v>907</v>
      </c>
    </row>
    <row r="606" spans="1:65" s="2" customFormat="1">
      <c r="A606" s="34"/>
      <c r="B606" s="35"/>
      <c r="C606" s="34"/>
      <c r="D606" s="158" t="s">
        <v>149</v>
      </c>
      <c r="E606" s="34"/>
      <c r="F606" s="159" t="s">
        <v>908</v>
      </c>
      <c r="G606" s="34"/>
      <c r="H606" s="34"/>
      <c r="I606" s="160"/>
      <c r="J606" s="34"/>
      <c r="K606" s="34"/>
      <c r="L606" s="35"/>
      <c r="M606" s="161"/>
      <c r="N606" s="162"/>
      <c r="O606" s="55"/>
      <c r="P606" s="55"/>
      <c r="Q606" s="55"/>
      <c r="R606" s="55"/>
      <c r="S606" s="55"/>
      <c r="T606" s="56"/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T606" s="19" t="s">
        <v>149</v>
      </c>
      <c r="AU606" s="19" t="s">
        <v>78</v>
      </c>
    </row>
    <row r="607" spans="1:65" s="13" customFormat="1">
      <c r="B607" s="163"/>
      <c r="D607" s="164" t="s">
        <v>151</v>
      </c>
      <c r="E607" s="165" t="s">
        <v>3</v>
      </c>
      <c r="F607" s="166" t="s">
        <v>909</v>
      </c>
      <c r="H607" s="165" t="s">
        <v>3</v>
      </c>
      <c r="I607" s="167"/>
      <c r="L607" s="163"/>
      <c r="M607" s="168"/>
      <c r="N607" s="169"/>
      <c r="O607" s="169"/>
      <c r="P607" s="169"/>
      <c r="Q607" s="169"/>
      <c r="R607" s="169"/>
      <c r="S607" s="169"/>
      <c r="T607" s="170"/>
      <c r="AT607" s="165" t="s">
        <v>151</v>
      </c>
      <c r="AU607" s="165" t="s">
        <v>78</v>
      </c>
      <c r="AV607" s="13" t="s">
        <v>76</v>
      </c>
      <c r="AW607" s="13" t="s">
        <v>31</v>
      </c>
      <c r="AX607" s="13" t="s">
        <v>69</v>
      </c>
      <c r="AY607" s="165" t="s">
        <v>139</v>
      </c>
    </row>
    <row r="608" spans="1:65" s="14" customFormat="1">
      <c r="B608" s="171"/>
      <c r="D608" s="164" t="s">
        <v>151</v>
      </c>
      <c r="E608" s="172" t="s">
        <v>3</v>
      </c>
      <c r="F608" s="173" t="s">
        <v>910</v>
      </c>
      <c r="H608" s="174">
        <v>44.8</v>
      </c>
      <c r="I608" s="175"/>
      <c r="L608" s="171"/>
      <c r="M608" s="176"/>
      <c r="N608" s="177"/>
      <c r="O608" s="177"/>
      <c r="P608" s="177"/>
      <c r="Q608" s="177"/>
      <c r="R608" s="177"/>
      <c r="S608" s="177"/>
      <c r="T608" s="178"/>
      <c r="AT608" s="172" t="s">
        <v>151</v>
      </c>
      <c r="AU608" s="172" t="s">
        <v>78</v>
      </c>
      <c r="AV608" s="14" t="s">
        <v>78</v>
      </c>
      <c r="AW608" s="14" t="s">
        <v>31</v>
      </c>
      <c r="AX608" s="14" t="s">
        <v>76</v>
      </c>
      <c r="AY608" s="172" t="s">
        <v>139</v>
      </c>
    </row>
    <row r="609" spans="1:65" s="2" customFormat="1" ht="16.5" customHeight="1">
      <c r="A609" s="34"/>
      <c r="B609" s="144"/>
      <c r="C609" s="145" t="s">
        <v>911</v>
      </c>
      <c r="D609" s="145" t="s">
        <v>142</v>
      </c>
      <c r="E609" s="146" t="s">
        <v>912</v>
      </c>
      <c r="F609" s="147" t="s">
        <v>913</v>
      </c>
      <c r="G609" s="148" t="s">
        <v>275</v>
      </c>
      <c r="H609" s="149">
        <v>63.603999999999999</v>
      </c>
      <c r="I609" s="150"/>
      <c r="J609" s="151">
        <f>ROUND(I609*H609,2)</f>
        <v>0</v>
      </c>
      <c r="K609" s="147" t="s">
        <v>3</v>
      </c>
      <c r="L609" s="35"/>
      <c r="M609" s="152" t="s">
        <v>3</v>
      </c>
      <c r="N609" s="153" t="s">
        <v>40</v>
      </c>
      <c r="O609" s="55"/>
      <c r="P609" s="154">
        <f>O609*H609</f>
        <v>0</v>
      </c>
      <c r="Q609" s="154">
        <v>0</v>
      </c>
      <c r="R609" s="154">
        <f>Q609*H609</f>
        <v>0</v>
      </c>
      <c r="S609" s="154">
        <v>0</v>
      </c>
      <c r="T609" s="155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56" t="s">
        <v>197</v>
      </c>
      <c r="AT609" s="156" t="s">
        <v>142</v>
      </c>
      <c r="AU609" s="156" t="s">
        <v>78</v>
      </c>
      <c r="AY609" s="19" t="s">
        <v>139</v>
      </c>
      <c r="BE609" s="157">
        <f>IF(N609="základní",J609,0)</f>
        <v>0</v>
      </c>
      <c r="BF609" s="157">
        <f>IF(N609="snížená",J609,0)</f>
        <v>0</v>
      </c>
      <c r="BG609" s="157">
        <f>IF(N609="zákl. přenesená",J609,0)</f>
        <v>0</v>
      </c>
      <c r="BH609" s="157">
        <f>IF(N609="sníž. přenesená",J609,0)</f>
        <v>0</v>
      </c>
      <c r="BI609" s="157">
        <f>IF(N609="nulová",J609,0)</f>
        <v>0</v>
      </c>
      <c r="BJ609" s="19" t="s">
        <v>76</v>
      </c>
      <c r="BK609" s="157">
        <f>ROUND(I609*H609,2)</f>
        <v>0</v>
      </c>
      <c r="BL609" s="19" t="s">
        <v>197</v>
      </c>
      <c r="BM609" s="156" t="s">
        <v>914</v>
      </c>
    </row>
    <row r="610" spans="1:65" s="13" customFormat="1">
      <c r="B610" s="163"/>
      <c r="D610" s="164" t="s">
        <v>151</v>
      </c>
      <c r="E610" s="165" t="s">
        <v>3</v>
      </c>
      <c r="F610" s="166" t="s">
        <v>894</v>
      </c>
      <c r="H610" s="165" t="s">
        <v>3</v>
      </c>
      <c r="I610" s="167"/>
      <c r="L610" s="163"/>
      <c r="M610" s="168"/>
      <c r="N610" s="169"/>
      <c r="O610" s="169"/>
      <c r="P610" s="169"/>
      <c r="Q610" s="169"/>
      <c r="R610" s="169"/>
      <c r="S610" s="169"/>
      <c r="T610" s="170"/>
      <c r="AT610" s="165" t="s">
        <v>151</v>
      </c>
      <c r="AU610" s="165" t="s">
        <v>78</v>
      </c>
      <c r="AV610" s="13" t="s">
        <v>76</v>
      </c>
      <c r="AW610" s="13" t="s">
        <v>31</v>
      </c>
      <c r="AX610" s="13" t="s">
        <v>69</v>
      </c>
      <c r="AY610" s="165" t="s">
        <v>139</v>
      </c>
    </row>
    <row r="611" spans="1:65" s="14" customFormat="1">
      <c r="B611" s="171"/>
      <c r="D611" s="164" t="s">
        <v>151</v>
      </c>
      <c r="E611" s="172" t="s">
        <v>3</v>
      </c>
      <c r="F611" s="173" t="s">
        <v>895</v>
      </c>
      <c r="H611" s="174">
        <v>8.35</v>
      </c>
      <c r="I611" s="175"/>
      <c r="L611" s="171"/>
      <c r="M611" s="176"/>
      <c r="N611" s="177"/>
      <c r="O611" s="177"/>
      <c r="P611" s="177"/>
      <c r="Q611" s="177"/>
      <c r="R611" s="177"/>
      <c r="S611" s="177"/>
      <c r="T611" s="178"/>
      <c r="AT611" s="172" t="s">
        <v>151</v>
      </c>
      <c r="AU611" s="172" t="s">
        <v>78</v>
      </c>
      <c r="AV611" s="14" t="s">
        <v>78</v>
      </c>
      <c r="AW611" s="14" t="s">
        <v>31</v>
      </c>
      <c r="AX611" s="14" t="s">
        <v>69</v>
      </c>
      <c r="AY611" s="172" t="s">
        <v>139</v>
      </c>
    </row>
    <row r="612" spans="1:65" s="13" customFormat="1">
      <c r="B612" s="163"/>
      <c r="D612" s="164" t="s">
        <v>151</v>
      </c>
      <c r="E612" s="165" t="s">
        <v>3</v>
      </c>
      <c r="F612" s="166" t="s">
        <v>909</v>
      </c>
      <c r="H612" s="165" t="s">
        <v>3</v>
      </c>
      <c r="I612" s="167"/>
      <c r="L612" s="163"/>
      <c r="M612" s="168"/>
      <c r="N612" s="169"/>
      <c r="O612" s="169"/>
      <c r="P612" s="169"/>
      <c r="Q612" s="169"/>
      <c r="R612" s="169"/>
      <c r="S612" s="169"/>
      <c r="T612" s="170"/>
      <c r="AT612" s="165" t="s">
        <v>151</v>
      </c>
      <c r="AU612" s="165" t="s">
        <v>78</v>
      </c>
      <c r="AV612" s="13" t="s">
        <v>76</v>
      </c>
      <c r="AW612" s="13" t="s">
        <v>31</v>
      </c>
      <c r="AX612" s="13" t="s">
        <v>69</v>
      </c>
      <c r="AY612" s="165" t="s">
        <v>139</v>
      </c>
    </row>
    <row r="613" spans="1:65" s="14" customFormat="1">
      <c r="B613" s="171"/>
      <c r="D613" s="164" t="s">
        <v>151</v>
      </c>
      <c r="E613" s="172" t="s">
        <v>3</v>
      </c>
      <c r="F613" s="173" t="s">
        <v>910</v>
      </c>
      <c r="H613" s="174">
        <v>44.8</v>
      </c>
      <c r="I613" s="175"/>
      <c r="L613" s="171"/>
      <c r="M613" s="176"/>
      <c r="N613" s="177"/>
      <c r="O613" s="177"/>
      <c r="P613" s="177"/>
      <c r="Q613" s="177"/>
      <c r="R613" s="177"/>
      <c r="S613" s="177"/>
      <c r="T613" s="178"/>
      <c r="AT613" s="172" t="s">
        <v>151</v>
      </c>
      <c r="AU613" s="172" t="s">
        <v>78</v>
      </c>
      <c r="AV613" s="14" t="s">
        <v>78</v>
      </c>
      <c r="AW613" s="14" t="s">
        <v>31</v>
      </c>
      <c r="AX613" s="14" t="s">
        <v>69</v>
      </c>
      <c r="AY613" s="172" t="s">
        <v>139</v>
      </c>
    </row>
    <row r="614" spans="1:65" s="13" customFormat="1">
      <c r="B614" s="163"/>
      <c r="D614" s="164" t="s">
        <v>151</v>
      </c>
      <c r="E614" s="165" t="s">
        <v>3</v>
      </c>
      <c r="F614" s="166" t="s">
        <v>896</v>
      </c>
      <c r="H614" s="165" t="s">
        <v>3</v>
      </c>
      <c r="I614" s="167"/>
      <c r="L614" s="163"/>
      <c r="M614" s="168"/>
      <c r="N614" s="169"/>
      <c r="O614" s="169"/>
      <c r="P614" s="169"/>
      <c r="Q614" s="169"/>
      <c r="R614" s="169"/>
      <c r="S614" s="169"/>
      <c r="T614" s="170"/>
      <c r="AT614" s="165" t="s">
        <v>151</v>
      </c>
      <c r="AU614" s="165" t="s">
        <v>78</v>
      </c>
      <c r="AV614" s="13" t="s">
        <v>76</v>
      </c>
      <c r="AW614" s="13" t="s">
        <v>31</v>
      </c>
      <c r="AX614" s="13" t="s">
        <v>69</v>
      </c>
      <c r="AY614" s="165" t="s">
        <v>139</v>
      </c>
    </row>
    <row r="615" spans="1:65" s="14" customFormat="1">
      <c r="B615" s="171"/>
      <c r="D615" s="164" t="s">
        <v>151</v>
      </c>
      <c r="E615" s="172" t="s">
        <v>3</v>
      </c>
      <c r="F615" s="173" t="s">
        <v>897</v>
      </c>
      <c r="H615" s="174">
        <v>4.8289999999999997</v>
      </c>
      <c r="I615" s="175"/>
      <c r="L615" s="171"/>
      <c r="M615" s="176"/>
      <c r="N615" s="177"/>
      <c r="O615" s="177"/>
      <c r="P615" s="177"/>
      <c r="Q615" s="177"/>
      <c r="R615" s="177"/>
      <c r="S615" s="177"/>
      <c r="T615" s="178"/>
      <c r="AT615" s="172" t="s">
        <v>151</v>
      </c>
      <c r="AU615" s="172" t="s">
        <v>78</v>
      </c>
      <c r="AV615" s="14" t="s">
        <v>78</v>
      </c>
      <c r="AW615" s="14" t="s">
        <v>31</v>
      </c>
      <c r="AX615" s="14" t="s">
        <v>69</v>
      </c>
      <c r="AY615" s="172" t="s">
        <v>139</v>
      </c>
    </row>
    <row r="616" spans="1:65" s="13" customFormat="1">
      <c r="B616" s="163"/>
      <c r="D616" s="164" t="s">
        <v>151</v>
      </c>
      <c r="E616" s="165" t="s">
        <v>3</v>
      </c>
      <c r="F616" s="166" t="s">
        <v>898</v>
      </c>
      <c r="H616" s="165" t="s">
        <v>3</v>
      </c>
      <c r="I616" s="167"/>
      <c r="L616" s="163"/>
      <c r="M616" s="168"/>
      <c r="N616" s="169"/>
      <c r="O616" s="169"/>
      <c r="P616" s="169"/>
      <c r="Q616" s="169"/>
      <c r="R616" s="169"/>
      <c r="S616" s="169"/>
      <c r="T616" s="170"/>
      <c r="AT616" s="165" t="s">
        <v>151</v>
      </c>
      <c r="AU616" s="165" t="s">
        <v>78</v>
      </c>
      <c r="AV616" s="13" t="s">
        <v>76</v>
      </c>
      <c r="AW616" s="13" t="s">
        <v>31</v>
      </c>
      <c r="AX616" s="13" t="s">
        <v>69</v>
      </c>
      <c r="AY616" s="165" t="s">
        <v>139</v>
      </c>
    </row>
    <row r="617" spans="1:65" s="14" customFormat="1">
      <c r="B617" s="171"/>
      <c r="D617" s="164" t="s">
        <v>151</v>
      </c>
      <c r="E617" s="172" t="s">
        <v>3</v>
      </c>
      <c r="F617" s="173" t="s">
        <v>899</v>
      </c>
      <c r="H617" s="174">
        <v>1.2</v>
      </c>
      <c r="I617" s="175"/>
      <c r="L617" s="171"/>
      <c r="M617" s="176"/>
      <c r="N617" s="177"/>
      <c r="O617" s="177"/>
      <c r="P617" s="177"/>
      <c r="Q617" s="177"/>
      <c r="R617" s="177"/>
      <c r="S617" s="177"/>
      <c r="T617" s="178"/>
      <c r="AT617" s="172" t="s">
        <v>151</v>
      </c>
      <c r="AU617" s="172" t="s">
        <v>78</v>
      </c>
      <c r="AV617" s="14" t="s">
        <v>78</v>
      </c>
      <c r="AW617" s="14" t="s">
        <v>31</v>
      </c>
      <c r="AX617" s="14" t="s">
        <v>69</v>
      </c>
      <c r="AY617" s="172" t="s">
        <v>139</v>
      </c>
    </row>
    <row r="618" spans="1:65" s="13" customFormat="1">
      <c r="B618" s="163"/>
      <c r="D618" s="164" t="s">
        <v>151</v>
      </c>
      <c r="E618" s="165" t="s">
        <v>3</v>
      </c>
      <c r="F618" s="166" t="s">
        <v>900</v>
      </c>
      <c r="H618" s="165" t="s">
        <v>3</v>
      </c>
      <c r="I618" s="167"/>
      <c r="L618" s="163"/>
      <c r="M618" s="168"/>
      <c r="N618" s="169"/>
      <c r="O618" s="169"/>
      <c r="P618" s="169"/>
      <c r="Q618" s="169"/>
      <c r="R618" s="169"/>
      <c r="S618" s="169"/>
      <c r="T618" s="170"/>
      <c r="AT618" s="165" t="s">
        <v>151</v>
      </c>
      <c r="AU618" s="165" t="s">
        <v>78</v>
      </c>
      <c r="AV618" s="13" t="s">
        <v>76</v>
      </c>
      <c r="AW618" s="13" t="s">
        <v>31</v>
      </c>
      <c r="AX618" s="13" t="s">
        <v>69</v>
      </c>
      <c r="AY618" s="165" t="s">
        <v>139</v>
      </c>
    </row>
    <row r="619" spans="1:65" s="14" customFormat="1">
      <c r="B619" s="171"/>
      <c r="D619" s="164" t="s">
        <v>151</v>
      </c>
      <c r="E619" s="172" t="s">
        <v>3</v>
      </c>
      <c r="F619" s="173" t="s">
        <v>901</v>
      </c>
      <c r="H619" s="174">
        <v>3.3</v>
      </c>
      <c r="I619" s="175"/>
      <c r="L619" s="171"/>
      <c r="M619" s="176"/>
      <c r="N619" s="177"/>
      <c r="O619" s="177"/>
      <c r="P619" s="177"/>
      <c r="Q619" s="177"/>
      <c r="R619" s="177"/>
      <c r="S619" s="177"/>
      <c r="T619" s="178"/>
      <c r="AT619" s="172" t="s">
        <v>151</v>
      </c>
      <c r="AU619" s="172" t="s">
        <v>78</v>
      </c>
      <c r="AV619" s="14" t="s">
        <v>78</v>
      </c>
      <c r="AW619" s="14" t="s">
        <v>31</v>
      </c>
      <c r="AX619" s="14" t="s">
        <v>69</v>
      </c>
      <c r="AY619" s="172" t="s">
        <v>139</v>
      </c>
    </row>
    <row r="620" spans="1:65" s="13" customFormat="1">
      <c r="B620" s="163"/>
      <c r="D620" s="164" t="s">
        <v>151</v>
      </c>
      <c r="E620" s="165" t="s">
        <v>3</v>
      </c>
      <c r="F620" s="166" t="s">
        <v>902</v>
      </c>
      <c r="H620" s="165" t="s">
        <v>3</v>
      </c>
      <c r="I620" s="167"/>
      <c r="L620" s="163"/>
      <c r="M620" s="168"/>
      <c r="N620" s="169"/>
      <c r="O620" s="169"/>
      <c r="P620" s="169"/>
      <c r="Q620" s="169"/>
      <c r="R620" s="169"/>
      <c r="S620" s="169"/>
      <c r="T620" s="170"/>
      <c r="AT620" s="165" t="s">
        <v>151</v>
      </c>
      <c r="AU620" s="165" t="s">
        <v>78</v>
      </c>
      <c r="AV620" s="13" t="s">
        <v>76</v>
      </c>
      <c r="AW620" s="13" t="s">
        <v>31</v>
      </c>
      <c r="AX620" s="13" t="s">
        <v>69</v>
      </c>
      <c r="AY620" s="165" t="s">
        <v>139</v>
      </c>
    </row>
    <row r="621" spans="1:65" s="14" customFormat="1">
      <c r="B621" s="171"/>
      <c r="D621" s="164" t="s">
        <v>151</v>
      </c>
      <c r="E621" s="172" t="s">
        <v>3</v>
      </c>
      <c r="F621" s="173" t="s">
        <v>903</v>
      </c>
      <c r="H621" s="174">
        <v>1.125</v>
      </c>
      <c r="I621" s="175"/>
      <c r="L621" s="171"/>
      <c r="M621" s="176"/>
      <c r="N621" s="177"/>
      <c r="O621" s="177"/>
      <c r="P621" s="177"/>
      <c r="Q621" s="177"/>
      <c r="R621" s="177"/>
      <c r="S621" s="177"/>
      <c r="T621" s="178"/>
      <c r="AT621" s="172" t="s">
        <v>151</v>
      </c>
      <c r="AU621" s="172" t="s">
        <v>78</v>
      </c>
      <c r="AV621" s="14" t="s">
        <v>78</v>
      </c>
      <c r="AW621" s="14" t="s">
        <v>31</v>
      </c>
      <c r="AX621" s="14" t="s">
        <v>69</v>
      </c>
      <c r="AY621" s="172" t="s">
        <v>139</v>
      </c>
    </row>
    <row r="622" spans="1:65" s="15" customFormat="1">
      <c r="B622" s="179"/>
      <c r="D622" s="164" t="s">
        <v>151</v>
      </c>
      <c r="E622" s="180" t="s">
        <v>3</v>
      </c>
      <c r="F622" s="181" t="s">
        <v>161</v>
      </c>
      <c r="H622" s="182">
        <v>63.603999999999999</v>
      </c>
      <c r="I622" s="183"/>
      <c r="L622" s="179"/>
      <c r="M622" s="184"/>
      <c r="N622" s="185"/>
      <c r="O622" s="185"/>
      <c r="P622" s="185"/>
      <c r="Q622" s="185"/>
      <c r="R622" s="185"/>
      <c r="S622" s="185"/>
      <c r="T622" s="186"/>
      <c r="AT622" s="180" t="s">
        <v>151</v>
      </c>
      <c r="AU622" s="180" t="s">
        <v>78</v>
      </c>
      <c r="AV622" s="15" t="s">
        <v>147</v>
      </c>
      <c r="AW622" s="15" t="s">
        <v>31</v>
      </c>
      <c r="AX622" s="15" t="s">
        <v>76</v>
      </c>
      <c r="AY622" s="180" t="s">
        <v>139</v>
      </c>
    </row>
    <row r="623" spans="1:65" s="2" customFormat="1" ht="49.05" customHeight="1">
      <c r="A623" s="34"/>
      <c r="B623" s="144"/>
      <c r="C623" s="145" t="s">
        <v>915</v>
      </c>
      <c r="D623" s="145" t="s">
        <v>142</v>
      </c>
      <c r="E623" s="146" t="s">
        <v>916</v>
      </c>
      <c r="F623" s="147" t="s">
        <v>917</v>
      </c>
      <c r="G623" s="148" t="s">
        <v>170</v>
      </c>
      <c r="H623" s="149">
        <v>3.0459999999999998</v>
      </c>
      <c r="I623" s="150"/>
      <c r="J623" s="151">
        <f>ROUND(I623*H623,2)</f>
        <v>0</v>
      </c>
      <c r="K623" s="147" t="s">
        <v>146</v>
      </c>
      <c r="L623" s="35"/>
      <c r="M623" s="152" t="s">
        <v>3</v>
      </c>
      <c r="N623" s="153" t="s">
        <v>40</v>
      </c>
      <c r="O623" s="55"/>
      <c r="P623" s="154">
        <f>O623*H623</f>
        <v>0</v>
      </c>
      <c r="Q623" s="154">
        <v>0</v>
      </c>
      <c r="R623" s="154">
        <f>Q623*H623</f>
        <v>0</v>
      </c>
      <c r="S623" s="154">
        <v>0</v>
      </c>
      <c r="T623" s="155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56" t="s">
        <v>197</v>
      </c>
      <c r="AT623" s="156" t="s">
        <v>142</v>
      </c>
      <c r="AU623" s="156" t="s">
        <v>78</v>
      </c>
      <c r="AY623" s="19" t="s">
        <v>139</v>
      </c>
      <c r="BE623" s="157">
        <f>IF(N623="základní",J623,0)</f>
        <v>0</v>
      </c>
      <c r="BF623" s="157">
        <f>IF(N623="snížená",J623,0)</f>
        <v>0</v>
      </c>
      <c r="BG623" s="157">
        <f>IF(N623="zákl. přenesená",J623,0)</f>
        <v>0</v>
      </c>
      <c r="BH623" s="157">
        <f>IF(N623="sníž. přenesená",J623,0)</f>
        <v>0</v>
      </c>
      <c r="BI623" s="157">
        <f>IF(N623="nulová",J623,0)</f>
        <v>0</v>
      </c>
      <c r="BJ623" s="19" t="s">
        <v>76</v>
      </c>
      <c r="BK623" s="157">
        <f>ROUND(I623*H623,2)</f>
        <v>0</v>
      </c>
      <c r="BL623" s="19" t="s">
        <v>197</v>
      </c>
      <c r="BM623" s="156" t="s">
        <v>918</v>
      </c>
    </row>
    <row r="624" spans="1:65" s="2" customFormat="1">
      <c r="A624" s="34"/>
      <c r="B624" s="35"/>
      <c r="C624" s="34"/>
      <c r="D624" s="158" t="s">
        <v>149</v>
      </c>
      <c r="E624" s="34"/>
      <c r="F624" s="159" t="s">
        <v>919</v>
      </c>
      <c r="G624" s="34"/>
      <c r="H624" s="34"/>
      <c r="I624" s="160"/>
      <c r="J624" s="34"/>
      <c r="K624" s="34"/>
      <c r="L624" s="35"/>
      <c r="M624" s="161"/>
      <c r="N624" s="162"/>
      <c r="O624" s="55"/>
      <c r="P624" s="55"/>
      <c r="Q624" s="55"/>
      <c r="R624" s="55"/>
      <c r="S624" s="55"/>
      <c r="T624" s="56"/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T624" s="19" t="s">
        <v>149</v>
      </c>
      <c r="AU624" s="19" t="s">
        <v>78</v>
      </c>
    </row>
    <row r="625" spans="1:65" s="12" customFormat="1" ht="22.8" customHeight="1">
      <c r="B625" s="131"/>
      <c r="D625" s="132" t="s">
        <v>68</v>
      </c>
      <c r="E625" s="142" t="s">
        <v>920</v>
      </c>
      <c r="F625" s="142" t="s">
        <v>921</v>
      </c>
      <c r="I625" s="134"/>
      <c r="J625" s="143">
        <f>BK625</f>
        <v>0</v>
      </c>
      <c r="L625" s="131"/>
      <c r="M625" s="136"/>
      <c r="N625" s="137"/>
      <c r="O625" s="137"/>
      <c r="P625" s="138">
        <f>SUM(P626:P637)</f>
        <v>0</v>
      </c>
      <c r="Q625" s="137"/>
      <c r="R625" s="138">
        <f>SUM(R626:R637)</f>
        <v>0.28710000000000002</v>
      </c>
      <c r="S625" s="137"/>
      <c r="T625" s="139">
        <f>SUM(T626:T637)</f>
        <v>0.13300000000000001</v>
      </c>
      <c r="AR625" s="132" t="s">
        <v>78</v>
      </c>
      <c r="AT625" s="140" t="s">
        <v>68</v>
      </c>
      <c r="AU625" s="140" t="s">
        <v>76</v>
      </c>
      <c r="AY625" s="132" t="s">
        <v>139</v>
      </c>
      <c r="BK625" s="141">
        <f>SUM(BK626:BK637)</f>
        <v>0</v>
      </c>
    </row>
    <row r="626" spans="1:65" s="2" customFormat="1" ht="33" customHeight="1">
      <c r="A626" s="34"/>
      <c r="B626" s="144"/>
      <c r="C626" s="145" t="s">
        <v>922</v>
      </c>
      <c r="D626" s="145" t="s">
        <v>142</v>
      </c>
      <c r="E626" s="146" t="s">
        <v>923</v>
      </c>
      <c r="F626" s="147" t="s">
        <v>924</v>
      </c>
      <c r="G626" s="148" t="s">
        <v>468</v>
      </c>
      <c r="H626" s="149">
        <v>19</v>
      </c>
      <c r="I626" s="150"/>
      <c r="J626" s="151">
        <f>ROUND(I626*H626,2)</f>
        <v>0</v>
      </c>
      <c r="K626" s="147" t="s">
        <v>146</v>
      </c>
      <c r="L626" s="35"/>
      <c r="M626" s="152" t="s">
        <v>3</v>
      </c>
      <c r="N626" s="153" t="s">
        <v>40</v>
      </c>
      <c r="O626" s="55"/>
      <c r="P626" s="154">
        <f>O626*H626</f>
        <v>0</v>
      </c>
      <c r="Q626" s="154">
        <v>0</v>
      </c>
      <c r="R626" s="154">
        <f>Q626*H626</f>
        <v>0</v>
      </c>
      <c r="S626" s="154">
        <v>7.0000000000000001E-3</v>
      </c>
      <c r="T626" s="155">
        <f>S626*H626</f>
        <v>0.13300000000000001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56" t="s">
        <v>197</v>
      </c>
      <c r="AT626" s="156" t="s">
        <v>142</v>
      </c>
      <c r="AU626" s="156" t="s">
        <v>78</v>
      </c>
      <c r="AY626" s="19" t="s">
        <v>139</v>
      </c>
      <c r="BE626" s="157">
        <f>IF(N626="základní",J626,0)</f>
        <v>0</v>
      </c>
      <c r="BF626" s="157">
        <f>IF(N626="snížená",J626,0)</f>
        <v>0</v>
      </c>
      <c r="BG626" s="157">
        <f>IF(N626="zákl. přenesená",J626,0)</f>
        <v>0</v>
      </c>
      <c r="BH626" s="157">
        <f>IF(N626="sníž. přenesená",J626,0)</f>
        <v>0</v>
      </c>
      <c r="BI626" s="157">
        <f>IF(N626="nulová",J626,0)</f>
        <v>0</v>
      </c>
      <c r="BJ626" s="19" t="s">
        <v>76</v>
      </c>
      <c r="BK626" s="157">
        <f>ROUND(I626*H626,2)</f>
        <v>0</v>
      </c>
      <c r="BL626" s="19" t="s">
        <v>197</v>
      </c>
      <c r="BM626" s="156" t="s">
        <v>925</v>
      </c>
    </row>
    <row r="627" spans="1:65" s="2" customFormat="1">
      <c r="A627" s="34"/>
      <c r="B627" s="35"/>
      <c r="C627" s="34"/>
      <c r="D627" s="158" t="s">
        <v>149</v>
      </c>
      <c r="E627" s="34"/>
      <c r="F627" s="159" t="s">
        <v>926</v>
      </c>
      <c r="G627" s="34"/>
      <c r="H627" s="34"/>
      <c r="I627" s="160"/>
      <c r="J627" s="34"/>
      <c r="K627" s="34"/>
      <c r="L627" s="35"/>
      <c r="M627" s="161"/>
      <c r="N627" s="162"/>
      <c r="O627" s="55"/>
      <c r="P627" s="55"/>
      <c r="Q627" s="55"/>
      <c r="R627" s="55"/>
      <c r="S627" s="55"/>
      <c r="T627" s="56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T627" s="19" t="s">
        <v>149</v>
      </c>
      <c r="AU627" s="19" t="s">
        <v>78</v>
      </c>
    </row>
    <row r="628" spans="1:65" s="14" customFormat="1">
      <c r="B628" s="171"/>
      <c r="D628" s="164" t="s">
        <v>151</v>
      </c>
      <c r="E628" s="172" t="s">
        <v>3</v>
      </c>
      <c r="F628" s="173" t="s">
        <v>927</v>
      </c>
      <c r="H628" s="174">
        <v>19</v>
      </c>
      <c r="I628" s="175"/>
      <c r="L628" s="171"/>
      <c r="M628" s="176"/>
      <c r="N628" s="177"/>
      <c r="O628" s="177"/>
      <c r="P628" s="177"/>
      <c r="Q628" s="177"/>
      <c r="R628" s="177"/>
      <c r="S628" s="177"/>
      <c r="T628" s="178"/>
      <c r="AT628" s="172" t="s">
        <v>151</v>
      </c>
      <c r="AU628" s="172" t="s">
        <v>78</v>
      </c>
      <c r="AV628" s="14" t="s">
        <v>78</v>
      </c>
      <c r="AW628" s="14" t="s">
        <v>31</v>
      </c>
      <c r="AX628" s="14" t="s">
        <v>76</v>
      </c>
      <c r="AY628" s="172" t="s">
        <v>139</v>
      </c>
    </row>
    <row r="629" spans="1:65" s="2" customFormat="1" ht="44.25" customHeight="1">
      <c r="A629" s="34"/>
      <c r="B629" s="144"/>
      <c r="C629" s="145" t="s">
        <v>928</v>
      </c>
      <c r="D629" s="145" t="s">
        <v>142</v>
      </c>
      <c r="E629" s="146" t="s">
        <v>929</v>
      </c>
      <c r="F629" s="147" t="s">
        <v>930</v>
      </c>
      <c r="G629" s="148" t="s">
        <v>468</v>
      </c>
      <c r="H629" s="149">
        <v>15</v>
      </c>
      <c r="I629" s="150"/>
      <c r="J629" s="151">
        <f>ROUND(I629*H629,2)</f>
        <v>0</v>
      </c>
      <c r="K629" s="147" t="s">
        <v>146</v>
      </c>
      <c r="L629" s="35"/>
      <c r="M629" s="152" t="s">
        <v>3</v>
      </c>
      <c r="N629" s="153" t="s">
        <v>40</v>
      </c>
      <c r="O629" s="55"/>
      <c r="P629" s="154">
        <f>O629*H629</f>
        <v>0</v>
      </c>
      <c r="Q629" s="154">
        <v>0</v>
      </c>
      <c r="R629" s="154">
        <f>Q629*H629</f>
        <v>0</v>
      </c>
      <c r="S629" s="154">
        <v>0</v>
      </c>
      <c r="T629" s="155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56" t="s">
        <v>197</v>
      </c>
      <c r="AT629" s="156" t="s">
        <v>142</v>
      </c>
      <c r="AU629" s="156" t="s">
        <v>78</v>
      </c>
      <c r="AY629" s="19" t="s">
        <v>139</v>
      </c>
      <c r="BE629" s="157">
        <f>IF(N629="základní",J629,0)</f>
        <v>0</v>
      </c>
      <c r="BF629" s="157">
        <f>IF(N629="snížená",J629,0)</f>
        <v>0</v>
      </c>
      <c r="BG629" s="157">
        <f>IF(N629="zákl. přenesená",J629,0)</f>
        <v>0</v>
      </c>
      <c r="BH629" s="157">
        <f>IF(N629="sníž. přenesená",J629,0)</f>
        <v>0</v>
      </c>
      <c r="BI629" s="157">
        <f>IF(N629="nulová",J629,0)</f>
        <v>0</v>
      </c>
      <c r="BJ629" s="19" t="s">
        <v>76</v>
      </c>
      <c r="BK629" s="157">
        <f>ROUND(I629*H629,2)</f>
        <v>0</v>
      </c>
      <c r="BL629" s="19" t="s">
        <v>197</v>
      </c>
      <c r="BM629" s="156" t="s">
        <v>931</v>
      </c>
    </row>
    <row r="630" spans="1:65" s="2" customFormat="1">
      <c r="A630" s="34"/>
      <c r="B630" s="35"/>
      <c r="C630" s="34"/>
      <c r="D630" s="158" t="s">
        <v>149</v>
      </c>
      <c r="E630" s="34"/>
      <c r="F630" s="159" t="s">
        <v>932</v>
      </c>
      <c r="G630" s="34"/>
      <c r="H630" s="34"/>
      <c r="I630" s="160"/>
      <c r="J630" s="34"/>
      <c r="K630" s="34"/>
      <c r="L630" s="35"/>
      <c r="M630" s="161"/>
      <c r="N630" s="162"/>
      <c r="O630" s="55"/>
      <c r="P630" s="55"/>
      <c r="Q630" s="55"/>
      <c r="R630" s="55"/>
      <c r="S630" s="55"/>
      <c r="T630" s="56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T630" s="19" t="s">
        <v>149</v>
      </c>
      <c r="AU630" s="19" t="s">
        <v>78</v>
      </c>
    </row>
    <row r="631" spans="1:65" s="14" customFormat="1">
      <c r="B631" s="171"/>
      <c r="D631" s="164" t="s">
        <v>151</v>
      </c>
      <c r="E631" s="172" t="s">
        <v>3</v>
      </c>
      <c r="F631" s="173" t="s">
        <v>933</v>
      </c>
      <c r="H631" s="174">
        <v>15</v>
      </c>
      <c r="I631" s="175"/>
      <c r="L631" s="171"/>
      <c r="M631" s="176"/>
      <c r="N631" s="177"/>
      <c r="O631" s="177"/>
      <c r="P631" s="177"/>
      <c r="Q631" s="177"/>
      <c r="R631" s="177"/>
      <c r="S631" s="177"/>
      <c r="T631" s="178"/>
      <c r="AT631" s="172" t="s">
        <v>151</v>
      </c>
      <c r="AU631" s="172" t="s">
        <v>78</v>
      </c>
      <c r="AV631" s="14" t="s">
        <v>78</v>
      </c>
      <c r="AW631" s="14" t="s">
        <v>31</v>
      </c>
      <c r="AX631" s="14" t="s">
        <v>76</v>
      </c>
      <c r="AY631" s="172" t="s">
        <v>139</v>
      </c>
    </row>
    <row r="632" spans="1:65" s="2" customFormat="1" ht="37.799999999999997" customHeight="1">
      <c r="A632" s="34"/>
      <c r="B632" s="144"/>
      <c r="C632" s="145" t="s">
        <v>934</v>
      </c>
      <c r="D632" s="145" t="s">
        <v>142</v>
      </c>
      <c r="E632" s="146" t="s">
        <v>935</v>
      </c>
      <c r="F632" s="147" t="s">
        <v>936</v>
      </c>
      <c r="G632" s="148" t="s">
        <v>468</v>
      </c>
      <c r="H632" s="149">
        <v>4</v>
      </c>
      <c r="I632" s="150"/>
      <c r="J632" s="151">
        <f>ROUND(I632*H632,2)</f>
        <v>0</v>
      </c>
      <c r="K632" s="147" t="s">
        <v>146</v>
      </c>
      <c r="L632" s="35"/>
      <c r="M632" s="152" t="s">
        <v>3</v>
      </c>
      <c r="N632" s="153" t="s">
        <v>40</v>
      </c>
      <c r="O632" s="55"/>
      <c r="P632" s="154">
        <f>O632*H632</f>
        <v>0</v>
      </c>
      <c r="Q632" s="154">
        <v>0</v>
      </c>
      <c r="R632" s="154">
        <f>Q632*H632</f>
        <v>0</v>
      </c>
      <c r="S632" s="154">
        <v>0</v>
      </c>
      <c r="T632" s="155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56" t="s">
        <v>197</v>
      </c>
      <c r="AT632" s="156" t="s">
        <v>142</v>
      </c>
      <c r="AU632" s="156" t="s">
        <v>78</v>
      </c>
      <c r="AY632" s="19" t="s">
        <v>139</v>
      </c>
      <c r="BE632" s="157">
        <f>IF(N632="základní",J632,0)</f>
        <v>0</v>
      </c>
      <c r="BF632" s="157">
        <f>IF(N632="snížená",J632,0)</f>
        <v>0</v>
      </c>
      <c r="BG632" s="157">
        <f>IF(N632="zákl. přenesená",J632,0)</f>
        <v>0</v>
      </c>
      <c r="BH632" s="157">
        <f>IF(N632="sníž. přenesená",J632,0)</f>
        <v>0</v>
      </c>
      <c r="BI632" s="157">
        <f>IF(N632="nulová",J632,0)</f>
        <v>0</v>
      </c>
      <c r="BJ632" s="19" t="s">
        <v>76</v>
      </c>
      <c r="BK632" s="157">
        <f>ROUND(I632*H632,2)</f>
        <v>0</v>
      </c>
      <c r="BL632" s="19" t="s">
        <v>197</v>
      </c>
      <c r="BM632" s="156" t="s">
        <v>937</v>
      </c>
    </row>
    <row r="633" spans="1:65" s="2" customFormat="1">
      <c r="A633" s="34"/>
      <c r="B633" s="35"/>
      <c r="C633" s="34"/>
      <c r="D633" s="158" t="s">
        <v>149</v>
      </c>
      <c r="E633" s="34"/>
      <c r="F633" s="159" t="s">
        <v>938</v>
      </c>
      <c r="G633" s="34"/>
      <c r="H633" s="34"/>
      <c r="I633" s="160"/>
      <c r="J633" s="34"/>
      <c r="K633" s="34"/>
      <c r="L633" s="35"/>
      <c r="M633" s="161"/>
      <c r="N633" s="162"/>
      <c r="O633" s="55"/>
      <c r="P633" s="55"/>
      <c r="Q633" s="55"/>
      <c r="R633" s="55"/>
      <c r="S633" s="55"/>
      <c r="T633" s="56"/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T633" s="19" t="s">
        <v>149</v>
      </c>
      <c r="AU633" s="19" t="s">
        <v>78</v>
      </c>
    </row>
    <row r="634" spans="1:65" s="2" customFormat="1" ht="24.15" customHeight="1">
      <c r="A634" s="34"/>
      <c r="B634" s="144"/>
      <c r="C634" s="187" t="s">
        <v>939</v>
      </c>
      <c r="D634" s="187" t="s">
        <v>175</v>
      </c>
      <c r="E634" s="188" t="s">
        <v>940</v>
      </c>
      <c r="F634" s="189" t="s">
        <v>941</v>
      </c>
      <c r="G634" s="190" t="s">
        <v>275</v>
      </c>
      <c r="H634" s="191">
        <v>57.42</v>
      </c>
      <c r="I634" s="192"/>
      <c r="J634" s="193">
        <f>ROUND(I634*H634,2)</f>
        <v>0</v>
      </c>
      <c r="K634" s="189" t="s">
        <v>146</v>
      </c>
      <c r="L634" s="194"/>
      <c r="M634" s="195" t="s">
        <v>3</v>
      </c>
      <c r="N634" s="196" t="s">
        <v>40</v>
      </c>
      <c r="O634" s="55"/>
      <c r="P634" s="154">
        <f>O634*H634</f>
        <v>0</v>
      </c>
      <c r="Q634" s="154">
        <v>5.0000000000000001E-3</v>
      </c>
      <c r="R634" s="154">
        <f>Q634*H634</f>
        <v>0.28710000000000002</v>
      </c>
      <c r="S634" s="154">
        <v>0</v>
      </c>
      <c r="T634" s="155">
        <f>S634*H634</f>
        <v>0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156" t="s">
        <v>348</v>
      </c>
      <c r="AT634" s="156" t="s">
        <v>175</v>
      </c>
      <c r="AU634" s="156" t="s">
        <v>78</v>
      </c>
      <c r="AY634" s="19" t="s">
        <v>139</v>
      </c>
      <c r="BE634" s="157">
        <f>IF(N634="základní",J634,0)</f>
        <v>0</v>
      </c>
      <c r="BF634" s="157">
        <f>IF(N634="snížená",J634,0)</f>
        <v>0</v>
      </c>
      <c r="BG634" s="157">
        <f>IF(N634="zákl. přenesená",J634,0)</f>
        <v>0</v>
      </c>
      <c r="BH634" s="157">
        <f>IF(N634="sníž. přenesená",J634,0)</f>
        <v>0</v>
      </c>
      <c r="BI634" s="157">
        <f>IF(N634="nulová",J634,0)</f>
        <v>0</v>
      </c>
      <c r="BJ634" s="19" t="s">
        <v>76</v>
      </c>
      <c r="BK634" s="157">
        <f>ROUND(I634*H634,2)</f>
        <v>0</v>
      </c>
      <c r="BL634" s="19" t="s">
        <v>197</v>
      </c>
      <c r="BM634" s="156" t="s">
        <v>942</v>
      </c>
    </row>
    <row r="635" spans="1:65" s="14" customFormat="1">
      <c r="B635" s="171"/>
      <c r="D635" s="164" t="s">
        <v>151</v>
      </c>
      <c r="E635" s="172" t="s">
        <v>3</v>
      </c>
      <c r="F635" s="173" t="s">
        <v>943</v>
      </c>
      <c r="H635" s="174">
        <v>57.42</v>
      </c>
      <c r="I635" s="175"/>
      <c r="L635" s="171"/>
      <c r="M635" s="176"/>
      <c r="N635" s="177"/>
      <c r="O635" s="177"/>
      <c r="P635" s="177"/>
      <c r="Q635" s="177"/>
      <c r="R635" s="177"/>
      <c r="S635" s="177"/>
      <c r="T635" s="178"/>
      <c r="AT635" s="172" t="s">
        <v>151</v>
      </c>
      <c r="AU635" s="172" t="s">
        <v>78</v>
      </c>
      <c r="AV635" s="14" t="s">
        <v>78</v>
      </c>
      <c r="AW635" s="14" t="s">
        <v>31</v>
      </c>
      <c r="AX635" s="14" t="s">
        <v>76</v>
      </c>
      <c r="AY635" s="172" t="s">
        <v>139</v>
      </c>
    </row>
    <row r="636" spans="1:65" s="2" customFormat="1" ht="49.05" customHeight="1">
      <c r="A636" s="34"/>
      <c r="B636" s="144"/>
      <c r="C636" s="145" t="s">
        <v>944</v>
      </c>
      <c r="D636" s="145" t="s">
        <v>142</v>
      </c>
      <c r="E636" s="146" t="s">
        <v>945</v>
      </c>
      <c r="F636" s="147" t="s">
        <v>946</v>
      </c>
      <c r="G636" s="148" t="s">
        <v>170</v>
      </c>
      <c r="H636" s="149">
        <v>0.28699999999999998</v>
      </c>
      <c r="I636" s="150"/>
      <c r="J636" s="151">
        <f>ROUND(I636*H636,2)</f>
        <v>0</v>
      </c>
      <c r="K636" s="147" t="s">
        <v>146</v>
      </c>
      <c r="L636" s="35"/>
      <c r="M636" s="152" t="s">
        <v>3</v>
      </c>
      <c r="N636" s="153" t="s">
        <v>40</v>
      </c>
      <c r="O636" s="55"/>
      <c r="P636" s="154">
        <f>O636*H636</f>
        <v>0</v>
      </c>
      <c r="Q636" s="154">
        <v>0</v>
      </c>
      <c r="R636" s="154">
        <f>Q636*H636</f>
        <v>0</v>
      </c>
      <c r="S636" s="154">
        <v>0</v>
      </c>
      <c r="T636" s="155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56" t="s">
        <v>197</v>
      </c>
      <c r="AT636" s="156" t="s">
        <v>142</v>
      </c>
      <c r="AU636" s="156" t="s">
        <v>78</v>
      </c>
      <c r="AY636" s="19" t="s">
        <v>139</v>
      </c>
      <c r="BE636" s="157">
        <f>IF(N636="základní",J636,0)</f>
        <v>0</v>
      </c>
      <c r="BF636" s="157">
        <f>IF(N636="snížená",J636,0)</f>
        <v>0</v>
      </c>
      <c r="BG636" s="157">
        <f>IF(N636="zákl. přenesená",J636,0)</f>
        <v>0</v>
      </c>
      <c r="BH636" s="157">
        <f>IF(N636="sníž. přenesená",J636,0)</f>
        <v>0</v>
      </c>
      <c r="BI636" s="157">
        <f>IF(N636="nulová",J636,0)</f>
        <v>0</v>
      </c>
      <c r="BJ636" s="19" t="s">
        <v>76</v>
      </c>
      <c r="BK636" s="157">
        <f>ROUND(I636*H636,2)</f>
        <v>0</v>
      </c>
      <c r="BL636" s="19" t="s">
        <v>197</v>
      </c>
      <c r="BM636" s="156" t="s">
        <v>947</v>
      </c>
    </row>
    <row r="637" spans="1:65" s="2" customFormat="1">
      <c r="A637" s="34"/>
      <c r="B637" s="35"/>
      <c r="C637" s="34"/>
      <c r="D637" s="158" t="s">
        <v>149</v>
      </c>
      <c r="E637" s="34"/>
      <c r="F637" s="159" t="s">
        <v>948</v>
      </c>
      <c r="G637" s="34"/>
      <c r="H637" s="34"/>
      <c r="I637" s="160"/>
      <c r="J637" s="34"/>
      <c r="K637" s="34"/>
      <c r="L637" s="35"/>
      <c r="M637" s="161"/>
      <c r="N637" s="162"/>
      <c r="O637" s="55"/>
      <c r="P637" s="55"/>
      <c r="Q637" s="55"/>
      <c r="R637" s="55"/>
      <c r="S637" s="55"/>
      <c r="T637" s="56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T637" s="19" t="s">
        <v>149</v>
      </c>
      <c r="AU637" s="19" t="s">
        <v>78</v>
      </c>
    </row>
    <row r="638" spans="1:65" s="12" customFormat="1" ht="22.8" customHeight="1">
      <c r="B638" s="131"/>
      <c r="D638" s="132" t="s">
        <v>68</v>
      </c>
      <c r="E638" s="142" t="s">
        <v>949</v>
      </c>
      <c r="F638" s="142" t="s">
        <v>950</v>
      </c>
      <c r="I638" s="134"/>
      <c r="J638" s="143">
        <f>BK638</f>
        <v>0</v>
      </c>
      <c r="L638" s="131"/>
      <c r="M638" s="136"/>
      <c r="N638" s="137"/>
      <c r="O638" s="137"/>
      <c r="P638" s="138">
        <f>SUM(P639:P651)</f>
        <v>0</v>
      </c>
      <c r="Q638" s="137"/>
      <c r="R638" s="138">
        <f>SUM(R639:R651)</f>
        <v>0.36</v>
      </c>
      <c r="S638" s="137"/>
      <c r="T638" s="139">
        <f>SUM(T639:T651)</f>
        <v>1.1459999999999999</v>
      </c>
      <c r="AR638" s="132" t="s">
        <v>78</v>
      </c>
      <c r="AT638" s="140" t="s">
        <v>68</v>
      </c>
      <c r="AU638" s="140" t="s">
        <v>76</v>
      </c>
      <c r="AY638" s="132" t="s">
        <v>139</v>
      </c>
      <c r="BK638" s="141">
        <f>SUM(BK639:BK651)</f>
        <v>0</v>
      </c>
    </row>
    <row r="639" spans="1:65" s="2" customFormat="1" ht="37.799999999999997" customHeight="1">
      <c r="A639" s="34"/>
      <c r="B639" s="144"/>
      <c r="C639" s="145" t="s">
        <v>951</v>
      </c>
      <c r="D639" s="145" t="s">
        <v>142</v>
      </c>
      <c r="E639" s="146" t="s">
        <v>952</v>
      </c>
      <c r="F639" s="147" t="s">
        <v>953</v>
      </c>
      <c r="G639" s="148" t="s">
        <v>468</v>
      </c>
      <c r="H639" s="149">
        <v>1</v>
      </c>
      <c r="I639" s="150"/>
      <c r="J639" s="151">
        <f>ROUND(I639*H639,2)</f>
        <v>0</v>
      </c>
      <c r="K639" s="147" t="s">
        <v>3</v>
      </c>
      <c r="L639" s="35"/>
      <c r="M639" s="152" t="s">
        <v>3</v>
      </c>
      <c r="N639" s="153" t="s">
        <v>40</v>
      </c>
      <c r="O639" s="55"/>
      <c r="P639" s="154">
        <f>O639*H639</f>
        <v>0</v>
      </c>
      <c r="Q639" s="154">
        <v>0.25</v>
      </c>
      <c r="R639" s="154">
        <f>Q639*H639</f>
        <v>0.25</v>
      </c>
      <c r="S639" s="154">
        <v>0</v>
      </c>
      <c r="T639" s="155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56" t="s">
        <v>197</v>
      </c>
      <c r="AT639" s="156" t="s">
        <v>142</v>
      </c>
      <c r="AU639" s="156" t="s">
        <v>78</v>
      </c>
      <c r="AY639" s="19" t="s">
        <v>139</v>
      </c>
      <c r="BE639" s="157">
        <f>IF(N639="základní",J639,0)</f>
        <v>0</v>
      </c>
      <c r="BF639" s="157">
        <f>IF(N639="snížená",J639,0)</f>
        <v>0</v>
      </c>
      <c r="BG639" s="157">
        <f>IF(N639="zákl. přenesená",J639,0)</f>
        <v>0</v>
      </c>
      <c r="BH639" s="157">
        <f>IF(N639="sníž. přenesená",J639,0)</f>
        <v>0</v>
      </c>
      <c r="BI639" s="157">
        <f>IF(N639="nulová",J639,0)</f>
        <v>0</v>
      </c>
      <c r="BJ639" s="19" t="s">
        <v>76</v>
      </c>
      <c r="BK639" s="157">
        <f>ROUND(I639*H639,2)</f>
        <v>0</v>
      </c>
      <c r="BL639" s="19" t="s">
        <v>197</v>
      </c>
      <c r="BM639" s="156" t="s">
        <v>954</v>
      </c>
    </row>
    <row r="640" spans="1:65" s="2" customFormat="1" ht="37.799999999999997" customHeight="1">
      <c r="A640" s="34"/>
      <c r="B640" s="144"/>
      <c r="C640" s="145" t="s">
        <v>955</v>
      </c>
      <c r="D640" s="145" t="s">
        <v>142</v>
      </c>
      <c r="E640" s="146" t="s">
        <v>956</v>
      </c>
      <c r="F640" s="147" t="s">
        <v>957</v>
      </c>
      <c r="G640" s="148" t="s">
        <v>468</v>
      </c>
      <c r="H640" s="149">
        <v>1</v>
      </c>
      <c r="I640" s="150"/>
      <c r="J640" s="151">
        <f>ROUND(I640*H640,2)</f>
        <v>0</v>
      </c>
      <c r="K640" s="147" t="s">
        <v>3</v>
      </c>
      <c r="L640" s="35"/>
      <c r="M640" s="152" t="s">
        <v>3</v>
      </c>
      <c r="N640" s="153" t="s">
        <v>40</v>
      </c>
      <c r="O640" s="55"/>
      <c r="P640" s="154">
        <f>O640*H640</f>
        <v>0</v>
      </c>
      <c r="Q640" s="154">
        <v>0.05</v>
      </c>
      <c r="R640" s="154">
        <f>Q640*H640</f>
        <v>0.05</v>
      </c>
      <c r="S640" s="154">
        <v>0</v>
      </c>
      <c r="T640" s="155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56" t="s">
        <v>197</v>
      </c>
      <c r="AT640" s="156" t="s">
        <v>142</v>
      </c>
      <c r="AU640" s="156" t="s">
        <v>78</v>
      </c>
      <c r="AY640" s="19" t="s">
        <v>139</v>
      </c>
      <c r="BE640" s="157">
        <f>IF(N640="základní",J640,0)</f>
        <v>0</v>
      </c>
      <c r="BF640" s="157">
        <f>IF(N640="snížená",J640,0)</f>
        <v>0</v>
      </c>
      <c r="BG640" s="157">
        <f>IF(N640="zákl. přenesená",J640,0)</f>
        <v>0</v>
      </c>
      <c r="BH640" s="157">
        <f>IF(N640="sníž. přenesená",J640,0)</f>
        <v>0</v>
      </c>
      <c r="BI640" s="157">
        <f>IF(N640="nulová",J640,0)</f>
        <v>0</v>
      </c>
      <c r="BJ640" s="19" t="s">
        <v>76</v>
      </c>
      <c r="BK640" s="157">
        <f>ROUND(I640*H640,2)</f>
        <v>0</v>
      </c>
      <c r="BL640" s="19" t="s">
        <v>197</v>
      </c>
      <c r="BM640" s="156" t="s">
        <v>958</v>
      </c>
    </row>
    <row r="641" spans="1:65" s="2" customFormat="1" ht="21.75" customHeight="1">
      <c r="A641" s="34"/>
      <c r="B641" s="144"/>
      <c r="C641" s="145" t="s">
        <v>959</v>
      </c>
      <c r="D641" s="145" t="s">
        <v>142</v>
      </c>
      <c r="E641" s="146" t="s">
        <v>960</v>
      </c>
      <c r="F641" s="147" t="s">
        <v>961</v>
      </c>
      <c r="G641" s="148" t="s">
        <v>468</v>
      </c>
      <c r="H641" s="149">
        <v>2</v>
      </c>
      <c r="I641" s="150"/>
      <c r="J641" s="151">
        <f>ROUND(I641*H641,2)</f>
        <v>0</v>
      </c>
      <c r="K641" s="147" t="s">
        <v>3</v>
      </c>
      <c r="L641" s="35"/>
      <c r="M641" s="152" t="s">
        <v>3</v>
      </c>
      <c r="N641" s="153" t="s">
        <v>40</v>
      </c>
      <c r="O641" s="55"/>
      <c r="P641" s="154">
        <f>O641*H641</f>
        <v>0</v>
      </c>
      <c r="Q641" s="154">
        <v>0.03</v>
      </c>
      <c r="R641" s="154">
        <f>Q641*H641</f>
        <v>0.06</v>
      </c>
      <c r="S641" s="154">
        <v>0</v>
      </c>
      <c r="T641" s="155">
        <f>S641*H641</f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156" t="s">
        <v>197</v>
      </c>
      <c r="AT641" s="156" t="s">
        <v>142</v>
      </c>
      <c r="AU641" s="156" t="s">
        <v>78</v>
      </c>
      <c r="AY641" s="19" t="s">
        <v>139</v>
      </c>
      <c r="BE641" s="157">
        <f>IF(N641="základní",J641,0)</f>
        <v>0</v>
      </c>
      <c r="BF641" s="157">
        <f>IF(N641="snížená",J641,0)</f>
        <v>0</v>
      </c>
      <c r="BG641" s="157">
        <f>IF(N641="zákl. přenesená",J641,0)</f>
        <v>0</v>
      </c>
      <c r="BH641" s="157">
        <f>IF(N641="sníž. přenesená",J641,0)</f>
        <v>0</v>
      </c>
      <c r="BI641" s="157">
        <f>IF(N641="nulová",J641,0)</f>
        <v>0</v>
      </c>
      <c r="BJ641" s="19" t="s">
        <v>76</v>
      </c>
      <c r="BK641" s="157">
        <f>ROUND(I641*H641,2)</f>
        <v>0</v>
      </c>
      <c r="BL641" s="19" t="s">
        <v>197</v>
      </c>
      <c r="BM641" s="156" t="s">
        <v>962</v>
      </c>
    </row>
    <row r="642" spans="1:65" s="2" customFormat="1" ht="33" customHeight="1">
      <c r="A642" s="34"/>
      <c r="B642" s="144"/>
      <c r="C642" s="145" t="s">
        <v>963</v>
      </c>
      <c r="D642" s="145" t="s">
        <v>142</v>
      </c>
      <c r="E642" s="146" t="s">
        <v>964</v>
      </c>
      <c r="F642" s="147" t="s">
        <v>965</v>
      </c>
      <c r="G642" s="148" t="s">
        <v>275</v>
      </c>
      <c r="H642" s="149">
        <v>10</v>
      </c>
      <c r="I642" s="150"/>
      <c r="J642" s="151">
        <f>ROUND(I642*H642,2)</f>
        <v>0</v>
      </c>
      <c r="K642" s="147" t="s">
        <v>146</v>
      </c>
      <c r="L642" s="35"/>
      <c r="M642" s="152" t="s">
        <v>3</v>
      </c>
      <c r="N642" s="153" t="s">
        <v>40</v>
      </c>
      <c r="O642" s="55"/>
      <c r="P642" s="154">
        <f>O642*H642</f>
        <v>0</v>
      </c>
      <c r="Q642" s="154">
        <v>0</v>
      </c>
      <c r="R642" s="154">
        <f>Q642*H642</f>
        <v>0</v>
      </c>
      <c r="S642" s="154">
        <v>2.5000000000000001E-2</v>
      </c>
      <c r="T642" s="155">
        <f>S642*H642</f>
        <v>0.25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56" t="s">
        <v>197</v>
      </c>
      <c r="AT642" s="156" t="s">
        <v>142</v>
      </c>
      <c r="AU642" s="156" t="s">
        <v>78</v>
      </c>
      <c r="AY642" s="19" t="s">
        <v>139</v>
      </c>
      <c r="BE642" s="157">
        <f>IF(N642="základní",J642,0)</f>
        <v>0</v>
      </c>
      <c r="BF642" s="157">
        <f>IF(N642="snížená",J642,0)</f>
        <v>0</v>
      </c>
      <c r="BG642" s="157">
        <f>IF(N642="zákl. přenesená",J642,0)</f>
        <v>0</v>
      </c>
      <c r="BH642" s="157">
        <f>IF(N642="sníž. přenesená",J642,0)</f>
        <v>0</v>
      </c>
      <c r="BI642" s="157">
        <f>IF(N642="nulová",J642,0)</f>
        <v>0</v>
      </c>
      <c r="BJ642" s="19" t="s">
        <v>76</v>
      </c>
      <c r="BK642" s="157">
        <f>ROUND(I642*H642,2)</f>
        <v>0</v>
      </c>
      <c r="BL642" s="19" t="s">
        <v>197</v>
      </c>
      <c r="BM642" s="156" t="s">
        <v>966</v>
      </c>
    </row>
    <row r="643" spans="1:65" s="2" customFormat="1">
      <c r="A643" s="34"/>
      <c r="B643" s="35"/>
      <c r="C643" s="34"/>
      <c r="D643" s="158" t="s">
        <v>149</v>
      </c>
      <c r="E643" s="34"/>
      <c r="F643" s="159" t="s">
        <v>967</v>
      </c>
      <c r="G643" s="34"/>
      <c r="H643" s="34"/>
      <c r="I643" s="160"/>
      <c r="J643" s="34"/>
      <c r="K643" s="34"/>
      <c r="L643" s="35"/>
      <c r="M643" s="161"/>
      <c r="N643" s="162"/>
      <c r="O643" s="55"/>
      <c r="P643" s="55"/>
      <c r="Q643" s="55"/>
      <c r="R643" s="55"/>
      <c r="S643" s="55"/>
      <c r="T643" s="56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T643" s="19" t="s">
        <v>149</v>
      </c>
      <c r="AU643" s="19" t="s">
        <v>78</v>
      </c>
    </row>
    <row r="644" spans="1:65" s="13" customFormat="1">
      <c r="B644" s="163"/>
      <c r="D644" s="164" t="s">
        <v>151</v>
      </c>
      <c r="E644" s="165" t="s">
        <v>3</v>
      </c>
      <c r="F644" s="166" t="s">
        <v>522</v>
      </c>
      <c r="H644" s="165" t="s">
        <v>3</v>
      </c>
      <c r="I644" s="167"/>
      <c r="L644" s="163"/>
      <c r="M644" s="168"/>
      <c r="N644" s="169"/>
      <c r="O644" s="169"/>
      <c r="P644" s="169"/>
      <c r="Q644" s="169"/>
      <c r="R644" s="169"/>
      <c r="S644" s="169"/>
      <c r="T644" s="170"/>
      <c r="AT644" s="165" t="s">
        <v>151</v>
      </c>
      <c r="AU644" s="165" t="s">
        <v>78</v>
      </c>
      <c r="AV644" s="13" t="s">
        <v>76</v>
      </c>
      <c r="AW644" s="13" t="s">
        <v>31</v>
      </c>
      <c r="AX644" s="13" t="s">
        <v>69</v>
      </c>
      <c r="AY644" s="165" t="s">
        <v>139</v>
      </c>
    </row>
    <row r="645" spans="1:65" s="14" customFormat="1">
      <c r="B645" s="171"/>
      <c r="D645" s="164" t="s">
        <v>151</v>
      </c>
      <c r="E645" s="172" t="s">
        <v>3</v>
      </c>
      <c r="F645" s="173" t="s">
        <v>968</v>
      </c>
      <c r="H645" s="174">
        <v>10</v>
      </c>
      <c r="I645" s="175"/>
      <c r="L645" s="171"/>
      <c r="M645" s="176"/>
      <c r="N645" s="177"/>
      <c r="O645" s="177"/>
      <c r="P645" s="177"/>
      <c r="Q645" s="177"/>
      <c r="R645" s="177"/>
      <c r="S645" s="177"/>
      <c r="T645" s="178"/>
      <c r="AT645" s="172" t="s">
        <v>151</v>
      </c>
      <c r="AU645" s="172" t="s">
        <v>78</v>
      </c>
      <c r="AV645" s="14" t="s">
        <v>78</v>
      </c>
      <c r="AW645" s="14" t="s">
        <v>31</v>
      </c>
      <c r="AX645" s="14" t="s">
        <v>76</v>
      </c>
      <c r="AY645" s="172" t="s">
        <v>139</v>
      </c>
    </row>
    <row r="646" spans="1:65" s="2" customFormat="1" ht="16.5" customHeight="1">
      <c r="A646" s="34"/>
      <c r="B646" s="144"/>
      <c r="C646" s="145" t="s">
        <v>969</v>
      </c>
      <c r="D646" s="145" t="s">
        <v>142</v>
      </c>
      <c r="E646" s="146" t="s">
        <v>970</v>
      </c>
      <c r="F646" s="147" t="s">
        <v>971</v>
      </c>
      <c r="G646" s="148" t="s">
        <v>145</v>
      </c>
      <c r="H646" s="149">
        <v>44.8</v>
      </c>
      <c r="I646" s="150"/>
      <c r="J646" s="151">
        <f>ROUND(I646*H646,2)</f>
        <v>0</v>
      </c>
      <c r="K646" s="147" t="s">
        <v>146</v>
      </c>
      <c r="L646" s="35"/>
      <c r="M646" s="152" t="s">
        <v>3</v>
      </c>
      <c r="N646" s="153" t="s">
        <v>40</v>
      </c>
      <c r="O646" s="55"/>
      <c r="P646" s="154">
        <f>O646*H646</f>
        <v>0</v>
      </c>
      <c r="Q646" s="154">
        <v>0</v>
      </c>
      <c r="R646" s="154">
        <f>Q646*H646</f>
        <v>0</v>
      </c>
      <c r="S646" s="154">
        <v>0.02</v>
      </c>
      <c r="T646" s="155">
        <f>S646*H646</f>
        <v>0.89599999999999991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56" t="s">
        <v>197</v>
      </c>
      <c r="AT646" s="156" t="s">
        <v>142</v>
      </c>
      <c r="AU646" s="156" t="s">
        <v>78</v>
      </c>
      <c r="AY646" s="19" t="s">
        <v>139</v>
      </c>
      <c r="BE646" s="157">
        <f>IF(N646="základní",J646,0)</f>
        <v>0</v>
      </c>
      <c r="BF646" s="157">
        <f>IF(N646="snížená",J646,0)</f>
        <v>0</v>
      </c>
      <c r="BG646" s="157">
        <f>IF(N646="zákl. přenesená",J646,0)</f>
        <v>0</v>
      </c>
      <c r="BH646" s="157">
        <f>IF(N646="sníž. přenesená",J646,0)</f>
        <v>0</v>
      </c>
      <c r="BI646" s="157">
        <f>IF(N646="nulová",J646,0)</f>
        <v>0</v>
      </c>
      <c r="BJ646" s="19" t="s">
        <v>76</v>
      </c>
      <c r="BK646" s="157">
        <f>ROUND(I646*H646,2)</f>
        <v>0</v>
      </c>
      <c r="BL646" s="19" t="s">
        <v>197</v>
      </c>
      <c r="BM646" s="156" t="s">
        <v>972</v>
      </c>
    </row>
    <row r="647" spans="1:65" s="2" customFormat="1">
      <c r="A647" s="34"/>
      <c r="B647" s="35"/>
      <c r="C647" s="34"/>
      <c r="D647" s="158" t="s">
        <v>149</v>
      </c>
      <c r="E647" s="34"/>
      <c r="F647" s="159" t="s">
        <v>973</v>
      </c>
      <c r="G647" s="34"/>
      <c r="H647" s="34"/>
      <c r="I647" s="160"/>
      <c r="J647" s="34"/>
      <c r="K647" s="34"/>
      <c r="L647" s="35"/>
      <c r="M647" s="161"/>
      <c r="N647" s="162"/>
      <c r="O647" s="55"/>
      <c r="P647" s="55"/>
      <c r="Q647" s="55"/>
      <c r="R647" s="55"/>
      <c r="S647" s="55"/>
      <c r="T647" s="56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T647" s="19" t="s">
        <v>149</v>
      </c>
      <c r="AU647" s="19" t="s">
        <v>78</v>
      </c>
    </row>
    <row r="648" spans="1:65" s="13" customFormat="1">
      <c r="B648" s="163"/>
      <c r="D648" s="164" t="s">
        <v>151</v>
      </c>
      <c r="E648" s="165" t="s">
        <v>3</v>
      </c>
      <c r="F648" s="166" t="s">
        <v>974</v>
      </c>
      <c r="H648" s="165" t="s">
        <v>3</v>
      </c>
      <c r="I648" s="167"/>
      <c r="L648" s="163"/>
      <c r="M648" s="168"/>
      <c r="N648" s="169"/>
      <c r="O648" s="169"/>
      <c r="P648" s="169"/>
      <c r="Q648" s="169"/>
      <c r="R648" s="169"/>
      <c r="S648" s="169"/>
      <c r="T648" s="170"/>
      <c r="AT648" s="165" t="s">
        <v>151</v>
      </c>
      <c r="AU648" s="165" t="s">
        <v>78</v>
      </c>
      <c r="AV648" s="13" t="s">
        <v>76</v>
      </c>
      <c r="AW648" s="13" t="s">
        <v>31</v>
      </c>
      <c r="AX648" s="13" t="s">
        <v>69</v>
      </c>
      <c r="AY648" s="165" t="s">
        <v>139</v>
      </c>
    </row>
    <row r="649" spans="1:65" s="14" customFormat="1">
      <c r="B649" s="171"/>
      <c r="D649" s="164" t="s">
        <v>151</v>
      </c>
      <c r="E649" s="172" t="s">
        <v>3</v>
      </c>
      <c r="F649" s="173" t="s">
        <v>975</v>
      </c>
      <c r="H649" s="174">
        <v>44.8</v>
      </c>
      <c r="I649" s="175"/>
      <c r="L649" s="171"/>
      <c r="M649" s="176"/>
      <c r="N649" s="177"/>
      <c r="O649" s="177"/>
      <c r="P649" s="177"/>
      <c r="Q649" s="177"/>
      <c r="R649" s="177"/>
      <c r="S649" s="177"/>
      <c r="T649" s="178"/>
      <c r="AT649" s="172" t="s">
        <v>151</v>
      </c>
      <c r="AU649" s="172" t="s">
        <v>78</v>
      </c>
      <c r="AV649" s="14" t="s">
        <v>78</v>
      </c>
      <c r="AW649" s="14" t="s">
        <v>31</v>
      </c>
      <c r="AX649" s="14" t="s">
        <v>76</v>
      </c>
      <c r="AY649" s="172" t="s">
        <v>139</v>
      </c>
    </row>
    <row r="650" spans="1:65" s="2" customFormat="1" ht="49.05" customHeight="1">
      <c r="A650" s="34"/>
      <c r="B650" s="144"/>
      <c r="C650" s="145" t="s">
        <v>976</v>
      </c>
      <c r="D650" s="145" t="s">
        <v>142</v>
      </c>
      <c r="E650" s="146" t="s">
        <v>977</v>
      </c>
      <c r="F650" s="147" t="s">
        <v>978</v>
      </c>
      <c r="G650" s="148" t="s">
        <v>170</v>
      </c>
      <c r="H650" s="149">
        <v>0.36</v>
      </c>
      <c r="I650" s="150"/>
      <c r="J650" s="151">
        <f>ROUND(I650*H650,2)</f>
        <v>0</v>
      </c>
      <c r="K650" s="147" t="s">
        <v>146</v>
      </c>
      <c r="L650" s="35"/>
      <c r="M650" s="152" t="s">
        <v>3</v>
      </c>
      <c r="N650" s="153" t="s">
        <v>40</v>
      </c>
      <c r="O650" s="55"/>
      <c r="P650" s="154">
        <f>O650*H650</f>
        <v>0</v>
      </c>
      <c r="Q650" s="154">
        <v>0</v>
      </c>
      <c r="R650" s="154">
        <f>Q650*H650</f>
        <v>0</v>
      </c>
      <c r="S650" s="154">
        <v>0</v>
      </c>
      <c r="T650" s="155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56" t="s">
        <v>197</v>
      </c>
      <c r="AT650" s="156" t="s">
        <v>142</v>
      </c>
      <c r="AU650" s="156" t="s">
        <v>78</v>
      </c>
      <c r="AY650" s="19" t="s">
        <v>139</v>
      </c>
      <c r="BE650" s="157">
        <f>IF(N650="základní",J650,0)</f>
        <v>0</v>
      </c>
      <c r="BF650" s="157">
        <f>IF(N650="snížená",J650,0)</f>
        <v>0</v>
      </c>
      <c r="BG650" s="157">
        <f>IF(N650="zákl. přenesená",J650,0)</f>
        <v>0</v>
      </c>
      <c r="BH650" s="157">
        <f>IF(N650="sníž. přenesená",J650,0)</f>
        <v>0</v>
      </c>
      <c r="BI650" s="157">
        <f>IF(N650="nulová",J650,0)</f>
        <v>0</v>
      </c>
      <c r="BJ650" s="19" t="s">
        <v>76</v>
      </c>
      <c r="BK650" s="157">
        <f>ROUND(I650*H650,2)</f>
        <v>0</v>
      </c>
      <c r="BL650" s="19" t="s">
        <v>197</v>
      </c>
      <c r="BM650" s="156" t="s">
        <v>979</v>
      </c>
    </row>
    <row r="651" spans="1:65" s="2" customFormat="1">
      <c r="A651" s="34"/>
      <c r="B651" s="35"/>
      <c r="C651" s="34"/>
      <c r="D651" s="158" t="s">
        <v>149</v>
      </c>
      <c r="E651" s="34"/>
      <c r="F651" s="159" t="s">
        <v>980</v>
      </c>
      <c r="G651" s="34"/>
      <c r="H651" s="34"/>
      <c r="I651" s="160"/>
      <c r="J651" s="34"/>
      <c r="K651" s="34"/>
      <c r="L651" s="35"/>
      <c r="M651" s="161"/>
      <c r="N651" s="162"/>
      <c r="O651" s="55"/>
      <c r="P651" s="55"/>
      <c r="Q651" s="55"/>
      <c r="R651" s="55"/>
      <c r="S651" s="55"/>
      <c r="T651" s="56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T651" s="19" t="s">
        <v>149</v>
      </c>
      <c r="AU651" s="19" t="s">
        <v>78</v>
      </c>
    </row>
    <row r="652" spans="1:65" s="12" customFormat="1" ht="22.8" customHeight="1">
      <c r="B652" s="131"/>
      <c r="D652" s="132" t="s">
        <v>68</v>
      </c>
      <c r="E652" s="142" t="s">
        <v>981</v>
      </c>
      <c r="F652" s="142" t="s">
        <v>982</v>
      </c>
      <c r="I652" s="134"/>
      <c r="J652" s="143">
        <f>BK652</f>
        <v>0</v>
      </c>
      <c r="L652" s="131"/>
      <c r="M652" s="136"/>
      <c r="N652" s="137"/>
      <c r="O652" s="137"/>
      <c r="P652" s="138">
        <f>P653</f>
        <v>0</v>
      </c>
      <c r="Q652" s="137"/>
      <c r="R652" s="138">
        <f>R653</f>
        <v>0</v>
      </c>
      <c r="S652" s="137"/>
      <c r="T652" s="139">
        <f>T653</f>
        <v>0</v>
      </c>
      <c r="AR652" s="132" t="s">
        <v>78</v>
      </c>
      <c r="AT652" s="140" t="s">
        <v>68</v>
      </c>
      <c r="AU652" s="140" t="s">
        <v>76</v>
      </c>
      <c r="AY652" s="132" t="s">
        <v>139</v>
      </c>
      <c r="BK652" s="141">
        <f>BK653</f>
        <v>0</v>
      </c>
    </row>
    <row r="653" spans="1:65" s="2" customFormat="1" ht="33" customHeight="1">
      <c r="A653" s="34"/>
      <c r="B653" s="144"/>
      <c r="C653" s="145" t="s">
        <v>983</v>
      </c>
      <c r="D653" s="145" t="s">
        <v>142</v>
      </c>
      <c r="E653" s="146" t="s">
        <v>984</v>
      </c>
      <c r="F653" s="147" t="s">
        <v>985</v>
      </c>
      <c r="G653" s="148" t="s">
        <v>468</v>
      </c>
      <c r="H653" s="149">
        <v>1</v>
      </c>
      <c r="I653" s="150"/>
      <c r="J653" s="151">
        <f>ROUND(I653*H653,2)</f>
        <v>0</v>
      </c>
      <c r="K653" s="147" t="s">
        <v>3</v>
      </c>
      <c r="L653" s="35"/>
      <c r="M653" s="152" t="s">
        <v>3</v>
      </c>
      <c r="N653" s="153" t="s">
        <v>40</v>
      </c>
      <c r="O653" s="55"/>
      <c r="P653" s="154">
        <f>O653*H653</f>
        <v>0</v>
      </c>
      <c r="Q653" s="154">
        <v>0</v>
      </c>
      <c r="R653" s="154">
        <f>Q653*H653</f>
        <v>0</v>
      </c>
      <c r="S653" s="154">
        <v>0</v>
      </c>
      <c r="T653" s="155">
        <f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56" t="s">
        <v>197</v>
      </c>
      <c r="AT653" s="156" t="s">
        <v>142</v>
      </c>
      <c r="AU653" s="156" t="s">
        <v>78</v>
      </c>
      <c r="AY653" s="19" t="s">
        <v>139</v>
      </c>
      <c r="BE653" s="157">
        <f>IF(N653="základní",J653,0)</f>
        <v>0</v>
      </c>
      <c r="BF653" s="157">
        <f>IF(N653="snížená",J653,0)</f>
        <v>0</v>
      </c>
      <c r="BG653" s="157">
        <f>IF(N653="zákl. přenesená",J653,0)</f>
        <v>0</v>
      </c>
      <c r="BH653" s="157">
        <f>IF(N653="sníž. přenesená",J653,0)</f>
        <v>0</v>
      </c>
      <c r="BI653" s="157">
        <f>IF(N653="nulová",J653,0)</f>
        <v>0</v>
      </c>
      <c r="BJ653" s="19" t="s">
        <v>76</v>
      </c>
      <c r="BK653" s="157">
        <f>ROUND(I653*H653,2)</f>
        <v>0</v>
      </c>
      <c r="BL653" s="19" t="s">
        <v>197</v>
      </c>
      <c r="BM653" s="156" t="s">
        <v>986</v>
      </c>
    </row>
    <row r="654" spans="1:65" s="12" customFormat="1" ht="22.8" customHeight="1">
      <c r="B654" s="131"/>
      <c r="D654" s="132" t="s">
        <v>68</v>
      </c>
      <c r="E654" s="142" t="s">
        <v>987</v>
      </c>
      <c r="F654" s="142" t="s">
        <v>988</v>
      </c>
      <c r="I654" s="134"/>
      <c r="J654" s="143">
        <f>BK654</f>
        <v>0</v>
      </c>
      <c r="L654" s="131"/>
      <c r="M654" s="136"/>
      <c r="N654" s="137"/>
      <c r="O654" s="137"/>
      <c r="P654" s="138">
        <f>SUM(P655:P686)</f>
        <v>0</v>
      </c>
      <c r="Q654" s="137"/>
      <c r="R654" s="138">
        <f>SUM(R655:R686)</f>
        <v>2.9752649999999999E-2</v>
      </c>
      <c r="S654" s="137"/>
      <c r="T654" s="139">
        <f>SUM(T655:T686)</f>
        <v>0</v>
      </c>
      <c r="AR654" s="132" t="s">
        <v>78</v>
      </c>
      <c r="AT654" s="140" t="s">
        <v>68</v>
      </c>
      <c r="AU654" s="140" t="s">
        <v>76</v>
      </c>
      <c r="AY654" s="132" t="s">
        <v>139</v>
      </c>
      <c r="BK654" s="141">
        <f>SUM(BK655:BK686)</f>
        <v>0</v>
      </c>
    </row>
    <row r="655" spans="1:65" s="2" customFormat="1" ht="33" customHeight="1">
      <c r="A655" s="34"/>
      <c r="B655" s="144"/>
      <c r="C655" s="145" t="s">
        <v>989</v>
      </c>
      <c r="D655" s="145" t="s">
        <v>142</v>
      </c>
      <c r="E655" s="146" t="s">
        <v>990</v>
      </c>
      <c r="F655" s="147" t="s">
        <v>991</v>
      </c>
      <c r="G655" s="148" t="s">
        <v>468</v>
      </c>
      <c r="H655" s="149">
        <v>4</v>
      </c>
      <c r="I655" s="150"/>
      <c r="J655" s="151">
        <f t="shared" ref="J655:J660" si="0">ROUND(I655*H655,2)</f>
        <v>0</v>
      </c>
      <c r="K655" s="147" t="s">
        <v>3</v>
      </c>
      <c r="L655" s="35"/>
      <c r="M655" s="152" t="s">
        <v>3</v>
      </c>
      <c r="N655" s="153" t="s">
        <v>40</v>
      </c>
      <c r="O655" s="55"/>
      <c r="P655" s="154">
        <f t="shared" ref="P655:P660" si="1">O655*H655</f>
        <v>0</v>
      </c>
      <c r="Q655" s="154">
        <v>0</v>
      </c>
      <c r="R655" s="154">
        <f t="shared" ref="R655:R660" si="2">Q655*H655</f>
        <v>0</v>
      </c>
      <c r="S655" s="154">
        <v>0</v>
      </c>
      <c r="T655" s="155">
        <f t="shared" ref="T655:T660" si="3"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56" t="s">
        <v>197</v>
      </c>
      <c r="AT655" s="156" t="s">
        <v>142</v>
      </c>
      <c r="AU655" s="156" t="s">
        <v>78</v>
      </c>
      <c r="AY655" s="19" t="s">
        <v>139</v>
      </c>
      <c r="BE655" s="157">
        <f t="shared" ref="BE655:BE660" si="4">IF(N655="základní",J655,0)</f>
        <v>0</v>
      </c>
      <c r="BF655" s="157">
        <f t="shared" ref="BF655:BF660" si="5">IF(N655="snížená",J655,0)</f>
        <v>0</v>
      </c>
      <c r="BG655" s="157">
        <f t="shared" ref="BG655:BG660" si="6">IF(N655="zákl. přenesená",J655,0)</f>
        <v>0</v>
      </c>
      <c r="BH655" s="157">
        <f t="shared" ref="BH655:BH660" si="7">IF(N655="sníž. přenesená",J655,0)</f>
        <v>0</v>
      </c>
      <c r="BI655" s="157">
        <f t="shared" ref="BI655:BI660" si="8">IF(N655="nulová",J655,0)</f>
        <v>0</v>
      </c>
      <c r="BJ655" s="19" t="s">
        <v>76</v>
      </c>
      <c r="BK655" s="157">
        <f t="shared" ref="BK655:BK660" si="9">ROUND(I655*H655,2)</f>
        <v>0</v>
      </c>
      <c r="BL655" s="19" t="s">
        <v>197</v>
      </c>
      <c r="BM655" s="156" t="s">
        <v>992</v>
      </c>
    </row>
    <row r="656" spans="1:65" s="2" customFormat="1" ht="33" customHeight="1">
      <c r="A656" s="34"/>
      <c r="B656" s="144"/>
      <c r="C656" s="145" t="s">
        <v>993</v>
      </c>
      <c r="D656" s="145" t="s">
        <v>142</v>
      </c>
      <c r="E656" s="146" t="s">
        <v>994</v>
      </c>
      <c r="F656" s="147" t="s">
        <v>995</v>
      </c>
      <c r="G656" s="148" t="s">
        <v>468</v>
      </c>
      <c r="H656" s="149">
        <v>11</v>
      </c>
      <c r="I656" s="150"/>
      <c r="J656" s="151">
        <f t="shared" si="0"/>
        <v>0</v>
      </c>
      <c r="K656" s="147" t="s">
        <v>3</v>
      </c>
      <c r="L656" s="35"/>
      <c r="M656" s="152" t="s">
        <v>3</v>
      </c>
      <c r="N656" s="153" t="s">
        <v>40</v>
      </c>
      <c r="O656" s="55"/>
      <c r="P656" s="154">
        <f t="shared" si="1"/>
        <v>0</v>
      </c>
      <c r="Q656" s="154">
        <v>0</v>
      </c>
      <c r="R656" s="154">
        <f t="shared" si="2"/>
        <v>0</v>
      </c>
      <c r="S656" s="154">
        <v>0</v>
      </c>
      <c r="T656" s="155">
        <f t="shared" si="3"/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156" t="s">
        <v>197</v>
      </c>
      <c r="AT656" s="156" t="s">
        <v>142</v>
      </c>
      <c r="AU656" s="156" t="s">
        <v>78</v>
      </c>
      <c r="AY656" s="19" t="s">
        <v>139</v>
      </c>
      <c r="BE656" s="157">
        <f t="shared" si="4"/>
        <v>0</v>
      </c>
      <c r="BF656" s="157">
        <f t="shared" si="5"/>
        <v>0</v>
      </c>
      <c r="BG656" s="157">
        <f t="shared" si="6"/>
        <v>0</v>
      </c>
      <c r="BH656" s="157">
        <f t="shared" si="7"/>
        <v>0</v>
      </c>
      <c r="BI656" s="157">
        <f t="shared" si="8"/>
        <v>0</v>
      </c>
      <c r="BJ656" s="19" t="s">
        <v>76</v>
      </c>
      <c r="BK656" s="157">
        <f t="shared" si="9"/>
        <v>0</v>
      </c>
      <c r="BL656" s="19" t="s">
        <v>197</v>
      </c>
      <c r="BM656" s="156" t="s">
        <v>996</v>
      </c>
    </row>
    <row r="657" spans="1:65" s="2" customFormat="1" ht="33" customHeight="1">
      <c r="A657" s="34"/>
      <c r="B657" s="144"/>
      <c r="C657" s="145" t="s">
        <v>997</v>
      </c>
      <c r="D657" s="145" t="s">
        <v>142</v>
      </c>
      <c r="E657" s="146" t="s">
        <v>998</v>
      </c>
      <c r="F657" s="147" t="s">
        <v>999</v>
      </c>
      <c r="G657" s="148" t="s">
        <v>468</v>
      </c>
      <c r="H657" s="149">
        <v>4</v>
      </c>
      <c r="I657" s="150"/>
      <c r="J657" s="151">
        <f t="shared" si="0"/>
        <v>0</v>
      </c>
      <c r="K657" s="147" t="s">
        <v>3</v>
      </c>
      <c r="L657" s="35"/>
      <c r="M657" s="152" t="s">
        <v>3</v>
      </c>
      <c r="N657" s="153" t="s">
        <v>40</v>
      </c>
      <c r="O657" s="55"/>
      <c r="P657" s="154">
        <f t="shared" si="1"/>
        <v>0</v>
      </c>
      <c r="Q657" s="154">
        <v>0</v>
      </c>
      <c r="R657" s="154">
        <f t="shared" si="2"/>
        <v>0</v>
      </c>
      <c r="S657" s="154">
        <v>0</v>
      </c>
      <c r="T657" s="155">
        <f t="shared" si="3"/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56" t="s">
        <v>197</v>
      </c>
      <c r="AT657" s="156" t="s">
        <v>142</v>
      </c>
      <c r="AU657" s="156" t="s">
        <v>78</v>
      </c>
      <c r="AY657" s="19" t="s">
        <v>139</v>
      </c>
      <c r="BE657" s="157">
        <f t="shared" si="4"/>
        <v>0</v>
      </c>
      <c r="BF657" s="157">
        <f t="shared" si="5"/>
        <v>0</v>
      </c>
      <c r="BG657" s="157">
        <f t="shared" si="6"/>
        <v>0</v>
      </c>
      <c r="BH657" s="157">
        <f t="shared" si="7"/>
        <v>0</v>
      </c>
      <c r="BI657" s="157">
        <f t="shared" si="8"/>
        <v>0</v>
      </c>
      <c r="BJ657" s="19" t="s">
        <v>76</v>
      </c>
      <c r="BK657" s="157">
        <f t="shared" si="9"/>
        <v>0</v>
      </c>
      <c r="BL657" s="19" t="s">
        <v>197</v>
      </c>
      <c r="BM657" s="156" t="s">
        <v>1000</v>
      </c>
    </row>
    <row r="658" spans="1:65" s="2" customFormat="1" ht="24.15" customHeight="1">
      <c r="A658" s="34"/>
      <c r="B658" s="144"/>
      <c r="C658" s="145" t="s">
        <v>1001</v>
      </c>
      <c r="D658" s="145" t="s">
        <v>142</v>
      </c>
      <c r="E658" s="146" t="s">
        <v>1002</v>
      </c>
      <c r="F658" s="147" t="s">
        <v>1003</v>
      </c>
      <c r="G658" s="148" t="s">
        <v>468</v>
      </c>
      <c r="H658" s="149">
        <v>1</v>
      </c>
      <c r="I658" s="150"/>
      <c r="J658" s="151">
        <f t="shared" si="0"/>
        <v>0</v>
      </c>
      <c r="K658" s="147" t="s">
        <v>3</v>
      </c>
      <c r="L658" s="35"/>
      <c r="M658" s="152" t="s">
        <v>3</v>
      </c>
      <c r="N658" s="153" t="s">
        <v>40</v>
      </c>
      <c r="O658" s="55"/>
      <c r="P658" s="154">
        <f t="shared" si="1"/>
        <v>0</v>
      </c>
      <c r="Q658" s="154">
        <v>0</v>
      </c>
      <c r="R658" s="154">
        <f t="shared" si="2"/>
        <v>0</v>
      </c>
      <c r="S658" s="154">
        <v>0</v>
      </c>
      <c r="T658" s="155">
        <f t="shared" si="3"/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56" t="s">
        <v>197</v>
      </c>
      <c r="AT658" s="156" t="s">
        <v>142</v>
      </c>
      <c r="AU658" s="156" t="s">
        <v>78</v>
      </c>
      <c r="AY658" s="19" t="s">
        <v>139</v>
      </c>
      <c r="BE658" s="157">
        <f t="shared" si="4"/>
        <v>0</v>
      </c>
      <c r="BF658" s="157">
        <f t="shared" si="5"/>
        <v>0</v>
      </c>
      <c r="BG658" s="157">
        <f t="shared" si="6"/>
        <v>0</v>
      </c>
      <c r="BH658" s="157">
        <f t="shared" si="7"/>
        <v>0</v>
      </c>
      <c r="BI658" s="157">
        <f t="shared" si="8"/>
        <v>0</v>
      </c>
      <c r="BJ658" s="19" t="s">
        <v>76</v>
      </c>
      <c r="BK658" s="157">
        <f t="shared" si="9"/>
        <v>0</v>
      </c>
      <c r="BL658" s="19" t="s">
        <v>197</v>
      </c>
      <c r="BM658" s="156" t="s">
        <v>1004</v>
      </c>
    </row>
    <row r="659" spans="1:65" s="2" customFormat="1" ht="24.15" customHeight="1">
      <c r="A659" s="34"/>
      <c r="B659" s="144"/>
      <c r="C659" s="145" t="s">
        <v>1005</v>
      </c>
      <c r="D659" s="145" t="s">
        <v>142</v>
      </c>
      <c r="E659" s="146" t="s">
        <v>1006</v>
      </c>
      <c r="F659" s="147" t="s">
        <v>1007</v>
      </c>
      <c r="G659" s="148" t="s">
        <v>468</v>
      </c>
      <c r="H659" s="149">
        <v>1</v>
      </c>
      <c r="I659" s="150"/>
      <c r="J659" s="151">
        <f t="shared" si="0"/>
        <v>0</v>
      </c>
      <c r="K659" s="147" t="s">
        <v>3</v>
      </c>
      <c r="L659" s="35"/>
      <c r="M659" s="152" t="s">
        <v>3</v>
      </c>
      <c r="N659" s="153" t="s">
        <v>40</v>
      </c>
      <c r="O659" s="55"/>
      <c r="P659" s="154">
        <f t="shared" si="1"/>
        <v>0</v>
      </c>
      <c r="Q659" s="154">
        <v>0</v>
      </c>
      <c r="R659" s="154">
        <f t="shared" si="2"/>
        <v>0</v>
      </c>
      <c r="S659" s="154">
        <v>0</v>
      </c>
      <c r="T659" s="155">
        <f t="shared" si="3"/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56" t="s">
        <v>197</v>
      </c>
      <c r="AT659" s="156" t="s">
        <v>142</v>
      </c>
      <c r="AU659" s="156" t="s">
        <v>78</v>
      </c>
      <c r="AY659" s="19" t="s">
        <v>139</v>
      </c>
      <c r="BE659" s="157">
        <f t="shared" si="4"/>
        <v>0</v>
      </c>
      <c r="BF659" s="157">
        <f t="shared" si="5"/>
        <v>0</v>
      </c>
      <c r="BG659" s="157">
        <f t="shared" si="6"/>
        <v>0</v>
      </c>
      <c r="BH659" s="157">
        <f t="shared" si="7"/>
        <v>0</v>
      </c>
      <c r="BI659" s="157">
        <f t="shared" si="8"/>
        <v>0</v>
      </c>
      <c r="BJ659" s="19" t="s">
        <v>76</v>
      </c>
      <c r="BK659" s="157">
        <f t="shared" si="9"/>
        <v>0</v>
      </c>
      <c r="BL659" s="19" t="s">
        <v>197</v>
      </c>
      <c r="BM659" s="156" t="s">
        <v>1008</v>
      </c>
    </row>
    <row r="660" spans="1:65" s="2" customFormat="1" ht="33" customHeight="1">
      <c r="A660" s="34"/>
      <c r="B660" s="144"/>
      <c r="C660" s="145" t="s">
        <v>1009</v>
      </c>
      <c r="D660" s="145" t="s">
        <v>142</v>
      </c>
      <c r="E660" s="146" t="s">
        <v>1010</v>
      </c>
      <c r="F660" s="147" t="s">
        <v>1011</v>
      </c>
      <c r="G660" s="148" t="s">
        <v>145</v>
      </c>
      <c r="H660" s="149">
        <v>3</v>
      </c>
      <c r="I660" s="150"/>
      <c r="J660" s="151">
        <f t="shared" si="0"/>
        <v>0</v>
      </c>
      <c r="K660" s="147" t="s">
        <v>146</v>
      </c>
      <c r="L660" s="35"/>
      <c r="M660" s="152" t="s">
        <v>3</v>
      </c>
      <c r="N660" s="153" t="s">
        <v>40</v>
      </c>
      <c r="O660" s="55"/>
      <c r="P660" s="154">
        <f t="shared" si="1"/>
        <v>0</v>
      </c>
      <c r="Q660" s="154">
        <v>2.5999999999999998E-4</v>
      </c>
      <c r="R660" s="154">
        <f t="shared" si="2"/>
        <v>7.7999999999999988E-4</v>
      </c>
      <c r="S660" s="154">
        <v>0</v>
      </c>
      <c r="T660" s="155">
        <f t="shared" si="3"/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56" t="s">
        <v>197</v>
      </c>
      <c r="AT660" s="156" t="s">
        <v>142</v>
      </c>
      <c r="AU660" s="156" t="s">
        <v>78</v>
      </c>
      <c r="AY660" s="19" t="s">
        <v>139</v>
      </c>
      <c r="BE660" s="157">
        <f t="shared" si="4"/>
        <v>0</v>
      </c>
      <c r="BF660" s="157">
        <f t="shared" si="5"/>
        <v>0</v>
      </c>
      <c r="BG660" s="157">
        <f t="shared" si="6"/>
        <v>0</v>
      </c>
      <c r="BH660" s="157">
        <f t="shared" si="7"/>
        <v>0</v>
      </c>
      <c r="BI660" s="157">
        <f t="shared" si="8"/>
        <v>0</v>
      </c>
      <c r="BJ660" s="19" t="s">
        <v>76</v>
      </c>
      <c r="BK660" s="157">
        <f t="shared" si="9"/>
        <v>0</v>
      </c>
      <c r="BL660" s="19" t="s">
        <v>197</v>
      </c>
      <c r="BM660" s="156" t="s">
        <v>1012</v>
      </c>
    </row>
    <row r="661" spans="1:65" s="2" customFormat="1">
      <c r="A661" s="34"/>
      <c r="B661" s="35"/>
      <c r="C661" s="34"/>
      <c r="D661" s="158" t="s">
        <v>149</v>
      </c>
      <c r="E661" s="34"/>
      <c r="F661" s="159" t="s">
        <v>1013</v>
      </c>
      <c r="G661" s="34"/>
      <c r="H661" s="34"/>
      <c r="I661" s="160"/>
      <c r="J661" s="34"/>
      <c r="K661" s="34"/>
      <c r="L661" s="35"/>
      <c r="M661" s="161"/>
      <c r="N661" s="162"/>
      <c r="O661" s="55"/>
      <c r="P661" s="55"/>
      <c r="Q661" s="55"/>
      <c r="R661" s="55"/>
      <c r="S661" s="55"/>
      <c r="T661" s="56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T661" s="19" t="s">
        <v>149</v>
      </c>
      <c r="AU661" s="19" t="s">
        <v>78</v>
      </c>
    </row>
    <row r="662" spans="1:65" s="13" customFormat="1">
      <c r="B662" s="163"/>
      <c r="D662" s="164" t="s">
        <v>151</v>
      </c>
      <c r="E662" s="165" t="s">
        <v>3</v>
      </c>
      <c r="F662" s="166" t="s">
        <v>1014</v>
      </c>
      <c r="H662" s="165" t="s">
        <v>3</v>
      </c>
      <c r="I662" s="167"/>
      <c r="L662" s="163"/>
      <c r="M662" s="168"/>
      <c r="N662" s="169"/>
      <c r="O662" s="169"/>
      <c r="P662" s="169"/>
      <c r="Q662" s="169"/>
      <c r="R662" s="169"/>
      <c r="S662" s="169"/>
      <c r="T662" s="170"/>
      <c r="AT662" s="165" t="s">
        <v>151</v>
      </c>
      <c r="AU662" s="165" t="s">
        <v>78</v>
      </c>
      <c r="AV662" s="13" t="s">
        <v>76</v>
      </c>
      <c r="AW662" s="13" t="s">
        <v>31</v>
      </c>
      <c r="AX662" s="13" t="s">
        <v>69</v>
      </c>
      <c r="AY662" s="165" t="s">
        <v>139</v>
      </c>
    </row>
    <row r="663" spans="1:65" s="14" customFormat="1">
      <c r="B663" s="171"/>
      <c r="D663" s="164" t="s">
        <v>151</v>
      </c>
      <c r="E663" s="172" t="s">
        <v>3</v>
      </c>
      <c r="F663" s="173" t="s">
        <v>76</v>
      </c>
      <c r="H663" s="174">
        <v>1</v>
      </c>
      <c r="I663" s="175"/>
      <c r="L663" s="171"/>
      <c r="M663" s="176"/>
      <c r="N663" s="177"/>
      <c r="O663" s="177"/>
      <c r="P663" s="177"/>
      <c r="Q663" s="177"/>
      <c r="R663" s="177"/>
      <c r="S663" s="177"/>
      <c r="T663" s="178"/>
      <c r="AT663" s="172" t="s">
        <v>151</v>
      </c>
      <c r="AU663" s="172" t="s">
        <v>78</v>
      </c>
      <c r="AV663" s="14" t="s">
        <v>78</v>
      </c>
      <c r="AW663" s="14" t="s">
        <v>31</v>
      </c>
      <c r="AX663" s="14" t="s">
        <v>69</v>
      </c>
      <c r="AY663" s="172" t="s">
        <v>139</v>
      </c>
    </row>
    <row r="664" spans="1:65" s="13" customFormat="1">
      <c r="B664" s="163"/>
      <c r="D664" s="164" t="s">
        <v>151</v>
      </c>
      <c r="E664" s="165" t="s">
        <v>3</v>
      </c>
      <c r="F664" s="166" t="s">
        <v>1015</v>
      </c>
      <c r="H664" s="165" t="s">
        <v>3</v>
      </c>
      <c r="I664" s="167"/>
      <c r="L664" s="163"/>
      <c r="M664" s="168"/>
      <c r="N664" s="169"/>
      <c r="O664" s="169"/>
      <c r="P664" s="169"/>
      <c r="Q664" s="169"/>
      <c r="R664" s="169"/>
      <c r="S664" s="169"/>
      <c r="T664" s="170"/>
      <c r="AT664" s="165" t="s">
        <v>151</v>
      </c>
      <c r="AU664" s="165" t="s">
        <v>78</v>
      </c>
      <c r="AV664" s="13" t="s">
        <v>76</v>
      </c>
      <c r="AW664" s="13" t="s">
        <v>31</v>
      </c>
      <c r="AX664" s="13" t="s">
        <v>69</v>
      </c>
      <c r="AY664" s="165" t="s">
        <v>139</v>
      </c>
    </row>
    <row r="665" spans="1:65" s="14" customFormat="1">
      <c r="B665" s="171"/>
      <c r="D665" s="164" t="s">
        <v>151</v>
      </c>
      <c r="E665" s="172" t="s">
        <v>3</v>
      </c>
      <c r="F665" s="173" t="s">
        <v>78</v>
      </c>
      <c r="H665" s="174">
        <v>2</v>
      </c>
      <c r="I665" s="175"/>
      <c r="L665" s="171"/>
      <c r="M665" s="176"/>
      <c r="N665" s="177"/>
      <c r="O665" s="177"/>
      <c r="P665" s="177"/>
      <c r="Q665" s="177"/>
      <c r="R665" s="177"/>
      <c r="S665" s="177"/>
      <c r="T665" s="178"/>
      <c r="AT665" s="172" t="s">
        <v>151</v>
      </c>
      <c r="AU665" s="172" t="s">
        <v>78</v>
      </c>
      <c r="AV665" s="14" t="s">
        <v>78</v>
      </c>
      <c r="AW665" s="14" t="s">
        <v>31</v>
      </c>
      <c r="AX665" s="14" t="s">
        <v>69</v>
      </c>
      <c r="AY665" s="172" t="s">
        <v>139</v>
      </c>
    </row>
    <row r="666" spans="1:65" s="15" customFormat="1">
      <c r="B666" s="179"/>
      <c r="D666" s="164" t="s">
        <v>151</v>
      </c>
      <c r="E666" s="180" t="s">
        <v>3</v>
      </c>
      <c r="F666" s="181" t="s">
        <v>161</v>
      </c>
      <c r="H666" s="182">
        <v>3</v>
      </c>
      <c r="I666" s="183"/>
      <c r="L666" s="179"/>
      <c r="M666" s="184"/>
      <c r="N666" s="185"/>
      <c r="O666" s="185"/>
      <c r="P666" s="185"/>
      <c r="Q666" s="185"/>
      <c r="R666" s="185"/>
      <c r="S666" s="185"/>
      <c r="T666" s="186"/>
      <c r="AT666" s="180" t="s">
        <v>151</v>
      </c>
      <c r="AU666" s="180" t="s">
        <v>78</v>
      </c>
      <c r="AV666" s="15" t="s">
        <v>147</v>
      </c>
      <c r="AW666" s="15" t="s">
        <v>31</v>
      </c>
      <c r="AX666" s="15" t="s">
        <v>76</v>
      </c>
      <c r="AY666" s="180" t="s">
        <v>139</v>
      </c>
    </row>
    <row r="667" spans="1:65" s="2" customFormat="1" ht="24.15" customHeight="1">
      <c r="A667" s="34"/>
      <c r="B667" s="144"/>
      <c r="C667" s="145" t="s">
        <v>1016</v>
      </c>
      <c r="D667" s="145" t="s">
        <v>142</v>
      </c>
      <c r="E667" s="146" t="s">
        <v>1017</v>
      </c>
      <c r="F667" s="147" t="s">
        <v>1018</v>
      </c>
      <c r="G667" s="148" t="s">
        <v>468</v>
      </c>
      <c r="H667" s="149">
        <v>3</v>
      </c>
      <c r="I667" s="150"/>
      <c r="J667" s="151">
        <f>ROUND(I667*H667,2)</f>
        <v>0</v>
      </c>
      <c r="K667" s="147" t="s">
        <v>146</v>
      </c>
      <c r="L667" s="35"/>
      <c r="M667" s="152" t="s">
        <v>3</v>
      </c>
      <c r="N667" s="153" t="s">
        <v>40</v>
      </c>
      <c r="O667" s="55"/>
      <c r="P667" s="154">
        <f>O667*H667</f>
        <v>0</v>
      </c>
      <c r="Q667" s="154">
        <v>2.7E-4</v>
      </c>
      <c r="R667" s="154">
        <f>Q667*H667</f>
        <v>8.0999999999999996E-4</v>
      </c>
      <c r="S667" s="154">
        <v>0</v>
      </c>
      <c r="T667" s="155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56" t="s">
        <v>197</v>
      </c>
      <c r="AT667" s="156" t="s">
        <v>142</v>
      </c>
      <c r="AU667" s="156" t="s">
        <v>78</v>
      </c>
      <c r="AY667" s="19" t="s">
        <v>139</v>
      </c>
      <c r="BE667" s="157">
        <f>IF(N667="základní",J667,0)</f>
        <v>0</v>
      </c>
      <c r="BF667" s="157">
        <f>IF(N667="snížená",J667,0)</f>
        <v>0</v>
      </c>
      <c r="BG667" s="157">
        <f>IF(N667="zákl. přenesená",J667,0)</f>
        <v>0</v>
      </c>
      <c r="BH667" s="157">
        <f>IF(N667="sníž. přenesená",J667,0)</f>
        <v>0</v>
      </c>
      <c r="BI667" s="157">
        <f>IF(N667="nulová",J667,0)</f>
        <v>0</v>
      </c>
      <c r="BJ667" s="19" t="s">
        <v>76</v>
      </c>
      <c r="BK667" s="157">
        <f>ROUND(I667*H667,2)</f>
        <v>0</v>
      </c>
      <c r="BL667" s="19" t="s">
        <v>197</v>
      </c>
      <c r="BM667" s="156" t="s">
        <v>1019</v>
      </c>
    </row>
    <row r="668" spans="1:65" s="2" customFormat="1">
      <c r="A668" s="34"/>
      <c r="B668" s="35"/>
      <c r="C668" s="34"/>
      <c r="D668" s="158" t="s">
        <v>149</v>
      </c>
      <c r="E668" s="34"/>
      <c r="F668" s="159" t="s">
        <v>1020</v>
      </c>
      <c r="G668" s="34"/>
      <c r="H668" s="34"/>
      <c r="I668" s="160"/>
      <c r="J668" s="34"/>
      <c r="K668" s="34"/>
      <c r="L668" s="35"/>
      <c r="M668" s="161"/>
      <c r="N668" s="162"/>
      <c r="O668" s="55"/>
      <c r="P668" s="55"/>
      <c r="Q668" s="55"/>
      <c r="R668" s="55"/>
      <c r="S668" s="55"/>
      <c r="T668" s="56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T668" s="19" t="s">
        <v>149</v>
      </c>
      <c r="AU668" s="19" t="s">
        <v>78</v>
      </c>
    </row>
    <row r="669" spans="1:65" s="13" customFormat="1">
      <c r="B669" s="163"/>
      <c r="D669" s="164" t="s">
        <v>151</v>
      </c>
      <c r="E669" s="165" t="s">
        <v>3</v>
      </c>
      <c r="F669" s="166" t="s">
        <v>1021</v>
      </c>
      <c r="H669" s="165" t="s">
        <v>3</v>
      </c>
      <c r="I669" s="167"/>
      <c r="L669" s="163"/>
      <c r="M669" s="168"/>
      <c r="N669" s="169"/>
      <c r="O669" s="169"/>
      <c r="P669" s="169"/>
      <c r="Q669" s="169"/>
      <c r="R669" s="169"/>
      <c r="S669" s="169"/>
      <c r="T669" s="170"/>
      <c r="AT669" s="165" t="s">
        <v>151</v>
      </c>
      <c r="AU669" s="165" t="s">
        <v>78</v>
      </c>
      <c r="AV669" s="13" t="s">
        <v>76</v>
      </c>
      <c r="AW669" s="13" t="s">
        <v>31</v>
      </c>
      <c r="AX669" s="13" t="s">
        <v>69</v>
      </c>
      <c r="AY669" s="165" t="s">
        <v>139</v>
      </c>
    </row>
    <row r="670" spans="1:65" s="14" customFormat="1">
      <c r="B670" s="171"/>
      <c r="D670" s="164" t="s">
        <v>151</v>
      </c>
      <c r="E670" s="172" t="s">
        <v>3</v>
      </c>
      <c r="F670" s="173" t="s">
        <v>140</v>
      </c>
      <c r="H670" s="174">
        <v>3</v>
      </c>
      <c r="I670" s="175"/>
      <c r="L670" s="171"/>
      <c r="M670" s="176"/>
      <c r="N670" s="177"/>
      <c r="O670" s="177"/>
      <c r="P670" s="177"/>
      <c r="Q670" s="177"/>
      <c r="R670" s="177"/>
      <c r="S670" s="177"/>
      <c r="T670" s="178"/>
      <c r="AT670" s="172" t="s">
        <v>151</v>
      </c>
      <c r="AU670" s="172" t="s">
        <v>78</v>
      </c>
      <c r="AV670" s="14" t="s">
        <v>78</v>
      </c>
      <c r="AW670" s="14" t="s">
        <v>31</v>
      </c>
      <c r="AX670" s="14" t="s">
        <v>76</v>
      </c>
      <c r="AY670" s="172" t="s">
        <v>139</v>
      </c>
    </row>
    <row r="671" spans="1:65" s="2" customFormat="1" ht="33" customHeight="1">
      <c r="A671" s="34"/>
      <c r="B671" s="144"/>
      <c r="C671" s="145" t="s">
        <v>1022</v>
      </c>
      <c r="D671" s="145" t="s">
        <v>142</v>
      </c>
      <c r="E671" s="146" t="s">
        <v>1023</v>
      </c>
      <c r="F671" s="147" t="s">
        <v>1417</v>
      </c>
      <c r="G671" s="148" t="s">
        <v>275</v>
      </c>
      <c r="H671" s="149">
        <v>658.75</v>
      </c>
      <c r="I671" s="150"/>
      <c r="J671" s="151">
        <f>ROUND(I671*H671,2)</f>
        <v>0</v>
      </c>
      <c r="K671" s="147" t="s">
        <v>146</v>
      </c>
      <c r="L671" s="35"/>
      <c r="M671" s="152" t="s">
        <v>3</v>
      </c>
      <c r="N671" s="153" t="s">
        <v>40</v>
      </c>
      <c r="O671" s="55"/>
      <c r="P671" s="154">
        <f>O671*H671</f>
        <v>0</v>
      </c>
      <c r="Q671" s="154">
        <v>3.0000000000000001E-5</v>
      </c>
      <c r="R671" s="154">
        <f>Q671*H671</f>
        <v>1.9762499999999999E-2</v>
      </c>
      <c r="S671" s="154">
        <v>0</v>
      </c>
      <c r="T671" s="155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56" t="s">
        <v>197</v>
      </c>
      <c r="AT671" s="156" t="s">
        <v>142</v>
      </c>
      <c r="AU671" s="156" t="s">
        <v>78</v>
      </c>
      <c r="AY671" s="19" t="s">
        <v>139</v>
      </c>
      <c r="BE671" s="157">
        <f>IF(N671="základní",J671,0)</f>
        <v>0</v>
      </c>
      <c r="BF671" s="157">
        <f>IF(N671="snížená",J671,0)</f>
        <v>0</v>
      </c>
      <c r="BG671" s="157">
        <f>IF(N671="zákl. přenesená",J671,0)</f>
        <v>0</v>
      </c>
      <c r="BH671" s="157">
        <f>IF(N671="sníž. přenesená",J671,0)</f>
        <v>0</v>
      </c>
      <c r="BI671" s="157">
        <f>IF(N671="nulová",J671,0)</f>
        <v>0</v>
      </c>
      <c r="BJ671" s="19" t="s">
        <v>76</v>
      </c>
      <c r="BK671" s="157">
        <f>ROUND(I671*H671,2)</f>
        <v>0</v>
      </c>
      <c r="BL671" s="19" t="s">
        <v>197</v>
      </c>
      <c r="BM671" s="156" t="s">
        <v>1024</v>
      </c>
    </row>
    <row r="672" spans="1:65" s="2" customFormat="1">
      <c r="A672" s="34"/>
      <c r="B672" s="35"/>
      <c r="C672" s="34"/>
      <c r="D672" s="158" t="s">
        <v>149</v>
      </c>
      <c r="E672" s="34"/>
      <c r="F672" s="159" t="s">
        <v>1025</v>
      </c>
      <c r="G672" s="34"/>
      <c r="H672" s="34"/>
      <c r="I672" s="160"/>
      <c r="J672" s="34"/>
      <c r="K672" s="34"/>
      <c r="L672" s="35"/>
      <c r="M672" s="161"/>
      <c r="N672" s="162"/>
      <c r="O672" s="55"/>
      <c r="P672" s="55"/>
      <c r="Q672" s="55"/>
      <c r="R672" s="55"/>
      <c r="S672" s="55"/>
      <c r="T672" s="56"/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T672" s="19" t="s">
        <v>149</v>
      </c>
      <c r="AU672" s="19" t="s">
        <v>78</v>
      </c>
    </row>
    <row r="673" spans="1:65" s="13" customFormat="1">
      <c r="B673" s="163"/>
      <c r="D673" s="164" t="s">
        <v>151</v>
      </c>
      <c r="E673" s="165" t="s">
        <v>3</v>
      </c>
      <c r="F673" s="166" t="s">
        <v>1026</v>
      </c>
      <c r="H673" s="165" t="s">
        <v>3</v>
      </c>
      <c r="I673" s="167"/>
      <c r="L673" s="163"/>
      <c r="M673" s="168"/>
      <c r="N673" s="169"/>
      <c r="O673" s="169"/>
      <c r="P673" s="169"/>
      <c r="Q673" s="169"/>
      <c r="R673" s="169"/>
      <c r="S673" s="169"/>
      <c r="T673" s="170"/>
      <c r="AT673" s="165" t="s">
        <v>151</v>
      </c>
      <c r="AU673" s="165" t="s">
        <v>78</v>
      </c>
      <c r="AV673" s="13" t="s">
        <v>76</v>
      </c>
      <c r="AW673" s="13" t="s">
        <v>31</v>
      </c>
      <c r="AX673" s="13" t="s">
        <v>69</v>
      </c>
      <c r="AY673" s="165" t="s">
        <v>139</v>
      </c>
    </row>
    <row r="674" spans="1:65" s="14" customFormat="1">
      <c r="B674" s="171"/>
      <c r="D674" s="164" t="s">
        <v>151</v>
      </c>
      <c r="E674" s="172" t="s">
        <v>3</v>
      </c>
      <c r="F674" s="173" t="s">
        <v>1027</v>
      </c>
      <c r="H674" s="174">
        <v>553.85</v>
      </c>
      <c r="I674" s="175"/>
      <c r="L674" s="171"/>
      <c r="M674" s="176"/>
      <c r="N674" s="177"/>
      <c r="O674" s="177"/>
      <c r="P674" s="177"/>
      <c r="Q674" s="177"/>
      <c r="R674" s="177"/>
      <c r="S674" s="177"/>
      <c r="T674" s="178"/>
      <c r="AT674" s="172" t="s">
        <v>151</v>
      </c>
      <c r="AU674" s="172" t="s">
        <v>78</v>
      </c>
      <c r="AV674" s="14" t="s">
        <v>78</v>
      </c>
      <c r="AW674" s="14" t="s">
        <v>31</v>
      </c>
      <c r="AX674" s="14" t="s">
        <v>69</v>
      </c>
      <c r="AY674" s="172" t="s">
        <v>139</v>
      </c>
    </row>
    <row r="675" spans="1:65" s="16" customFormat="1">
      <c r="B675" s="197"/>
      <c r="D675" s="164" t="s">
        <v>151</v>
      </c>
      <c r="E675" s="198" t="s">
        <v>3</v>
      </c>
      <c r="F675" s="199" t="s">
        <v>410</v>
      </c>
      <c r="H675" s="200">
        <v>553.85</v>
      </c>
      <c r="I675" s="201"/>
      <c r="L675" s="197"/>
      <c r="M675" s="202"/>
      <c r="N675" s="203"/>
      <c r="O675" s="203"/>
      <c r="P675" s="203"/>
      <c r="Q675" s="203"/>
      <c r="R675" s="203"/>
      <c r="S675" s="203"/>
      <c r="T675" s="204"/>
      <c r="AT675" s="198" t="s">
        <v>151</v>
      </c>
      <c r="AU675" s="198" t="s">
        <v>78</v>
      </c>
      <c r="AV675" s="16" t="s">
        <v>140</v>
      </c>
      <c r="AW675" s="16" t="s">
        <v>31</v>
      </c>
      <c r="AX675" s="16" t="s">
        <v>69</v>
      </c>
      <c r="AY675" s="198" t="s">
        <v>139</v>
      </c>
    </row>
    <row r="676" spans="1:65" s="13" customFormat="1">
      <c r="B676" s="163"/>
      <c r="D676" s="164" t="s">
        <v>151</v>
      </c>
      <c r="E676" s="165" t="s">
        <v>3</v>
      </c>
      <c r="F676" s="166" t="s">
        <v>1028</v>
      </c>
      <c r="H676" s="165" t="s">
        <v>3</v>
      </c>
      <c r="I676" s="167"/>
      <c r="L676" s="163"/>
      <c r="M676" s="168"/>
      <c r="N676" s="169"/>
      <c r="O676" s="169"/>
      <c r="P676" s="169"/>
      <c r="Q676" s="169"/>
      <c r="R676" s="169"/>
      <c r="S676" s="169"/>
      <c r="T676" s="170"/>
      <c r="AT676" s="165" t="s">
        <v>151</v>
      </c>
      <c r="AU676" s="165" t="s">
        <v>78</v>
      </c>
      <c r="AV676" s="13" t="s">
        <v>76</v>
      </c>
      <c r="AW676" s="13" t="s">
        <v>31</v>
      </c>
      <c r="AX676" s="13" t="s">
        <v>69</v>
      </c>
      <c r="AY676" s="165" t="s">
        <v>139</v>
      </c>
    </row>
    <row r="677" spans="1:65" s="13" customFormat="1">
      <c r="B677" s="163"/>
      <c r="D677" s="164" t="s">
        <v>151</v>
      </c>
      <c r="E677" s="165" t="s">
        <v>3</v>
      </c>
      <c r="F677" s="166" t="s">
        <v>207</v>
      </c>
      <c r="H677" s="165" t="s">
        <v>3</v>
      </c>
      <c r="I677" s="167"/>
      <c r="L677" s="163"/>
      <c r="M677" s="168"/>
      <c r="N677" s="169"/>
      <c r="O677" s="169"/>
      <c r="P677" s="169"/>
      <c r="Q677" s="169"/>
      <c r="R677" s="169"/>
      <c r="S677" s="169"/>
      <c r="T677" s="170"/>
      <c r="AT677" s="165" t="s">
        <v>151</v>
      </c>
      <c r="AU677" s="165" t="s">
        <v>78</v>
      </c>
      <c r="AV677" s="13" t="s">
        <v>76</v>
      </c>
      <c r="AW677" s="13" t="s">
        <v>31</v>
      </c>
      <c r="AX677" s="13" t="s">
        <v>69</v>
      </c>
      <c r="AY677" s="165" t="s">
        <v>139</v>
      </c>
    </row>
    <row r="678" spans="1:65" s="14" customFormat="1">
      <c r="B678" s="171"/>
      <c r="D678" s="164" t="s">
        <v>151</v>
      </c>
      <c r="E678" s="172" t="s">
        <v>3</v>
      </c>
      <c r="F678" s="173" t="s">
        <v>291</v>
      </c>
      <c r="H678" s="174">
        <v>75</v>
      </c>
      <c r="I678" s="175"/>
      <c r="L678" s="171"/>
      <c r="M678" s="176"/>
      <c r="N678" s="177"/>
      <c r="O678" s="177"/>
      <c r="P678" s="177"/>
      <c r="Q678" s="177"/>
      <c r="R678" s="177"/>
      <c r="S678" s="177"/>
      <c r="T678" s="178"/>
      <c r="AT678" s="172" t="s">
        <v>151</v>
      </c>
      <c r="AU678" s="172" t="s">
        <v>78</v>
      </c>
      <c r="AV678" s="14" t="s">
        <v>78</v>
      </c>
      <c r="AW678" s="14" t="s">
        <v>31</v>
      </c>
      <c r="AX678" s="14" t="s">
        <v>69</v>
      </c>
      <c r="AY678" s="172" t="s">
        <v>139</v>
      </c>
    </row>
    <row r="679" spans="1:65" s="13" customFormat="1">
      <c r="B679" s="163"/>
      <c r="D679" s="164" t="s">
        <v>151</v>
      </c>
      <c r="E679" s="165" t="s">
        <v>3</v>
      </c>
      <c r="F679" s="166" t="s">
        <v>209</v>
      </c>
      <c r="H679" s="165" t="s">
        <v>3</v>
      </c>
      <c r="I679" s="167"/>
      <c r="L679" s="163"/>
      <c r="M679" s="168"/>
      <c r="N679" s="169"/>
      <c r="O679" s="169"/>
      <c r="P679" s="169"/>
      <c r="Q679" s="169"/>
      <c r="R679" s="169"/>
      <c r="S679" s="169"/>
      <c r="T679" s="170"/>
      <c r="AT679" s="165" t="s">
        <v>151</v>
      </c>
      <c r="AU679" s="165" t="s">
        <v>78</v>
      </c>
      <c r="AV679" s="13" t="s">
        <v>76</v>
      </c>
      <c r="AW679" s="13" t="s">
        <v>31</v>
      </c>
      <c r="AX679" s="13" t="s">
        <v>69</v>
      </c>
      <c r="AY679" s="165" t="s">
        <v>139</v>
      </c>
    </row>
    <row r="680" spans="1:65" s="14" customFormat="1">
      <c r="B680" s="171"/>
      <c r="D680" s="164" t="s">
        <v>151</v>
      </c>
      <c r="E680" s="172" t="s">
        <v>3</v>
      </c>
      <c r="F680" s="173" t="s">
        <v>1029</v>
      </c>
      <c r="H680" s="174">
        <v>29.9</v>
      </c>
      <c r="I680" s="175"/>
      <c r="L680" s="171"/>
      <c r="M680" s="176"/>
      <c r="N680" s="177"/>
      <c r="O680" s="177"/>
      <c r="P680" s="177"/>
      <c r="Q680" s="177"/>
      <c r="R680" s="177"/>
      <c r="S680" s="177"/>
      <c r="T680" s="178"/>
      <c r="AT680" s="172" t="s">
        <v>151</v>
      </c>
      <c r="AU680" s="172" t="s">
        <v>78</v>
      </c>
      <c r="AV680" s="14" t="s">
        <v>78</v>
      </c>
      <c r="AW680" s="14" t="s">
        <v>31</v>
      </c>
      <c r="AX680" s="14" t="s">
        <v>69</v>
      </c>
      <c r="AY680" s="172" t="s">
        <v>139</v>
      </c>
    </row>
    <row r="681" spans="1:65" s="16" customFormat="1">
      <c r="B681" s="197"/>
      <c r="D681" s="164" t="s">
        <v>151</v>
      </c>
      <c r="E681" s="198" t="s">
        <v>3</v>
      </c>
      <c r="F681" s="199" t="s">
        <v>410</v>
      </c>
      <c r="H681" s="200">
        <v>104.9</v>
      </c>
      <c r="I681" s="201"/>
      <c r="L681" s="197"/>
      <c r="M681" s="202"/>
      <c r="N681" s="203"/>
      <c r="O681" s="203"/>
      <c r="P681" s="203"/>
      <c r="Q681" s="203"/>
      <c r="R681" s="203"/>
      <c r="S681" s="203"/>
      <c r="T681" s="204"/>
      <c r="AT681" s="198" t="s">
        <v>151</v>
      </c>
      <c r="AU681" s="198" t="s">
        <v>78</v>
      </c>
      <c r="AV681" s="16" t="s">
        <v>140</v>
      </c>
      <c r="AW681" s="16" t="s">
        <v>31</v>
      </c>
      <c r="AX681" s="16" t="s">
        <v>69</v>
      </c>
      <c r="AY681" s="198" t="s">
        <v>139</v>
      </c>
    </row>
    <row r="682" spans="1:65" s="15" customFormat="1">
      <c r="B682" s="179"/>
      <c r="D682" s="164" t="s">
        <v>151</v>
      </c>
      <c r="E682" s="180" t="s">
        <v>3</v>
      </c>
      <c r="F682" s="181" t="s">
        <v>161</v>
      </c>
      <c r="H682" s="182">
        <v>658.75</v>
      </c>
      <c r="I682" s="183"/>
      <c r="L682" s="179"/>
      <c r="M682" s="184"/>
      <c r="N682" s="185"/>
      <c r="O682" s="185"/>
      <c r="P682" s="185"/>
      <c r="Q682" s="185"/>
      <c r="R682" s="185"/>
      <c r="S682" s="185"/>
      <c r="T682" s="186"/>
      <c r="AT682" s="180" t="s">
        <v>151</v>
      </c>
      <c r="AU682" s="180" t="s">
        <v>78</v>
      </c>
      <c r="AV682" s="15" t="s">
        <v>147</v>
      </c>
      <c r="AW682" s="15" t="s">
        <v>31</v>
      </c>
      <c r="AX682" s="15" t="s">
        <v>76</v>
      </c>
      <c r="AY682" s="180" t="s">
        <v>139</v>
      </c>
    </row>
    <row r="683" spans="1:65" s="2" customFormat="1" ht="16.5" customHeight="1">
      <c r="A683" s="34"/>
      <c r="B683" s="144"/>
      <c r="C683" s="187" t="s">
        <v>1030</v>
      </c>
      <c r="D683" s="187" t="s">
        <v>175</v>
      </c>
      <c r="E683" s="188" t="s">
        <v>1031</v>
      </c>
      <c r="F683" s="189" t="s">
        <v>1032</v>
      </c>
      <c r="G683" s="190" t="s">
        <v>275</v>
      </c>
      <c r="H683" s="191">
        <v>609.23500000000001</v>
      </c>
      <c r="I683" s="192"/>
      <c r="J683" s="193">
        <f>ROUND(I683*H683,2)</f>
        <v>0</v>
      </c>
      <c r="K683" s="189" t="s">
        <v>146</v>
      </c>
      <c r="L683" s="194"/>
      <c r="M683" s="195" t="s">
        <v>3</v>
      </c>
      <c r="N683" s="196" t="s">
        <v>40</v>
      </c>
      <c r="O683" s="55"/>
      <c r="P683" s="154">
        <f>O683*H683</f>
        <v>0</v>
      </c>
      <c r="Q683" s="154">
        <v>1.0000000000000001E-5</v>
      </c>
      <c r="R683" s="154">
        <f>Q683*H683</f>
        <v>6.0923500000000007E-3</v>
      </c>
      <c r="S683" s="154">
        <v>0</v>
      </c>
      <c r="T683" s="155">
        <f>S683*H683</f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56" t="s">
        <v>348</v>
      </c>
      <c r="AT683" s="156" t="s">
        <v>175</v>
      </c>
      <c r="AU683" s="156" t="s">
        <v>78</v>
      </c>
      <c r="AY683" s="19" t="s">
        <v>139</v>
      </c>
      <c r="BE683" s="157">
        <f>IF(N683="základní",J683,0)</f>
        <v>0</v>
      </c>
      <c r="BF683" s="157">
        <f>IF(N683="snížená",J683,0)</f>
        <v>0</v>
      </c>
      <c r="BG683" s="157">
        <f>IF(N683="zákl. přenesená",J683,0)</f>
        <v>0</v>
      </c>
      <c r="BH683" s="157">
        <f>IF(N683="sníž. přenesená",J683,0)</f>
        <v>0</v>
      </c>
      <c r="BI683" s="157">
        <f>IF(N683="nulová",J683,0)</f>
        <v>0</v>
      </c>
      <c r="BJ683" s="19" t="s">
        <v>76</v>
      </c>
      <c r="BK683" s="157">
        <f>ROUND(I683*H683,2)</f>
        <v>0</v>
      </c>
      <c r="BL683" s="19" t="s">
        <v>197</v>
      </c>
      <c r="BM683" s="156" t="s">
        <v>1033</v>
      </c>
    </row>
    <row r="684" spans="1:65" s="14" customFormat="1">
      <c r="B684" s="171"/>
      <c r="D684" s="164" t="s">
        <v>151</v>
      </c>
      <c r="E684" s="172" t="s">
        <v>3</v>
      </c>
      <c r="F684" s="173" t="s">
        <v>1034</v>
      </c>
      <c r="H684" s="174">
        <v>609.23500000000001</v>
      </c>
      <c r="I684" s="175"/>
      <c r="L684" s="171"/>
      <c r="M684" s="176"/>
      <c r="N684" s="177"/>
      <c r="O684" s="177"/>
      <c r="P684" s="177"/>
      <c r="Q684" s="177"/>
      <c r="R684" s="177"/>
      <c r="S684" s="177"/>
      <c r="T684" s="178"/>
      <c r="AT684" s="172" t="s">
        <v>151</v>
      </c>
      <c r="AU684" s="172" t="s">
        <v>78</v>
      </c>
      <c r="AV684" s="14" t="s">
        <v>78</v>
      </c>
      <c r="AW684" s="14" t="s">
        <v>31</v>
      </c>
      <c r="AX684" s="14" t="s">
        <v>76</v>
      </c>
      <c r="AY684" s="172" t="s">
        <v>139</v>
      </c>
    </row>
    <row r="685" spans="1:65" s="2" customFormat="1" ht="16.5" customHeight="1">
      <c r="A685" s="34"/>
      <c r="B685" s="144"/>
      <c r="C685" s="187" t="s">
        <v>1035</v>
      </c>
      <c r="D685" s="187" t="s">
        <v>175</v>
      </c>
      <c r="E685" s="188" t="s">
        <v>1036</v>
      </c>
      <c r="F685" s="189" t="s">
        <v>1037</v>
      </c>
      <c r="G685" s="190" t="s">
        <v>275</v>
      </c>
      <c r="H685" s="191">
        <v>115.39</v>
      </c>
      <c r="I685" s="192"/>
      <c r="J685" s="193">
        <f>ROUND(I685*H685,2)</f>
        <v>0</v>
      </c>
      <c r="K685" s="189" t="s">
        <v>3</v>
      </c>
      <c r="L685" s="194"/>
      <c r="M685" s="195" t="s">
        <v>3</v>
      </c>
      <c r="N685" s="196" t="s">
        <v>40</v>
      </c>
      <c r="O685" s="55"/>
      <c r="P685" s="154">
        <f>O685*H685</f>
        <v>0</v>
      </c>
      <c r="Q685" s="154">
        <v>2.0000000000000002E-5</v>
      </c>
      <c r="R685" s="154">
        <f>Q685*H685</f>
        <v>2.3078E-3</v>
      </c>
      <c r="S685" s="154">
        <v>0</v>
      </c>
      <c r="T685" s="155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156" t="s">
        <v>348</v>
      </c>
      <c r="AT685" s="156" t="s">
        <v>175</v>
      </c>
      <c r="AU685" s="156" t="s">
        <v>78</v>
      </c>
      <c r="AY685" s="19" t="s">
        <v>139</v>
      </c>
      <c r="BE685" s="157">
        <f>IF(N685="základní",J685,0)</f>
        <v>0</v>
      </c>
      <c r="BF685" s="157">
        <f>IF(N685="snížená",J685,0)</f>
        <v>0</v>
      </c>
      <c r="BG685" s="157">
        <f>IF(N685="zákl. přenesená",J685,0)</f>
        <v>0</v>
      </c>
      <c r="BH685" s="157">
        <f>IF(N685="sníž. přenesená",J685,0)</f>
        <v>0</v>
      </c>
      <c r="BI685" s="157">
        <f>IF(N685="nulová",J685,0)</f>
        <v>0</v>
      </c>
      <c r="BJ685" s="19" t="s">
        <v>76</v>
      </c>
      <c r="BK685" s="157">
        <f>ROUND(I685*H685,2)</f>
        <v>0</v>
      </c>
      <c r="BL685" s="19" t="s">
        <v>197</v>
      </c>
      <c r="BM685" s="156" t="s">
        <v>1038</v>
      </c>
    </row>
    <row r="686" spans="1:65" s="14" customFormat="1">
      <c r="B686" s="171"/>
      <c r="D686" s="164" t="s">
        <v>151</v>
      </c>
      <c r="E686" s="172" t="s">
        <v>3</v>
      </c>
      <c r="F686" s="173" t="s">
        <v>1039</v>
      </c>
      <c r="H686" s="174">
        <v>115.39</v>
      </c>
      <c r="I686" s="175"/>
      <c r="L686" s="171"/>
      <c r="M686" s="176"/>
      <c r="N686" s="177"/>
      <c r="O686" s="177"/>
      <c r="P686" s="177"/>
      <c r="Q686" s="177"/>
      <c r="R686" s="177"/>
      <c r="S686" s="177"/>
      <c r="T686" s="178"/>
      <c r="AT686" s="172" t="s">
        <v>151</v>
      </c>
      <c r="AU686" s="172" t="s">
        <v>78</v>
      </c>
      <c r="AV686" s="14" t="s">
        <v>78</v>
      </c>
      <c r="AW686" s="14" t="s">
        <v>31</v>
      </c>
      <c r="AX686" s="14" t="s">
        <v>76</v>
      </c>
      <c r="AY686" s="172" t="s">
        <v>139</v>
      </c>
    </row>
    <row r="687" spans="1:65" s="12" customFormat="1" ht="22.8" customHeight="1">
      <c r="B687" s="131"/>
      <c r="D687" s="132" t="s">
        <v>68</v>
      </c>
      <c r="E687" s="142" t="s">
        <v>1040</v>
      </c>
      <c r="F687" s="142" t="s">
        <v>1041</v>
      </c>
      <c r="I687" s="134"/>
      <c r="J687" s="143">
        <f>BK687</f>
        <v>0</v>
      </c>
      <c r="L687" s="131"/>
      <c r="M687" s="136"/>
      <c r="N687" s="137"/>
      <c r="O687" s="137"/>
      <c r="P687" s="138">
        <f>SUM(P688:P700)</f>
        <v>0</v>
      </c>
      <c r="Q687" s="137"/>
      <c r="R687" s="138">
        <f>SUM(R688:R700)</f>
        <v>0.10853962</v>
      </c>
      <c r="S687" s="137"/>
      <c r="T687" s="139">
        <f>SUM(T688:T700)</f>
        <v>1.7445560000000002E-2</v>
      </c>
      <c r="AR687" s="132" t="s">
        <v>78</v>
      </c>
      <c r="AT687" s="140" t="s">
        <v>68</v>
      </c>
      <c r="AU687" s="140" t="s">
        <v>76</v>
      </c>
      <c r="AY687" s="132" t="s">
        <v>139</v>
      </c>
      <c r="BK687" s="141">
        <f>SUM(BK688:BK700)</f>
        <v>0</v>
      </c>
    </row>
    <row r="688" spans="1:65" s="2" customFormat="1" ht="16.5" customHeight="1">
      <c r="A688" s="34"/>
      <c r="B688" s="144"/>
      <c r="C688" s="145" t="s">
        <v>1042</v>
      </c>
      <c r="D688" s="145" t="s">
        <v>142</v>
      </c>
      <c r="E688" s="146" t="s">
        <v>1043</v>
      </c>
      <c r="F688" s="147" t="s">
        <v>1044</v>
      </c>
      <c r="G688" s="148" t="s">
        <v>145</v>
      </c>
      <c r="H688" s="149">
        <v>56.276000000000003</v>
      </c>
      <c r="I688" s="150"/>
      <c r="J688" s="151">
        <f>ROUND(I688*H688,2)</f>
        <v>0</v>
      </c>
      <c r="K688" s="147" t="s">
        <v>146</v>
      </c>
      <c r="L688" s="35"/>
      <c r="M688" s="152" t="s">
        <v>3</v>
      </c>
      <c r="N688" s="153" t="s">
        <v>40</v>
      </c>
      <c r="O688" s="55"/>
      <c r="P688" s="154">
        <f>O688*H688</f>
        <v>0</v>
      </c>
      <c r="Q688" s="154">
        <v>1E-3</v>
      </c>
      <c r="R688" s="154">
        <f>Q688*H688</f>
        <v>5.6276000000000007E-2</v>
      </c>
      <c r="S688" s="154">
        <v>3.1E-4</v>
      </c>
      <c r="T688" s="155">
        <f>S688*H688</f>
        <v>1.7445560000000002E-2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56" t="s">
        <v>197</v>
      </c>
      <c r="AT688" s="156" t="s">
        <v>142</v>
      </c>
      <c r="AU688" s="156" t="s">
        <v>78</v>
      </c>
      <c r="AY688" s="19" t="s">
        <v>139</v>
      </c>
      <c r="BE688" s="157">
        <f>IF(N688="základní",J688,0)</f>
        <v>0</v>
      </c>
      <c r="BF688" s="157">
        <f>IF(N688="snížená",J688,0)</f>
        <v>0</v>
      </c>
      <c r="BG688" s="157">
        <f>IF(N688="zákl. přenesená",J688,0)</f>
        <v>0</v>
      </c>
      <c r="BH688" s="157">
        <f>IF(N688="sníž. přenesená",J688,0)</f>
        <v>0</v>
      </c>
      <c r="BI688" s="157">
        <f>IF(N688="nulová",J688,0)</f>
        <v>0</v>
      </c>
      <c r="BJ688" s="19" t="s">
        <v>76</v>
      </c>
      <c r="BK688" s="157">
        <f>ROUND(I688*H688,2)</f>
        <v>0</v>
      </c>
      <c r="BL688" s="19" t="s">
        <v>197</v>
      </c>
      <c r="BM688" s="156" t="s">
        <v>1045</v>
      </c>
    </row>
    <row r="689" spans="1:65" s="2" customFormat="1">
      <c r="A689" s="34"/>
      <c r="B689" s="35"/>
      <c r="C689" s="34"/>
      <c r="D689" s="158" t="s">
        <v>149</v>
      </c>
      <c r="E689" s="34"/>
      <c r="F689" s="159" t="s">
        <v>1046</v>
      </c>
      <c r="G689" s="34"/>
      <c r="H689" s="34"/>
      <c r="I689" s="160"/>
      <c r="J689" s="34"/>
      <c r="K689" s="34"/>
      <c r="L689" s="35"/>
      <c r="M689" s="161"/>
      <c r="N689" s="162"/>
      <c r="O689" s="55"/>
      <c r="P689" s="55"/>
      <c r="Q689" s="55"/>
      <c r="R689" s="55"/>
      <c r="S689" s="55"/>
      <c r="T689" s="56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T689" s="19" t="s">
        <v>149</v>
      </c>
      <c r="AU689" s="19" t="s">
        <v>78</v>
      </c>
    </row>
    <row r="690" spans="1:65" s="13" customFormat="1">
      <c r="B690" s="163"/>
      <c r="D690" s="164" t="s">
        <v>151</v>
      </c>
      <c r="E690" s="165" t="s">
        <v>3</v>
      </c>
      <c r="F690" s="166" t="s">
        <v>1047</v>
      </c>
      <c r="H690" s="165" t="s">
        <v>3</v>
      </c>
      <c r="I690" s="167"/>
      <c r="L690" s="163"/>
      <c r="M690" s="168"/>
      <c r="N690" s="169"/>
      <c r="O690" s="169"/>
      <c r="P690" s="169"/>
      <c r="Q690" s="169"/>
      <c r="R690" s="169"/>
      <c r="S690" s="169"/>
      <c r="T690" s="170"/>
      <c r="AT690" s="165" t="s">
        <v>151</v>
      </c>
      <c r="AU690" s="165" t="s">
        <v>78</v>
      </c>
      <c r="AV690" s="13" t="s">
        <v>76</v>
      </c>
      <c r="AW690" s="13" t="s">
        <v>31</v>
      </c>
      <c r="AX690" s="13" t="s">
        <v>69</v>
      </c>
      <c r="AY690" s="165" t="s">
        <v>139</v>
      </c>
    </row>
    <row r="691" spans="1:65" s="14" customFormat="1">
      <c r="B691" s="171"/>
      <c r="D691" s="164" t="s">
        <v>151</v>
      </c>
      <c r="E691" s="172" t="s">
        <v>3</v>
      </c>
      <c r="F691" s="173" t="s">
        <v>1048</v>
      </c>
      <c r="H691" s="174">
        <v>56.276000000000003</v>
      </c>
      <c r="I691" s="175"/>
      <c r="L691" s="171"/>
      <c r="M691" s="176"/>
      <c r="N691" s="177"/>
      <c r="O691" s="177"/>
      <c r="P691" s="177"/>
      <c r="Q691" s="177"/>
      <c r="R691" s="177"/>
      <c r="S691" s="177"/>
      <c r="T691" s="178"/>
      <c r="AT691" s="172" t="s">
        <v>151</v>
      </c>
      <c r="AU691" s="172" t="s">
        <v>78</v>
      </c>
      <c r="AV691" s="14" t="s">
        <v>78</v>
      </c>
      <c r="AW691" s="14" t="s">
        <v>31</v>
      </c>
      <c r="AX691" s="14" t="s">
        <v>76</v>
      </c>
      <c r="AY691" s="172" t="s">
        <v>139</v>
      </c>
    </row>
    <row r="692" spans="1:65" s="2" customFormat="1" ht="33" customHeight="1">
      <c r="A692" s="34"/>
      <c r="B692" s="144"/>
      <c r="C692" s="145" t="s">
        <v>1049</v>
      </c>
      <c r="D692" s="145" t="s">
        <v>142</v>
      </c>
      <c r="E692" s="146" t="s">
        <v>1050</v>
      </c>
      <c r="F692" s="147" t="s">
        <v>1051</v>
      </c>
      <c r="G692" s="148" t="s">
        <v>145</v>
      </c>
      <c r="H692" s="149">
        <v>113.616</v>
      </c>
      <c r="I692" s="150"/>
      <c r="J692" s="151">
        <f>ROUND(I692*H692,2)</f>
        <v>0</v>
      </c>
      <c r="K692" s="147" t="s">
        <v>146</v>
      </c>
      <c r="L692" s="35"/>
      <c r="M692" s="152" t="s">
        <v>3</v>
      </c>
      <c r="N692" s="153" t="s">
        <v>40</v>
      </c>
      <c r="O692" s="55"/>
      <c r="P692" s="154">
        <f>O692*H692</f>
        <v>0</v>
      </c>
      <c r="Q692" s="154">
        <v>2.0000000000000001E-4</v>
      </c>
      <c r="R692" s="154">
        <f>Q692*H692</f>
        <v>2.2723200000000002E-2</v>
      </c>
      <c r="S692" s="154">
        <v>0</v>
      </c>
      <c r="T692" s="155">
        <f>S692*H692</f>
        <v>0</v>
      </c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R692" s="156" t="s">
        <v>197</v>
      </c>
      <c r="AT692" s="156" t="s">
        <v>142</v>
      </c>
      <c r="AU692" s="156" t="s">
        <v>78</v>
      </c>
      <c r="AY692" s="19" t="s">
        <v>139</v>
      </c>
      <c r="BE692" s="157">
        <f>IF(N692="základní",J692,0)</f>
        <v>0</v>
      </c>
      <c r="BF692" s="157">
        <f>IF(N692="snížená",J692,0)</f>
        <v>0</v>
      </c>
      <c r="BG692" s="157">
        <f>IF(N692="zákl. přenesená",J692,0)</f>
        <v>0</v>
      </c>
      <c r="BH692" s="157">
        <f>IF(N692="sníž. přenesená",J692,0)</f>
        <v>0</v>
      </c>
      <c r="BI692" s="157">
        <f>IF(N692="nulová",J692,0)</f>
        <v>0</v>
      </c>
      <c r="BJ692" s="19" t="s">
        <v>76</v>
      </c>
      <c r="BK692" s="157">
        <f>ROUND(I692*H692,2)</f>
        <v>0</v>
      </c>
      <c r="BL692" s="19" t="s">
        <v>197</v>
      </c>
      <c r="BM692" s="156" t="s">
        <v>1052</v>
      </c>
    </row>
    <row r="693" spans="1:65" s="2" customFormat="1">
      <c r="A693" s="34"/>
      <c r="B693" s="35"/>
      <c r="C693" s="34"/>
      <c r="D693" s="158" t="s">
        <v>149</v>
      </c>
      <c r="E693" s="34"/>
      <c r="F693" s="159" t="s">
        <v>1053</v>
      </c>
      <c r="G693" s="34"/>
      <c r="H693" s="34"/>
      <c r="I693" s="160"/>
      <c r="J693" s="34"/>
      <c r="K693" s="34"/>
      <c r="L693" s="35"/>
      <c r="M693" s="161"/>
      <c r="N693" s="162"/>
      <c r="O693" s="55"/>
      <c r="P693" s="55"/>
      <c r="Q693" s="55"/>
      <c r="R693" s="55"/>
      <c r="S693" s="55"/>
      <c r="T693" s="56"/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T693" s="19" t="s">
        <v>149</v>
      </c>
      <c r="AU693" s="19" t="s">
        <v>78</v>
      </c>
    </row>
    <row r="694" spans="1:65" s="13" customFormat="1">
      <c r="B694" s="163"/>
      <c r="D694" s="164" t="s">
        <v>151</v>
      </c>
      <c r="E694" s="165" t="s">
        <v>3</v>
      </c>
      <c r="F694" s="166" t="s">
        <v>270</v>
      </c>
      <c r="H694" s="165" t="s">
        <v>3</v>
      </c>
      <c r="I694" s="167"/>
      <c r="L694" s="163"/>
      <c r="M694" s="168"/>
      <c r="N694" s="169"/>
      <c r="O694" s="169"/>
      <c r="P694" s="169"/>
      <c r="Q694" s="169"/>
      <c r="R694" s="169"/>
      <c r="S694" s="169"/>
      <c r="T694" s="170"/>
      <c r="AT694" s="165" t="s">
        <v>151</v>
      </c>
      <c r="AU694" s="165" t="s">
        <v>78</v>
      </c>
      <c r="AV694" s="13" t="s">
        <v>76</v>
      </c>
      <c r="AW694" s="13" t="s">
        <v>31</v>
      </c>
      <c r="AX694" s="13" t="s">
        <v>69</v>
      </c>
      <c r="AY694" s="165" t="s">
        <v>139</v>
      </c>
    </row>
    <row r="695" spans="1:65" s="14" customFormat="1">
      <c r="B695" s="171"/>
      <c r="D695" s="164" t="s">
        <v>151</v>
      </c>
      <c r="E695" s="172" t="s">
        <v>3</v>
      </c>
      <c r="F695" s="173" t="s">
        <v>1054</v>
      </c>
      <c r="H695" s="174">
        <v>77.256</v>
      </c>
      <c r="I695" s="175"/>
      <c r="L695" s="171"/>
      <c r="M695" s="176"/>
      <c r="N695" s="177"/>
      <c r="O695" s="177"/>
      <c r="P695" s="177"/>
      <c r="Q695" s="177"/>
      <c r="R695" s="177"/>
      <c r="S695" s="177"/>
      <c r="T695" s="178"/>
      <c r="AT695" s="172" t="s">
        <v>151</v>
      </c>
      <c r="AU695" s="172" t="s">
        <v>78</v>
      </c>
      <c r="AV695" s="14" t="s">
        <v>78</v>
      </c>
      <c r="AW695" s="14" t="s">
        <v>31</v>
      </c>
      <c r="AX695" s="14" t="s">
        <v>69</v>
      </c>
      <c r="AY695" s="172" t="s">
        <v>139</v>
      </c>
    </row>
    <row r="696" spans="1:65" s="13" customFormat="1">
      <c r="B696" s="163"/>
      <c r="D696" s="164" t="s">
        <v>151</v>
      </c>
      <c r="E696" s="165" t="s">
        <v>3</v>
      </c>
      <c r="F696" s="166" t="s">
        <v>1055</v>
      </c>
      <c r="H696" s="165" t="s">
        <v>3</v>
      </c>
      <c r="I696" s="167"/>
      <c r="L696" s="163"/>
      <c r="M696" s="168"/>
      <c r="N696" s="169"/>
      <c r="O696" s="169"/>
      <c r="P696" s="169"/>
      <c r="Q696" s="169"/>
      <c r="R696" s="169"/>
      <c r="S696" s="169"/>
      <c r="T696" s="170"/>
      <c r="AT696" s="165" t="s">
        <v>151</v>
      </c>
      <c r="AU696" s="165" t="s">
        <v>78</v>
      </c>
      <c r="AV696" s="13" t="s">
        <v>76</v>
      </c>
      <c r="AW696" s="13" t="s">
        <v>31</v>
      </c>
      <c r="AX696" s="13" t="s">
        <v>69</v>
      </c>
      <c r="AY696" s="165" t="s">
        <v>139</v>
      </c>
    </row>
    <row r="697" spans="1:65" s="14" customFormat="1">
      <c r="B697" s="171"/>
      <c r="D697" s="164" t="s">
        <v>151</v>
      </c>
      <c r="E697" s="172" t="s">
        <v>3</v>
      </c>
      <c r="F697" s="173" t="s">
        <v>1056</v>
      </c>
      <c r="H697" s="174">
        <v>36.36</v>
      </c>
      <c r="I697" s="175"/>
      <c r="L697" s="171"/>
      <c r="M697" s="176"/>
      <c r="N697" s="177"/>
      <c r="O697" s="177"/>
      <c r="P697" s="177"/>
      <c r="Q697" s="177"/>
      <c r="R697" s="177"/>
      <c r="S697" s="177"/>
      <c r="T697" s="178"/>
      <c r="AT697" s="172" t="s">
        <v>151</v>
      </c>
      <c r="AU697" s="172" t="s">
        <v>78</v>
      </c>
      <c r="AV697" s="14" t="s">
        <v>78</v>
      </c>
      <c r="AW697" s="14" t="s">
        <v>31</v>
      </c>
      <c r="AX697" s="14" t="s">
        <v>69</v>
      </c>
      <c r="AY697" s="172" t="s">
        <v>139</v>
      </c>
    </row>
    <row r="698" spans="1:65" s="15" customFormat="1">
      <c r="B698" s="179"/>
      <c r="D698" s="164" t="s">
        <v>151</v>
      </c>
      <c r="E698" s="180" t="s">
        <v>3</v>
      </c>
      <c r="F698" s="181" t="s">
        <v>161</v>
      </c>
      <c r="H698" s="182">
        <v>113.616</v>
      </c>
      <c r="I698" s="183"/>
      <c r="L698" s="179"/>
      <c r="M698" s="184"/>
      <c r="N698" s="185"/>
      <c r="O698" s="185"/>
      <c r="P698" s="185"/>
      <c r="Q698" s="185"/>
      <c r="R698" s="185"/>
      <c r="S698" s="185"/>
      <c r="T698" s="186"/>
      <c r="AT698" s="180" t="s">
        <v>151</v>
      </c>
      <c r="AU698" s="180" t="s">
        <v>78</v>
      </c>
      <c r="AV698" s="15" t="s">
        <v>147</v>
      </c>
      <c r="AW698" s="15" t="s">
        <v>31</v>
      </c>
      <c r="AX698" s="15" t="s">
        <v>76</v>
      </c>
      <c r="AY698" s="180" t="s">
        <v>139</v>
      </c>
    </row>
    <row r="699" spans="1:65" s="2" customFormat="1" ht="37.799999999999997" customHeight="1">
      <c r="A699" s="34"/>
      <c r="B699" s="144"/>
      <c r="C699" s="145" t="s">
        <v>1057</v>
      </c>
      <c r="D699" s="145" t="s">
        <v>142</v>
      </c>
      <c r="E699" s="146" t="s">
        <v>1058</v>
      </c>
      <c r="F699" s="147" t="s">
        <v>1059</v>
      </c>
      <c r="G699" s="148" t="s">
        <v>145</v>
      </c>
      <c r="H699" s="149">
        <v>113.617</v>
      </c>
      <c r="I699" s="150"/>
      <c r="J699" s="151">
        <f>ROUND(I699*H699,2)</f>
        <v>0</v>
      </c>
      <c r="K699" s="147" t="s">
        <v>146</v>
      </c>
      <c r="L699" s="35"/>
      <c r="M699" s="152" t="s">
        <v>3</v>
      </c>
      <c r="N699" s="153" t="s">
        <v>40</v>
      </c>
      <c r="O699" s="55"/>
      <c r="P699" s="154">
        <f>O699*H699</f>
        <v>0</v>
      </c>
      <c r="Q699" s="154">
        <v>2.5999999999999998E-4</v>
      </c>
      <c r="R699" s="154">
        <f>Q699*H699</f>
        <v>2.9540419999999998E-2</v>
      </c>
      <c r="S699" s="154">
        <v>0</v>
      </c>
      <c r="T699" s="155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156" t="s">
        <v>197</v>
      </c>
      <c r="AT699" s="156" t="s">
        <v>142</v>
      </c>
      <c r="AU699" s="156" t="s">
        <v>78</v>
      </c>
      <c r="AY699" s="19" t="s">
        <v>139</v>
      </c>
      <c r="BE699" s="157">
        <f>IF(N699="základní",J699,0)</f>
        <v>0</v>
      </c>
      <c r="BF699" s="157">
        <f>IF(N699="snížená",J699,0)</f>
        <v>0</v>
      </c>
      <c r="BG699" s="157">
        <f>IF(N699="zákl. přenesená",J699,0)</f>
        <v>0</v>
      </c>
      <c r="BH699" s="157">
        <f>IF(N699="sníž. přenesená",J699,0)</f>
        <v>0</v>
      </c>
      <c r="BI699" s="157">
        <f>IF(N699="nulová",J699,0)</f>
        <v>0</v>
      </c>
      <c r="BJ699" s="19" t="s">
        <v>76</v>
      </c>
      <c r="BK699" s="157">
        <f>ROUND(I699*H699,2)</f>
        <v>0</v>
      </c>
      <c r="BL699" s="19" t="s">
        <v>197</v>
      </c>
      <c r="BM699" s="156" t="s">
        <v>1060</v>
      </c>
    </row>
    <row r="700" spans="1:65" s="2" customFormat="1">
      <c r="A700" s="34"/>
      <c r="B700" s="35"/>
      <c r="C700" s="34"/>
      <c r="D700" s="158" t="s">
        <v>149</v>
      </c>
      <c r="E700" s="34"/>
      <c r="F700" s="159" t="s">
        <v>1061</v>
      </c>
      <c r="G700" s="34"/>
      <c r="H700" s="34"/>
      <c r="I700" s="160"/>
      <c r="J700" s="34"/>
      <c r="K700" s="34"/>
      <c r="L700" s="35"/>
      <c r="M700" s="161"/>
      <c r="N700" s="162"/>
      <c r="O700" s="55"/>
      <c r="P700" s="55"/>
      <c r="Q700" s="55"/>
      <c r="R700" s="55"/>
      <c r="S700" s="55"/>
      <c r="T700" s="56"/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T700" s="19" t="s">
        <v>149</v>
      </c>
      <c r="AU700" s="19" t="s">
        <v>78</v>
      </c>
    </row>
    <row r="701" spans="1:65" s="12" customFormat="1" ht="22.8" customHeight="1">
      <c r="B701" s="131"/>
      <c r="D701" s="132" t="s">
        <v>68</v>
      </c>
      <c r="E701" s="142" t="s">
        <v>1062</v>
      </c>
      <c r="F701" s="142" t="s">
        <v>1063</v>
      </c>
      <c r="I701" s="134"/>
      <c r="J701" s="143">
        <f>BK701</f>
        <v>0</v>
      </c>
      <c r="L701" s="131"/>
      <c r="M701" s="136"/>
      <c r="N701" s="137"/>
      <c r="O701" s="137"/>
      <c r="P701" s="138">
        <f>SUM(P702:P705)</f>
        <v>0</v>
      </c>
      <c r="Q701" s="137"/>
      <c r="R701" s="138">
        <f>SUM(R702:R705)</f>
        <v>0</v>
      </c>
      <c r="S701" s="137"/>
      <c r="T701" s="139">
        <f>SUM(T702:T705)</f>
        <v>5.1839999999999997E-2</v>
      </c>
      <c r="AR701" s="132" t="s">
        <v>78</v>
      </c>
      <c r="AT701" s="140" t="s">
        <v>68</v>
      </c>
      <c r="AU701" s="140" t="s">
        <v>76</v>
      </c>
      <c r="AY701" s="132" t="s">
        <v>139</v>
      </c>
      <c r="BK701" s="141">
        <f>SUM(BK702:BK705)</f>
        <v>0</v>
      </c>
    </row>
    <row r="702" spans="1:65" s="2" customFormat="1" ht="24.15" customHeight="1">
      <c r="A702" s="34"/>
      <c r="B702" s="144"/>
      <c r="C702" s="145" t="s">
        <v>1064</v>
      </c>
      <c r="D702" s="145" t="s">
        <v>142</v>
      </c>
      <c r="E702" s="146" t="s">
        <v>1065</v>
      </c>
      <c r="F702" s="147" t="s">
        <v>1066</v>
      </c>
      <c r="G702" s="148" t="s">
        <v>145</v>
      </c>
      <c r="H702" s="149">
        <v>2.88</v>
      </c>
      <c r="I702" s="150"/>
      <c r="J702" s="151">
        <f>ROUND(I702*H702,2)</f>
        <v>0</v>
      </c>
      <c r="K702" s="147" t="s">
        <v>146</v>
      </c>
      <c r="L702" s="35"/>
      <c r="M702" s="152" t="s">
        <v>3</v>
      </c>
      <c r="N702" s="153" t="s">
        <v>40</v>
      </c>
      <c r="O702" s="55"/>
      <c r="P702" s="154">
        <f>O702*H702</f>
        <v>0</v>
      </c>
      <c r="Q702" s="154">
        <v>0</v>
      </c>
      <c r="R702" s="154">
        <f>Q702*H702</f>
        <v>0</v>
      </c>
      <c r="S702" s="154">
        <v>1.7999999999999999E-2</v>
      </c>
      <c r="T702" s="155">
        <f>S702*H702</f>
        <v>5.1839999999999997E-2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56" t="s">
        <v>197</v>
      </c>
      <c r="AT702" s="156" t="s">
        <v>142</v>
      </c>
      <c r="AU702" s="156" t="s">
        <v>78</v>
      </c>
      <c r="AY702" s="19" t="s">
        <v>139</v>
      </c>
      <c r="BE702" s="157">
        <f>IF(N702="základní",J702,0)</f>
        <v>0</v>
      </c>
      <c r="BF702" s="157">
        <f>IF(N702="snížená",J702,0)</f>
        <v>0</v>
      </c>
      <c r="BG702" s="157">
        <f>IF(N702="zákl. přenesená",J702,0)</f>
        <v>0</v>
      </c>
      <c r="BH702" s="157">
        <f>IF(N702="sníž. přenesená",J702,0)</f>
        <v>0</v>
      </c>
      <c r="BI702" s="157">
        <f>IF(N702="nulová",J702,0)</f>
        <v>0</v>
      </c>
      <c r="BJ702" s="19" t="s">
        <v>76</v>
      </c>
      <c r="BK702" s="157">
        <f>ROUND(I702*H702,2)</f>
        <v>0</v>
      </c>
      <c r="BL702" s="19" t="s">
        <v>197</v>
      </c>
      <c r="BM702" s="156" t="s">
        <v>1067</v>
      </c>
    </row>
    <row r="703" spans="1:65" s="2" customFormat="1">
      <c r="A703" s="34"/>
      <c r="B703" s="35"/>
      <c r="C703" s="34"/>
      <c r="D703" s="158" t="s">
        <v>149</v>
      </c>
      <c r="E703" s="34"/>
      <c r="F703" s="159" t="s">
        <v>1068</v>
      </c>
      <c r="G703" s="34"/>
      <c r="H703" s="34"/>
      <c r="I703" s="160"/>
      <c r="J703" s="34"/>
      <c r="K703" s="34"/>
      <c r="L703" s="35"/>
      <c r="M703" s="161"/>
      <c r="N703" s="162"/>
      <c r="O703" s="55"/>
      <c r="P703" s="55"/>
      <c r="Q703" s="55"/>
      <c r="R703" s="55"/>
      <c r="S703" s="55"/>
      <c r="T703" s="56"/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T703" s="19" t="s">
        <v>149</v>
      </c>
      <c r="AU703" s="19" t="s">
        <v>78</v>
      </c>
    </row>
    <row r="704" spans="1:65" s="13" customFormat="1">
      <c r="B704" s="163"/>
      <c r="D704" s="164" t="s">
        <v>151</v>
      </c>
      <c r="E704" s="165" t="s">
        <v>3</v>
      </c>
      <c r="F704" s="166" t="s">
        <v>742</v>
      </c>
      <c r="H704" s="165" t="s">
        <v>3</v>
      </c>
      <c r="I704" s="167"/>
      <c r="L704" s="163"/>
      <c r="M704" s="168"/>
      <c r="N704" s="169"/>
      <c r="O704" s="169"/>
      <c r="P704" s="169"/>
      <c r="Q704" s="169"/>
      <c r="R704" s="169"/>
      <c r="S704" s="169"/>
      <c r="T704" s="170"/>
      <c r="AT704" s="165" t="s">
        <v>151</v>
      </c>
      <c r="AU704" s="165" t="s">
        <v>78</v>
      </c>
      <c r="AV704" s="13" t="s">
        <v>76</v>
      </c>
      <c r="AW704" s="13" t="s">
        <v>31</v>
      </c>
      <c r="AX704" s="13" t="s">
        <v>69</v>
      </c>
      <c r="AY704" s="165" t="s">
        <v>139</v>
      </c>
    </row>
    <row r="705" spans="1:65" s="14" customFormat="1">
      <c r="B705" s="171"/>
      <c r="D705" s="164" t="s">
        <v>151</v>
      </c>
      <c r="E705" s="172" t="s">
        <v>3</v>
      </c>
      <c r="F705" s="173" t="s">
        <v>743</v>
      </c>
      <c r="H705" s="174">
        <v>2.88</v>
      </c>
      <c r="I705" s="175"/>
      <c r="L705" s="171"/>
      <c r="M705" s="176"/>
      <c r="N705" s="177"/>
      <c r="O705" s="177"/>
      <c r="P705" s="177"/>
      <c r="Q705" s="177"/>
      <c r="R705" s="177"/>
      <c r="S705" s="177"/>
      <c r="T705" s="178"/>
      <c r="AT705" s="172" t="s">
        <v>151</v>
      </c>
      <c r="AU705" s="172" t="s">
        <v>78</v>
      </c>
      <c r="AV705" s="14" t="s">
        <v>78</v>
      </c>
      <c r="AW705" s="14" t="s">
        <v>31</v>
      </c>
      <c r="AX705" s="14" t="s">
        <v>76</v>
      </c>
      <c r="AY705" s="172" t="s">
        <v>139</v>
      </c>
    </row>
    <row r="706" spans="1:65" s="12" customFormat="1" ht="25.95" customHeight="1">
      <c r="B706" s="131"/>
      <c r="D706" s="132" t="s">
        <v>68</v>
      </c>
      <c r="E706" s="133" t="s">
        <v>175</v>
      </c>
      <c r="F706" s="133" t="s">
        <v>1069</v>
      </c>
      <c r="I706" s="134"/>
      <c r="J706" s="135">
        <f>BK706</f>
        <v>0</v>
      </c>
      <c r="L706" s="131"/>
      <c r="M706" s="136"/>
      <c r="N706" s="137"/>
      <c r="O706" s="137"/>
      <c r="P706" s="138">
        <f>P707</f>
        <v>0</v>
      </c>
      <c r="Q706" s="137"/>
      <c r="R706" s="138">
        <f>R707</f>
        <v>0</v>
      </c>
      <c r="S706" s="137"/>
      <c r="T706" s="139">
        <f>T707</f>
        <v>0</v>
      </c>
      <c r="AR706" s="132" t="s">
        <v>140</v>
      </c>
      <c r="AT706" s="140" t="s">
        <v>68</v>
      </c>
      <c r="AU706" s="140" t="s">
        <v>69</v>
      </c>
      <c r="AY706" s="132" t="s">
        <v>139</v>
      </c>
      <c r="BK706" s="141">
        <f>BK707</f>
        <v>0</v>
      </c>
    </row>
    <row r="707" spans="1:65" s="12" customFormat="1" ht="22.8" customHeight="1">
      <c r="B707" s="131"/>
      <c r="D707" s="132" t="s">
        <v>68</v>
      </c>
      <c r="E707" s="142" t="s">
        <v>1070</v>
      </c>
      <c r="F707" s="142" t="s">
        <v>1071</v>
      </c>
      <c r="I707" s="134"/>
      <c r="J707" s="143">
        <f>BK707</f>
        <v>0</v>
      </c>
      <c r="L707" s="131"/>
      <c r="M707" s="136"/>
      <c r="N707" s="137"/>
      <c r="O707" s="137"/>
      <c r="P707" s="138">
        <f>SUM(P708:P712)</f>
        <v>0</v>
      </c>
      <c r="Q707" s="137"/>
      <c r="R707" s="138">
        <f>SUM(R708:R712)</f>
        <v>0</v>
      </c>
      <c r="S707" s="137"/>
      <c r="T707" s="139">
        <f>SUM(T708:T712)</f>
        <v>0</v>
      </c>
      <c r="AR707" s="132" t="s">
        <v>140</v>
      </c>
      <c r="AT707" s="140" t="s">
        <v>68</v>
      </c>
      <c r="AU707" s="140" t="s">
        <v>76</v>
      </c>
      <c r="AY707" s="132" t="s">
        <v>139</v>
      </c>
      <c r="BK707" s="141">
        <f>SUM(BK708:BK712)</f>
        <v>0</v>
      </c>
    </row>
    <row r="708" spans="1:65" s="2" customFormat="1" ht="21.75" customHeight="1">
      <c r="A708" s="34"/>
      <c r="B708" s="144"/>
      <c r="C708" s="145" t="s">
        <v>1072</v>
      </c>
      <c r="D708" s="145" t="s">
        <v>142</v>
      </c>
      <c r="E708" s="146" t="s">
        <v>1073</v>
      </c>
      <c r="F708" s="147" t="s">
        <v>1074</v>
      </c>
      <c r="G708" s="148" t="s">
        <v>275</v>
      </c>
      <c r="H708" s="149">
        <v>56.6</v>
      </c>
      <c r="I708" s="150"/>
      <c r="J708" s="151">
        <f>ROUND(I708*H708,2)</f>
        <v>0</v>
      </c>
      <c r="K708" s="147" t="s">
        <v>3</v>
      </c>
      <c r="L708" s="35"/>
      <c r="M708" s="152" t="s">
        <v>3</v>
      </c>
      <c r="N708" s="153" t="s">
        <v>40</v>
      </c>
      <c r="O708" s="55"/>
      <c r="P708" s="154">
        <f>O708*H708</f>
        <v>0</v>
      </c>
      <c r="Q708" s="154">
        <v>0</v>
      </c>
      <c r="R708" s="154">
        <f>Q708*H708</f>
        <v>0</v>
      </c>
      <c r="S708" s="154">
        <v>0</v>
      </c>
      <c r="T708" s="155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56" t="s">
        <v>538</v>
      </c>
      <c r="AT708" s="156" t="s">
        <v>142</v>
      </c>
      <c r="AU708" s="156" t="s">
        <v>78</v>
      </c>
      <c r="AY708" s="19" t="s">
        <v>139</v>
      </c>
      <c r="BE708" s="157">
        <f>IF(N708="základní",J708,0)</f>
        <v>0</v>
      </c>
      <c r="BF708" s="157">
        <f>IF(N708="snížená",J708,0)</f>
        <v>0</v>
      </c>
      <c r="BG708" s="157">
        <f>IF(N708="zákl. přenesená",J708,0)</f>
        <v>0</v>
      </c>
      <c r="BH708" s="157">
        <f>IF(N708="sníž. přenesená",J708,0)</f>
        <v>0</v>
      </c>
      <c r="BI708" s="157">
        <f>IF(N708="nulová",J708,0)</f>
        <v>0</v>
      </c>
      <c r="BJ708" s="19" t="s">
        <v>76</v>
      </c>
      <c r="BK708" s="157">
        <f>ROUND(I708*H708,2)</f>
        <v>0</v>
      </c>
      <c r="BL708" s="19" t="s">
        <v>538</v>
      </c>
      <c r="BM708" s="156" t="s">
        <v>1075</v>
      </c>
    </row>
    <row r="709" spans="1:65" s="14" customFormat="1">
      <c r="B709" s="171"/>
      <c r="D709" s="164" t="s">
        <v>151</v>
      </c>
      <c r="E709" s="172" t="s">
        <v>3</v>
      </c>
      <c r="F709" s="173" t="s">
        <v>1076</v>
      </c>
      <c r="H709" s="174">
        <v>56.6</v>
      </c>
      <c r="I709" s="175"/>
      <c r="L709" s="171"/>
      <c r="M709" s="176"/>
      <c r="N709" s="177"/>
      <c r="O709" s="177"/>
      <c r="P709" s="177"/>
      <c r="Q709" s="177"/>
      <c r="R709" s="177"/>
      <c r="S709" s="177"/>
      <c r="T709" s="178"/>
      <c r="AT709" s="172" t="s">
        <v>151</v>
      </c>
      <c r="AU709" s="172" t="s">
        <v>78</v>
      </c>
      <c r="AV709" s="14" t="s">
        <v>78</v>
      </c>
      <c r="AW709" s="14" t="s">
        <v>31</v>
      </c>
      <c r="AX709" s="14" t="s">
        <v>76</v>
      </c>
      <c r="AY709" s="172" t="s">
        <v>139</v>
      </c>
    </row>
    <row r="710" spans="1:65" s="14" customFormat="1" ht="11.4">
      <c r="B710" s="171"/>
      <c r="C710" s="145" t="s">
        <v>1077</v>
      </c>
      <c r="D710" s="145" t="s">
        <v>142</v>
      </c>
      <c r="E710" s="146" t="s">
        <v>1078</v>
      </c>
      <c r="F710" s="147" t="s">
        <v>1403</v>
      </c>
      <c r="G710" s="148" t="s">
        <v>468</v>
      </c>
      <c r="H710" s="149">
        <v>4</v>
      </c>
      <c r="I710" s="150"/>
      <c r="J710" s="151">
        <f>ROUND(I710*H710,2)</f>
        <v>0</v>
      </c>
      <c r="K710" s="147" t="s">
        <v>3</v>
      </c>
      <c r="L710" s="171"/>
      <c r="M710" s="176"/>
      <c r="N710" s="504"/>
      <c r="O710" s="504"/>
      <c r="P710" s="504"/>
      <c r="Q710" s="504"/>
      <c r="R710" s="504"/>
      <c r="S710" s="504"/>
      <c r="T710" s="178"/>
      <c r="AT710" s="172"/>
      <c r="AU710" s="172"/>
      <c r="AY710" s="172"/>
      <c r="BK710" s="157">
        <f>ROUND(I710*H710,2)</f>
        <v>0</v>
      </c>
      <c r="BL710" s="19" t="s">
        <v>538</v>
      </c>
      <c r="BM710" s="156" t="s">
        <v>1080</v>
      </c>
    </row>
    <row r="711" spans="1:65" s="14" customFormat="1" ht="22.8">
      <c r="B711" s="171"/>
      <c r="C711" s="145">
        <v>154</v>
      </c>
      <c r="D711" s="145" t="s">
        <v>142</v>
      </c>
      <c r="E711" s="146" t="s">
        <v>1078</v>
      </c>
      <c r="F711" s="147" t="s">
        <v>1405</v>
      </c>
      <c r="G711" s="148" t="s">
        <v>275</v>
      </c>
      <c r="H711" s="149">
        <v>25</v>
      </c>
      <c r="I711" s="150"/>
      <c r="J711" s="151">
        <f>ROUND(I711*H711,2)</f>
        <v>0</v>
      </c>
      <c r="K711" s="147" t="s">
        <v>3</v>
      </c>
      <c r="L711" s="171"/>
      <c r="M711" s="176"/>
      <c r="N711" s="504"/>
      <c r="O711" s="504"/>
      <c r="P711" s="504"/>
      <c r="Q711" s="504"/>
      <c r="R711" s="504"/>
      <c r="S711" s="504"/>
      <c r="T711" s="178"/>
      <c r="AT711" s="172"/>
      <c r="AU711" s="172"/>
      <c r="AY711" s="172"/>
      <c r="BK711" s="157">
        <f>ROUND(I711*H711,2)</f>
        <v>0</v>
      </c>
      <c r="BL711" s="19" t="s">
        <v>538</v>
      </c>
      <c r="BM711" s="156" t="s">
        <v>1080</v>
      </c>
    </row>
    <row r="712" spans="1:65" s="2" customFormat="1" ht="16.5" customHeight="1">
      <c r="A712" s="34"/>
      <c r="B712" s="144"/>
      <c r="C712" s="145">
        <v>155</v>
      </c>
      <c r="D712" s="145" t="s">
        <v>142</v>
      </c>
      <c r="E712" s="146" t="s">
        <v>1404</v>
      </c>
      <c r="F712" s="147" t="s">
        <v>1079</v>
      </c>
      <c r="G712" s="148" t="s">
        <v>468</v>
      </c>
      <c r="H712" s="149">
        <v>1</v>
      </c>
      <c r="I712" s="150"/>
      <c r="J712" s="151">
        <f>ROUND(I712*H712,2)</f>
        <v>0</v>
      </c>
      <c r="K712" s="147" t="s">
        <v>3</v>
      </c>
      <c r="L712" s="35"/>
      <c r="M712" s="205" t="s">
        <v>3</v>
      </c>
      <c r="N712" s="206" t="s">
        <v>40</v>
      </c>
      <c r="O712" s="207"/>
      <c r="P712" s="208">
        <f>O712*H712</f>
        <v>0</v>
      </c>
      <c r="Q712" s="208">
        <v>0</v>
      </c>
      <c r="R712" s="208">
        <f>Q712*H712</f>
        <v>0</v>
      </c>
      <c r="S712" s="208">
        <v>0</v>
      </c>
      <c r="T712" s="209">
        <f>S712*H712</f>
        <v>0</v>
      </c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R712" s="156" t="s">
        <v>538</v>
      </c>
      <c r="AT712" s="156" t="s">
        <v>142</v>
      </c>
      <c r="AU712" s="156" t="s">
        <v>78</v>
      </c>
      <c r="AY712" s="19" t="s">
        <v>139</v>
      </c>
      <c r="BE712" s="157">
        <f>IF(N712="základní",J712,0)</f>
        <v>0</v>
      </c>
      <c r="BF712" s="157">
        <f>IF(N712="snížená",J712,0)</f>
        <v>0</v>
      </c>
      <c r="BG712" s="157">
        <f>IF(N712="zákl. přenesená",J712,0)</f>
        <v>0</v>
      </c>
      <c r="BH712" s="157">
        <f>IF(N712="sníž. přenesená",J712,0)</f>
        <v>0</v>
      </c>
      <c r="BI712" s="157">
        <f>IF(N712="nulová",J712,0)</f>
        <v>0</v>
      </c>
      <c r="BJ712" s="19" t="s">
        <v>76</v>
      </c>
      <c r="BK712" s="157">
        <f>ROUND(I712*H712,2)</f>
        <v>0</v>
      </c>
      <c r="BL712" s="19" t="s">
        <v>538</v>
      </c>
      <c r="BM712" s="156" t="s">
        <v>1080</v>
      </c>
    </row>
    <row r="713" spans="1:65" s="2" customFormat="1" ht="6.9" customHeight="1">
      <c r="A713" s="34"/>
      <c r="B713" s="44"/>
      <c r="C713" s="45"/>
      <c r="D713" s="45"/>
      <c r="E713" s="45"/>
      <c r="F713" s="45"/>
      <c r="G713" s="45"/>
      <c r="H713" s="45"/>
      <c r="I713" s="45"/>
      <c r="J713" s="45"/>
      <c r="K713" s="45"/>
      <c r="L713" s="35"/>
      <c r="M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</row>
  </sheetData>
  <autoFilter ref="C106:K712"/>
  <mergeCells count="12">
    <mergeCell ref="E99:H99"/>
    <mergeCell ref="L2:V2"/>
    <mergeCell ref="E50:H50"/>
    <mergeCell ref="E52:H52"/>
    <mergeCell ref="E54:H54"/>
    <mergeCell ref="E95:H95"/>
    <mergeCell ref="E97:H97"/>
    <mergeCell ref="E7:H7"/>
    <mergeCell ref="E9:H9"/>
    <mergeCell ref="E11:H11"/>
    <mergeCell ref="E20:H20"/>
    <mergeCell ref="E29:H29"/>
  </mergeCells>
  <hyperlinks>
    <hyperlink ref="F111" r:id="rId1"/>
    <hyperlink ref="F115" r:id="rId2"/>
    <hyperlink ref="F121" r:id="rId3"/>
    <hyperlink ref="F124" r:id="rId4"/>
    <hyperlink ref="F130" r:id="rId5"/>
    <hyperlink ref="F137" r:id="rId6"/>
    <hyperlink ref="F144" r:id="rId7"/>
    <hyperlink ref="F149" r:id="rId8"/>
    <hyperlink ref="F158" r:id="rId9"/>
    <hyperlink ref="F161" r:id="rId10"/>
    <hyperlink ref="F165" r:id="rId11"/>
    <hyperlink ref="F167" r:id="rId12"/>
    <hyperlink ref="F169" r:id="rId13"/>
    <hyperlink ref="F175" r:id="rId14"/>
    <hyperlink ref="F177" r:id="rId15"/>
    <hyperlink ref="F179" r:id="rId16"/>
    <hyperlink ref="F186" r:id="rId17"/>
    <hyperlink ref="F195" r:id="rId18"/>
    <hyperlink ref="F204" r:id="rId19"/>
    <hyperlink ref="F215" r:id="rId20"/>
    <hyperlink ref="F224" r:id="rId21"/>
    <hyperlink ref="F230" r:id="rId22"/>
    <hyperlink ref="F236" r:id="rId23"/>
    <hyperlink ref="F242" r:id="rId24"/>
    <hyperlink ref="F249" r:id="rId25"/>
    <hyperlink ref="F255" r:id="rId26"/>
    <hyperlink ref="F260" r:id="rId27"/>
    <hyperlink ref="F264" r:id="rId28"/>
    <hyperlink ref="F271" r:id="rId29"/>
    <hyperlink ref="F275" r:id="rId30"/>
    <hyperlink ref="F280" r:id="rId31"/>
    <hyperlink ref="F298" r:id="rId32"/>
    <hyperlink ref="F305" r:id="rId33"/>
    <hyperlink ref="F316" r:id="rId34"/>
    <hyperlink ref="F328" r:id="rId35"/>
    <hyperlink ref="F335" r:id="rId36"/>
    <hyperlink ref="F355" r:id="rId37"/>
    <hyperlink ref="F360" r:id="rId38"/>
    <hyperlink ref="F363" r:id="rId39"/>
    <hyperlink ref="F365" r:id="rId40"/>
    <hyperlink ref="F367" r:id="rId41"/>
    <hyperlink ref="F370" r:id="rId42"/>
    <hyperlink ref="F372" r:id="rId43"/>
    <hyperlink ref="F376" r:id="rId44"/>
    <hyperlink ref="F379" r:id="rId45"/>
    <hyperlink ref="F383" r:id="rId46"/>
    <hyperlink ref="F387" r:id="rId47"/>
    <hyperlink ref="F393" r:id="rId48"/>
    <hyperlink ref="F401" r:id="rId49"/>
    <hyperlink ref="F405" r:id="rId50"/>
    <hyperlink ref="F417" r:id="rId51"/>
    <hyperlink ref="F419" r:id="rId52"/>
    <hyperlink ref="F421" r:id="rId53"/>
    <hyperlink ref="F424" r:id="rId54"/>
    <hyperlink ref="F427" r:id="rId55"/>
    <hyperlink ref="F434" r:id="rId56"/>
    <hyperlink ref="F440" r:id="rId57"/>
    <hyperlink ref="F444" r:id="rId58"/>
    <hyperlink ref="F447" r:id="rId59"/>
    <hyperlink ref="F454" r:id="rId60"/>
    <hyperlink ref="F460" r:id="rId61"/>
    <hyperlink ref="F467" r:id="rId62"/>
    <hyperlink ref="F475" r:id="rId63"/>
    <hyperlink ref="F478" r:id="rId64"/>
    <hyperlink ref="F481" r:id="rId65"/>
    <hyperlink ref="F484" r:id="rId66"/>
    <hyperlink ref="F487" r:id="rId67"/>
    <hyperlink ref="F490" r:id="rId68"/>
    <hyperlink ref="F499" r:id="rId69"/>
    <hyperlink ref="F503" r:id="rId70"/>
    <hyperlink ref="F506" r:id="rId71"/>
    <hyperlink ref="F514" r:id="rId72"/>
    <hyperlink ref="F518" r:id="rId73"/>
    <hyperlink ref="F520" r:id="rId74"/>
    <hyperlink ref="F523" r:id="rId75"/>
    <hyperlink ref="F528" r:id="rId76"/>
    <hyperlink ref="F532" r:id="rId77"/>
    <hyperlink ref="F534" r:id="rId78"/>
    <hyperlink ref="F537" r:id="rId79"/>
    <hyperlink ref="F540" r:id="rId80"/>
    <hyperlink ref="F543" r:id="rId81"/>
    <hyperlink ref="F546" r:id="rId82"/>
    <hyperlink ref="F550" r:id="rId83"/>
    <hyperlink ref="F558" r:id="rId84"/>
    <hyperlink ref="F563" r:id="rId85"/>
    <hyperlink ref="F571" r:id="rId86"/>
    <hyperlink ref="F578" r:id="rId87"/>
    <hyperlink ref="F585" r:id="rId88"/>
    <hyperlink ref="F593" r:id="rId89"/>
    <hyperlink ref="F606" r:id="rId90"/>
    <hyperlink ref="F624" r:id="rId91"/>
    <hyperlink ref="F627" r:id="rId92"/>
    <hyperlink ref="F630" r:id="rId93"/>
    <hyperlink ref="F633" r:id="rId94"/>
    <hyperlink ref="F637" r:id="rId95"/>
    <hyperlink ref="F643" r:id="rId96"/>
    <hyperlink ref="F647" r:id="rId97"/>
    <hyperlink ref="F651" r:id="rId98"/>
    <hyperlink ref="F661" r:id="rId99"/>
    <hyperlink ref="F668" r:id="rId100"/>
    <hyperlink ref="F672" r:id="rId101"/>
    <hyperlink ref="F689" r:id="rId102"/>
    <hyperlink ref="F693" r:id="rId103"/>
    <hyperlink ref="F700" r:id="rId104"/>
    <hyperlink ref="F703" r:id="rId105"/>
  </hyperlinks>
  <pageMargins left="0.39374999999999999" right="0.39374999999999999" top="0.39374999999999999" bottom="0.39374999999999999" header="0" footer="0"/>
  <pageSetup paperSize="9" scale="76" fitToHeight="100" orientation="portrait" blackAndWhite="1" r:id="rId106"/>
  <headerFooter>
    <oddHeader>&amp;LSvazek č. 5.1 Zadávací dokumentace veřejné zakázky  „Energetické úspory objektů A8 a E Nemocnice Vyškov“ - • Soupis prací s výkazem výměr - Samostatná část č.1</oddHeader>
    <oddFooter xml:space="preserve">&amp;L&amp;F&amp;CStrana &amp;P z &amp;N </oddFooter>
  </headerFooter>
  <drawing r:id="rId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509" t="s">
        <v>6</v>
      </c>
      <c r="M2" s="510"/>
      <c r="N2" s="510"/>
      <c r="O2" s="510"/>
      <c r="P2" s="510"/>
      <c r="Q2" s="510"/>
      <c r="R2" s="510"/>
      <c r="S2" s="510"/>
      <c r="T2" s="510"/>
      <c r="U2" s="510"/>
      <c r="V2" s="510"/>
      <c r="AT2" s="19" t="s">
        <v>86</v>
      </c>
    </row>
    <row r="3" spans="1:4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pans="1:46" s="1" customFormat="1" ht="24.9" customHeight="1">
      <c r="B4" s="22"/>
      <c r="D4" s="23" t="s">
        <v>93</v>
      </c>
      <c r="L4" s="22"/>
      <c r="M4" s="95" t="s">
        <v>11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549" t="str">
        <f>'Rekapitulace stavby'!K6</f>
        <v>Nemocnice Vyškov</v>
      </c>
      <c r="F7" s="550"/>
      <c r="G7" s="550"/>
      <c r="H7" s="550"/>
      <c r="L7" s="22"/>
    </row>
    <row r="8" spans="1:46" s="1" customFormat="1" ht="12" customHeight="1">
      <c r="B8" s="22"/>
      <c r="D8" s="29" t="s">
        <v>94</v>
      </c>
      <c r="L8" s="22"/>
    </row>
    <row r="9" spans="1:46" s="2" customFormat="1" ht="16.5" customHeight="1">
      <c r="A9" s="34"/>
      <c r="B9" s="35"/>
      <c r="C9" s="34"/>
      <c r="D9" s="34"/>
      <c r="E9" s="549" t="s">
        <v>95</v>
      </c>
      <c r="F9" s="548"/>
      <c r="G9" s="548"/>
      <c r="H9" s="548"/>
      <c r="I9" s="34"/>
      <c r="J9" s="34"/>
      <c r="K9" s="34"/>
      <c r="L9" s="9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96</v>
      </c>
      <c r="E10" s="34"/>
      <c r="F10" s="34"/>
      <c r="G10" s="34"/>
      <c r="H10" s="34"/>
      <c r="I10" s="34"/>
      <c r="J10" s="34"/>
      <c r="K10" s="34"/>
      <c r="L10" s="9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529" t="s">
        <v>1081</v>
      </c>
      <c r="F11" s="548"/>
      <c r="G11" s="548"/>
      <c r="H11" s="548"/>
      <c r="I11" s="34"/>
      <c r="J11" s="34"/>
      <c r="K11" s="34"/>
      <c r="L11" s="9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26. 8. 2022</v>
      </c>
      <c r="K14" s="34"/>
      <c r="L14" s="9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tr">
        <f>IF('Rekapitulace stavby'!AN10="","",'Rekapitulace stavby'!AN10)</f>
        <v/>
      </c>
      <c r="K16" s="34"/>
      <c r="L16" s="9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tr">
        <f>IF('Rekapitulace stavby'!E11="","",'Rekapitulace stavby'!E11)</f>
        <v xml:space="preserve"> </v>
      </c>
      <c r="F17" s="34"/>
      <c r="G17" s="34"/>
      <c r="H17" s="34"/>
      <c r="I17" s="29" t="s">
        <v>27</v>
      </c>
      <c r="J17" s="27" t="str">
        <f>IF('Rekapitulace stavby'!AN11="","",'Rekapitulace stavby'!AN11)</f>
        <v/>
      </c>
      <c r="K17" s="34"/>
      <c r="L17" s="9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28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551" t="str">
        <f>'Rekapitulace stavby'!E14</f>
        <v>Vyplň údaj</v>
      </c>
      <c r="F20" s="521"/>
      <c r="G20" s="521"/>
      <c r="H20" s="521"/>
      <c r="I20" s="29" t="s">
        <v>27</v>
      </c>
      <c r="J20" s="30" t="str">
        <f>'Rekapitulace stavby'!AN14</f>
        <v>Vyplň údaj</v>
      </c>
      <c r="K20" s="34"/>
      <c r="L20" s="9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30</v>
      </c>
      <c r="E22" s="34"/>
      <c r="F22" s="34"/>
      <c r="G22" s="34"/>
      <c r="H22" s="34"/>
      <c r="I22" s="29" t="s">
        <v>26</v>
      </c>
      <c r="J22" s="27" t="str">
        <f>IF('Rekapitulace stavby'!AN16="","",'Rekapitulace stavby'!AN16)</f>
        <v/>
      </c>
      <c r="K22" s="34"/>
      <c r="L22" s="9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tr">
        <f>IF('Rekapitulace stavby'!E17="","",'Rekapitulace stavby'!E17)</f>
        <v xml:space="preserve"> </v>
      </c>
      <c r="F23" s="34"/>
      <c r="G23" s="34"/>
      <c r="H23" s="34"/>
      <c r="I23" s="29" t="s">
        <v>27</v>
      </c>
      <c r="J23" s="27" t="str">
        <f>IF('Rekapitulace stavby'!AN17="","",'Rekapitulace stavby'!AN17)</f>
        <v/>
      </c>
      <c r="K23" s="34"/>
      <c r="L23" s="9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32</v>
      </c>
      <c r="E25" s="34"/>
      <c r="F25" s="34"/>
      <c r="G25" s="34"/>
      <c r="H25" s="34"/>
      <c r="I25" s="29" t="s">
        <v>26</v>
      </c>
      <c r="J25" s="27" t="str">
        <f>IF('Rekapitulace stavby'!AN19="","",'Rekapitulace stavby'!AN19)</f>
        <v/>
      </c>
      <c r="K25" s="34"/>
      <c r="L25" s="9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tr">
        <f>IF('Rekapitulace stavby'!E20="","",'Rekapitulace stavby'!E20)</f>
        <v xml:space="preserve"> </v>
      </c>
      <c r="F26" s="34"/>
      <c r="G26" s="34"/>
      <c r="H26" s="34"/>
      <c r="I26" s="29" t="s">
        <v>27</v>
      </c>
      <c r="J26" s="27" t="str">
        <f>IF('Rekapitulace stavby'!AN20="","",'Rekapitulace stavby'!AN20)</f>
        <v/>
      </c>
      <c r="K26" s="34"/>
      <c r="L26" s="9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33</v>
      </c>
      <c r="E28" s="34"/>
      <c r="F28" s="34"/>
      <c r="G28" s="34"/>
      <c r="H28" s="34"/>
      <c r="I28" s="34"/>
      <c r="J28" s="34"/>
      <c r="K28" s="34"/>
      <c r="L28" s="9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7"/>
      <c r="B29" s="98"/>
      <c r="C29" s="97"/>
      <c r="D29" s="97"/>
      <c r="E29" s="525" t="s">
        <v>3</v>
      </c>
      <c r="F29" s="525"/>
      <c r="G29" s="525"/>
      <c r="H29" s="525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0" t="s">
        <v>35</v>
      </c>
      <c r="E32" s="34"/>
      <c r="F32" s="34"/>
      <c r="G32" s="34"/>
      <c r="H32" s="34"/>
      <c r="I32" s="34"/>
      <c r="J32" s="68">
        <f>ROUND(J87, 2)</f>
        <v>0</v>
      </c>
      <c r="K32" s="34"/>
      <c r="L32" s="9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34"/>
      <c r="F34" s="38" t="s">
        <v>37</v>
      </c>
      <c r="G34" s="34"/>
      <c r="H34" s="34"/>
      <c r="I34" s="38" t="s">
        <v>36</v>
      </c>
      <c r="J34" s="38" t="s">
        <v>38</v>
      </c>
      <c r="K34" s="34"/>
      <c r="L34" s="9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5"/>
      <c r="C35" s="34"/>
      <c r="D35" s="101" t="s">
        <v>39</v>
      </c>
      <c r="E35" s="29" t="s">
        <v>40</v>
      </c>
      <c r="F35" s="102">
        <f>ROUND((SUM(BE87:BE101)),  2)</f>
        <v>0</v>
      </c>
      <c r="G35" s="34"/>
      <c r="H35" s="34"/>
      <c r="I35" s="103">
        <v>0.21</v>
      </c>
      <c r="J35" s="102">
        <f>ROUND(((SUM(BE87:BE101))*I35),  2)</f>
        <v>0</v>
      </c>
      <c r="K35" s="34"/>
      <c r="L35" s="9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5"/>
      <c r="C36" s="34"/>
      <c r="D36" s="34"/>
      <c r="E36" s="29" t="s">
        <v>41</v>
      </c>
      <c r="F36" s="102">
        <f>ROUND((SUM(BF87:BF101)),  2)</f>
        <v>0</v>
      </c>
      <c r="G36" s="34"/>
      <c r="H36" s="34"/>
      <c r="I36" s="103">
        <v>0.15</v>
      </c>
      <c r="J36" s="102">
        <f>ROUND(((SUM(BF87:BF101))*I36),  2)</f>
        <v>0</v>
      </c>
      <c r="K36" s="34"/>
      <c r="L36" s="9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42</v>
      </c>
      <c r="F37" s="102">
        <f>ROUND((SUM(BG87:BG101)),  2)</f>
        <v>0</v>
      </c>
      <c r="G37" s="34"/>
      <c r="H37" s="34"/>
      <c r="I37" s="103">
        <v>0.21</v>
      </c>
      <c r="J37" s="102">
        <f>0</f>
        <v>0</v>
      </c>
      <c r="K37" s="34"/>
      <c r="L37" s="9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9" t="s">
        <v>43</v>
      </c>
      <c r="F38" s="102">
        <f>ROUND((SUM(BH87:BH101)),  2)</f>
        <v>0</v>
      </c>
      <c r="G38" s="34"/>
      <c r="H38" s="34"/>
      <c r="I38" s="103">
        <v>0.15</v>
      </c>
      <c r="J38" s="102">
        <f>0</f>
        <v>0</v>
      </c>
      <c r="K38" s="34"/>
      <c r="L38" s="9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9" t="s">
        <v>44</v>
      </c>
      <c r="F39" s="102">
        <f>ROUND((SUM(BI87:BI101)),  2)</f>
        <v>0</v>
      </c>
      <c r="G39" s="34"/>
      <c r="H39" s="34"/>
      <c r="I39" s="103">
        <v>0</v>
      </c>
      <c r="J39" s="102">
        <f>0</f>
        <v>0</v>
      </c>
      <c r="K39" s="34"/>
      <c r="L39" s="9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45</v>
      </c>
      <c r="E41" s="57"/>
      <c r="F41" s="57"/>
      <c r="G41" s="106" t="s">
        <v>46</v>
      </c>
      <c r="H41" s="107" t="s">
        <v>47</v>
      </c>
      <c r="I41" s="57"/>
      <c r="J41" s="108">
        <f>SUM(J32:J39)</f>
        <v>0</v>
      </c>
      <c r="K41" s="109"/>
      <c r="L41" s="9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98</v>
      </c>
      <c r="D47" s="34"/>
      <c r="E47" s="34"/>
      <c r="F47" s="34"/>
      <c r="G47" s="34"/>
      <c r="H47" s="34"/>
      <c r="I47" s="34"/>
      <c r="J47" s="34"/>
      <c r="K47" s="34"/>
      <c r="L47" s="9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549" t="str">
        <f>E7</f>
        <v>Nemocnice Vyškov</v>
      </c>
      <c r="F50" s="550"/>
      <c r="G50" s="550"/>
      <c r="H50" s="550"/>
      <c r="I50" s="34"/>
      <c r="J50" s="34"/>
      <c r="K50" s="34"/>
      <c r="L50" s="9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94</v>
      </c>
      <c r="L51" s="22"/>
    </row>
    <row r="52" spans="1:47" s="2" customFormat="1" ht="16.5" customHeight="1">
      <c r="A52" s="34"/>
      <c r="B52" s="35"/>
      <c r="C52" s="34"/>
      <c r="D52" s="34"/>
      <c r="E52" s="549" t="s">
        <v>95</v>
      </c>
      <c r="F52" s="548"/>
      <c r="G52" s="548"/>
      <c r="H52" s="548"/>
      <c r="I52" s="34"/>
      <c r="J52" s="34"/>
      <c r="K52" s="34"/>
      <c r="L52" s="9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96</v>
      </c>
      <c r="D53" s="34"/>
      <c r="E53" s="34"/>
      <c r="F53" s="34"/>
      <c r="G53" s="34"/>
      <c r="H53" s="34"/>
      <c r="I53" s="34"/>
      <c r="J53" s="34"/>
      <c r="K53" s="34"/>
      <c r="L53" s="9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529" t="str">
        <f>E11</f>
        <v>01.2 - Ochranný nátěr střechy A8</v>
      </c>
      <c r="F54" s="548"/>
      <c r="G54" s="548"/>
      <c r="H54" s="548"/>
      <c r="I54" s="34"/>
      <c r="J54" s="34"/>
      <c r="K54" s="34"/>
      <c r="L54" s="9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 xml:space="preserve"> </v>
      </c>
      <c r="G56" s="34"/>
      <c r="H56" s="34"/>
      <c r="I56" s="29" t="s">
        <v>23</v>
      </c>
      <c r="J56" s="52" t="str">
        <f>IF(J14="","",J14)</f>
        <v>26. 8. 2022</v>
      </c>
      <c r="K56" s="34"/>
      <c r="L56" s="9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15" customHeight="1">
      <c r="A58" s="34"/>
      <c r="B58" s="35"/>
      <c r="C58" s="29" t="s">
        <v>25</v>
      </c>
      <c r="D58" s="34"/>
      <c r="E58" s="34"/>
      <c r="F58" s="27" t="str">
        <f>E17</f>
        <v xml:space="preserve"> </v>
      </c>
      <c r="G58" s="34"/>
      <c r="H58" s="34"/>
      <c r="I58" s="29" t="s">
        <v>30</v>
      </c>
      <c r="J58" s="32" t="str">
        <f>E23</f>
        <v xml:space="preserve"> </v>
      </c>
      <c r="K58" s="34"/>
      <c r="L58" s="9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28</v>
      </c>
      <c r="D59" s="34"/>
      <c r="E59" s="34"/>
      <c r="F59" s="27" t="str">
        <f>IF(E20="","",E20)</f>
        <v>Vyplň údaj</v>
      </c>
      <c r="G59" s="34"/>
      <c r="H59" s="34"/>
      <c r="I59" s="29" t="s">
        <v>32</v>
      </c>
      <c r="J59" s="32" t="str">
        <f>E26</f>
        <v xml:space="preserve"> </v>
      </c>
      <c r="K59" s="34"/>
      <c r="L59" s="9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99</v>
      </c>
      <c r="D61" s="104"/>
      <c r="E61" s="104"/>
      <c r="F61" s="104"/>
      <c r="G61" s="104"/>
      <c r="H61" s="104"/>
      <c r="I61" s="104"/>
      <c r="J61" s="111" t="s">
        <v>100</v>
      </c>
      <c r="K61" s="104"/>
      <c r="L61" s="9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12" t="s">
        <v>67</v>
      </c>
      <c r="D63" s="34"/>
      <c r="E63" s="34"/>
      <c r="F63" s="34"/>
      <c r="G63" s="34"/>
      <c r="H63" s="34"/>
      <c r="I63" s="34"/>
      <c r="J63" s="68">
        <f>J87</f>
        <v>0</v>
      </c>
      <c r="K63" s="34"/>
      <c r="L63" s="9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101</v>
      </c>
    </row>
    <row r="64" spans="1:47" s="9" customFormat="1" ht="24.9" customHeight="1">
      <c r="B64" s="113"/>
      <c r="D64" s="114" t="s">
        <v>109</v>
      </c>
      <c r="E64" s="115"/>
      <c r="F64" s="115"/>
      <c r="G64" s="115"/>
      <c r="H64" s="115"/>
      <c r="I64" s="115"/>
      <c r="J64" s="116">
        <f>J88</f>
        <v>0</v>
      </c>
      <c r="L64" s="113"/>
    </row>
    <row r="65" spans="1:31" s="10" customFormat="1" ht="19.95" customHeight="1">
      <c r="B65" s="117"/>
      <c r="D65" s="118" t="s">
        <v>1082</v>
      </c>
      <c r="E65" s="119"/>
      <c r="F65" s="119"/>
      <c r="G65" s="119"/>
      <c r="H65" s="119"/>
      <c r="I65" s="119"/>
      <c r="J65" s="120">
        <f>J89</f>
        <v>0</v>
      </c>
      <c r="L65" s="117"/>
    </row>
    <row r="66" spans="1:31" s="2" customFormat="1" ht="21.7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" customHeight="1">
      <c r="A67" s="34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9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" customHeight="1">
      <c r="A71" s="34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9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" customHeight="1">
      <c r="A72" s="34"/>
      <c r="B72" s="35"/>
      <c r="C72" s="23" t="s">
        <v>124</v>
      </c>
      <c r="D72" s="34"/>
      <c r="E72" s="34"/>
      <c r="F72" s="34"/>
      <c r="G72" s="34"/>
      <c r="H72" s="34"/>
      <c r="I72" s="34"/>
      <c r="J72" s="34"/>
      <c r="K72" s="34"/>
      <c r="L72" s="9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17</v>
      </c>
      <c r="D74" s="34"/>
      <c r="E74" s="34"/>
      <c r="F74" s="34"/>
      <c r="G74" s="34"/>
      <c r="H74" s="34"/>
      <c r="I74" s="34"/>
      <c r="J74" s="34"/>
      <c r="K74" s="34"/>
      <c r="L74" s="9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4"/>
      <c r="D75" s="34"/>
      <c r="E75" s="549" t="str">
        <f>E7</f>
        <v>Nemocnice Vyškov</v>
      </c>
      <c r="F75" s="550"/>
      <c r="G75" s="550"/>
      <c r="H75" s="550"/>
      <c r="I75" s="34"/>
      <c r="J75" s="34"/>
      <c r="K75" s="34"/>
      <c r="L75" s="9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2"/>
      <c r="C76" s="29" t="s">
        <v>94</v>
      </c>
      <c r="L76" s="22"/>
    </row>
    <row r="77" spans="1:31" s="2" customFormat="1" ht="16.5" customHeight="1">
      <c r="A77" s="34"/>
      <c r="B77" s="35"/>
      <c r="C77" s="34"/>
      <c r="D77" s="34"/>
      <c r="E77" s="549" t="s">
        <v>95</v>
      </c>
      <c r="F77" s="548"/>
      <c r="G77" s="548"/>
      <c r="H77" s="548"/>
      <c r="I77" s="34"/>
      <c r="J77" s="34"/>
      <c r="K77" s="34"/>
      <c r="L77" s="9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96</v>
      </c>
      <c r="D78" s="34"/>
      <c r="E78" s="34"/>
      <c r="F78" s="34"/>
      <c r="G78" s="34"/>
      <c r="H78" s="34"/>
      <c r="I78" s="34"/>
      <c r="J78" s="34"/>
      <c r="K78" s="34"/>
      <c r="L78" s="9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4"/>
      <c r="D79" s="34"/>
      <c r="E79" s="529" t="str">
        <f>E11</f>
        <v>01.2 - Ochranný nátěr střechy A8</v>
      </c>
      <c r="F79" s="548"/>
      <c r="G79" s="548"/>
      <c r="H79" s="548"/>
      <c r="I79" s="34"/>
      <c r="J79" s="34"/>
      <c r="K79" s="34"/>
      <c r="L79" s="9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4"/>
      <c r="E81" s="34"/>
      <c r="F81" s="27" t="str">
        <f>F14</f>
        <v xml:space="preserve"> </v>
      </c>
      <c r="G81" s="34"/>
      <c r="H81" s="34"/>
      <c r="I81" s="29" t="s">
        <v>23</v>
      </c>
      <c r="J81" s="52" t="str">
        <f>IF(J14="","",J14)</f>
        <v>26. 8. 2022</v>
      </c>
      <c r="K81" s="34"/>
      <c r="L81" s="9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4"/>
      <c r="D82" s="34"/>
      <c r="E82" s="34"/>
      <c r="F82" s="34"/>
      <c r="G82" s="34"/>
      <c r="H82" s="34"/>
      <c r="I82" s="34"/>
      <c r="J82" s="34"/>
      <c r="K82" s="34"/>
      <c r="L82" s="9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15" customHeight="1">
      <c r="A83" s="34"/>
      <c r="B83" s="35"/>
      <c r="C83" s="29" t="s">
        <v>25</v>
      </c>
      <c r="D83" s="34"/>
      <c r="E83" s="34"/>
      <c r="F83" s="27" t="str">
        <f>E17</f>
        <v xml:space="preserve"> </v>
      </c>
      <c r="G83" s="34"/>
      <c r="H83" s="34"/>
      <c r="I83" s="29" t="s">
        <v>30</v>
      </c>
      <c r="J83" s="32" t="str">
        <f>E23</f>
        <v xml:space="preserve"> </v>
      </c>
      <c r="K83" s="34"/>
      <c r="L83" s="9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15" customHeight="1">
      <c r="A84" s="34"/>
      <c r="B84" s="35"/>
      <c r="C84" s="29" t="s">
        <v>28</v>
      </c>
      <c r="D84" s="34"/>
      <c r="E84" s="34"/>
      <c r="F84" s="27" t="str">
        <f>IF(E20="","",E20)</f>
        <v>Vyplň údaj</v>
      </c>
      <c r="G84" s="34"/>
      <c r="H84" s="34"/>
      <c r="I84" s="29" t="s">
        <v>32</v>
      </c>
      <c r="J84" s="32" t="str">
        <f>E26</f>
        <v xml:space="preserve"> </v>
      </c>
      <c r="K84" s="34"/>
      <c r="L84" s="9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21"/>
      <c r="B86" s="122"/>
      <c r="C86" s="123" t="s">
        <v>125</v>
      </c>
      <c r="D86" s="124" t="s">
        <v>54</v>
      </c>
      <c r="E86" s="124" t="s">
        <v>50</v>
      </c>
      <c r="F86" s="124" t="s">
        <v>51</v>
      </c>
      <c r="G86" s="124" t="s">
        <v>126</v>
      </c>
      <c r="H86" s="124" t="s">
        <v>127</v>
      </c>
      <c r="I86" s="124" t="s">
        <v>128</v>
      </c>
      <c r="J86" s="124" t="s">
        <v>100</v>
      </c>
      <c r="K86" s="125" t="s">
        <v>129</v>
      </c>
      <c r="L86" s="126"/>
      <c r="M86" s="59" t="s">
        <v>3</v>
      </c>
      <c r="N86" s="60" t="s">
        <v>39</v>
      </c>
      <c r="O86" s="60" t="s">
        <v>130</v>
      </c>
      <c r="P86" s="60" t="s">
        <v>131</v>
      </c>
      <c r="Q86" s="60" t="s">
        <v>132</v>
      </c>
      <c r="R86" s="60" t="s">
        <v>133</v>
      </c>
      <c r="S86" s="60" t="s">
        <v>134</v>
      </c>
      <c r="T86" s="61" t="s">
        <v>135</v>
      </c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5" s="2" customFormat="1" ht="22.8" customHeight="1">
      <c r="A87" s="34"/>
      <c r="B87" s="35"/>
      <c r="C87" s="66" t="s">
        <v>136</v>
      </c>
      <c r="D87" s="34"/>
      <c r="E87" s="34"/>
      <c r="F87" s="34"/>
      <c r="G87" s="34"/>
      <c r="H87" s="34"/>
      <c r="I87" s="34"/>
      <c r="J87" s="127">
        <f>BK87</f>
        <v>0</v>
      </c>
      <c r="K87" s="34"/>
      <c r="L87" s="35"/>
      <c r="M87" s="62"/>
      <c r="N87" s="53"/>
      <c r="O87" s="63"/>
      <c r="P87" s="128">
        <f>P88</f>
        <v>0</v>
      </c>
      <c r="Q87" s="63"/>
      <c r="R87" s="128">
        <f>R88</f>
        <v>0.26237279999999996</v>
      </c>
      <c r="S87" s="63"/>
      <c r="T87" s="129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68</v>
      </c>
      <c r="AU87" s="19" t="s">
        <v>101</v>
      </c>
      <c r="BK87" s="130">
        <f>BK88</f>
        <v>0</v>
      </c>
    </row>
    <row r="88" spans="1:65" s="12" customFormat="1" ht="25.95" customHeight="1">
      <c r="B88" s="131"/>
      <c r="D88" s="132" t="s">
        <v>68</v>
      </c>
      <c r="E88" s="133" t="s">
        <v>596</v>
      </c>
      <c r="F88" s="133" t="s">
        <v>597</v>
      </c>
      <c r="I88" s="134"/>
      <c r="J88" s="135">
        <f>BK88</f>
        <v>0</v>
      </c>
      <c r="L88" s="131"/>
      <c r="M88" s="136"/>
      <c r="N88" s="137"/>
      <c r="O88" s="137"/>
      <c r="P88" s="138">
        <f>P89</f>
        <v>0</v>
      </c>
      <c r="Q88" s="137"/>
      <c r="R88" s="138">
        <f>R89</f>
        <v>0.26237279999999996</v>
      </c>
      <c r="S88" s="137"/>
      <c r="T88" s="139">
        <f>T89</f>
        <v>0</v>
      </c>
      <c r="AR88" s="132" t="s">
        <v>78</v>
      </c>
      <c r="AT88" s="140" t="s">
        <v>68</v>
      </c>
      <c r="AU88" s="140" t="s">
        <v>69</v>
      </c>
      <c r="AY88" s="132" t="s">
        <v>139</v>
      </c>
      <c r="BK88" s="141">
        <f>BK89</f>
        <v>0</v>
      </c>
    </row>
    <row r="89" spans="1:65" s="12" customFormat="1" ht="22.8" customHeight="1">
      <c r="B89" s="131"/>
      <c r="D89" s="132" t="s">
        <v>68</v>
      </c>
      <c r="E89" s="142" t="s">
        <v>1083</v>
      </c>
      <c r="F89" s="142" t="s">
        <v>1084</v>
      </c>
      <c r="I89" s="134"/>
      <c r="J89" s="143">
        <f>BK89</f>
        <v>0</v>
      </c>
      <c r="L89" s="131"/>
      <c r="M89" s="136"/>
      <c r="N89" s="137"/>
      <c r="O89" s="137"/>
      <c r="P89" s="138">
        <f>SUM(P90:P101)</f>
        <v>0</v>
      </c>
      <c r="Q89" s="137"/>
      <c r="R89" s="138">
        <f>SUM(R90:R101)</f>
        <v>0.26237279999999996</v>
      </c>
      <c r="S89" s="137"/>
      <c r="T89" s="139">
        <f>SUM(T90:T101)</f>
        <v>0</v>
      </c>
      <c r="AR89" s="132" t="s">
        <v>78</v>
      </c>
      <c r="AT89" s="140" t="s">
        <v>68</v>
      </c>
      <c r="AU89" s="140" t="s">
        <v>76</v>
      </c>
      <c r="AY89" s="132" t="s">
        <v>139</v>
      </c>
      <c r="BK89" s="141">
        <f>SUM(BK90:BK101)</f>
        <v>0</v>
      </c>
    </row>
    <row r="90" spans="1:65" s="2" customFormat="1" ht="37.799999999999997" customHeight="1">
      <c r="A90" s="34"/>
      <c r="B90" s="144"/>
      <c r="C90" s="145" t="s">
        <v>76</v>
      </c>
      <c r="D90" s="145" t="s">
        <v>142</v>
      </c>
      <c r="E90" s="146" t="s">
        <v>1085</v>
      </c>
      <c r="F90" s="147" t="s">
        <v>1086</v>
      </c>
      <c r="G90" s="148" t="s">
        <v>145</v>
      </c>
      <c r="H90" s="149">
        <v>558.24</v>
      </c>
      <c r="I90" s="150"/>
      <c r="J90" s="151">
        <f>ROUND(I90*H90,2)</f>
        <v>0</v>
      </c>
      <c r="K90" s="147" t="s">
        <v>146</v>
      </c>
      <c r="L90" s="35"/>
      <c r="M90" s="152" t="s">
        <v>3</v>
      </c>
      <c r="N90" s="153" t="s">
        <v>40</v>
      </c>
      <c r="O90" s="55"/>
      <c r="P90" s="154">
        <f>O90*H90</f>
        <v>0</v>
      </c>
      <c r="Q90" s="154">
        <v>6.9999999999999994E-5</v>
      </c>
      <c r="R90" s="154">
        <f>Q90*H90</f>
        <v>3.9076799999999995E-2</v>
      </c>
      <c r="S90" s="154">
        <v>0</v>
      </c>
      <c r="T90" s="15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56" t="s">
        <v>197</v>
      </c>
      <c r="AT90" s="156" t="s">
        <v>142</v>
      </c>
      <c r="AU90" s="156" t="s">
        <v>78</v>
      </c>
      <c r="AY90" s="19" t="s">
        <v>139</v>
      </c>
      <c r="BE90" s="157">
        <f>IF(N90="základní",J90,0)</f>
        <v>0</v>
      </c>
      <c r="BF90" s="157">
        <f>IF(N90="snížená",J90,0)</f>
        <v>0</v>
      </c>
      <c r="BG90" s="157">
        <f>IF(N90="zákl. přenesená",J90,0)</f>
        <v>0</v>
      </c>
      <c r="BH90" s="157">
        <f>IF(N90="sníž. přenesená",J90,0)</f>
        <v>0</v>
      </c>
      <c r="BI90" s="157">
        <f>IF(N90="nulová",J90,0)</f>
        <v>0</v>
      </c>
      <c r="BJ90" s="19" t="s">
        <v>76</v>
      </c>
      <c r="BK90" s="157">
        <f>ROUND(I90*H90,2)</f>
        <v>0</v>
      </c>
      <c r="BL90" s="19" t="s">
        <v>197</v>
      </c>
      <c r="BM90" s="156" t="s">
        <v>1087</v>
      </c>
    </row>
    <row r="91" spans="1:65" s="2" customFormat="1">
      <c r="A91" s="34"/>
      <c r="B91" s="35"/>
      <c r="C91" s="34"/>
      <c r="D91" s="158" t="s">
        <v>149</v>
      </c>
      <c r="E91" s="34"/>
      <c r="F91" s="159" t="s">
        <v>1088</v>
      </c>
      <c r="G91" s="34"/>
      <c r="H91" s="34"/>
      <c r="I91" s="160"/>
      <c r="J91" s="34"/>
      <c r="K91" s="34"/>
      <c r="L91" s="35"/>
      <c r="M91" s="161"/>
      <c r="N91" s="162"/>
      <c r="O91" s="55"/>
      <c r="P91" s="55"/>
      <c r="Q91" s="55"/>
      <c r="R91" s="55"/>
      <c r="S91" s="55"/>
      <c r="T91" s="5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149</v>
      </c>
      <c r="AU91" s="19" t="s">
        <v>78</v>
      </c>
    </row>
    <row r="92" spans="1:65" s="13" customFormat="1">
      <c r="B92" s="163"/>
      <c r="D92" s="164" t="s">
        <v>151</v>
      </c>
      <c r="E92" s="165" t="s">
        <v>3</v>
      </c>
      <c r="F92" s="166" t="s">
        <v>1089</v>
      </c>
      <c r="H92" s="165" t="s">
        <v>3</v>
      </c>
      <c r="I92" s="167"/>
      <c r="L92" s="163"/>
      <c r="M92" s="168"/>
      <c r="N92" s="169"/>
      <c r="O92" s="169"/>
      <c r="P92" s="169"/>
      <c r="Q92" s="169"/>
      <c r="R92" s="169"/>
      <c r="S92" s="169"/>
      <c r="T92" s="170"/>
      <c r="AT92" s="165" t="s">
        <v>151</v>
      </c>
      <c r="AU92" s="165" t="s">
        <v>78</v>
      </c>
      <c r="AV92" s="13" t="s">
        <v>76</v>
      </c>
      <c r="AW92" s="13" t="s">
        <v>31</v>
      </c>
      <c r="AX92" s="13" t="s">
        <v>69</v>
      </c>
      <c r="AY92" s="165" t="s">
        <v>139</v>
      </c>
    </row>
    <row r="93" spans="1:65" s="14" customFormat="1">
      <c r="B93" s="171"/>
      <c r="D93" s="164" t="s">
        <v>151</v>
      </c>
      <c r="E93" s="172" t="s">
        <v>3</v>
      </c>
      <c r="F93" s="173" t="s">
        <v>1090</v>
      </c>
      <c r="H93" s="174">
        <v>558.24</v>
      </c>
      <c r="I93" s="175"/>
      <c r="L93" s="171"/>
      <c r="M93" s="176"/>
      <c r="N93" s="177"/>
      <c r="O93" s="177"/>
      <c r="P93" s="177"/>
      <c r="Q93" s="177"/>
      <c r="R93" s="177"/>
      <c r="S93" s="177"/>
      <c r="T93" s="178"/>
      <c r="AT93" s="172" t="s">
        <v>151</v>
      </c>
      <c r="AU93" s="172" t="s">
        <v>78</v>
      </c>
      <c r="AV93" s="14" t="s">
        <v>78</v>
      </c>
      <c r="AW93" s="14" t="s">
        <v>31</v>
      </c>
      <c r="AX93" s="14" t="s">
        <v>76</v>
      </c>
      <c r="AY93" s="172" t="s">
        <v>139</v>
      </c>
    </row>
    <row r="94" spans="1:65" s="2" customFormat="1" ht="24.15" customHeight="1">
      <c r="A94" s="34"/>
      <c r="B94" s="144"/>
      <c r="C94" s="145" t="s">
        <v>78</v>
      </c>
      <c r="D94" s="145" t="s">
        <v>142</v>
      </c>
      <c r="E94" s="146" t="s">
        <v>1091</v>
      </c>
      <c r="F94" s="147" t="s">
        <v>1092</v>
      </c>
      <c r="G94" s="148" t="s">
        <v>145</v>
      </c>
      <c r="H94" s="149">
        <v>558.24</v>
      </c>
      <c r="I94" s="150"/>
      <c r="J94" s="151">
        <f>ROUND(I94*H94,2)</f>
        <v>0</v>
      </c>
      <c r="K94" s="147" t="s">
        <v>146</v>
      </c>
      <c r="L94" s="35"/>
      <c r="M94" s="152" t="s">
        <v>3</v>
      </c>
      <c r="N94" s="153" t="s">
        <v>40</v>
      </c>
      <c r="O94" s="55"/>
      <c r="P94" s="154">
        <f>O94*H94</f>
        <v>0</v>
      </c>
      <c r="Q94" s="154">
        <v>1.3999999999999999E-4</v>
      </c>
      <c r="R94" s="154">
        <f>Q94*H94</f>
        <v>7.815359999999999E-2</v>
      </c>
      <c r="S94" s="154">
        <v>0</v>
      </c>
      <c r="T94" s="155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6" t="s">
        <v>197</v>
      </c>
      <c r="AT94" s="156" t="s">
        <v>142</v>
      </c>
      <c r="AU94" s="156" t="s">
        <v>78</v>
      </c>
      <c r="AY94" s="19" t="s">
        <v>139</v>
      </c>
      <c r="BE94" s="157">
        <f>IF(N94="základní",J94,0)</f>
        <v>0</v>
      </c>
      <c r="BF94" s="157">
        <f>IF(N94="snížená",J94,0)</f>
        <v>0</v>
      </c>
      <c r="BG94" s="157">
        <f>IF(N94="zákl. přenesená",J94,0)</f>
        <v>0</v>
      </c>
      <c r="BH94" s="157">
        <f>IF(N94="sníž. přenesená",J94,0)</f>
        <v>0</v>
      </c>
      <c r="BI94" s="157">
        <f>IF(N94="nulová",J94,0)</f>
        <v>0</v>
      </c>
      <c r="BJ94" s="19" t="s">
        <v>76</v>
      </c>
      <c r="BK94" s="157">
        <f>ROUND(I94*H94,2)</f>
        <v>0</v>
      </c>
      <c r="BL94" s="19" t="s">
        <v>197</v>
      </c>
      <c r="BM94" s="156" t="s">
        <v>1093</v>
      </c>
    </row>
    <row r="95" spans="1:65" s="2" customFormat="1">
      <c r="A95" s="34"/>
      <c r="B95" s="35"/>
      <c r="C95" s="34"/>
      <c r="D95" s="158" t="s">
        <v>149</v>
      </c>
      <c r="E95" s="34"/>
      <c r="F95" s="159" t="s">
        <v>1094</v>
      </c>
      <c r="G95" s="34"/>
      <c r="H95" s="34"/>
      <c r="I95" s="160"/>
      <c r="J95" s="34"/>
      <c r="K95" s="34"/>
      <c r="L95" s="35"/>
      <c r="M95" s="161"/>
      <c r="N95" s="162"/>
      <c r="O95" s="55"/>
      <c r="P95" s="55"/>
      <c r="Q95" s="55"/>
      <c r="R95" s="55"/>
      <c r="S95" s="55"/>
      <c r="T95" s="5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149</v>
      </c>
      <c r="AU95" s="19" t="s">
        <v>78</v>
      </c>
    </row>
    <row r="96" spans="1:65" s="2" customFormat="1" ht="24.15" customHeight="1">
      <c r="A96" s="34"/>
      <c r="B96" s="144"/>
      <c r="C96" s="145" t="s">
        <v>140</v>
      </c>
      <c r="D96" s="145" t="s">
        <v>142</v>
      </c>
      <c r="E96" s="146" t="s">
        <v>1095</v>
      </c>
      <c r="F96" s="147" t="s">
        <v>1096</v>
      </c>
      <c r="G96" s="148" t="s">
        <v>145</v>
      </c>
      <c r="H96" s="149">
        <v>558.24</v>
      </c>
      <c r="I96" s="150"/>
      <c r="J96" s="151">
        <f>ROUND(I96*H96,2)</f>
        <v>0</v>
      </c>
      <c r="K96" s="147" t="s">
        <v>146</v>
      </c>
      <c r="L96" s="35"/>
      <c r="M96" s="152" t="s">
        <v>3</v>
      </c>
      <c r="N96" s="153" t="s">
        <v>40</v>
      </c>
      <c r="O96" s="55"/>
      <c r="P96" s="154">
        <f>O96*H96</f>
        <v>0</v>
      </c>
      <c r="Q96" s="154">
        <v>1.2999999999999999E-4</v>
      </c>
      <c r="R96" s="154">
        <f>Q96*H96</f>
        <v>7.2571199999999988E-2</v>
      </c>
      <c r="S96" s="154">
        <v>0</v>
      </c>
      <c r="T96" s="15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197</v>
      </c>
      <c r="AT96" s="156" t="s">
        <v>142</v>
      </c>
      <c r="AU96" s="156" t="s">
        <v>78</v>
      </c>
      <c r="AY96" s="19" t="s">
        <v>139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19" t="s">
        <v>76</v>
      </c>
      <c r="BK96" s="157">
        <f>ROUND(I96*H96,2)</f>
        <v>0</v>
      </c>
      <c r="BL96" s="19" t="s">
        <v>197</v>
      </c>
      <c r="BM96" s="156" t="s">
        <v>1097</v>
      </c>
    </row>
    <row r="97" spans="1:65" s="2" customFormat="1">
      <c r="A97" s="34"/>
      <c r="B97" s="35"/>
      <c r="C97" s="34"/>
      <c r="D97" s="158" t="s">
        <v>149</v>
      </c>
      <c r="E97" s="34"/>
      <c r="F97" s="159" t="s">
        <v>1098</v>
      </c>
      <c r="G97" s="34"/>
      <c r="H97" s="34"/>
      <c r="I97" s="160"/>
      <c r="J97" s="34"/>
      <c r="K97" s="34"/>
      <c r="L97" s="35"/>
      <c r="M97" s="161"/>
      <c r="N97" s="162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149</v>
      </c>
      <c r="AU97" s="19" t="s">
        <v>78</v>
      </c>
    </row>
    <row r="98" spans="1:65" s="2" customFormat="1" ht="24.15" customHeight="1">
      <c r="A98" s="34"/>
      <c r="B98" s="144"/>
      <c r="C98" s="145" t="s">
        <v>147</v>
      </c>
      <c r="D98" s="145" t="s">
        <v>142</v>
      </c>
      <c r="E98" s="146" t="s">
        <v>1099</v>
      </c>
      <c r="F98" s="147" t="s">
        <v>1100</v>
      </c>
      <c r="G98" s="148" t="s">
        <v>145</v>
      </c>
      <c r="H98" s="149">
        <v>558.24</v>
      </c>
      <c r="I98" s="150"/>
      <c r="J98" s="151">
        <f>ROUND(I98*H98,2)</f>
        <v>0</v>
      </c>
      <c r="K98" s="147" t="s">
        <v>146</v>
      </c>
      <c r="L98" s="35"/>
      <c r="M98" s="152" t="s">
        <v>3</v>
      </c>
      <c r="N98" s="153" t="s">
        <v>40</v>
      </c>
      <c r="O98" s="55"/>
      <c r="P98" s="154">
        <f>O98*H98</f>
        <v>0</v>
      </c>
      <c r="Q98" s="154">
        <v>1.2999999999999999E-4</v>
      </c>
      <c r="R98" s="154">
        <f>Q98*H98</f>
        <v>7.2571199999999988E-2</v>
      </c>
      <c r="S98" s="154">
        <v>0</v>
      </c>
      <c r="T98" s="15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56" t="s">
        <v>197</v>
      </c>
      <c r="AT98" s="156" t="s">
        <v>142</v>
      </c>
      <c r="AU98" s="156" t="s">
        <v>78</v>
      </c>
      <c r="AY98" s="19" t="s">
        <v>139</v>
      </c>
      <c r="BE98" s="157">
        <f>IF(N98="základní",J98,0)</f>
        <v>0</v>
      </c>
      <c r="BF98" s="157">
        <f>IF(N98="snížená",J98,0)</f>
        <v>0</v>
      </c>
      <c r="BG98" s="157">
        <f>IF(N98="zákl. přenesená",J98,0)</f>
        <v>0</v>
      </c>
      <c r="BH98" s="157">
        <f>IF(N98="sníž. přenesená",J98,0)</f>
        <v>0</v>
      </c>
      <c r="BI98" s="157">
        <f>IF(N98="nulová",J98,0)</f>
        <v>0</v>
      </c>
      <c r="BJ98" s="19" t="s">
        <v>76</v>
      </c>
      <c r="BK98" s="157">
        <f>ROUND(I98*H98,2)</f>
        <v>0</v>
      </c>
      <c r="BL98" s="19" t="s">
        <v>197</v>
      </c>
      <c r="BM98" s="156" t="s">
        <v>1101</v>
      </c>
    </row>
    <row r="99" spans="1:65" s="2" customFormat="1">
      <c r="A99" s="34"/>
      <c r="B99" s="35"/>
      <c r="C99" s="34"/>
      <c r="D99" s="158" t="s">
        <v>149</v>
      </c>
      <c r="E99" s="34"/>
      <c r="F99" s="159" t="s">
        <v>1102</v>
      </c>
      <c r="G99" s="34"/>
      <c r="H99" s="34"/>
      <c r="I99" s="160"/>
      <c r="J99" s="34"/>
      <c r="K99" s="34"/>
      <c r="L99" s="35"/>
      <c r="M99" s="161"/>
      <c r="N99" s="162"/>
      <c r="O99" s="55"/>
      <c r="P99" s="55"/>
      <c r="Q99" s="55"/>
      <c r="R99" s="55"/>
      <c r="S99" s="55"/>
      <c r="T99" s="5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149</v>
      </c>
      <c r="AU99" s="19" t="s">
        <v>78</v>
      </c>
    </row>
    <row r="100" spans="1:65" s="2" customFormat="1" ht="37.799999999999997" customHeight="1">
      <c r="A100" s="34"/>
      <c r="B100" s="144"/>
      <c r="C100" s="145" t="s">
        <v>174</v>
      </c>
      <c r="D100" s="145" t="s">
        <v>142</v>
      </c>
      <c r="E100" s="146" t="s">
        <v>1103</v>
      </c>
      <c r="F100" s="147" t="s">
        <v>1104</v>
      </c>
      <c r="G100" s="148" t="s">
        <v>145</v>
      </c>
      <c r="H100" s="149">
        <v>558.24</v>
      </c>
      <c r="I100" s="150"/>
      <c r="J100" s="151">
        <f>ROUND(I100*H100,2)</f>
        <v>0</v>
      </c>
      <c r="K100" s="147" t="s">
        <v>146</v>
      </c>
      <c r="L100" s="35"/>
      <c r="M100" s="152" t="s">
        <v>3</v>
      </c>
      <c r="N100" s="153" t="s">
        <v>40</v>
      </c>
      <c r="O100" s="55"/>
      <c r="P100" s="154">
        <f>O100*H100</f>
        <v>0</v>
      </c>
      <c r="Q100" s="154">
        <v>0</v>
      </c>
      <c r="R100" s="154">
        <f>Q100*H100</f>
        <v>0</v>
      </c>
      <c r="S100" s="154">
        <v>0</v>
      </c>
      <c r="T100" s="15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197</v>
      </c>
      <c r="AT100" s="156" t="s">
        <v>142</v>
      </c>
      <c r="AU100" s="156" t="s">
        <v>78</v>
      </c>
      <c r="AY100" s="19" t="s">
        <v>139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19" t="s">
        <v>76</v>
      </c>
      <c r="BK100" s="157">
        <f>ROUND(I100*H100,2)</f>
        <v>0</v>
      </c>
      <c r="BL100" s="19" t="s">
        <v>197</v>
      </c>
      <c r="BM100" s="156" t="s">
        <v>1105</v>
      </c>
    </row>
    <row r="101" spans="1:65" s="2" customFormat="1">
      <c r="A101" s="34"/>
      <c r="B101" s="35"/>
      <c r="C101" s="34"/>
      <c r="D101" s="158" t="s">
        <v>149</v>
      </c>
      <c r="E101" s="34"/>
      <c r="F101" s="159" t="s">
        <v>1106</v>
      </c>
      <c r="G101" s="34"/>
      <c r="H101" s="34"/>
      <c r="I101" s="160"/>
      <c r="J101" s="34"/>
      <c r="K101" s="34"/>
      <c r="L101" s="35"/>
      <c r="M101" s="210"/>
      <c r="N101" s="211"/>
      <c r="O101" s="207"/>
      <c r="P101" s="207"/>
      <c r="Q101" s="207"/>
      <c r="R101" s="207"/>
      <c r="S101" s="207"/>
      <c r="T101" s="212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149</v>
      </c>
      <c r="AU101" s="19" t="s">
        <v>78</v>
      </c>
    </row>
    <row r="102" spans="1:65" s="2" customFormat="1" ht="6.9" customHeight="1">
      <c r="A102" s="34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5"/>
      <c r="M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</sheetData>
  <autoFilter ref="C86:K10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/>
    <hyperlink ref="F95" r:id="rId2"/>
    <hyperlink ref="F97" r:id="rId3"/>
    <hyperlink ref="F99" r:id="rId4"/>
    <hyperlink ref="F101" r:id="rId5"/>
  </hyperlinks>
  <pageMargins left="0.39374999999999999" right="0.39374999999999999" top="0.39374999999999999" bottom="0.39374999999999999" header="0" footer="0"/>
  <pageSetup paperSize="9" scale="76" fitToHeight="100" orientation="portrait" blackAndWhite="1" r:id="rId6"/>
  <headerFooter>
    <oddFooter>&amp;CStrana &amp;P z &amp;N</oddFooter>
  </headerFooter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tabSelected="1" workbookViewId="0">
      <selection activeCell="H111" sqref="H11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509" t="s">
        <v>6</v>
      </c>
      <c r="M2" s="510"/>
      <c r="N2" s="510"/>
      <c r="O2" s="510"/>
      <c r="P2" s="510"/>
      <c r="Q2" s="510"/>
      <c r="R2" s="510"/>
      <c r="S2" s="510"/>
      <c r="T2" s="510"/>
      <c r="U2" s="510"/>
      <c r="V2" s="510"/>
      <c r="AT2" s="19" t="s">
        <v>89</v>
      </c>
    </row>
    <row r="3" spans="1:4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pans="1:46" s="1" customFormat="1" ht="24.9" customHeight="1">
      <c r="B4" s="22"/>
      <c r="D4" s="23" t="s">
        <v>93</v>
      </c>
      <c r="L4" s="22"/>
      <c r="M4" s="95" t="s">
        <v>11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549" t="str">
        <f>'Rekapitulace stavby'!K6</f>
        <v>Nemocnice Vyškov</v>
      </c>
      <c r="F7" s="550"/>
      <c r="G7" s="550"/>
      <c r="H7" s="550"/>
      <c r="L7" s="22"/>
    </row>
    <row r="8" spans="1:46" s="1" customFormat="1" ht="12" customHeight="1">
      <c r="B8" s="22"/>
      <c r="D8" s="29" t="s">
        <v>94</v>
      </c>
      <c r="L8" s="22"/>
    </row>
    <row r="9" spans="1:46" s="2" customFormat="1" ht="16.5" customHeight="1">
      <c r="A9" s="34"/>
      <c r="B9" s="35"/>
      <c r="C9" s="34"/>
      <c r="D9" s="34"/>
      <c r="E9" s="549" t="s">
        <v>95</v>
      </c>
      <c r="F9" s="548"/>
      <c r="G9" s="548"/>
      <c r="H9" s="548"/>
      <c r="I9" s="34"/>
      <c r="J9" s="34"/>
      <c r="K9" s="34"/>
      <c r="L9" s="9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96</v>
      </c>
      <c r="E10" s="34"/>
      <c r="F10" s="34"/>
      <c r="G10" s="34"/>
      <c r="H10" s="34"/>
      <c r="I10" s="34"/>
      <c r="J10" s="34"/>
      <c r="K10" s="34"/>
      <c r="L10" s="9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529" t="s">
        <v>1107</v>
      </c>
      <c r="F11" s="548"/>
      <c r="G11" s="548"/>
      <c r="H11" s="548"/>
      <c r="I11" s="34"/>
      <c r="J11" s="34"/>
      <c r="K11" s="34"/>
      <c r="L11" s="9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26. 8. 2022</v>
      </c>
      <c r="K14" s="34"/>
      <c r="L14" s="9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tr">
        <f>IF('Rekapitulace stavby'!AN10="","",'Rekapitulace stavby'!AN10)</f>
        <v/>
      </c>
      <c r="K16" s="34"/>
      <c r="L16" s="9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tr">
        <f>IF('Rekapitulace stavby'!E11="","",'Rekapitulace stavby'!E11)</f>
        <v xml:space="preserve"> </v>
      </c>
      <c r="F17" s="34"/>
      <c r="G17" s="34"/>
      <c r="H17" s="34"/>
      <c r="I17" s="29" t="s">
        <v>27</v>
      </c>
      <c r="J17" s="27" t="str">
        <f>IF('Rekapitulace stavby'!AN11="","",'Rekapitulace stavby'!AN11)</f>
        <v/>
      </c>
      <c r="K17" s="34"/>
      <c r="L17" s="9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28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551" t="str">
        <f>'Rekapitulace stavby'!E14</f>
        <v>Vyplň údaj</v>
      </c>
      <c r="F20" s="521"/>
      <c r="G20" s="521"/>
      <c r="H20" s="521"/>
      <c r="I20" s="29" t="s">
        <v>27</v>
      </c>
      <c r="J20" s="30" t="str">
        <f>'Rekapitulace stavby'!AN14</f>
        <v>Vyplň údaj</v>
      </c>
      <c r="K20" s="34"/>
      <c r="L20" s="9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30</v>
      </c>
      <c r="E22" s="34"/>
      <c r="F22" s="34"/>
      <c r="G22" s="34"/>
      <c r="H22" s="34"/>
      <c r="I22" s="29" t="s">
        <v>26</v>
      </c>
      <c r="J22" s="27" t="str">
        <f>IF('Rekapitulace stavby'!AN16="","",'Rekapitulace stavby'!AN16)</f>
        <v/>
      </c>
      <c r="K22" s="34"/>
      <c r="L22" s="9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tr">
        <f>IF('Rekapitulace stavby'!E17="","",'Rekapitulace stavby'!E17)</f>
        <v xml:space="preserve"> </v>
      </c>
      <c r="F23" s="34"/>
      <c r="G23" s="34"/>
      <c r="H23" s="34"/>
      <c r="I23" s="29" t="s">
        <v>27</v>
      </c>
      <c r="J23" s="27" t="str">
        <f>IF('Rekapitulace stavby'!AN17="","",'Rekapitulace stavby'!AN17)</f>
        <v/>
      </c>
      <c r="K23" s="34"/>
      <c r="L23" s="9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32</v>
      </c>
      <c r="E25" s="34"/>
      <c r="F25" s="34"/>
      <c r="G25" s="34"/>
      <c r="H25" s="34"/>
      <c r="I25" s="29" t="s">
        <v>26</v>
      </c>
      <c r="J25" s="27" t="str">
        <f>IF('Rekapitulace stavby'!AN19="","",'Rekapitulace stavby'!AN19)</f>
        <v/>
      </c>
      <c r="K25" s="34"/>
      <c r="L25" s="9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tr">
        <f>IF('Rekapitulace stavby'!E20="","",'Rekapitulace stavby'!E20)</f>
        <v xml:space="preserve"> </v>
      </c>
      <c r="F26" s="34"/>
      <c r="G26" s="34"/>
      <c r="H26" s="34"/>
      <c r="I26" s="29" t="s">
        <v>27</v>
      </c>
      <c r="J26" s="27" t="str">
        <f>IF('Rekapitulace stavby'!AN20="","",'Rekapitulace stavby'!AN20)</f>
        <v/>
      </c>
      <c r="K26" s="34"/>
      <c r="L26" s="9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33</v>
      </c>
      <c r="E28" s="34"/>
      <c r="F28" s="34"/>
      <c r="G28" s="34"/>
      <c r="H28" s="34"/>
      <c r="I28" s="34"/>
      <c r="J28" s="34"/>
      <c r="K28" s="34"/>
      <c r="L28" s="9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7"/>
      <c r="B29" s="98"/>
      <c r="C29" s="97"/>
      <c r="D29" s="97"/>
      <c r="E29" s="525" t="s">
        <v>3</v>
      </c>
      <c r="F29" s="525"/>
      <c r="G29" s="525"/>
      <c r="H29" s="525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0" t="s">
        <v>35</v>
      </c>
      <c r="E32" s="34"/>
      <c r="F32" s="34"/>
      <c r="G32" s="34"/>
      <c r="H32" s="34"/>
      <c r="I32" s="34"/>
      <c r="J32" s="68">
        <f>ROUND(J87, 2)</f>
        <v>0</v>
      </c>
      <c r="K32" s="34"/>
      <c r="L32" s="9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34"/>
      <c r="F34" s="38" t="s">
        <v>37</v>
      </c>
      <c r="G34" s="34"/>
      <c r="H34" s="34"/>
      <c r="I34" s="38" t="s">
        <v>36</v>
      </c>
      <c r="J34" s="38" t="s">
        <v>38</v>
      </c>
      <c r="K34" s="34"/>
      <c r="L34" s="9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5"/>
      <c r="C35" s="34"/>
      <c r="D35" s="101" t="s">
        <v>39</v>
      </c>
      <c r="E35" s="29" t="s">
        <v>40</v>
      </c>
      <c r="F35" s="102">
        <f>ROUND((SUM(BE87:BE101)),  2)</f>
        <v>0</v>
      </c>
      <c r="G35" s="34"/>
      <c r="H35" s="34"/>
      <c r="I35" s="103">
        <v>0.21</v>
      </c>
      <c r="J35" s="102">
        <f>ROUND(((SUM(BE87:BE101))*I35),  2)</f>
        <v>0</v>
      </c>
      <c r="K35" s="34"/>
      <c r="L35" s="9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5"/>
      <c r="C36" s="34"/>
      <c r="D36" s="34"/>
      <c r="E36" s="29" t="s">
        <v>41</v>
      </c>
      <c r="F36" s="102">
        <f>ROUND((SUM(BF87:BF101)),  2)</f>
        <v>0</v>
      </c>
      <c r="G36" s="34"/>
      <c r="H36" s="34"/>
      <c r="I36" s="103">
        <v>0.15</v>
      </c>
      <c r="J36" s="102">
        <f>ROUND(((SUM(BF87:BF101))*I36),  2)</f>
        <v>0</v>
      </c>
      <c r="K36" s="34"/>
      <c r="L36" s="9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42</v>
      </c>
      <c r="F37" s="102">
        <f>ROUND((SUM(BG87:BG101)),  2)</f>
        <v>0</v>
      </c>
      <c r="G37" s="34"/>
      <c r="H37" s="34"/>
      <c r="I37" s="103">
        <v>0.21</v>
      </c>
      <c r="J37" s="102">
        <f>0</f>
        <v>0</v>
      </c>
      <c r="K37" s="34"/>
      <c r="L37" s="9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9" t="s">
        <v>43</v>
      </c>
      <c r="F38" s="102">
        <f>ROUND((SUM(BH87:BH101)),  2)</f>
        <v>0</v>
      </c>
      <c r="G38" s="34"/>
      <c r="H38" s="34"/>
      <c r="I38" s="103">
        <v>0.15</v>
      </c>
      <c r="J38" s="102">
        <f>0</f>
        <v>0</v>
      </c>
      <c r="K38" s="34"/>
      <c r="L38" s="9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9" t="s">
        <v>44</v>
      </c>
      <c r="F39" s="102">
        <f>ROUND((SUM(BI87:BI101)),  2)</f>
        <v>0</v>
      </c>
      <c r="G39" s="34"/>
      <c r="H39" s="34"/>
      <c r="I39" s="103">
        <v>0</v>
      </c>
      <c r="J39" s="102">
        <f>0</f>
        <v>0</v>
      </c>
      <c r="K39" s="34"/>
      <c r="L39" s="9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45</v>
      </c>
      <c r="E41" s="57"/>
      <c r="F41" s="57"/>
      <c r="G41" s="106" t="s">
        <v>46</v>
      </c>
      <c r="H41" s="107" t="s">
        <v>47</v>
      </c>
      <c r="I41" s="57"/>
      <c r="J41" s="108">
        <f>SUM(J32:J39)</f>
        <v>0</v>
      </c>
      <c r="K41" s="109"/>
      <c r="L41" s="9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98</v>
      </c>
      <c r="D47" s="34"/>
      <c r="E47" s="34"/>
      <c r="F47" s="34"/>
      <c r="G47" s="34"/>
      <c r="H47" s="34"/>
      <c r="I47" s="34"/>
      <c r="J47" s="34"/>
      <c r="K47" s="34"/>
      <c r="L47" s="9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549" t="str">
        <f>E7</f>
        <v>Nemocnice Vyškov</v>
      </c>
      <c r="F50" s="550"/>
      <c r="G50" s="550"/>
      <c r="H50" s="550"/>
      <c r="I50" s="34"/>
      <c r="J50" s="34"/>
      <c r="K50" s="34"/>
      <c r="L50" s="9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94</v>
      </c>
      <c r="L51" s="22"/>
    </row>
    <row r="52" spans="1:47" s="2" customFormat="1" ht="16.5" customHeight="1">
      <c r="A52" s="34"/>
      <c r="B52" s="35"/>
      <c r="C52" s="34"/>
      <c r="D52" s="34"/>
      <c r="E52" s="549" t="s">
        <v>95</v>
      </c>
      <c r="F52" s="548"/>
      <c r="G52" s="548"/>
      <c r="H52" s="548"/>
      <c r="I52" s="34"/>
      <c r="J52" s="34"/>
      <c r="K52" s="34"/>
      <c r="L52" s="9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96</v>
      </c>
      <c r="D53" s="34"/>
      <c r="E53" s="34"/>
      <c r="F53" s="34"/>
      <c r="G53" s="34"/>
      <c r="H53" s="34"/>
      <c r="I53" s="34"/>
      <c r="J53" s="34"/>
      <c r="K53" s="34"/>
      <c r="L53" s="9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529" t="str">
        <f>E11</f>
        <v>01.3 - Svítidla - obj.A8</v>
      </c>
      <c r="F54" s="548"/>
      <c r="G54" s="548"/>
      <c r="H54" s="548"/>
      <c r="I54" s="34"/>
      <c r="J54" s="34"/>
      <c r="K54" s="34"/>
      <c r="L54" s="9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 xml:space="preserve"> </v>
      </c>
      <c r="G56" s="34"/>
      <c r="H56" s="34"/>
      <c r="I56" s="29" t="s">
        <v>23</v>
      </c>
      <c r="J56" s="52" t="str">
        <f>IF(J14="","",J14)</f>
        <v>26. 8. 2022</v>
      </c>
      <c r="K56" s="34"/>
      <c r="L56" s="9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15" customHeight="1">
      <c r="A58" s="34"/>
      <c r="B58" s="35"/>
      <c r="C58" s="29" t="s">
        <v>25</v>
      </c>
      <c r="D58" s="34"/>
      <c r="E58" s="34"/>
      <c r="F58" s="27" t="str">
        <f>E17</f>
        <v xml:space="preserve"> </v>
      </c>
      <c r="G58" s="34"/>
      <c r="H58" s="34"/>
      <c r="I58" s="29" t="s">
        <v>30</v>
      </c>
      <c r="J58" s="32" t="str">
        <f>E23</f>
        <v xml:space="preserve"> </v>
      </c>
      <c r="K58" s="34"/>
      <c r="L58" s="9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28</v>
      </c>
      <c r="D59" s="34"/>
      <c r="E59" s="34"/>
      <c r="F59" s="27" t="str">
        <f>IF(E20="","",E20)</f>
        <v>Vyplň údaj</v>
      </c>
      <c r="G59" s="34"/>
      <c r="H59" s="34"/>
      <c r="I59" s="29" t="s">
        <v>32</v>
      </c>
      <c r="J59" s="32" t="str">
        <f>E26</f>
        <v xml:space="preserve"> </v>
      </c>
      <c r="K59" s="34"/>
      <c r="L59" s="9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99</v>
      </c>
      <c r="D61" s="104"/>
      <c r="E61" s="104"/>
      <c r="F61" s="104"/>
      <c r="G61" s="104"/>
      <c r="H61" s="104"/>
      <c r="I61" s="104"/>
      <c r="J61" s="111" t="s">
        <v>100</v>
      </c>
      <c r="K61" s="104"/>
      <c r="L61" s="9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12" t="s">
        <v>67</v>
      </c>
      <c r="D63" s="34"/>
      <c r="E63" s="34"/>
      <c r="F63" s="34"/>
      <c r="G63" s="34"/>
      <c r="H63" s="34"/>
      <c r="I63" s="34"/>
      <c r="J63" s="68">
        <f>J87</f>
        <v>0</v>
      </c>
      <c r="K63" s="34"/>
      <c r="L63" s="9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101</v>
      </c>
    </row>
    <row r="64" spans="1:47" s="9" customFormat="1" ht="24.9" customHeight="1">
      <c r="B64" s="113"/>
      <c r="D64" s="114" t="s">
        <v>122</v>
      </c>
      <c r="E64" s="115"/>
      <c r="F64" s="115"/>
      <c r="G64" s="115"/>
      <c r="H64" s="115"/>
      <c r="I64" s="115"/>
      <c r="J64" s="116">
        <f>J88</f>
        <v>0</v>
      </c>
      <c r="L64" s="113"/>
    </row>
    <row r="65" spans="1:31" s="10" customFormat="1" ht="19.95" customHeight="1">
      <c r="B65" s="117"/>
      <c r="D65" s="118" t="s">
        <v>1108</v>
      </c>
      <c r="E65" s="119"/>
      <c r="F65" s="119"/>
      <c r="G65" s="119"/>
      <c r="H65" s="119"/>
      <c r="I65" s="119"/>
      <c r="J65" s="120">
        <f>J89</f>
        <v>0</v>
      </c>
      <c r="L65" s="117"/>
    </row>
    <row r="66" spans="1:31" s="2" customFormat="1" ht="21.7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" customHeight="1">
      <c r="A67" s="34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9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" customHeight="1">
      <c r="A71" s="34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9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" customHeight="1">
      <c r="A72" s="34"/>
      <c r="B72" s="35"/>
      <c r="C72" s="23" t="s">
        <v>124</v>
      </c>
      <c r="D72" s="34"/>
      <c r="E72" s="34"/>
      <c r="F72" s="34"/>
      <c r="G72" s="34"/>
      <c r="H72" s="34"/>
      <c r="I72" s="34"/>
      <c r="J72" s="34"/>
      <c r="K72" s="34"/>
      <c r="L72" s="9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17</v>
      </c>
      <c r="D74" s="34"/>
      <c r="E74" s="34"/>
      <c r="F74" s="34"/>
      <c r="G74" s="34"/>
      <c r="H74" s="34"/>
      <c r="I74" s="34"/>
      <c r="J74" s="34"/>
      <c r="K74" s="34"/>
      <c r="L74" s="9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4"/>
      <c r="D75" s="34"/>
      <c r="E75" s="549" t="str">
        <f>E7</f>
        <v>Nemocnice Vyškov</v>
      </c>
      <c r="F75" s="550"/>
      <c r="G75" s="550"/>
      <c r="H75" s="550"/>
      <c r="I75" s="34"/>
      <c r="J75" s="34"/>
      <c r="K75" s="34"/>
      <c r="L75" s="9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2"/>
      <c r="C76" s="29" t="s">
        <v>94</v>
      </c>
      <c r="L76" s="22"/>
    </row>
    <row r="77" spans="1:31" s="2" customFormat="1" ht="16.5" customHeight="1">
      <c r="A77" s="34"/>
      <c r="B77" s="35"/>
      <c r="C77" s="34"/>
      <c r="D77" s="34"/>
      <c r="E77" s="549" t="s">
        <v>95</v>
      </c>
      <c r="F77" s="548"/>
      <c r="G77" s="548"/>
      <c r="H77" s="548"/>
      <c r="I77" s="34"/>
      <c r="J77" s="34"/>
      <c r="K77" s="34"/>
      <c r="L77" s="9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96</v>
      </c>
      <c r="D78" s="34"/>
      <c r="E78" s="34"/>
      <c r="F78" s="34"/>
      <c r="G78" s="34"/>
      <c r="H78" s="34"/>
      <c r="I78" s="34"/>
      <c r="J78" s="34"/>
      <c r="K78" s="34"/>
      <c r="L78" s="9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4"/>
      <c r="D79" s="34"/>
      <c r="E79" s="529" t="str">
        <f>E11</f>
        <v>01.3 - Svítidla - obj.A8</v>
      </c>
      <c r="F79" s="548"/>
      <c r="G79" s="548"/>
      <c r="H79" s="548"/>
      <c r="I79" s="34"/>
      <c r="J79" s="34"/>
      <c r="K79" s="34"/>
      <c r="L79" s="9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4"/>
      <c r="E81" s="34"/>
      <c r="F81" s="27" t="str">
        <f>F14</f>
        <v xml:space="preserve"> </v>
      </c>
      <c r="G81" s="34"/>
      <c r="H81" s="34"/>
      <c r="I81" s="29" t="s">
        <v>23</v>
      </c>
      <c r="J81" s="52" t="str">
        <f>IF(J14="","",J14)</f>
        <v>26. 8. 2022</v>
      </c>
      <c r="K81" s="34"/>
      <c r="L81" s="9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4"/>
      <c r="D82" s="34"/>
      <c r="E82" s="34"/>
      <c r="F82" s="34"/>
      <c r="G82" s="34"/>
      <c r="H82" s="34"/>
      <c r="I82" s="34"/>
      <c r="J82" s="34"/>
      <c r="K82" s="34"/>
      <c r="L82" s="9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15" customHeight="1">
      <c r="A83" s="34"/>
      <c r="B83" s="35"/>
      <c r="C83" s="29" t="s">
        <v>25</v>
      </c>
      <c r="D83" s="34"/>
      <c r="E83" s="34"/>
      <c r="F83" s="27" t="str">
        <f>E17</f>
        <v xml:space="preserve"> </v>
      </c>
      <c r="G83" s="34"/>
      <c r="H83" s="34"/>
      <c r="I83" s="29" t="s">
        <v>30</v>
      </c>
      <c r="J83" s="32" t="str">
        <f>E23</f>
        <v xml:space="preserve"> </v>
      </c>
      <c r="K83" s="34"/>
      <c r="L83" s="9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15" customHeight="1">
      <c r="A84" s="34"/>
      <c r="B84" s="35"/>
      <c r="C84" s="29" t="s">
        <v>28</v>
      </c>
      <c r="D84" s="34"/>
      <c r="E84" s="34"/>
      <c r="F84" s="27" t="str">
        <f>IF(E20="","",E20)</f>
        <v>Vyplň údaj</v>
      </c>
      <c r="G84" s="34"/>
      <c r="H84" s="34"/>
      <c r="I84" s="29" t="s">
        <v>32</v>
      </c>
      <c r="J84" s="32" t="str">
        <f>E26</f>
        <v xml:space="preserve"> </v>
      </c>
      <c r="K84" s="34"/>
      <c r="L84" s="9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21"/>
      <c r="B86" s="122"/>
      <c r="C86" s="123" t="s">
        <v>125</v>
      </c>
      <c r="D86" s="124" t="s">
        <v>54</v>
      </c>
      <c r="E86" s="124" t="s">
        <v>50</v>
      </c>
      <c r="F86" s="124" t="s">
        <v>51</v>
      </c>
      <c r="G86" s="124" t="s">
        <v>126</v>
      </c>
      <c r="H86" s="124" t="s">
        <v>127</v>
      </c>
      <c r="I86" s="124" t="s">
        <v>128</v>
      </c>
      <c r="J86" s="124" t="s">
        <v>100</v>
      </c>
      <c r="K86" s="125" t="s">
        <v>129</v>
      </c>
      <c r="L86" s="126"/>
      <c r="M86" s="59" t="s">
        <v>3</v>
      </c>
      <c r="N86" s="60" t="s">
        <v>39</v>
      </c>
      <c r="O86" s="60" t="s">
        <v>130</v>
      </c>
      <c r="P86" s="60" t="s">
        <v>131</v>
      </c>
      <c r="Q86" s="60" t="s">
        <v>132</v>
      </c>
      <c r="R86" s="60" t="s">
        <v>133</v>
      </c>
      <c r="S86" s="60" t="s">
        <v>134</v>
      </c>
      <c r="T86" s="61" t="s">
        <v>135</v>
      </c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5" s="2" customFormat="1" ht="22.8" customHeight="1">
      <c r="A87" s="34"/>
      <c r="B87" s="35"/>
      <c r="C87" s="66" t="s">
        <v>136</v>
      </c>
      <c r="D87" s="34"/>
      <c r="E87" s="34"/>
      <c r="F87" s="34"/>
      <c r="G87" s="34"/>
      <c r="H87" s="34"/>
      <c r="I87" s="34"/>
      <c r="J87" s="127">
        <f>BK87</f>
        <v>0</v>
      </c>
      <c r="K87" s="34"/>
      <c r="L87" s="35"/>
      <c r="M87" s="62"/>
      <c r="N87" s="53"/>
      <c r="O87" s="63"/>
      <c r="P87" s="128">
        <f>P88</f>
        <v>0</v>
      </c>
      <c r="Q87" s="63"/>
      <c r="R87" s="128">
        <f>R88</f>
        <v>0</v>
      </c>
      <c r="S87" s="63"/>
      <c r="T87" s="129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68</v>
      </c>
      <c r="AU87" s="19" t="s">
        <v>101</v>
      </c>
      <c r="BK87" s="130">
        <f>BK88</f>
        <v>0</v>
      </c>
    </row>
    <row r="88" spans="1:65" s="12" customFormat="1" ht="25.95" customHeight="1">
      <c r="B88" s="131"/>
      <c r="D88" s="132" t="s">
        <v>68</v>
      </c>
      <c r="E88" s="133" t="s">
        <v>175</v>
      </c>
      <c r="F88" s="133" t="s">
        <v>1069</v>
      </c>
      <c r="I88" s="134"/>
      <c r="J88" s="135">
        <f>BK88</f>
        <v>0</v>
      </c>
      <c r="L88" s="131"/>
      <c r="M88" s="136"/>
      <c r="N88" s="137"/>
      <c r="O88" s="137"/>
      <c r="P88" s="138">
        <f>P89</f>
        <v>0</v>
      </c>
      <c r="Q88" s="137"/>
      <c r="R88" s="138">
        <f>R89</f>
        <v>0</v>
      </c>
      <c r="S88" s="137"/>
      <c r="T88" s="139">
        <f>T89</f>
        <v>0</v>
      </c>
      <c r="AR88" s="132" t="s">
        <v>140</v>
      </c>
      <c r="AT88" s="140" t="s">
        <v>68</v>
      </c>
      <c r="AU88" s="140" t="s">
        <v>69</v>
      </c>
      <c r="AY88" s="132" t="s">
        <v>139</v>
      </c>
      <c r="BK88" s="141">
        <f>BK89</f>
        <v>0</v>
      </c>
    </row>
    <row r="89" spans="1:65" s="12" customFormat="1" ht="22.8" customHeight="1">
      <c r="B89" s="131"/>
      <c r="D89" s="132" t="s">
        <v>68</v>
      </c>
      <c r="E89" s="142" t="s">
        <v>1109</v>
      </c>
      <c r="F89" s="142" t="s">
        <v>1110</v>
      </c>
      <c r="I89" s="134"/>
      <c r="J89" s="143">
        <f>BK89</f>
        <v>0</v>
      </c>
      <c r="L89" s="131"/>
      <c r="M89" s="136"/>
      <c r="N89" s="137"/>
      <c r="O89" s="137"/>
      <c r="P89" s="138">
        <f>SUM(P90:P101)</f>
        <v>0</v>
      </c>
      <c r="Q89" s="137"/>
      <c r="R89" s="138">
        <f>SUM(R90:R101)</f>
        <v>0</v>
      </c>
      <c r="S89" s="137"/>
      <c r="T89" s="139">
        <f>SUM(T90:T101)</f>
        <v>0</v>
      </c>
      <c r="AR89" s="132" t="s">
        <v>140</v>
      </c>
      <c r="AT89" s="140" t="s">
        <v>68</v>
      </c>
      <c r="AU89" s="140" t="s">
        <v>76</v>
      </c>
      <c r="AY89" s="132" t="s">
        <v>139</v>
      </c>
      <c r="BK89" s="141">
        <f>SUM(BK90:BK101)</f>
        <v>0</v>
      </c>
    </row>
    <row r="90" spans="1:65" s="2" customFormat="1" ht="49.05" customHeight="1">
      <c r="A90" s="34"/>
      <c r="B90" s="144"/>
      <c r="C90" s="145" t="s">
        <v>76</v>
      </c>
      <c r="D90" s="145" t="s">
        <v>142</v>
      </c>
      <c r="E90" s="146" t="s">
        <v>1111</v>
      </c>
      <c r="F90" s="147" t="s">
        <v>1410</v>
      </c>
      <c r="G90" s="148" t="s">
        <v>1112</v>
      </c>
      <c r="H90" s="149">
        <v>41</v>
      </c>
      <c r="I90" s="150"/>
      <c r="J90" s="151">
        <f t="shared" ref="J90:J101" si="0">ROUND(I90*H90,2)</f>
        <v>0</v>
      </c>
      <c r="K90" s="147" t="s">
        <v>3</v>
      </c>
      <c r="L90" s="35"/>
      <c r="M90" s="152" t="s">
        <v>3</v>
      </c>
      <c r="N90" s="153" t="s">
        <v>40</v>
      </c>
      <c r="O90" s="55"/>
      <c r="P90" s="154">
        <f t="shared" ref="P90:P101" si="1">O90*H90</f>
        <v>0</v>
      </c>
      <c r="Q90" s="154">
        <v>0</v>
      </c>
      <c r="R90" s="154">
        <f t="shared" ref="R90:R101" si="2">Q90*H90</f>
        <v>0</v>
      </c>
      <c r="S90" s="154">
        <v>0</v>
      </c>
      <c r="T90" s="155">
        <f t="shared" ref="T90:T101" si="3"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56" t="s">
        <v>538</v>
      </c>
      <c r="AT90" s="156" t="s">
        <v>142</v>
      </c>
      <c r="AU90" s="156" t="s">
        <v>78</v>
      </c>
      <c r="AY90" s="19" t="s">
        <v>139</v>
      </c>
      <c r="BE90" s="157">
        <f t="shared" ref="BE90:BE101" si="4">IF(N90="základní",J90,0)</f>
        <v>0</v>
      </c>
      <c r="BF90" s="157">
        <f t="shared" ref="BF90:BF101" si="5">IF(N90="snížená",J90,0)</f>
        <v>0</v>
      </c>
      <c r="BG90" s="157">
        <f t="shared" ref="BG90:BG101" si="6">IF(N90="zákl. přenesená",J90,0)</f>
        <v>0</v>
      </c>
      <c r="BH90" s="157">
        <f t="shared" ref="BH90:BH101" si="7">IF(N90="sníž. přenesená",J90,0)</f>
        <v>0</v>
      </c>
      <c r="BI90" s="157">
        <f t="shared" ref="BI90:BI101" si="8">IF(N90="nulová",J90,0)</f>
        <v>0</v>
      </c>
      <c r="BJ90" s="19" t="s">
        <v>76</v>
      </c>
      <c r="BK90" s="157">
        <f t="shared" ref="BK90:BK101" si="9">ROUND(I90*H90,2)</f>
        <v>0</v>
      </c>
      <c r="BL90" s="19" t="s">
        <v>538</v>
      </c>
      <c r="BM90" s="156" t="s">
        <v>302</v>
      </c>
    </row>
    <row r="91" spans="1:65" s="2" customFormat="1" ht="49.05" customHeight="1">
      <c r="A91" s="34"/>
      <c r="B91" s="144"/>
      <c r="C91" s="145" t="s">
        <v>78</v>
      </c>
      <c r="D91" s="145" t="s">
        <v>142</v>
      </c>
      <c r="E91" s="146" t="s">
        <v>1113</v>
      </c>
      <c r="F91" s="147" t="s">
        <v>1411</v>
      </c>
      <c r="G91" s="148" t="s">
        <v>1112</v>
      </c>
      <c r="H91" s="149">
        <v>24</v>
      </c>
      <c r="I91" s="150"/>
      <c r="J91" s="151">
        <f t="shared" si="0"/>
        <v>0</v>
      </c>
      <c r="K91" s="147" t="s">
        <v>3</v>
      </c>
      <c r="L91" s="35"/>
      <c r="M91" s="152" t="s">
        <v>3</v>
      </c>
      <c r="N91" s="153" t="s">
        <v>40</v>
      </c>
      <c r="O91" s="55"/>
      <c r="P91" s="154">
        <f t="shared" si="1"/>
        <v>0</v>
      </c>
      <c r="Q91" s="154">
        <v>0</v>
      </c>
      <c r="R91" s="154">
        <f t="shared" si="2"/>
        <v>0</v>
      </c>
      <c r="S91" s="154">
        <v>0</v>
      </c>
      <c r="T91" s="155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6" t="s">
        <v>538</v>
      </c>
      <c r="AT91" s="156" t="s">
        <v>142</v>
      </c>
      <c r="AU91" s="156" t="s">
        <v>78</v>
      </c>
      <c r="AY91" s="19" t="s">
        <v>139</v>
      </c>
      <c r="BE91" s="157">
        <f t="shared" si="4"/>
        <v>0</v>
      </c>
      <c r="BF91" s="157">
        <f t="shared" si="5"/>
        <v>0</v>
      </c>
      <c r="BG91" s="157">
        <f t="shared" si="6"/>
        <v>0</v>
      </c>
      <c r="BH91" s="157">
        <f t="shared" si="7"/>
        <v>0</v>
      </c>
      <c r="BI91" s="157">
        <f t="shared" si="8"/>
        <v>0</v>
      </c>
      <c r="BJ91" s="19" t="s">
        <v>76</v>
      </c>
      <c r="BK91" s="157">
        <f t="shared" si="9"/>
        <v>0</v>
      </c>
      <c r="BL91" s="19" t="s">
        <v>538</v>
      </c>
      <c r="BM91" s="156" t="s">
        <v>312</v>
      </c>
    </row>
    <row r="92" spans="1:65" s="2" customFormat="1" ht="49.05" customHeight="1">
      <c r="A92" s="34"/>
      <c r="B92" s="144"/>
      <c r="C92" s="145" t="s">
        <v>140</v>
      </c>
      <c r="D92" s="145" t="s">
        <v>142</v>
      </c>
      <c r="E92" s="146" t="s">
        <v>1114</v>
      </c>
      <c r="F92" s="147" t="s">
        <v>1412</v>
      </c>
      <c r="G92" s="148" t="s">
        <v>1112</v>
      </c>
      <c r="H92" s="149">
        <v>37</v>
      </c>
      <c r="I92" s="150"/>
      <c r="J92" s="151">
        <f t="shared" si="0"/>
        <v>0</v>
      </c>
      <c r="K92" s="147" t="s">
        <v>3</v>
      </c>
      <c r="L92" s="35"/>
      <c r="M92" s="152" t="s">
        <v>3</v>
      </c>
      <c r="N92" s="153" t="s">
        <v>40</v>
      </c>
      <c r="O92" s="55"/>
      <c r="P92" s="154">
        <f t="shared" si="1"/>
        <v>0</v>
      </c>
      <c r="Q92" s="154">
        <v>0</v>
      </c>
      <c r="R92" s="154">
        <f t="shared" si="2"/>
        <v>0</v>
      </c>
      <c r="S92" s="154">
        <v>0</v>
      </c>
      <c r="T92" s="155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6" t="s">
        <v>538</v>
      </c>
      <c r="AT92" s="156" t="s">
        <v>142</v>
      </c>
      <c r="AU92" s="156" t="s">
        <v>78</v>
      </c>
      <c r="AY92" s="19" t="s">
        <v>139</v>
      </c>
      <c r="BE92" s="157">
        <f t="shared" si="4"/>
        <v>0</v>
      </c>
      <c r="BF92" s="157">
        <f t="shared" si="5"/>
        <v>0</v>
      </c>
      <c r="BG92" s="157">
        <f t="shared" si="6"/>
        <v>0</v>
      </c>
      <c r="BH92" s="157">
        <f t="shared" si="7"/>
        <v>0</v>
      </c>
      <c r="BI92" s="157">
        <f t="shared" si="8"/>
        <v>0</v>
      </c>
      <c r="BJ92" s="19" t="s">
        <v>76</v>
      </c>
      <c r="BK92" s="157">
        <f t="shared" si="9"/>
        <v>0</v>
      </c>
      <c r="BL92" s="19" t="s">
        <v>538</v>
      </c>
      <c r="BM92" s="156" t="s">
        <v>324</v>
      </c>
    </row>
    <row r="93" spans="1:65" s="2" customFormat="1" ht="49.05" customHeight="1">
      <c r="A93" s="34"/>
      <c r="B93" s="144"/>
      <c r="C93" s="145" t="s">
        <v>147</v>
      </c>
      <c r="D93" s="145" t="s">
        <v>142</v>
      </c>
      <c r="E93" s="146" t="s">
        <v>1115</v>
      </c>
      <c r="F93" s="147" t="s">
        <v>1413</v>
      </c>
      <c r="G93" s="148" t="s">
        <v>1112</v>
      </c>
      <c r="H93" s="149">
        <v>52</v>
      </c>
      <c r="I93" s="150"/>
      <c r="J93" s="151">
        <f t="shared" si="0"/>
        <v>0</v>
      </c>
      <c r="K93" s="147" t="s">
        <v>3</v>
      </c>
      <c r="L93" s="35"/>
      <c r="M93" s="152" t="s">
        <v>3</v>
      </c>
      <c r="N93" s="153" t="s">
        <v>40</v>
      </c>
      <c r="O93" s="55"/>
      <c r="P93" s="154">
        <f t="shared" si="1"/>
        <v>0</v>
      </c>
      <c r="Q93" s="154">
        <v>0</v>
      </c>
      <c r="R93" s="154">
        <f t="shared" si="2"/>
        <v>0</v>
      </c>
      <c r="S93" s="154">
        <v>0</v>
      </c>
      <c r="T93" s="155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6" t="s">
        <v>538</v>
      </c>
      <c r="AT93" s="156" t="s">
        <v>142</v>
      </c>
      <c r="AU93" s="156" t="s">
        <v>78</v>
      </c>
      <c r="AY93" s="19" t="s">
        <v>139</v>
      </c>
      <c r="BE93" s="157">
        <f t="shared" si="4"/>
        <v>0</v>
      </c>
      <c r="BF93" s="157">
        <f t="shared" si="5"/>
        <v>0</v>
      </c>
      <c r="BG93" s="157">
        <f t="shared" si="6"/>
        <v>0</v>
      </c>
      <c r="BH93" s="157">
        <f t="shared" si="7"/>
        <v>0</v>
      </c>
      <c r="BI93" s="157">
        <f t="shared" si="8"/>
        <v>0</v>
      </c>
      <c r="BJ93" s="19" t="s">
        <v>76</v>
      </c>
      <c r="BK93" s="157">
        <f t="shared" si="9"/>
        <v>0</v>
      </c>
      <c r="BL93" s="19" t="s">
        <v>538</v>
      </c>
      <c r="BM93" s="156" t="s">
        <v>336</v>
      </c>
    </row>
    <row r="94" spans="1:65" s="2" customFormat="1" ht="24.15" customHeight="1">
      <c r="A94" s="34"/>
      <c r="B94" s="144"/>
      <c r="C94" s="145" t="s">
        <v>174</v>
      </c>
      <c r="D94" s="145" t="s">
        <v>142</v>
      </c>
      <c r="E94" s="146" t="s">
        <v>1116</v>
      </c>
      <c r="F94" s="147" t="s">
        <v>1414</v>
      </c>
      <c r="G94" s="148" t="s">
        <v>1112</v>
      </c>
      <c r="H94" s="149">
        <v>28</v>
      </c>
      <c r="I94" s="150"/>
      <c r="J94" s="151">
        <f t="shared" si="0"/>
        <v>0</v>
      </c>
      <c r="K94" s="147" t="s">
        <v>3</v>
      </c>
      <c r="L94" s="35"/>
      <c r="M94" s="152" t="s">
        <v>3</v>
      </c>
      <c r="N94" s="153" t="s">
        <v>40</v>
      </c>
      <c r="O94" s="55"/>
      <c r="P94" s="154">
        <f t="shared" si="1"/>
        <v>0</v>
      </c>
      <c r="Q94" s="154">
        <v>0</v>
      </c>
      <c r="R94" s="154">
        <f t="shared" si="2"/>
        <v>0</v>
      </c>
      <c r="S94" s="154">
        <v>0</v>
      </c>
      <c r="T94" s="155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6" t="s">
        <v>538</v>
      </c>
      <c r="AT94" s="156" t="s">
        <v>142</v>
      </c>
      <c r="AU94" s="156" t="s">
        <v>78</v>
      </c>
      <c r="AY94" s="19" t="s">
        <v>139</v>
      </c>
      <c r="BE94" s="157">
        <f t="shared" si="4"/>
        <v>0</v>
      </c>
      <c r="BF94" s="157">
        <f t="shared" si="5"/>
        <v>0</v>
      </c>
      <c r="BG94" s="157">
        <f t="shared" si="6"/>
        <v>0</v>
      </c>
      <c r="BH94" s="157">
        <f t="shared" si="7"/>
        <v>0</v>
      </c>
      <c r="BI94" s="157">
        <f t="shared" si="8"/>
        <v>0</v>
      </c>
      <c r="BJ94" s="19" t="s">
        <v>76</v>
      </c>
      <c r="BK94" s="157">
        <f t="shared" si="9"/>
        <v>0</v>
      </c>
      <c r="BL94" s="19" t="s">
        <v>538</v>
      </c>
      <c r="BM94" s="156" t="s">
        <v>348</v>
      </c>
    </row>
    <row r="95" spans="1:65" s="2" customFormat="1" ht="37.799999999999997" customHeight="1">
      <c r="A95" s="34"/>
      <c r="B95" s="144"/>
      <c r="C95" s="145" t="s">
        <v>183</v>
      </c>
      <c r="D95" s="145" t="s">
        <v>142</v>
      </c>
      <c r="E95" s="146" t="s">
        <v>1117</v>
      </c>
      <c r="F95" s="147" t="s">
        <v>1415</v>
      </c>
      <c r="G95" s="148" t="s">
        <v>1112</v>
      </c>
      <c r="H95" s="149">
        <v>39</v>
      </c>
      <c r="I95" s="150"/>
      <c r="J95" s="151">
        <f t="shared" si="0"/>
        <v>0</v>
      </c>
      <c r="K95" s="147" t="s">
        <v>3</v>
      </c>
      <c r="L95" s="35"/>
      <c r="M95" s="152" t="s">
        <v>3</v>
      </c>
      <c r="N95" s="153" t="s">
        <v>40</v>
      </c>
      <c r="O95" s="55"/>
      <c r="P95" s="154">
        <f t="shared" si="1"/>
        <v>0</v>
      </c>
      <c r="Q95" s="154">
        <v>0</v>
      </c>
      <c r="R95" s="154">
        <f t="shared" si="2"/>
        <v>0</v>
      </c>
      <c r="S95" s="154">
        <v>0</v>
      </c>
      <c r="T95" s="155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6" t="s">
        <v>538</v>
      </c>
      <c r="AT95" s="156" t="s">
        <v>142</v>
      </c>
      <c r="AU95" s="156" t="s">
        <v>78</v>
      </c>
      <c r="AY95" s="19" t="s">
        <v>139</v>
      </c>
      <c r="BE95" s="157">
        <f t="shared" si="4"/>
        <v>0</v>
      </c>
      <c r="BF95" s="157">
        <f t="shared" si="5"/>
        <v>0</v>
      </c>
      <c r="BG95" s="157">
        <f t="shared" si="6"/>
        <v>0</v>
      </c>
      <c r="BH95" s="157">
        <f t="shared" si="7"/>
        <v>0</v>
      </c>
      <c r="BI95" s="157">
        <f t="shared" si="8"/>
        <v>0</v>
      </c>
      <c r="BJ95" s="19" t="s">
        <v>76</v>
      </c>
      <c r="BK95" s="157">
        <f t="shared" si="9"/>
        <v>0</v>
      </c>
      <c r="BL95" s="19" t="s">
        <v>538</v>
      </c>
      <c r="BM95" s="156" t="s">
        <v>360</v>
      </c>
    </row>
    <row r="96" spans="1:65" s="2" customFormat="1" ht="20.399999999999999" customHeight="1">
      <c r="A96" s="34"/>
      <c r="B96" s="144"/>
      <c r="C96" s="145" t="s">
        <v>190</v>
      </c>
      <c r="D96" s="145" t="s">
        <v>142</v>
      </c>
      <c r="E96" s="146" t="s">
        <v>1118</v>
      </c>
      <c r="F96" s="147" t="s">
        <v>1416</v>
      </c>
      <c r="G96" s="148" t="s">
        <v>1112</v>
      </c>
      <c r="H96" s="149">
        <v>42</v>
      </c>
      <c r="I96" s="150"/>
      <c r="J96" s="151">
        <f t="shared" si="0"/>
        <v>0</v>
      </c>
      <c r="K96" s="147" t="s">
        <v>3</v>
      </c>
      <c r="L96" s="35"/>
      <c r="M96" s="152" t="s">
        <v>3</v>
      </c>
      <c r="N96" s="153" t="s">
        <v>40</v>
      </c>
      <c r="O96" s="55"/>
      <c r="P96" s="154">
        <f t="shared" si="1"/>
        <v>0</v>
      </c>
      <c r="Q96" s="154">
        <v>0</v>
      </c>
      <c r="R96" s="154">
        <f t="shared" si="2"/>
        <v>0</v>
      </c>
      <c r="S96" s="154">
        <v>0</v>
      </c>
      <c r="T96" s="155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538</v>
      </c>
      <c r="AT96" s="156" t="s">
        <v>142</v>
      </c>
      <c r="AU96" s="156" t="s">
        <v>78</v>
      </c>
      <c r="AY96" s="19" t="s">
        <v>139</v>
      </c>
      <c r="BE96" s="157">
        <f t="shared" si="4"/>
        <v>0</v>
      </c>
      <c r="BF96" s="157">
        <f t="shared" si="5"/>
        <v>0</v>
      </c>
      <c r="BG96" s="157">
        <f t="shared" si="6"/>
        <v>0</v>
      </c>
      <c r="BH96" s="157">
        <f t="shared" si="7"/>
        <v>0</v>
      </c>
      <c r="BI96" s="157">
        <f t="shared" si="8"/>
        <v>0</v>
      </c>
      <c r="BJ96" s="19" t="s">
        <v>76</v>
      </c>
      <c r="BK96" s="157">
        <f t="shared" si="9"/>
        <v>0</v>
      </c>
      <c r="BL96" s="19" t="s">
        <v>538</v>
      </c>
      <c r="BM96" s="156" t="s">
        <v>371</v>
      </c>
    </row>
    <row r="97" spans="1:65" s="2" customFormat="1" ht="24.15" customHeight="1">
      <c r="A97" s="34"/>
      <c r="B97" s="144"/>
      <c r="C97" s="145" t="s">
        <v>178</v>
      </c>
      <c r="D97" s="145" t="s">
        <v>142</v>
      </c>
      <c r="E97" s="146" t="s">
        <v>1119</v>
      </c>
      <c r="F97" s="147" t="s">
        <v>1120</v>
      </c>
      <c r="G97" s="148" t="s">
        <v>1112</v>
      </c>
      <c r="H97" s="149">
        <v>32</v>
      </c>
      <c r="I97" s="150"/>
      <c r="J97" s="151">
        <f t="shared" si="0"/>
        <v>0</v>
      </c>
      <c r="K97" s="147" t="s">
        <v>3</v>
      </c>
      <c r="L97" s="35"/>
      <c r="M97" s="152" t="s">
        <v>3</v>
      </c>
      <c r="N97" s="153" t="s">
        <v>40</v>
      </c>
      <c r="O97" s="55"/>
      <c r="P97" s="154">
        <f t="shared" si="1"/>
        <v>0</v>
      </c>
      <c r="Q97" s="154">
        <v>0</v>
      </c>
      <c r="R97" s="154">
        <f t="shared" si="2"/>
        <v>0</v>
      </c>
      <c r="S97" s="154">
        <v>0</v>
      </c>
      <c r="T97" s="155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56" t="s">
        <v>538</v>
      </c>
      <c r="AT97" s="156" t="s">
        <v>142</v>
      </c>
      <c r="AU97" s="156" t="s">
        <v>78</v>
      </c>
      <c r="AY97" s="19" t="s">
        <v>139</v>
      </c>
      <c r="BE97" s="157">
        <f t="shared" si="4"/>
        <v>0</v>
      </c>
      <c r="BF97" s="157">
        <f t="shared" si="5"/>
        <v>0</v>
      </c>
      <c r="BG97" s="157">
        <f t="shared" si="6"/>
        <v>0</v>
      </c>
      <c r="BH97" s="157">
        <f t="shared" si="7"/>
        <v>0</v>
      </c>
      <c r="BI97" s="157">
        <f t="shared" si="8"/>
        <v>0</v>
      </c>
      <c r="BJ97" s="19" t="s">
        <v>76</v>
      </c>
      <c r="BK97" s="157">
        <f t="shared" si="9"/>
        <v>0</v>
      </c>
      <c r="BL97" s="19" t="s">
        <v>538</v>
      </c>
      <c r="BM97" s="156" t="s">
        <v>381</v>
      </c>
    </row>
    <row r="98" spans="1:65" s="2" customFormat="1" ht="16.5" customHeight="1">
      <c r="A98" s="505"/>
      <c r="B98" s="144"/>
      <c r="C98" s="145" t="s">
        <v>202</v>
      </c>
      <c r="D98" s="145" t="s">
        <v>142</v>
      </c>
      <c r="E98" s="146" t="s">
        <v>1121</v>
      </c>
      <c r="F98" s="147" t="s">
        <v>1122</v>
      </c>
      <c r="G98" s="148" t="s">
        <v>1112</v>
      </c>
      <c r="H98" s="149">
        <v>29</v>
      </c>
      <c r="I98" s="150"/>
      <c r="J98" s="151">
        <f t="shared" si="0"/>
        <v>0</v>
      </c>
      <c r="K98" s="147" t="s">
        <v>3</v>
      </c>
      <c r="L98" s="35"/>
      <c r="M98" s="205" t="s">
        <v>3</v>
      </c>
      <c r="N98" s="206" t="s">
        <v>40</v>
      </c>
      <c r="O98" s="207"/>
      <c r="P98" s="208">
        <f t="shared" si="1"/>
        <v>0</v>
      </c>
      <c r="Q98" s="208">
        <v>0</v>
      </c>
      <c r="R98" s="208">
        <f t="shared" si="2"/>
        <v>0</v>
      </c>
      <c r="S98" s="208">
        <v>0</v>
      </c>
      <c r="T98" s="209">
        <f t="shared" si="3"/>
        <v>0</v>
      </c>
      <c r="U98" s="505"/>
      <c r="V98" s="505"/>
      <c r="W98" s="505"/>
      <c r="X98" s="505"/>
      <c r="Y98" s="505"/>
      <c r="Z98" s="505"/>
      <c r="AA98" s="505"/>
      <c r="AB98" s="505"/>
      <c r="AC98" s="505"/>
      <c r="AD98" s="505"/>
      <c r="AE98" s="505"/>
      <c r="AR98" s="156" t="s">
        <v>538</v>
      </c>
      <c r="AT98" s="156" t="s">
        <v>142</v>
      </c>
      <c r="AU98" s="156" t="s">
        <v>78</v>
      </c>
      <c r="AY98" s="19" t="s">
        <v>139</v>
      </c>
      <c r="BE98" s="157">
        <f t="shared" si="4"/>
        <v>0</v>
      </c>
      <c r="BF98" s="157">
        <f t="shared" si="5"/>
        <v>0</v>
      </c>
      <c r="BG98" s="157">
        <f t="shared" si="6"/>
        <v>0</v>
      </c>
      <c r="BH98" s="157">
        <f t="shared" si="7"/>
        <v>0</v>
      </c>
      <c r="BI98" s="157">
        <f t="shared" si="8"/>
        <v>0</v>
      </c>
      <c r="BJ98" s="19" t="s">
        <v>76</v>
      </c>
      <c r="BK98" s="157">
        <f t="shared" si="9"/>
        <v>0</v>
      </c>
      <c r="BL98" s="19" t="s">
        <v>538</v>
      </c>
      <c r="BM98" s="156" t="s">
        <v>391</v>
      </c>
    </row>
    <row r="99" spans="1:65" s="2" customFormat="1" ht="16.5" customHeight="1">
      <c r="A99" s="505"/>
      <c r="B99" s="144"/>
      <c r="C99" s="145">
        <v>10</v>
      </c>
      <c r="D99" s="145" t="s">
        <v>142</v>
      </c>
      <c r="E99" s="146"/>
      <c r="F99" s="147" t="s">
        <v>1406</v>
      </c>
      <c r="G99" s="148" t="s">
        <v>1112</v>
      </c>
      <c r="H99" s="149">
        <v>324</v>
      </c>
      <c r="I99" s="150"/>
      <c r="J99" s="151">
        <f t="shared" ref="J99" si="10">ROUND(I99*H99,2)</f>
        <v>0</v>
      </c>
      <c r="K99" s="147" t="s">
        <v>3</v>
      </c>
      <c r="L99" s="35"/>
      <c r="M99" s="205" t="s">
        <v>3</v>
      </c>
      <c r="N99" s="206" t="s">
        <v>40</v>
      </c>
      <c r="O99" s="207"/>
      <c r="P99" s="208">
        <f t="shared" ref="P99" si="11">O99*H99</f>
        <v>0</v>
      </c>
      <c r="Q99" s="208">
        <v>0</v>
      </c>
      <c r="R99" s="208">
        <f t="shared" ref="R99" si="12">Q99*H99</f>
        <v>0</v>
      </c>
      <c r="S99" s="208">
        <v>0</v>
      </c>
      <c r="T99" s="209">
        <f t="shared" ref="T99" si="13">S99*H99</f>
        <v>0</v>
      </c>
      <c r="U99" s="505"/>
      <c r="V99" s="505"/>
      <c r="W99" s="505"/>
      <c r="X99" s="505"/>
      <c r="Y99" s="505"/>
      <c r="Z99" s="505"/>
      <c r="AA99" s="505"/>
      <c r="AB99" s="505"/>
      <c r="AC99" s="505"/>
      <c r="AD99" s="505"/>
      <c r="AE99" s="505"/>
      <c r="AR99" s="156" t="s">
        <v>538</v>
      </c>
      <c r="AT99" s="156" t="s">
        <v>142</v>
      </c>
      <c r="AU99" s="156" t="s">
        <v>78</v>
      </c>
      <c r="AY99" s="19" t="s">
        <v>139</v>
      </c>
      <c r="BE99" s="157">
        <f t="shared" ref="BE99" si="14">IF(N99="základní",J99,0)</f>
        <v>0</v>
      </c>
      <c r="BF99" s="157">
        <f t="shared" ref="BF99" si="15">IF(N99="snížená",J99,0)</f>
        <v>0</v>
      </c>
      <c r="BG99" s="157">
        <f t="shared" ref="BG99" si="16">IF(N99="zákl. přenesená",J99,0)</f>
        <v>0</v>
      </c>
      <c r="BH99" s="157">
        <f t="shared" ref="BH99" si="17">IF(N99="sníž. přenesená",J99,0)</f>
        <v>0</v>
      </c>
      <c r="BI99" s="157">
        <f t="shared" ref="BI99" si="18">IF(N99="nulová",J99,0)</f>
        <v>0</v>
      </c>
      <c r="BJ99" s="19" t="s">
        <v>76</v>
      </c>
      <c r="BK99" s="157">
        <f t="shared" ref="BK99" si="19">ROUND(I99*H99,2)</f>
        <v>0</v>
      </c>
      <c r="BL99" s="19" t="s">
        <v>538</v>
      </c>
      <c r="BM99" s="156" t="s">
        <v>391</v>
      </c>
    </row>
    <row r="100" spans="1:65" s="2" customFormat="1" ht="16.5" customHeight="1">
      <c r="A100" s="505"/>
      <c r="B100" s="144"/>
      <c r="C100" s="145"/>
      <c r="D100" s="145" t="s">
        <v>1407</v>
      </c>
      <c r="E100" s="146"/>
      <c r="F100" s="147" t="s">
        <v>1408</v>
      </c>
      <c r="G100" s="148"/>
      <c r="H100" s="611"/>
      <c r="I100" s="612"/>
      <c r="J100" s="612"/>
      <c r="K100" s="613"/>
      <c r="L100" s="35"/>
      <c r="M100" s="205"/>
      <c r="N100" s="206"/>
      <c r="O100" s="207"/>
      <c r="P100" s="208"/>
      <c r="Q100" s="208"/>
      <c r="R100" s="208"/>
      <c r="S100" s="208"/>
      <c r="T100" s="209"/>
      <c r="U100" s="505"/>
      <c r="V100" s="505"/>
      <c r="W100" s="505"/>
      <c r="X100" s="505"/>
      <c r="Y100" s="505"/>
      <c r="Z100" s="505"/>
      <c r="AA100" s="505"/>
      <c r="AB100" s="505"/>
      <c r="AC100" s="505"/>
      <c r="AD100" s="505"/>
      <c r="AE100" s="505"/>
      <c r="AR100" s="156"/>
      <c r="AT100" s="156"/>
      <c r="AU100" s="156"/>
      <c r="AY100" s="19"/>
      <c r="BE100" s="157"/>
      <c r="BF100" s="157"/>
      <c r="BG100" s="157"/>
      <c r="BH100" s="157"/>
      <c r="BI100" s="157"/>
      <c r="BJ100" s="19"/>
      <c r="BK100" s="157"/>
      <c r="BL100" s="19"/>
      <c r="BM100" s="156"/>
    </row>
    <row r="101" spans="1:65" s="2" customFormat="1" ht="16.5" customHeight="1">
      <c r="A101" s="34"/>
      <c r="B101" s="144"/>
      <c r="C101" s="145">
        <v>11</v>
      </c>
      <c r="D101" s="145" t="s">
        <v>142</v>
      </c>
      <c r="E101" s="146"/>
      <c r="F101" s="147" t="s">
        <v>1409</v>
      </c>
      <c r="G101" s="148" t="s">
        <v>1112</v>
      </c>
      <c r="H101" s="149">
        <v>324</v>
      </c>
      <c r="I101" s="150"/>
      <c r="J101" s="151">
        <f t="shared" si="0"/>
        <v>0</v>
      </c>
      <c r="K101" s="147" t="s">
        <v>3</v>
      </c>
      <c r="L101" s="35"/>
      <c r="M101" s="205" t="s">
        <v>3</v>
      </c>
      <c r="N101" s="206" t="s">
        <v>40</v>
      </c>
      <c r="O101" s="207"/>
      <c r="P101" s="208">
        <f t="shared" si="1"/>
        <v>0</v>
      </c>
      <c r="Q101" s="208">
        <v>0</v>
      </c>
      <c r="R101" s="208">
        <f t="shared" si="2"/>
        <v>0</v>
      </c>
      <c r="S101" s="208">
        <v>0</v>
      </c>
      <c r="T101" s="209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56" t="s">
        <v>538</v>
      </c>
      <c r="AT101" s="156" t="s">
        <v>142</v>
      </c>
      <c r="AU101" s="156" t="s">
        <v>78</v>
      </c>
      <c r="AY101" s="19" t="s">
        <v>139</v>
      </c>
      <c r="BE101" s="157">
        <f t="shared" si="4"/>
        <v>0</v>
      </c>
      <c r="BF101" s="157">
        <f t="shared" si="5"/>
        <v>0</v>
      </c>
      <c r="BG101" s="157">
        <f t="shared" si="6"/>
        <v>0</v>
      </c>
      <c r="BH101" s="157">
        <f t="shared" si="7"/>
        <v>0</v>
      </c>
      <c r="BI101" s="157">
        <f t="shared" si="8"/>
        <v>0</v>
      </c>
      <c r="BJ101" s="19" t="s">
        <v>76</v>
      </c>
      <c r="BK101" s="157">
        <f t="shared" si="9"/>
        <v>0</v>
      </c>
      <c r="BL101" s="19" t="s">
        <v>538</v>
      </c>
      <c r="BM101" s="156" t="s">
        <v>391</v>
      </c>
    </row>
    <row r="102" spans="1:65" ht="11.4">
      <c r="C102" s="145"/>
      <c r="D102" s="145" t="s">
        <v>1407</v>
      </c>
      <c r="E102" s="146"/>
      <c r="F102" s="147" t="s">
        <v>1408</v>
      </c>
      <c r="G102" s="148"/>
      <c r="H102" s="611"/>
      <c r="I102" s="612"/>
      <c r="J102" s="612"/>
      <c r="K102" s="614"/>
    </row>
  </sheetData>
  <autoFilter ref="C86:K101"/>
  <mergeCells count="14">
    <mergeCell ref="H100:K100"/>
    <mergeCell ref="H102:K102"/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topLeftCell="A10" workbookViewId="0">
      <selection activeCell="J33" sqref="J3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2" width="9.28515625" style="1" hidden="1"/>
    <col min="63" max="63" width="4.5703125" style="1" hidden="1" customWidth="1"/>
    <col min="64" max="64" width="2" style="1" hidden="1" customWidth="1"/>
    <col min="65" max="65" width="12.42578125" style="1" hidden="1" customWidth="1"/>
  </cols>
  <sheetData>
    <row r="2" spans="1:46" s="1" customFormat="1" ht="36.9" customHeight="1">
      <c r="L2" s="509" t="s">
        <v>6</v>
      </c>
      <c r="M2" s="510"/>
      <c r="N2" s="510"/>
      <c r="O2" s="510"/>
      <c r="P2" s="510"/>
      <c r="Q2" s="510"/>
      <c r="R2" s="510"/>
      <c r="S2" s="510"/>
      <c r="T2" s="510"/>
      <c r="U2" s="510"/>
      <c r="V2" s="510"/>
      <c r="AT2" s="19" t="s">
        <v>92</v>
      </c>
    </row>
    <row r="3" spans="1:4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78</v>
      </c>
    </row>
    <row r="4" spans="1:46" s="1" customFormat="1" ht="24.9" customHeight="1">
      <c r="B4" s="22"/>
      <c r="D4" s="23" t="s">
        <v>93</v>
      </c>
      <c r="L4" s="22"/>
      <c r="M4" s="95" t="s">
        <v>11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549" t="str">
        <f>'Rekapitulace stavby'!K6</f>
        <v>Nemocnice Vyškov</v>
      </c>
      <c r="F7" s="550"/>
      <c r="G7" s="550"/>
      <c r="H7" s="550"/>
      <c r="L7" s="22"/>
    </row>
    <row r="8" spans="1:46" s="1" customFormat="1" ht="12" customHeight="1">
      <c r="B8" s="22"/>
      <c r="D8" s="29" t="s">
        <v>94</v>
      </c>
      <c r="L8" s="22"/>
    </row>
    <row r="9" spans="1:46" s="2" customFormat="1" ht="16.5" customHeight="1">
      <c r="A9" s="34"/>
      <c r="B9" s="35"/>
      <c r="C9" s="34"/>
      <c r="D9" s="34"/>
      <c r="E9" s="549" t="s">
        <v>95</v>
      </c>
      <c r="F9" s="548"/>
      <c r="G9" s="548"/>
      <c r="H9" s="548"/>
      <c r="I9" s="34"/>
      <c r="J9" s="34"/>
      <c r="K9" s="34"/>
      <c r="L9" s="9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96</v>
      </c>
      <c r="E10" s="34"/>
      <c r="F10" s="34"/>
      <c r="G10" s="34"/>
      <c r="H10" s="34"/>
      <c r="I10" s="34"/>
      <c r="J10" s="34"/>
      <c r="K10" s="34"/>
      <c r="L10" s="9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529" t="s">
        <v>1123</v>
      </c>
      <c r="F11" s="548"/>
      <c r="G11" s="548"/>
      <c r="H11" s="548"/>
      <c r="I11" s="34"/>
      <c r="J11" s="34"/>
      <c r="K11" s="34"/>
      <c r="L11" s="9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26. 8. 2022</v>
      </c>
      <c r="K14" s="34"/>
      <c r="L14" s="9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tr">
        <f>IF('Rekapitulace stavby'!AN10="","",'Rekapitulace stavby'!AN10)</f>
        <v/>
      </c>
      <c r="K16" s="34"/>
      <c r="L16" s="9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tr">
        <f>IF('Rekapitulace stavby'!E11="","",'Rekapitulace stavby'!E11)</f>
        <v xml:space="preserve"> </v>
      </c>
      <c r="F17" s="34"/>
      <c r="G17" s="34"/>
      <c r="H17" s="34"/>
      <c r="I17" s="29" t="s">
        <v>27</v>
      </c>
      <c r="J17" s="27" t="str">
        <f>IF('Rekapitulace stavby'!AN11="","",'Rekapitulace stavby'!AN11)</f>
        <v/>
      </c>
      <c r="K17" s="34"/>
      <c r="L17" s="9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28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551" t="str">
        <f>'Rekapitulace stavby'!E14</f>
        <v>Vyplň údaj</v>
      </c>
      <c r="F20" s="521"/>
      <c r="G20" s="521"/>
      <c r="H20" s="521"/>
      <c r="I20" s="29" t="s">
        <v>27</v>
      </c>
      <c r="J20" s="30" t="str">
        <f>'Rekapitulace stavby'!AN14</f>
        <v>Vyplň údaj</v>
      </c>
      <c r="K20" s="34"/>
      <c r="L20" s="9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30</v>
      </c>
      <c r="E22" s="34"/>
      <c r="F22" s="34"/>
      <c r="G22" s="34"/>
      <c r="H22" s="34"/>
      <c r="I22" s="29" t="s">
        <v>26</v>
      </c>
      <c r="J22" s="27" t="str">
        <f>IF('Rekapitulace stavby'!AN16="","",'Rekapitulace stavby'!AN16)</f>
        <v/>
      </c>
      <c r="K22" s="34"/>
      <c r="L22" s="9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tr">
        <f>IF('Rekapitulace stavby'!E17="","",'Rekapitulace stavby'!E17)</f>
        <v xml:space="preserve"> </v>
      </c>
      <c r="F23" s="34"/>
      <c r="G23" s="34"/>
      <c r="H23" s="34"/>
      <c r="I23" s="29" t="s">
        <v>27</v>
      </c>
      <c r="J23" s="27" t="str">
        <f>IF('Rekapitulace stavby'!AN17="","",'Rekapitulace stavby'!AN17)</f>
        <v/>
      </c>
      <c r="K23" s="34"/>
      <c r="L23" s="9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32</v>
      </c>
      <c r="E25" s="34"/>
      <c r="F25" s="34"/>
      <c r="G25" s="34"/>
      <c r="H25" s="34"/>
      <c r="I25" s="29" t="s">
        <v>26</v>
      </c>
      <c r="J25" s="27" t="str">
        <f>IF('Rekapitulace stavby'!AN19="","",'Rekapitulace stavby'!AN19)</f>
        <v/>
      </c>
      <c r="K25" s="34"/>
      <c r="L25" s="9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tr">
        <f>IF('Rekapitulace stavby'!E20="","",'Rekapitulace stavby'!E20)</f>
        <v xml:space="preserve"> </v>
      </c>
      <c r="F26" s="34"/>
      <c r="G26" s="34"/>
      <c r="H26" s="34"/>
      <c r="I26" s="29" t="s">
        <v>27</v>
      </c>
      <c r="J26" s="27" t="str">
        <f>IF('Rekapitulace stavby'!AN20="","",'Rekapitulace stavby'!AN20)</f>
        <v/>
      </c>
      <c r="K26" s="34"/>
      <c r="L26" s="9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33</v>
      </c>
      <c r="E28" s="34"/>
      <c r="F28" s="34"/>
      <c r="G28" s="34"/>
      <c r="H28" s="34"/>
      <c r="I28" s="34"/>
      <c r="J28" s="34"/>
      <c r="K28" s="34"/>
      <c r="L28" s="9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7"/>
      <c r="B29" s="98"/>
      <c r="C29" s="97"/>
      <c r="D29" s="97"/>
      <c r="E29" s="525" t="s">
        <v>3</v>
      </c>
      <c r="F29" s="525"/>
      <c r="G29" s="525"/>
      <c r="H29" s="525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0" t="s">
        <v>35</v>
      </c>
      <c r="E32" s="34"/>
      <c r="F32" s="34"/>
      <c r="G32" s="34"/>
      <c r="H32" s="34"/>
      <c r="I32" s="34"/>
      <c r="J32" s="68">
        <f>ROUND(J88, 2)</f>
        <v>0</v>
      </c>
      <c r="K32" s="34"/>
      <c r="L32" s="9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34"/>
      <c r="F34" s="38" t="s">
        <v>37</v>
      </c>
      <c r="G34" s="34"/>
      <c r="H34" s="34"/>
      <c r="I34" s="38" t="s">
        <v>36</v>
      </c>
      <c r="J34" s="38" t="s">
        <v>38</v>
      </c>
      <c r="K34" s="34"/>
      <c r="L34" s="9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5"/>
      <c r="C35" s="34"/>
      <c r="D35" s="101" t="s">
        <v>39</v>
      </c>
      <c r="E35" s="29" t="s">
        <v>40</v>
      </c>
      <c r="F35" s="102">
        <f>ROUND((SUM(BE88:BE93)),  2)</f>
        <v>0</v>
      </c>
      <c r="G35" s="34"/>
      <c r="H35" s="34"/>
      <c r="I35" s="103">
        <v>0.21</v>
      </c>
      <c r="J35" s="102">
        <f>ROUND(((SUM(BE88:BE93))*I35),  2)</f>
        <v>0</v>
      </c>
      <c r="K35" s="34"/>
      <c r="L35" s="9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5"/>
      <c r="C36" s="34"/>
      <c r="D36" s="34"/>
      <c r="E36" s="29" t="s">
        <v>41</v>
      </c>
      <c r="F36" s="102">
        <f>ROUND((SUM(BF88:BF93)),  2)</f>
        <v>0</v>
      </c>
      <c r="G36" s="34"/>
      <c r="H36" s="34"/>
      <c r="I36" s="103">
        <v>0.15</v>
      </c>
      <c r="J36" s="102">
        <f>ROUND(((SUM(BF88:BF93))*I36),  2)</f>
        <v>0</v>
      </c>
      <c r="K36" s="34"/>
      <c r="L36" s="9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9" t="s">
        <v>42</v>
      </c>
      <c r="F37" s="102">
        <f>ROUND((SUM(BG88:BG93)),  2)</f>
        <v>0</v>
      </c>
      <c r="G37" s="34"/>
      <c r="H37" s="34"/>
      <c r="I37" s="103">
        <v>0.21</v>
      </c>
      <c r="J37" s="102">
        <f>0</f>
        <v>0</v>
      </c>
      <c r="K37" s="34"/>
      <c r="L37" s="9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5"/>
      <c r="C38" s="34"/>
      <c r="D38" s="34"/>
      <c r="E38" s="29" t="s">
        <v>43</v>
      </c>
      <c r="F38" s="102">
        <f>ROUND((SUM(BH88:BH93)),  2)</f>
        <v>0</v>
      </c>
      <c r="G38" s="34"/>
      <c r="H38" s="34"/>
      <c r="I38" s="103">
        <v>0.15</v>
      </c>
      <c r="J38" s="102">
        <f>0</f>
        <v>0</v>
      </c>
      <c r="K38" s="34"/>
      <c r="L38" s="9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5"/>
      <c r="C39" s="34"/>
      <c r="D39" s="34"/>
      <c r="E39" s="29" t="s">
        <v>44</v>
      </c>
      <c r="F39" s="102">
        <f>ROUND((SUM(BI88:BI93)),  2)</f>
        <v>0</v>
      </c>
      <c r="G39" s="34"/>
      <c r="H39" s="34"/>
      <c r="I39" s="103">
        <v>0</v>
      </c>
      <c r="J39" s="102">
        <f>0</f>
        <v>0</v>
      </c>
      <c r="K39" s="34"/>
      <c r="L39" s="9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45</v>
      </c>
      <c r="E41" s="57"/>
      <c r="F41" s="57"/>
      <c r="G41" s="106" t="s">
        <v>46</v>
      </c>
      <c r="H41" s="107" t="s">
        <v>47</v>
      </c>
      <c r="I41" s="57"/>
      <c r="J41" s="108">
        <f>SUM(J32:J39)</f>
        <v>0</v>
      </c>
      <c r="K41" s="109"/>
      <c r="L41" s="9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98</v>
      </c>
      <c r="D47" s="34"/>
      <c r="E47" s="34"/>
      <c r="F47" s="34"/>
      <c r="G47" s="34"/>
      <c r="H47" s="34"/>
      <c r="I47" s="34"/>
      <c r="J47" s="34"/>
      <c r="K47" s="34"/>
      <c r="L47" s="9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549" t="str">
        <f>E7</f>
        <v>Nemocnice Vyškov</v>
      </c>
      <c r="F50" s="550"/>
      <c r="G50" s="550"/>
      <c r="H50" s="550"/>
      <c r="I50" s="34"/>
      <c r="J50" s="34"/>
      <c r="K50" s="34"/>
      <c r="L50" s="9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94</v>
      </c>
      <c r="L51" s="22"/>
    </row>
    <row r="52" spans="1:47" s="2" customFormat="1" ht="16.5" customHeight="1">
      <c r="A52" s="34"/>
      <c r="B52" s="35"/>
      <c r="C52" s="34"/>
      <c r="D52" s="34"/>
      <c r="E52" s="549" t="s">
        <v>95</v>
      </c>
      <c r="F52" s="548"/>
      <c r="G52" s="548"/>
      <c r="H52" s="548"/>
      <c r="I52" s="34"/>
      <c r="J52" s="34"/>
      <c r="K52" s="34"/>
      <c r="L52" s="9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96</v>
      </c>
      <c r="D53" s="34"/>
      <c r="E53" s="34"/>
      <c r="F53" s="34"/>
      <c r="G53" s="34"/>
      <c r="H53" s="34"/>
      <c r="I53" s="34"/>
      <c r="J53" s="34"/>
      <c r="K53" s="34"/>
      <c r="L53" s="9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529" t="str">
        <f>E11</f>
        <v>01.4 - VRN</v>
      </c>
      <c r="F54" s="548"/>
      <c r="G54" s="548"/>
      <c r="H54" s="548"/>
      <c r="I54" s="34"/>
      <c r="J54" s="34"/>
      <c r="K54" s="34"/>
      <c r="L54" s="9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 xml:space="preserve"> </v>
      </c>
      <c r="G56" s="34"/>
      <c r="H56" s="34"/>
      <c r="I56" s="29" t="s">
        <v>23</v>
      </c>
      <c r="J56" s="52" t="str">
        <f>IF(J14="","",J14)</f>
        <v>26. 8. 2022</v>
      </c>
      <c r="K56" s="34"/>
      <c r="L56" s="9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15" customHeight="1">
      <c r="A58" s="34"/>
      <c r="B58" s="35"/>
      <c r="C58" s="29" t="s">
        <v>25</v>
      </c>
      <c r="D58" s="34"/>
      <c r="E58" s="34"/>
      <c r="F58" s="27" t="str">
        <f>E17</f>
        <v xml:space="preserve"> </v>
      </c>
      <c r="G58" s="34"/>
      <c r="H58" s="34"/>
      <c r="I58" s="29" t="s">
        <v>30</v>
      </c>
      <c r="J58" s="32" t="str">
        <f>E23</f>
        <v xml:space="preserve"> </v>
      </c>
      <c r="K58" s="34"/>
      <c r="L58" s="9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15" customHeight="1">
      <c r="A59" s="34"/>
      <c r="B59" s="35"/>
      <c r="C59" s="29" t="s">
        <v>28</v>
      </c>
      <c r="D59" s="34"/>
      <c r="E59" s="34"/>
      <c r="F59" s="27" t="str">
        <f>IF(E20="","",E20)</f>
        <v>Vyplň údaj</v>
      </c>
      <c r="G59" s="34"/>
      <c r="H59" s="34"/>
      <c r="I59" s="29" t="s">
        <v>32</v>
      </c>
      <c r="J59" s="32" t="str">
        <f>E26</f>
        <v xml:space="preserve"> </v>
      </c>
      <c r="K59" s="34"/>
      <c r="L59" s="9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99</v>
      </c>
      <c r="D61" s="104"/>
      <c r="E61" s="104"/>
      <c r="F61" s="104"/>
      <c r="G61" s="104"/>
      <c r="H61" s="104"/>
      <c r="I61" s="104"/>
      <c r="J61" s="111" t="s">
        <v>100</v>
      </c>
      <c r="K61" s="104"/>
      <c r="L61" s="9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12" t="s">
        <v>67</v>
      </c>
      <c r="D63" s="34"/>
      <c r="E63" s="34"/>
      <c r="F63" s="34"/>
      <c r="G63" s="34"/>
      <c r="H63" s="34"/>
      <c r="I63" s="34"/>
      <c r="J63" s="68">
        <f>J88</f>
        <v>0</v>
      </c>
      <c r="K63" s="34"/>
      <c r="L63" s="9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101</v>
      </c>
    </row>
    <row r="64" spans="1:47" s="9" customFormat="1" ht="24.9" customHeight="1">
      <c r="B64" s="113"/>
      <c r="D64" s="114" t="s">
        <v>1124</v>
      </c>
      <c r="E64" s="115"/>
      <c r="F64" s="115"/>
      <c r="G64" s="115"/>
      <c r="H64" s="115"/>
      <c r="I64" s="115"/>
      <c r="J64" s="116">
        <f>J89</f>
        <v>0</v>
      </c>
      <c r="L64" s="113"/>
    </row>
    <row r="65" spans="1:31" s="10" customFormat="1" ht="19.95" customHeight="1">
      <c r="B65" s="117"/>
      <c r="D65" s="118" t="s">
        <v>1125</v>
      </c>
      <c r="E65" s="119"/>
      <c r="F65" s="119"/>
      <c r="G65" s="119"/>
      <c r="H65" s="119"/>
      <c r="I65" s="119"/>
      <c r="J65" s="120">
        <f>J90</f>
        <v>0</v>
      </c>
      <c r="L65" s="117"/>
    </row>
    <row r="66" spans="1:31" s="10" customFormat="1" ht="19.95" customHeight="1">
      <c r="B66" s="117"/>
      <c r="D66" s="118" t="s">
        <v>1126</v>
      </c>
      <c r="E66" s="119"/>
      <c r="F66" s="119"/>
      <c r="G66" s="119"/>
      <c r="H66" s="119"/>
      <c r="I66" s="119"/>
      <c r="J66" s="120">
        <f>J92</f>
        <v>0</v>
      </c>
      <c r="L66" s="117"/>
    </row>
    <row r="67" spans="1:31" s="2" customFormat="1" ht="21.75" customHeight="1">
      <c r="A67" s="34"/>
      <c r="B67" s="35"/>
      <c r="C67" s="34"/>
      <c r="D67" s="34"/>
      <c r="E67" s="34"/>
      <c r="F67" s="34"/>
      <c r="G67" s="34"/>
      <c r="H67" s="34"/>
      <c r="I67" s="34"/>
      <c r="J67" s="34"/>
      <c r="K67" s="34"/>
      <c r="L67" s="9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" customHeight="1">
      <c r="A68" s="34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9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" customHeight="1">
      <c r="A72" s="34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9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" customHeight="1">
      <c r="A73" s="34"/>
      <c r="B73" s="35"/>
      <c r="C73" s="23" t="s">
        <v>124</v>
      </c>
      <c r="D73" s="34"/>
      <c r="E73" s="34"/>
      <c r="F73" s="34"/>
      <c r="G73" s="34"/>
      <c r="H73" s="34"/>
      <c r="I73" s="34"/>
      <c r="J73" s="34"/>
      <c r="K73" s="34"/>
      <c r="L73" s="9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4"/>
      <c r="D74" s="34"/>
      <c r="E74" s="34"/>
      <c r="F74" s="34"/>
      <c r="G74" s="34"/>
      <c r="H74" s="34"/>
      <c r="I74" s="34"/>
      <c r="J74" s="34"/>
      <c r="K74" s="34"/>
      <c r="L74" s="9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17</v>
      </c>
      <c r="D75" s="34"/>
      <c r="E75" s="34"/>
      <c r="F75" s="34"/>
      <c r="G75" s="34"/>
      <c r="H75" s="34"/>
      <c r="I75" s="34"/>
      <c r="J75" s="34"/>
      <c r="K75" s="34"/>
      <c r="L75" s="9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4"/>
      <c r="D76" s="34"/>
      <c r="E76" s="549" t="str">
        <f>E7</f>
        <v>Nemocnice Vyškov</v>
      </c>
      <c r="F76" s="550"/>
      <c r="G76" s="550"/>
      <c r="H76" s="550"/>
      <c r="I76" s="34"/>
      <c r="J76" s="34"/>
      <c r="K76" s="34"/>
      <c r="L76" s="9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2"/>
      <c r="C77" s="29" t="s">
        <v>94</v>
      </c>
      <c r="L77" s="22"/>
    </row>
    <row r="78" spans="1:31" s="2" customFormat="1" ht="16.5" customHeight="1">
      <c r="A78" s="34"/>
      <c r="B78" s="35"/>
      <c r="C78" s="34"/>
      <c r="D78" s="34"/>
      <c r="E78" s="549" t="s">
        <v>95</v>
      </c>
      <c r="F78" s="548"/>
      <c r="G78" s="548"/>
      <c r="H78" s="548"/>
      <c r="I78" s="34"/>
      <c r="J78" s="34"/>
      <c r="K78" s="34"/>
      <c r="L78" s="9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96</v>
      </c>
      <c r="D79" s="34"/>
      <c r="E79" s="34"/>
      <c r="F79" s="34"/>
      <c r="G79" s="34"/>
      <c r="H79" s="34"/>
      <c r="I79" s="34"/>
      <c r="J79" s="34"/>
      <c r="K79" s="34"/>
      <c r="L79" s="9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4"/>
      <c r="D80" s="34"/>
      <c r="E80" s="529" t="str">
        <f>E11</f>
        <v>01.4 - VRN</v>
      </c>
      <c r="F80" s="548"/>
      <c r="G80" s="548"/>
      <c r="H80" s="548"/>
      <c r="I80" s="34"/>
      <c r="J80" s="34"/>
      <c r="K80" s="34"/>
      <c r="L80" s="9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4"/>
      <c r="E82" s="34"/>
      <c r="F82" s="27" t="str">
        <f>F14</f>
        <v xml:space="preserve"> </v>
      </c>
      <c r="G82" s="34"/>
      <c r="H82" s="34"/>
      <c r="I82" s="29" t="s">
        <v>23</v>
      </c>
      <c r="J82" s="52" t="str">
        <f>IF(J14="","",J14)</f>
        <v>26. 8. 2022</v>
      </c>
      <c r="K82" s="34"/>
      <c r="L82" s="9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15" customHeight="1">
      <c r="A84" s="34"/>
      <c r="B84" s="35"/>
      <c r="C84" s="29" t="s">
        <v>25</v>
      </c>
      <c r="D84" s="34"/>
      <c r="E84" s="34"/>
      <c r="F84" s="27" t="str">
        <f>E17</f>
        <v xml:space="preserve"> </v>
      </c>
      <c r="G84" s="34"/>
      <c r="H84" s="34"/>
      <c r="I84" s="29" t="s">
        <v>30</v>
      </c>
      <c r="J84" s="32" t="str">
        <f>E23</f>
        <v xml:space="preserve"> </v>
      </c>
      <c r="K84" s="34"/>
      <c r="L84" s="9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15" customHeight="1">
      <c r="A85" s="34"/>
      <c r="B85" s="35"/>
      <c r="C85" s="29" t="s">
        <v>28</v>
      </c>
      <c r="D85" s="34"/>
      <c r="E85" s="34"/>
      <c r="F85" s="27" t="str">
        <f>IF(E20="","",E20)</f>
        <v>Vyplň údaj</v>
      </c>
      <c r="G85" s="34"/>
      <c r="H85" s="34"/>
      <c r="I85" s="29" t="s">
        <v>32</v>
      </c>
      <c r="J85" s="32" t="str">
        <f>E26</f>
        <v xml:space="preserve"> </v>
      </c>
      <c r="K85" s="34"/>
      <c r="L85" s="9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9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21"/>
      <c r="B87" s="122"/>
      <c r="C87" s="123" t="s">
        <v>125</v>
      </c>
      <c r="D87" s="124" t="s">
        <v>54</v>
      </c>
      <c r="E87" s="124" t="s">
        <v>50</v>
      </c>
      <c r="F87" s="124" t="s">
        <v>51</v>
      </c>
      <c r="G87" s="124" t="s">
        <v>126</v>
      </c>
      <c r="H87" s="124" t="s">
        <v>127</v>
      </c>
      <c r="I87" s="124" t="s">
        <v>128</v>
      </c>
      <c r="J87" s="124" t="s">
        <v>100</v>
      </c>
      <c r="K87" s="125" t="s">
        <v>129</v>
      </c>
      <c r="L87" s="126"/>
      <c r="M87" s="59" t="s">
        <v>3</v>
      </c>
      <c r="N87" s="60" t="s">
        <v>39</v>
      </c>
      <c r="O87" s="60" t="s">
        <v>130</v>
      </c>
      <c r="P87" s="60" t="s">
        <v>131</v>
      </c>
      <c r="Q87" s="60" t="s">
        <v>132</v>
      </c>
      <c r="R87" s="60" t="s">
        <v>133</v>
      </c>
      <c r="S87" s="60" t="s">
        <v>134</v>
      </c>
      <c r="T87" s="61" t="s">
        <v>135</v>
      </c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65" s="2" customFormat="1" ht="22.8" customHeight="1">
      <c r="A88" s="34"/>
      <c r="B88" s="35"/>
      <c r="C88" s="66" t="s">
        <v>136</v>
      </c>
      <c r="D88" s="34"/>
      <c r="E88" s="34"/>
      <c r="F88" s="34"/>
      <c r="G88" s="34"/>
      <c r="H88" s="34"/>
      <c r="I88" s="34"/>
      <c r="J88" s="127">
        <f>BK88</f>
        <v>0</v>
      </c>
      <c r="K88" s="34"/>
      <c r="L88" s="35"/>
      <c r="M88" s="62"/>
      <c r="N88" s="53"/>
      <c r="O88" s="63"/>
      <c r="P88" s="128">
        <f>P89</f>
        <v>0</v>
      </c>
      <c r="Q88" s="63"/>
      <c r="R88" s="128">
        <f>R89</f>
        <v>0</v>
      </c>
      <c r="S88" s="63"/>
      <c r="T88" s="129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9" t="s">
        <v>68</v>
      </c>
      <c r="AU88" s="19" t="s">
        <v>101</v>
      </c>
      <c r="BK88" s="130">
        <f>BK89</f>
        <v>0</v>
      </c>
    </row>
    <row r="89" spans="1:65" s="12" customFormat="1" ht="25.95" customHeight="1">
      <c r="B89" s="131"/>
      <c r="D89" s="132" t="s">
        <v>68</v>
      </c>
      <c r="E89" s="133" t="s">
        <v>91</v>
      </c>
      <c r="F89" s="133" t="s">
        <v>1127</v>
      </c>
      <c r="I89" s="134"/>
      <c r="J89" s="135">
        <f>BK89</f>
        <v>0</v>
      </c>
      <c r="L89" s="131"/>
      <c r="M89" s="136"/>
      <c r="N89" s="137"/>
      <c r="O89" s="137"/>
      <c r="P89" s="138">
        <f>P90+P92</f>
        <v>0</v>
      </c>
      <c r="Q89" s="137"/>
      <c r="R89" s="138">
        <f>R90+R92</f>
        <v>0</v>
      </c>
      <c r="S89" s="137"/>
      <c r="T89" s="139">
        <f>T90+T92</f>
        <v>0</v>
      </c>
      <c r="AR89" s="132" t="s">
        <v>174</v>
      </c>
      <c r="AT89" s="140" t="s">
        <v>68</v>
      </c>
      <c r="AU89" s="140" t="s">
        <v>69</v>
      </c>
      <c r="AY89" s="132" t="s">
        <v>139</v>
      </c>
      <c r="BK89" s="141">
        <f>BK90+BK92</f>
        <v>0</v>
      </c>
    </row>
    <row r="90" spans="1:65" s="12" customFormat="1" ht="22.8" customHeight="1">
      <c r="B90" s="131"/>
      <c r="D90" s="132" t="s">
        <v>68</v>
      </c>
      <c r="E90" s="142" t="s">
        <v>1128</v>
      </c>
      <c r="F90" s="142" t="s">
        <v>1129</v>
      </c>
      <c r="I90" s="134"/>
      <c r="J90" s="143">
        <f>BK90</f>
        <v>0</v>
      </c>
      <c r="L90" s="131"/>
      <c r="M90" s="136"/>
      <c r="N90" s="137"/>
      <c r="O90" s="137"/>
      <c r="P90" s="138">
        <f>P91</f>
        <v>0</v>
      </c>
      <c r="Q90" s="137"/>
      <c r="R90" s="138">
        <f>R91</f>
        <v>0</v>
      </c>
      <c r="S90" s="137"/>
      <c r="T90" s="139">
        <f>T91</f>
        <v>0</v>
      </c>
      <c r="AR90" s="132" t="s">
        <v>174</v>
      </c>
      <c r="AT90" s="140" t="s">
        <v>68</v>
      </c>
      <c r="AU90" s="140" t="s">
        <v>76</v>
      </c>
      <c r="AY90" s="132" t="s">
        <v>139</v>
      </c>
      <c r="BK90" s="141">
        <f>BK91</f>
        <v>0</v>
      </c>
    </row>
    <row r="91" spans="1:65" s="2" customFormat="1" ht="16.5" customHeight="1">
      <c r="A91" s="34"/>
      <c r="B91" s="144"/>
      <c r="C91" s="145" t="s">
        <v>76</v>
      </c>
      <c r="D91" s="145" t="s">
        <v>142</v>
      </c>
      <c r="E91" s="146" t="s">
        <v>1130</v>
      </c>
      <c r="F91" s="147" t="s">
        <v>1129</v>
      </c>
      <c r="G91" s="148" t="s">
        <v>1131</v>
      </c>
      <c r="H91" s="149">
        <v>1</v>
      </c>
      <c r="I91" s="150"/>
      <c r="J91" s="151">
        <f>ROUND(I91*H91,2)</f>
        <v>0</v>
      </c>
      <c r="K91" s="147" t="s">
        <v>3</v>
      </c>
      <c r="L91" s="35"/>
      <c r="M91" s="152" t="s">
        <v>3</v>
      </c>
      <c r="N91" s="153" t="s">
        <v>40</v>
      </c>
      <c r="O91" s="55"/>
      <c r="P91" s="154">
        <f>O91*H91</f>
        <v>0</v>
      </c>
      <c r="Q91" s="154">
        <v>0</v>
      </c>
      <c r="R91" s="154">
        <f>Q91*H91</f>
        <v>0</v>
      </c>
      <c r="S91" s="154">
        <v>0</v>
      </c>
      <c r="T91" s="155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6" t="s">
        <v>147</v>
      </c>
      <c r="AT91" s="156" t="s">
        <v>142</v>
      </c>
      <c r="AU91" s="156" t="s">
        <v>78</v>
      </c>
      <c r="AY91" s="19" t="s">
        <v>139</v>
      </c>
      <c r="BE91" s="157">
        <f>IF(N91="základní",J91,0)</f>
        <v>0</v>
      </c>
      <c r="BF91" s="157">
        <f>IF(N91="snížená",J91,0)</f>
        <v>0</v>
      </c>
      <c r="BG91" s="157">
        <f>IF(N91="zákl. přenesená",J91,0)</f>
        <v>0</v>
      </c>
      <c r="BH91" s="157">
        <f>IF(N91="sníž. přenesená",J91,0)</f>
        <v>0</v>
      </c>
      <c r="BI91" s="157">
        <f>IF(N91="nulová",J91,0)</f>
        <v>0</v>
      </c>
      <c r="BJ91" s="19" t="s">
        <v>76</v>
      </c>
      <c r="BK91" s="157">
        <f>ROUND(I91*H91,2)</f>
        <v>0</v>
      </c>
      <c r="BL91" s="19" t="s">
        <v>147</v>
      </c>
      <c r="BM91" s="156" t="s">
        <v>1132</v>
      </c>
    </row>
    <row r="92" spans="1:65" s="12" customFormat="1" ht="22.8" customHeight="1">
      <c r="B92" s="131"/>
      <c r="D92" s="132" t="s">
        <v>68</v>
      </c>
      <c r="E92" s="142" t="s">
        <v>1133</v>
      </c>
      <c r="F92" s="142" t="s">
        <v>1322</v>
      </c>
      <c r="I92" s="134"/>
      <c r="J92" s="143">
        <f>BK92</f>
        <v>0</v>
      </c>
      <c r="L92" s="131"/>
      <c r="M92" s="136"/>
      <c r="N92" s="137"/>
      <c r="O92" s="137"/>
      <c r="P92" s="138">
        <f>P93</f>
        <v>0</v>
      </c>
      <c r="Q92" s="137"/>
      <c r="R92" s="138">
        <f>R93</f>
        <v>0</v>
      </c>
      <c r="S92" s="137"/>
      <c r="T92" s="139">
        <f>T93</f>
        <v>0</v>
      </c>
      <c r="AR92" s="132" t="s">
        <v>174</v>
      </c>
      <c r="AT92" s="140" t="s">
        <v>68</v>
      </c>
      <c r="AU92" s="140" t="s">
        <v>76</v>
      </c>
      <c r="AY92" s="132" t="s">
        <v>139</v>
      </c>
      <c r="BK92" s="141">
        <f>SUM(BK93:BK107)</f>
        <v>0</v>
      </c>
    </row>
    <row r="93" spans="1:65" s="2" customFormat="1" ht="16.5" customHeight="1">
      <c r="A93" s="34"/>
      <c r="B93" s="144"/>
      <c r="C93" s="145" t="s">
        <v>78</v>
      </c>
      <c r="D93" s="145" t="s">
        <v>142</v>
      </c>
      <c r="E93" s="146" t="s">
        <v>1135</v>
      </c>
      <c r="F93" s="147" t="s">
        <v>1134</v>
      </c>
      <c r="G93" s="148" t="s">
        <v>1131</v>
      </c>
      <c r="H93" s="149">
        <v>1</v>
      </c>
      <c r="I93" s="150"/>
      <c r="J93" s="151">
        <f>ROUND(I93*H93,2)</f>
        <v>0</v>
      </c>
      <c r="K93" s="147" t="s">
        <v>3</v>
      </c>
      <c r="L93" s="35"/>
      <c r="M93" s="205" t="s">
        <v>3</v>
      </c>
      <c r="N93" s="206" t="s">
        <v>40</v>
      </c>
      <c r="O93" s="207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6" t="s">
        <v>147</v>
      </c>
      <c r="AT93" s="156" t="s">
        <v>142</v>
      </c>
      <c r="AU93" s="156" t="s">
        <v>78</v>
      </c>
      <c r="AY93" s="19" t="s">
        <v>139</v>
      </c>
      <c r="BE93" s="157">
        <f>IF(N93="základní",J93,0)</f>
        <v>0</v>
      </c>
      <c r="BF93" s="157">
        <f>IF(N93="snížená",J93,0)</f>
        <v>0</v>
      </c>
      <c r="BG93" s="157">
        <f>IF(N93="zákl. přenesená",J93,0)</f>
        <v>0</v>
      </c>
      <c r="BH93" s="157">
        <f>IF(N93="sníž. přenesená",J93,0)</f>
        <v>0</v>
      </c>
      <c r="BI93" s="157">
        <f>IF(N93="nulová",J93,0)</f>
        <v>0</v>
      </c>
      <c r="BJ93" s="19" t="s">
        <v>76</v>
      </c>
      <c r="BK93" s="157">
        <f>ROUND(I93*H93,2)</f>
        <v>0</v>
      </c>
      <c r="BL93" s="19" t="s">
        <v>147</v>
      </c>
      <c r="BM93" s="156" t="s">
        <v>1136</v>
      </c>
    </row>
    <row r="94" spans="1:65" s="2" customFormat="1" ht="11.4">
      <c r="A94" s="34"/>
      <c r="B94" s="144"/>
      <c r="C94" s="145">
        <v>3</v>
      </c>
      <c r="D94" s="145" t="s">
        <v>142</v>
      </c>
      <c r="E94" s="146" t="s">
        <v>1323</v>
      </c>
      <c r="F94" s="147" t="s">
        <v>1324</v>
      </c>
      <c r="G94" s="148" t="s">
        <v>1131</v>
      </c>
      <c r="H94" s="149">
        <v>1</v>
      </c>
      <c r="I94" s="150"/>
      <c r="J94" s="151">
        <f t="shared" ref="J94:J97" si="0">ROUND(I94*H94,2)</f>
        <v>0</v>
      </c>
      <c r="K94" s="147"/>
      <c r="L94" s="35"/>
      <c r="M94" s="205"/>
      <c r="N94" s="206"/>
      <c r="O94" s="207"/>
      <c r="P94" s="208"/>
      <c r="Q94" s="208"/>
      <c r="R94" s="208"/>
      <c r="S94" s="208"/>
      <c r="T94" s="209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6"/>
      <c r="AT94" s="156"/>
      <c r="AU94" s="156"/>
      <c r="AY94" s="19"/>
      <c r="BE94" s="157"/>
      <c r="BF94" s="157"/>
      <c r="BG94" s="157"/>
      <c r="BH94" s="157"/>
      <c r="BI94" s="157"/>
      <c r="BJ94" s="19"/>
      <c r="BK94" s="157">
        <f t="shared" ref="BK94:BK101" si="1">ROUND(I94*H94,2)</f>
        <v>0</v>
      </c>
      <c r="BL94" s="19" t="s">
        <v>147</v>
      </c>
      <c r="BM94" s="156" t="s">
        <v>1136</v>
      </c>
    </row>
    <row r="95" spans="1:65" s="2" customFormat="1" ht="11.4">
      <c r="A95" s="34"/>
      <c r="B95" s="144"/>
      <c r="C95" s="145">
        <v>4</v>
      </c>
      <c r="D95" s="145" t="s">
        <v>142</v>
      </c>
      <c r="E95" s="146" t="s">
        <v>1325</v>
      </c>
      <c r="F95" s="147" t="s">
        <v>1326</v>
      </c>
      <c r="G95" s="148" t="s">
        <v>1131</v>
      </c>
      <c r="H95" s="149">
        <v>1</v>
      </c>
      <c r="I95" s="150"/>
      <c r="J95" s="151">
        <f t="shared" si="0"/>
        <v>0</v>
      </c>
      <c r="K95" s="147"/>
      <c r="L95" s="35"/>
      <c r="M95" s="205"/>
      <c r="N95" s="206"/>
      <c r="O95" s="207"/>
      <c r="P95" s="208"/>
      <c r="Q95" s="208"/>
      <c r="R95" s="208"/>
      <c r="S95" s="208"/>
      <c r="T95" s="209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6"/>
      <c r="AT95" s="156"/>
      <c r="AU95" s="156"/>
      <c r="AY95" s="19"/>
      <c r="BE95" s="157"/>
      <c r="BF95" s="157"/>
      <c r="BG95" s="157"/>
      <c r="BH95" s="157"/>
      <c r="BI95" s="157"/>
      <c r="BJ95" s="19"/>
      <c r="BK95" s="157">
        <f t="shared" si="1"/>
        <v>0</v>
      </c>
      <c r="BL95" s="19" t="s">
        <v>147</v>
      </c>
      <c r="BM95" s="156" t="s">
        <v>1136</v>
      </c>
    </row>
    <row r="96" spans="1:65" s="2" customFormat="1" ht="22.8">
      <c r="A96" s="34"/>
      <c r="B96" s="144"/>
      <c r="C96" s="145">
        <v>5</v>
      </c>
      <c r="D96" s="145" t="s">
        <v>142</v>
      </c>
      <c r="E96" s="146" t="s">
        <v>1327</v>
      </c>
      <c r="F96" s="147" t="s">
        <v>1328</v>
      </c>
      <c r="G96" s="148" t="s">
        <v>1131</v>
      </c>
      <c r="H96" s="149">
        <v>1</v>
      </c>
      <c r="I96" s="150"/>
      <c r="J96" s="151">
        <f t="shared" si="0"/>
        <v>0</v>
      </c>
      <c r="K96" s="147"/>
      <c r="L96" s="35"/>
      <c r="M96" s="205"/>
      <c r="N96" s="206"/>
      <c r="O96" s="207"/>
      <c r="P96" s="208"/>
      <c r="Q96" s="208"/>
      <c r="R96" s="208"/>
      <c r="S96" s="208"/>
      <c r="T96" s="209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/>
      <c r="AT96" s="156"/>
      <c r="AU96" s="156"/>
      <c r="AY96" s="19"/>
      <c r="BE96" s="157"/>
      <c r="BF96" s="157"/>
      <c r="BG96" s="157"/>
      <c r="BH96" s="157"/>
      <c r="BI96" s="157"/>
      <c r="BJ96" s="19"/>
      <c r="BK96" s="157">
        <f t="shared" si="1"/>
        <v>0</v>
      </c>
      <c r="BL96" s="19" t="s">
        <v>147</v>
      </c>
      <c r="BM96" s="156" t="s">
        <v>1136</v>
      </c>
    </row>
    <row r="97" spans="1:65" s="2" customFormat="1" ht="57">
      <c r="A97" s="34"/>
      <c r="B97" s="144"/>
      <c r="C97" s="145">
        <v>6</v>
      </c>
      <c r="D97" s="145" t="s">
        <v>142</v>
      </c>
      <c r="E97" s="146" t="s">
        <v>1329</v>
      </c>
      <c r="F97" s="147" t="s">
        <v>1330</v>
      </c>
      <c r="G97" s="148" t="s">
        <v>1131</v>
      </c>
      <c r="H97" s="149">
        <v>1</v>
      </c>
      <c r="I97" s="150"/>
      <c r="J97" s="151">
        <f t="shared" si="0"/>
        <v>0</v>
      </c>
      <c r="K97" s="147"/>
      <c r="L97" s="35"/>
      <c r="M97" s="205"/>
      <c r="N97" s="206"/>
      <c r="O97" s="207"/>
      <c r="P97" s="208"/>
      <c r="Q97" s="208"/>
      <c r="R97" s="208"/>
      <c r="S97" s="208"/>
      <c r="T97" s="209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56"/>
      <c r="AT97" s="156"/>
      <c r="AU97" s="156"/>
      <c r="AY97" s="19"/>
      <c r="BE97" s="157"/>
      <c r="BF97" s="157"/>
      <c r="BG97" s="157"/>
      <c r="BH97" s="157"/>
      <c r="BI97" s="157"/>
      <c r="BJ97" s="19"/>
      <c r="BK97" s="157">
        <f t="shared" si="1"/>
        <v>0</v>
      </c>
      <c r="BL97" s="19" t="s">
        <v>147</v>
      </c>
      <c r="BM97" s="156" t="s">
        <v>1136</v>
      </c>
    </row>
    <row r="98" spans="1:65" s="2" customFormat="1" ht="6.9" customHeight="1">
      <c r="A98" s="34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35"/>
      <c r="M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BK98" s="157">
        <f t="shared" si="1"/>
        <v>0</v>
      </c>
      <c r="BL98" s="19" t="s">
        <v>147</v>
      </c>
      <c r="BM98" s="156" t="s">
        <v>1136</v>
      </c>
    </row>
    <row r="99" spans="1:65" ht="11.4">
      <c r="BK99" s="157">
        <f t="shared" si="1"/>
        <v>0</v>
      </c>
      <c r="BL99" s="19" t="s">
        <v>147</v>
      </c>
      <c r="BM99" s="156" t="s">
        <v>1136</v>
      </c>
    </row>
    <row r="100" spans="1:65" ht="11.4">
      <c r="BK100" s="157">
        <f t="shared" si="1"/>
        <v>0</v>
      </c>
      <c r="BL100" s="19" t="s">
        <v>147</v>
      </c>
      <c r="BM100" s="156" t="s">
        <v>1136</v>
      </c>
    </row>
    <row r="101" spans="1:65" ht="11.4">
      <c r="BK101" s="157">
        <f t="shared" si="1"/>
        <v>0</v>
      </c>
      <c r="BL101" s="19" t="s">
        <v>147</v>
      </c>
      <c r="BM101" s="156" t="s">
        <v>1136</v>
      </c>
    </row>
  </sheetData>
  <autoFilter ref="C87:K93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4" workbookViewId="0">
      <selection activeCell="AK26" sqref="AK26:AO26"/>
    </sheetView>
  </sheetViews>
  <sheetFormatPr defaultRowHeight="10.199999999999999"/>
  <cols>
    <col min="1" max="1" width="8.28515625" style="295" customWidth="1"/>
    <col min="2" max="2" width="1.7109375" style="295" customWidth="1"/>
    <col min="3" max="3" width="4.140625" style="295" customWidth="1"/>
    <col min="4" max="33" width="2.7109375" style="295" customWidth="1"/>
    <col min="34" max="34" width="3.28515625" style="295" customWidth="1"/>
    <col min="35" max="35" width="31.7109375" style="295" customWidth="1"/>
    <col min="36" max="37" width="2.42578125" style="295" customWidth="1"/>
    <col min="38" max="38" width="8.28515625" style="295" customWidth="1"/>
    <col min="39" max="39" width="3.28515625" style="295" customWidth="1"/>
    <col min="40" max="40" width="13.28515625" style="295" customWidth="1"/>
    <col min="41" max="41" width="7.42578125" style="295" customWidth="1"/>
    <col min="42" max="42" width="4.140625" style="295" customWidth="1"/>
    <col min="43" max="43" width="15.7109375" style="295" hidden="1" customWidth="1"/>
    <col min="44" max="44" width="13.7109375" style="295" customWidth="1"/>
    <col min="45" max="47" width="25.85546875" style="295" hidden="1" customWidth="1"/>
    <col min="48" max="49" width="21.7109375" style="295" hidden="1" customWidth="1"/>
    <col min="50" max="51" width="25" style="295" hidden="1" customWidth="1"/>
    <col min="52" max="52" width="21.7109375" style="295" hidden="1" customWidth="1"/>
    <col min="53" max="53" width="19.140625" style="295" hidden="1" customWidth="1"/>
    <col min="54" max="54" width="25" style="295" hidden="1" customWidth="1"/>
    <col min="55" max="55" width="21.7109375" style="295" hidden="1" customWidth="1"/>
    <col min="56" max="56" width="19.140625" style="295" hidden="1" customWidth="1"/>
    <col min="57" max="57" width="66.42578125" style="295" customWidth="1"/>
    <col min="58" max="16384" width="9.140625" style="295"/>
  </cols>
  <sheetData>
    <row r="1" spans="1:74">
      <c r="A1" s="294" t="s">
        <v>0</v>
      </c>
      <c r="AZ1" s="294" t="s">
        <v>3</v>
      </c>
      <c r="BA1" s="294" t="s">
        <v>2</v>
      </c>
      <c r="BB1" s="294" t="s">
        <v>1331</v>
      </c>
      <c r="BT1" s="294" t="s">
        <v>4</v>
      </c>
      <c r="BU1" s="294" t="s">
        <v>4</v>
      </c>
      <c r="BV1" s="294" t="s">
        <v>1332</v>
      </c>
    </row>
    <row r="2" spans="1:74" ht="36.9" customHeight="1">
      <c r="AR2" s="580"/>
      <c r="AS2" s="580"/>
      <c r="AT2" s="580"/>
      <c r="AU2" s="580"/>
      <c r="AV2" s="580"/>
      <c r="AW2" s="580"/>
      <c r="AX2" s="580"/>
      <c r="AY2" s="580"/>
      <c r="AZ2" s="580"/>
      <c r="BA2" s="580"/>
      <c r="BB2" s="580"/>
      <c r="BC2" s="580"/>
      <c r="BD2" s="580"/>
      <c r="BE2" s="580"/>
      <c r="BS2" s="296" t="s">
        <v>1333</v>
      </c>
      <c r="BT2" s="296" t="s">
        <v>8</v>
      </c>
    </row>
    <row r="3" spans="1:74" ht="6.9" customHeight="1">
      <c r="B3" s="297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9"/>
      <c r="BS3" s="296" t="s">
        <v>1333</v>
      </c>
      <c r="BT3" s="296" t="s">
        <v>9</v>
      </c>
    </row>
    <row r="4" spans="1:74" ht="24.9" customHeight="1">
      <c r="B4" s="300"/>
      <c r="C4" s="301"/>
      <c r="D4" s="302" t="s">
        <v>10</v>
      </c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299"/>
      <c r="AS4" s="303" t="s">
        <v>11</v>
      </c>
      <c r="BE4" s="304" t="s">
        <v>12</v>
      </c>
      <c r="BS4" s="296" t="s">
        <v>13</v>
      </c>
    </row>
    <row r="5" spans="1:74" ht="12" customHeight="1">
      <c r="B5" s="300"/>
      <c r="C5" s="301"/>
      <c r="D5" s="305" t="s">
        <v>14</v>
      </c>
      <c r="E5" s="301"/>
      <c r="F5" s="301"/>
      <c r="G5" s="301"/>
      <c r="H5" s="301"/>
      <c r="I5" s="301"/>
      <c r="J5" s="301"/>
      <c r="K5" s="581" t="s">
        <v>1334</v>
      </c>
      <c r="L5" s="582"/>
      <c r="M5" s="582"/>
      <c r="N5" s="582"/>
      <c r="O5" s="582"/>
      <c r="P5" s="582"/>
      <c r="Q5" s="582"/>
      <c r="R5" s="582"/>
      <c r="S5" s="582"/>
      <c r="T5" s="582"/>
      <c r="U5" s="582"/>
      <c r="V5" s="582"/>
      <c r="W5" s="582"/>
      <c r="X5" s="582"/>
      <c r="Y5" s="582"/>
      <c r="Z5" s="582"/>
      <c r="AA5" s="582"/>
      <c r="AB5" s="582"/>
      <c r="AC5" s="582"/>
      <c r="AD5" s="582"/>
      <c r="AE5" s="582"/>
      <c r="AF5" s="582"/>
      <c r="AG5" s="582"/>
      <c r="AH5" s="582"/>
      <c r="AI5" s="582"/>
      <c r="AJ5" s="582"/>
      <c r="AK5" s="301"/>
      <c r="AL5" s="301"/>
      <c r="AM5" s="301"/>
      <c r="AN5" s="301"/>
      <c r="AO5" s="301"/>
      <c r="AP5" s="301"/>
      <c r="AQ5" s="301"/>
      <c r="AR5" s="299"/>
      <c r="BE5" s="583" t="s">
        <v>1335</v>
      </c>
      <c r="BS5" s="296" t="s">
        <v>1333</v>
      </c>
    </row>
    <row r="6" spans="1:74" ht="36.9" customHeight="1">
      <c r="B6" s="300"/>
      <c r="C6" s="301"/>
      <c r="D6" s="306" t="s">
        <v>17</v>
      </c>
      <c r="E6" s="301"/>
      <c r="F6" s="301"/>
      <c r="G6" s="301"/>
      <c r="H6" s="301"/>
      <c r="I6" s="301"/>
      <c r="J6" s="301"/>
      <c r="K6" s="586" t="s">
        <v>1336</v>
      </c>
      <c r="L6" s="582"/>
      <c r="M6" s="582"/>
      <c r="N6" s="582"/>
      <c r="O6" s="582"/>
      <c r="P6" s="582"/>
      <c r="Q6" s="582"/>
      <c r="R6" s="582"/>
      <c r="S6" s="582"/>
      <c r="T6" s="582"/>
      <c r="U6" s="582"/>
      <c r="V6" s="582"/>
      <c r="W6" s="582"/>
      <c r="X6" s="582"/>
      <c r="Y6" s="582"/>
      <c r="Z6" s="582"/>
      <c r="AA6" s="582"/>
      <c r="AB6" s="582"/>
      <c r="AC6" s="582"/>
      <c r="AD6" s="582"/>
      <c r="AE6" s="582"/>
      <c r="AF6" s="582"/>
      <c r="AG6" s="582"/>
      <c r="AH6" s="582"/>
      <c r="AI6" s="582"/>
      <c r="AJ6" s="582"/>
      <c r="AK6" s="301"/>
      <c r="AL6" s="301"/>
      <c r="AM6" s="301"/>
      <c r="AN6" s="301"/>
      <c r="AO6" s="301"/>
      <c r="AP6" s="301"/>
      <c r="AQ6" s="301"/>
      <c r="AR6" s="299"/>
      <c r="BE6" s="584"/>
      <c r="BS6" s="296" t="s">
        <v>1333</v>
      </c>
    </row>
    <row r="7" spans="1:74" ht="12" customHeight="1">
      <c r="B7" s="300"/>
      <c r="C7" s="301"/>
      <c r="D7" s="307" t="s">
        <v>19</v>
      </c>
      <c r="E7" s="301"/>
      <c r="F7" s="301"/>
      <c r="G7" s="301"/>
      <c r="H7" s="301"/>
      <c r="I7" s="301"/>
      <c r="J7" s="301"/>
      <c r="K7" s="308" t="s">
        <v>3</v>
      </c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301"/>
      <c r="AC7" s="301"/>
      <c r="AD7" s="301"/>
      <c r="AE7" s="301"/>
      <c r="AF7" s="301"/>
      <c r="AG7" s="301"/>
      <c r="AH7" s="301"/>
      <c r="AI7" s="301"/>
      <c r="AJ7" s="301"/>
      <c r="AK7" s="307" t="s">
        <v>20</v>
      </c>
      <c r="AL7" s="301"/>
      <c r="AM7" s="301"/>
      <c r="AN7" s="308" t="s">
        <v>3</v>
      </c>
      <c r="AO7" s="301"/>
      <c r="AP7" s="301"/>
      <c r="AQ7" s="301"/>
      <c r="AR7" s="299"/>
      <c r="BE7" s="584"/>
      <c r="BS7" s="296" t="s">
        <v>1333</v>
      </c>
    </row>
    <row r="8" spans="1:74" ht="12" customHeight="1">
      <c r="B8" s="300"/>
      <c r="C8" s="301"/>
      <c r="D8" s="307" t="s">
        <v>21</v>
      </c>
      <c r="E8" s="301"/>
      <c r="F8" s="301"/>
      <c r="G8" s="301"/>
      <c r="H8" s="301"/>
      <c r="I8" s="301"/>
      <c r="J8" s="301"/>
      <c r="K8" s="308" t="s">
        <v>22</v>
      </c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1"/>
      <c r="AA8" s="301"/>
      <c r="AB8" s="301"/>
      <c r="AC8" s="301"/>
      <c r="AD8" s="301"/>
      <c r="AE8" s="301"/>
      <c r="AF8" s="301"/>
      <c r="AG8" s="301"/>
      <c r="AH8" s="301"/>
      <c r="AI8" s="301"/>
      <c r="AJ8" s="301"/>
      <c r="AK8" s="307" t="s">
        <v>23</v>
      </c>
      <c r="AL8" s="301"/>
      <c r="AM8" s="301"/>
      <c r="AN8" s="309" t="s">
        <v>1337</v>
      </c>
      <c r="AO8" s="301"/>
      <c r="AP8" s="301"/>
      <c r="AQ8" s="301"/>
      <c r="AR8" s="299"/>
      <c r="BE8" s="584"/>
      <c r="BS8" s="296" t="s">
        <v>1333</v>
      </c>
    </row>
    <row r="9" spans="1:74" ht="14.4" customHeight="1">
      <c r="B9" s="300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  <c r="R9" s="301"/>
      <c r="S9" s="301"/>
      <c r="T9" s="301"/>
      <c r="U9" s="301"/>
      <c r="V9" s="301"/>
      <c r="W9" s="301"/>
      <c r="X9" s="301"/>
      <c r="Y9" s="301"/>
      <c r="Z9" s="301"/>
      <c r="AA9" s="301"/>
      <c r="AB9" s="301"/>
      <c r="AC9" s="301"/>
      <c r="AD9" s="301"/>
      <c r="AE9" s="301"/>
      <c r="AF9" s="301"/>
      <c r="AG9" s="301"/>
      <c r="AH9" s="301"/>
      <c r="AI9" s="301"/>
      <c r="AJ9" s="301"/>
      <c r="AK9" s="301"/>
      <c r="AL9" s="301"/>
      <c r="AM9" s="301"/>
      <c r="AN9" s="301"/>
      <c r="AO9" s="301"/>
      <c r="AP9" s="301"/>
      <c r="AQ9" s="301"/>
      <c r="AR9" s="299"/>
      <c r="BE9" s="584"/>
      <c r="BS9" s="296" t="s">
        <v>1333</v>
      </c>
    </row>
    <row r="10" spans="1:74" ht="12" customHeight="1">
      <c r="B10" s="300"/>
      <c r="C10" s="301"/>
      <c r="D10" s="307" t="s">
        <v>25</v>
      </c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301"/>
      <c r="V10" s="301"/>
      <c r="W10" s="301"/>
      <c r="X10" s="301"/>
      <c r="Y10" s="301"/>
      <c r="Z10" s="301"/>
      <c r="AA10" s="301"/>
      <c r="AB10" s="301"/>
      <c r="AC10" s="301"/>
      <c r="AD10" s="301"/>
      <c r="AE10" s="301"/>
      <c r="AF10" s="301"/>
      <c r="AG10" s="301"/>
      <c r="AH10" s="301"/>
      <c r="AI10" s="301"/>
      <c r="AJ10" s="301"/>
      <c r="AK10" s="307" t="s">
        <v>26</v>
      </c>
      <c r="AL10" s="301"/>
      <c r="AM10" s="301"/>
      <c r="AN10" s="308" t="s">
        <v>3</v>
      </c>
      <c r="AO10" s="301"/>
      <c r="AP10" s="301"/>
      <c r="AQ10" s="301"/>
      <c r="AR10" s="299"/>
      <c r="BE10" s="584"/>
      <c r="BS10" s="296" t="s">
        <v>1333</v>
      </c>
    </row>
    <row r="11" spans="1:74" ht="18.45" customHeight="1">
      <c r="B11" s="300"/>
      <c r="C11" s="301"/>
      <c r="D11" s="301"/>
      <c r="E11" s="308" t="s">
        <v>22</v>
      </c>
      <c r="F11" s="301"/>
      <c r="G11" s="301"/>
      <c r="H11" s="301"/>
      <c r="I11" s="301"/>
      <c r="J11" s="301"/>
      <c r="K11" s="301"/>
      <c r="L11" s="301"/>
      <c r="M11" s="301"/>
      <c r="N11" s="301"/>
      <c r="O11" s="301"/>
      <c r="P11" s="301"/>
      <c r="Q11" s="301"/>
      <c r="R11" s="301"/>
      <c r="S11" s="301"/>
      <c r="T11" s="301"/>
      <c r="U11" s="301"/>
      <c r="V11" s="301"/>
      <c r="W11" s="301"/>
      <c r="X11" s="301"/>
      <c r="Y11" s="301"/>
      <c r="Z11" s="301"/>
      <c r="AA11" s="301"/>
      <c r="AB11" s="301"/>
      <c r="AC11" s="301"/>
      <c r="AD11" s="301"/>
      <c r="AE11" s="301"/>
      <c r="AF11" s="301"/>
      <c r="AG11" s="301"/>
      <c r="AH11" s="301"/>
      <c r="AI11" s="301"/>
      <c r="AJ11" s="301"/>
      <c r="AK11" s="307" t="s">
        <v>27</v>
      </c>
      <c r="AL11" s="301"/>
      <c r="AM11" s="301"/>
      <c r="AN11" s="308" t="s">
        <v>3</v>
      </c>
      <c r="AO11" s="301"/>
      <c r="AP11" s="301"/>
      <c r="AQ11" s="301"/>
      <c r="AR11" s="299"/>
      <c r="BE11" s="584"/>
      <c r="BS11" s="296" t="s">
        <v>1333</v>
      </c>
    </row>
    <row r="12" spans="1:74" ht="6.9" customHeight="1">
      <c r="B12" s="300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301"/>
      <c r="AM12" s="301"/>
      <c r="AN12" s="301"/>
      <c r="AO12" s="301"/>
      <c r="AP12" s="301"/>
      <c r="AQ12" s="301"/>
      <c r="AR12" s="299"/>
      <c r="BE12" s="584"/>
      <c r="BS12" s="296" t="s">
        <v>1333</v>
      </c>
    </row>
    <row r="13" spans="1:74" ht="12" customHeight="1">
      <c r="B13" s="300"/>
      <c r="C13" s="301"/>
      <c r="D13" s="307" t="s">
        <v>28</v>
      </c>
      <c r="E13" s="301"/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301"/>
      <c r="X13" s="301"/>
      <c r="Y13" s="301"/>
      <c r="Z13" s="301"/>
      <c r="AA13" s="301"/>
      <c r="AB13" s="301"/>
      <c r="AC13" s="301"/>
      <c r="AD13" s="301"/>
      <c r="AE13" s="301"/>
      <c r="AF13" s="301"/>
      <c r="AG13" s="301"/>
      <c r="AH13" s="301"/>
      <c r="AI13" s="301"/>
      <c r="AJ13" s="301"/>
      <c r="AK13" s="307" t="s">
        <v>26</v>
      </c>
      <c r="AL13" s="301"/>
      <c r="AM13" s="301"/>
      <c r="AN13" s="310" t="s">
        <v>29</v>
      </c>
      <c r="AO13" s="301"/>
      <c r="AP13" s="301"/>
      <c r="AQ13" s="301"/>
      <c r="AR13" s="299"/>
      <c r="BE13" s="584"/>
      <c r="BS13" s="296" t="s">
        <v>1333</v>
      </c>
    </row>
    <row r="14" spans="1:74" ht="13.2">
      <c r="B14" s="300"/>
      <c r="C14" s="301"/>
      <c r="D14" s="301"/>
      <c r="E14" s="587" t="s">
        <v>29</v>
      </c>
      <c r="F14" s="588"/>
      <c r="G14" s="588"/>
      <c r="H14" s="588"/>
      <c r="I14" s="588"/>
      <c r="J14" s="588"/>
      <c r="K14" s="588"/>
      <c r="L14" s="588"/>
      <c r="M14" s="588"/>
      <c r="N14" s="588"/>
      <c r="O14" s="588"/>
      <c r="P14" s="588"/>
      <c r="Q14" s="588"/>
      <c r="R14" s="588"/>
      <c r="S14" s="588"/>
      <c r="T14" s="588"/>
      <c r="U14" s="588"/>
      <c r="V14" s="588"/>
      <c r="W14" s="588"/>
      <c r="X14" s="588"/>
      <c r="Y14" s="588"/>
      <c r="Z14" s="588"/>
      <c r="AA14" s="588"/>
      <c r="AB14" s="588"/>
      <c r="AC14" s="588"/>
      <c r="AD14" s="588"/>
      <c r="AE14" s="588"/>
      <c r="AF14" s="588"/>
      <c r="AG14" s="588"/>
      <c r="AH14" s="588"/>
      <c r="AI14" s="588"/>
      <c r="AJ14" s="588"/>
      <c r="AK14" s="307" t="s">
        <v>27</v>
      </c>
      <c r="AL14" s="301"/>
      <c r="AM14" s="301"/>
      <c r="AN14" s="310" t="s">
        <v>29</v>
      </c>
      <c r="AO14" s="301"/>
      <c r="AP14" s="301"/>
      <c r="AQ14" s="301"/>
      <c r="AR14" s="299"/>
      <c r="BE14" s="584"/>
      <c r="BS14" s="296" t="s">
        <v>1333</v>
      </c>
    </row>
    <row r="15" spans="1:74" ht="6.9" customHeight="1">
      <c r="B15" s="300"/>
      <c r="C15" s="301"/>
      <c r="D15" s="301"/>
      <c r="E15" s="301"/>
      <c r="F15" s="301"/>
      <c r="G15" s="301"/>
      <c r="H15" s="301"/>
      <c r="I15" s="301"/>
      <c r="J15" s="301"/>
      <c r="K15" s="301"/>
      <c r="L15" s="301"/>
      <c r="M15" s="301"/>
      <c r="N15" s="301"/>
      <c r="O15" s="301"/>
      <c r="P15" s="301"/>
      <c r="Q15" s="301"/>
      <c r="R15" s="301"/>
      <c r="S15" s="301"/>
      <c r="T15" s="301"/>
      <c r="U15" s="301"/>
      <c r="V15" s="301"/>
      <c r="W15" s="301"/>
      <c r="X15" s="301"/>
      <c r="Y15" s="301"/>
      <c r="Z15" s="301"/>
      <c r="AA15" s="301"/>
      <c r="AB15" s="301"/>
      <c r="AC15" s="301"/>
      <c r="AD15" s="301"/>
      <c r="AE15" s="301"/>
      <c r="AF15" s="301"/>
      <c r="AG15" s="301"/>
      <c r="AH15" s="301"/>
      <c r="AI15" s="301"/>
      <c r="AJ15" s="301"/>
      <c r="AK15" s="301"/>
      <c r="AL15" s="301"/>
      <c r="AM15" s="301"/>
      <c r="AN15" s="301"/>
      <c r="AO15" s="301"/>
      <c r="AP15" s="301"/>
      <c r="AQ15" s="301"/>
      <c r="AR15" s="299"/>
      <c r="BE15" s="584"/>
      <c r="BS15" s="296" t="s">
        <v>4</v>
      </c>
    </row>
    <row r="16" spans="1:74" ht="12" customHeight="1">
      <c r="B16" s="300"/>
      <c r="C16" s="301"/>
      <c r="D16" s="307" t="s">
        <v>30</v>
      </c>
      <c r="E16" s="301"/>
      <c r="F16" s="301"/>
      <c r="G16" s="301"/>
      <c r="H16" s="301"/>
      <c r="I16" s="301"/>
      <c r="J16" s="301"/>
      <c r="K16" s="301"/>
      <c r="L16" s="301"/>
      <c r="M16" s="301"/>
      <c r="N16" s="301"/>
      <c r="O16" s="301"/>
      <c r="P16" s="301"/>
      <c r="Q16" s="301"/>
      <c r="R16" s="301"/>
      <c r="S16" s="301"/>
      <c r="T16" s="301"/>
      <c r="U16" s="301"/>
      <c r="V16" s="301"/>
      <c r="W16" s="301"/>
      <c r="X16" s="301"/>
      <c r="Y16" s="301"/>
      <c r="Z16" s="301"/>
      <c r="AA16" s="301"/>
      <c r="AB16" s="301"/>
      <c r="AC16" s="301"/>
      <c r="AD16" s="301"/>
      <c r="AE16" s="301"/>
      <c r="AF16" s="301"/>
      <c r="AG16" s="301"/>
      <c r="AH16" s="301"/>
      <c r="AI16" s="301"/>
      <c r="AJ16" s="301"/>
      <c r="AK16" s="307" t="s">
        <v>26</v>
      </c>
      <c r="AL16" s="301"/>
      <c r="AM16" s="301"/>
      <c r="AN16" s="308" t="s">
        <v>3</v>
      </c>
      <c r="AO16" s="301"/>
      <c r="AP16" s="301"/>
      <c r="AQ16" s="301"/>
      <c r="AR16" s="299"/>
      <c r="BE16" s="584"/>
      <c r="BS16" s="296" t="s">
        <v>4</v>
      </c>
    </row>
    <row r="17" spans="1:71" ht="18.45" customHeight="1">
      <c r="B17" s="300"/>
      <c r="C17" s="301"/>
      <c r="D17" s="301"/>
      <c r="E17" s="308" t="s">
        <v>1338</v>
      </c>
      <c r="F17" s="301"/>
      <c r="G17" s="301"/>
      <c r="H17" s="301"/>
      <c r="I17" s="301"/>
      <c r="J17" s="301"/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7" t="s">
        <v>27</v>
      </c>
      <c r="AL17" s="301"/>
      <c r="AM17" s="301"/>
      <c r="AN17" s="308" t="s">
        <v>3</v>
      </c>
      <c r="AO17" s="301"/>
      <c r="AP17" s="301"/>
      <c r="AQ17" s="301"/>
      <c r="AR17" s="299"/>
      <c r="BE17" s="584"/>
      <c r="BS17" s="296" t="s">
        <v>4</v>
      </c>
    </row>
    <row r="18" spans="1:71" ht="6.9" customHeight="1">
      <c r="B18" s="300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301"/>
      <c r="N18" s="301"/>
      <c r="O18" s="301"/>
      <c r="P18" s="301"/>
      <c r="Q18" s="301"/>
      <c r="R18" s="301"/>
      <c r="S18" s="301"/>
      <c r="T18" s="301"/>
      <c r="U18" s="301"/>
      <c r="V18" s="301"/>
      <c r="W18" s="301"/>
      <c r="X18" s="301"/>
      <c r="Y18" s="301"/>
      <c r="Z18" s="301"/>
      <c r="AA18" s="301"/>
      <c r="AB18" s="301"/>
      <c r="AC18" s="301"/>
      <c r="AD18" s="301"/>
      <c r="AE18" s="301"/>
      <c r="AF18" s="301"/>
      <c r="AG18" s="301"/>
      <c r="AH18" s="301"/>
      <c r="AI18" s="301"/>
      <c r="AJ18" s="301"/>
      <c r="AK18" s="301"/>
      <c r="AL18" s="301"/>
      <c r="AM18" s="301"/>
      <c r="AN18" s="301"/>
      <c r="AO18" s="301"/>
      <c r="AP18" s="301"/>
      <c r="AQ18" s="301"/>
      <c r="AR18" s="299"/>
      <c r="BE18" s="584"/>
      <c r="BS18" s="296" t="s">
        <v>1333</v>
      </c>
    </row>
    <row r="19" spans="1:71" ht="12" customHeight="1">
      <c r="B19" s="300"/>
      <c r="C19" s="301"/>
      <c r="D19" s="307" t="s">
        <v>32</v>
      </c>
      <c r="E19" s="301"/>
      <c r="F19" s="301"/>
      <c r="G19" s="301"/>
      <c r="H19" s="301"/>
      <c r="I19" s="301"/>
      <c r="J19" s="301"/>
      <c r="K19" s="301"/>
      <c r="L19" s="301"/>
      <c r="M19" s="301"/>
      <c r="N19" s="301"/>
      <c r="O19" s="301"/>
      <c r="P19" s="301"/>
      <c r="Q19" s="301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7" t="s">
        <v>26</v>
      </c>
      <c r="AL19" s="301"/>
      <c r="AM19" s="301"/>
      <c r="AN19" s="308" t="s">
        <v>3</v>
      </c>
      <c r="AO19" s="301"/>
      <c r="AP19" s="301"/>
      <c r="AQ19" s="301"/>
      <c r="AR19" s="299"/>
      <c r="BE19" s="584"/>
      <c r="BS19" s="296" t="s">
        <v>7</v>
      </c>
    </row>
    <row r="20" spans="1:71" ht="18.45" customHeight="1">
      <c r="B20" s="300"/>
      <c r="C20" s="301"/>
      <c r="D20" s="301"/>
      <c r="E20" s="308" t="s">
        <v>22</v>
      </c>
      <c r="F20" s="301"/>
      <c r="G20" s="301"/>
      <c r="H20" s="301"/>
      <c r="I20" s="301"/>
      <c r="J20" s="301"/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1"/>
      <c r="Y20" s="301"/>
      <c r="Z20" s="301"/>
      <c r="AA20" s="301"/>
      <c r="AB20" s="301"/>
      <c r="AC20" s="301"/>
      <c r="AD20" s="301"/>
      <c r="AE20" s="301"/>
      <c r="AF20" s="301"/>
      <c r="AG20" s="301"/>
      <c r="AH20" s="301"/>
      <c r="AI20" s="301"/>
      <c r="AJ20" s="301"/>
      <c r="AK20" s="307" t="s">
        <v>27</v>
      </c>
      <c r="AL20" s="301"/>
      <c r="AM20" s="301"/>
      <c r="AN20" s="308" t="s">
        <v>3</v>
      </c>
      <c r="AO20" s="301"/>
      <c r="AP20" s="301"/>
      <c r="AQ20" s="301"/>
      <c r="AR20" s="299"/>
      <c r="BE20" s="584"/>
      <c r="BS20" s="296" t="s">
        <v>31</v>
      </c>
    </row>
    <row r="21" spans="1:71" ht="6.9" customHeight="1">
      <c r="B21" s="300"/>
      <c r="C21" s="301"/>
      <c r="D21" s="301"/>
      <c r="E21" s="301"/>
      <c r="F21" s="301"/>
      <c r="G21" s="301"/>
      <c r="H21" s="301"/>
      <c r="I21" s="301"/>
      <c r="J21" s="301"/>
      <c r="K21" s="301"/>
      <c r="L21" s="301"/>
      <c r="M21" s="301"/>
      <c r="N21" s="301"/>
      <c r="O21" s="301"/>
      <c r="P21" s="301"/>
      <c r="Q21" s="301"/>
      <c r="R21" s="301"/>
      <c r="S21" s="301"/>
      <c r="T21" s="301"/>
      <c r="U21" s="301"/>
      <c r="V21" s="301"/>
      <c r="W21" s="301"/>
      <c r="X21" s="301"/>
      <c r="Y21" s="301"/>
      <c r="Z21" s="301"/>
      <c r="AA21" s="301"/>
      <c r="AB21" s="301"/>
      <c r="AC21" s="301"/>
      <c r="AD21" s="301"/>
      <c r="AE21" s="301"/>
      <c r="AF21" s="301"/>
      <c r="AG21" s="301"/>
      <c r="AH21" s="301"/>
      <c r="AI21" s="301"/>
      <c r="AJ21" s="301"/>
      <c r="AK21" s="301"/>
      <c r="AL21" s="301"/>
      <c r="AM21" s="301"/>
      <c r="AN21" s="301"/>
      <c r="AO21" s="301"/>
      <c r="AP21" s="301"/>
      <c r="AQ21" s="301"/>
      <c r="AR21" s="299"/>
      <c r="BE21" s="584"/>
    </row>
    <row r="22" spans="1:71" ht="12" customHeight="1">
      <c r="B22" s="300"/>
      <c r="C22" s="301"/>
      <c r="D22" s="307" t="s">
        <v>33</v>
      </c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301"/>
      <c r="AB22" s="301"/>
      <c r="AC22" s="301"/>
      <c r="AD22" s="301"/>
      <c r="AE22" s="301"/>
      <c r="AF22" s="301"/>
      <c r="AG22" s="301"/>
      <c r="AH22" s="301"/>
      <c r="AI22" s="301"/>
      <c r="AJ22" s="301"/>
      <c r="AK22" s="301"/>
      <c r="AL22" s="301"/>
      <c r="AM22" s="301"/>
      <c r="AN22" s="301"/>
      <c r="AO22" s="301"/>
      <c r="AP22" s="301"/>
      <c r="AQ22" s="301"/>
      <c r="AR22" s="299"/>
      <c r="BE22" s="584"/>
    </row>
    <row r="23" spans="1:71" ht="16.5" customHeight="1">
      <c r="B23" s="300"/>
      <c r="C23" s="301"/>
      <c r="D23" s="301"/>
      <c r="E23" s="589" t="s">
        <v>3</v>
      </c>
      <c r="F23" s="589"/>
      <c r="G23" s="589"/>
      <c r="H23" s="589"/>
      <c r="I23" s="589"/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  <c r="W23" s="589"/>
      <c r="X23" s="589"/>
      <c r="Y23" s="589"/>
      <c r="Z23" s="589"/>
      <c r="AA23" s="589"/>
      <c r="AB23" s="589"/>
      <c r="AC23" s="589"/>
      <c r="AD23" s="589"/>
      <c r="AE23" s="589"/>
      <c r="AF23" s="589"/>
      <c r="AG23" s="589"/>
      <c r="AH23" s="589"/>
      <c r="AI23" s="589"/>
      <c r="AJ23" s="589"/>
      <c r="AK23" s="589"/>
      <c r="AL23" s="589"/>
      <c r="AM23" s="589"/>
      <c r="AN23" s="589"/>
      <c r="AO23" s="301"/>
      <c r="AP23" s="301"/>
      <c r="AQ23" s="301"/>
      <c r="AR23" s="299"/>
      <c r="BE23" s="584"/>
    </row>
    <row r="24" spans="1:71" ht="6.9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  <c r="V24" s="301"/>
      <c r="W24" s="301"/>
      <c r="X24" s="301"/>
      <c r="Y24" s="301"/>
      <c r="Z24" s="301"/>
      <c r="AA24" s="301"/>
      <c r="AB24" s="301"/>
      <c r="AC24" s="301"/>
      <c r="AD24" s="301"/>
      <c r="AE24" s="301"/>
      <c r="AF24" s="301"/>
      <c r="AG24" s="301"/>
      <c r="AH24" s="301"/>
      <c r="AI24" s="301"/>
      <c r="AJ24" s="301"/>
      <c r="AK24" s="301"/>
      <c r="AL24" s="301"/>
      <c r="AM24" s="301"/>
      <c r="AN24" s="301"/>
      <c r="AO24" s="301"/>
      <c r="AP24" s="301"/>
      <c r="AQ24" s="301"/>
      <c r="AR24" s="299"/>
      <c r="BE24" s="584"/>
    </row>
    <row r="25" spans="1:71" ht="6.9" customHeight="1">
      <c r="B25" s="300"/>
      <c r="C25" s="30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01"/>
      <c r="AQ25" s="301"/>
      <c r="AR25" s="299"/>
      <c r="BE25" s="584"/>
    </row>
    <row r="26" spans="1:71" s="318" customFormat="1" ht="25.95" customHeight="1">
      <c r="A26" s="312"/>
      <c r="B26" s="313"/>
      <c r="C26" s="314"/>
      <c r="D26" s="315" t="s">
        <v>35</v>
      </c>
      <c r="E26" s="316"/>
      <c r="F26" s="316"/>
      <c r="G26" s="316"/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316"/>
      <c r="U26" s="316"/>
      <c r="V26" s="316"/>
      <c r="W26" s="316"/>
      <c r="X26" s="316"/>
      <c r="Y26" s="316"/>
      <c r="Z26" s="316"/>
      <c r="AA26" s="316"/>
      <c r="AB26" s="316"/>
      <c r="AC26" s="316"/>
      <c r="AD26" s="316"/>
      <c r="AE26" s="316"/>
      <c r="AF26" s="316"/>
      <c r="AG26" s="316"/>
      <c r="AH26" s="316"/>
      <c r="AI26" s="316"/>
      <c r="AJ26" s="316"/>
      <c r="AK26" s="590">
        <f>ROUND(AG94,1)</f>
        <v>0</v>
      </c>
      <c r="AL26" s="591"/>
      <c r="AM26" s="591"/>
      <c r="AN26" s="591"/>
      <c r="AO26" s="591"/>
      <c r="AP26" s="314"/>
      <c r="AQ26" s="314"/>
      <c r="AR26" s="317"/>
      <c r="BE26" s="584"/>
    </row>
    <row r="27" spans="1:71" s="318" customFormat="1" ht="6.9" customHeight="1">
      <c r="A27" s="312"/>
      <c r="B27" s="313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  <c r="U27" s="314"/>
      <c r="V27" s="314"/>
      <c r="W27" s="314"/>
      <c r="X27" s="314"/>
      <c r="Y27" s="314"/>
      <c r="Z27" s="314"/>
      <c r="AA27" s="314"/>
      <c r="AB27" s="314"/>
      <c r="AC27" s="314"/>
      <c r="AD27" s="314"/>
      <c r="AE27" s="314"/>
      <c r="AF27" s="314"/>
      <c r="AG27" s="314"/>
      <c r="AH27" s="314"/>
      <c r="AI27" s="314"/>
      <c r="AJ27" s="314"/>
      <c r="AK27" s="314"/>
      <c r="AL27" s="314"/>
      <c r="AM27" s="314"/>
      <c r="AN27" s="314"/>
      <c r="AO27" s="314"/>
      <c r="AP27" s="314"/>
      <c r="AQ27" s="314"/>
      <c r="AR27" s="317"/>
      <c r="BE27" s="584"/>
    </row>
    <row r="28" spans="1:71" s="318" customFormat="1" ht="13.2">
      <c r="A28" s="312"/>
      <c r="B28" s="313"/>
      <c r="C28" s="314"/>
      <c r="D28" s="314"/>
      <c r="E28" s="314"/>
      <c r="F28" s="314"/>
      <c r="G28" s="314"/>
      <c r="H28" s="314"/>
      <c r="I28" s="314"/>
      <c r="J28" s="314"/>
      <c r="K28" s="314"/>
      <c r="L28" s="592" t="s">
        <v>36</v>
      </c>
      <c r="M28" s="592"/>
      <c r="N28" s="592"/>
      <c r="O28" s="592"/>
      <c r="P28" s="592"/>
      <c r="Q28" s="314"/>
      <c r="R28" s="314"/>
      <c r="S28" s="314"/>
      <c r="T28" s="314"/>
      <c r="U28" s="314"/>
      <c r="V28" s="314"/>
      <c r="W28" s="592" t="s">
        <v>37</v>
      </c>
      <c r="X28" s="592"/>
      <c r="Y28" s="592"/>
      <c r="Z28" s="592"/>
      <c r="AA28" s="592"/>
      <c r="AB28" s="592"/>
      <c r="AC28" s="592"/>
      <c r="AD28" s="592"/>
      <c r="AE28" s="592"/>
      <c r="AF28" s="314"/>
      <c r="AG28" s="314"/>
      <c r="AH28" s="314"/>
      <c r="AI28" s="314"/>
      <c r="AJ28" s="314"/>
      <c r="AK28" s="592" t="s">
        <v>38</v>
      </c>
      <c r="AL28" s="592"/>
      <c r="AM28" s="592"/>
      <c r="AN28" s="592"/>
      <c r="AO28" s="592"/>
      <c r="AP28" s="314"/>
      <c r="AQ28" s="314"/>
      <c r="AR28" s="317"/>
      <c r="BE28" s="584"/>
    </row>
    <row r="29" spans="1:71" s="319" customFormat="1" ht="14.4" customHeight="1">
      <c r="B29" s="320"/>
      <c r="C29" s="321"/>
      <c r="D29" s="307" t="s">
        <v>39</v>
      </c>
      <c r="E29" s="321"/>
      <c r="F29" s="307" t="s">
        <v>40</v>
      </c>
      <c r="G29" s="321"/>
      <c r="H29" s="321"/>
      <c r="I29" s="321"/>
      <c r="J29" s="321"/>
      <c r="K29" s="321"/>
      <c r="L29" s="573">
        <v>0.21</v>
      </c>
      <c r="M29" s="574"/>
      <c r="N29" s="574"/>
      <c r="O29" s="574"/>
      <c r="P29" s="574"/>
      <c r="Q29" s="321"/>
      <c r="R29" s="321"/>
      <c r="S29" s="321"/>
      <c r="T29" s="321"/>
      <c r="U29" s="321"/>
      <c r="V29" s="321"/>
      <c r="W29" s="575">
        <f>ROUND(AZ94, 1)</f>
        <v>0</v>
      </c>
      <c r="X29" s="574"/>
      <c r="Y29" s="574"/>
      <c r="Z29" s="574"/>
      <c r="AA29" s="574"/>
      <c r="AB29" s="574"/>
      <c r="AC29" s="574"/>
      <c r="AD29" s="574"/>
      <c r="AE29" s="574"/>
      <c r="AF29" s="321"/>
      <c r="AG29" s="321"/>
      <c r="AH29" s="321"/>
      <c r="AI29" s="321"/>
      <c r="AJ29" s="321"/>
      <c r="AK29" s="575">
        <f>ROUND(AV94, 1)</f>
        <v>0</v>
      </c>
      <c r="AL29" s="574"/>
      <c r="AM29" s="574"/>
      <c r="AN29" s="574"/>
      <c r="AO29" s="574"/>
      <c r="AP29" s="321"/>
      <c r="AQ29" s="321"/>
      <c r="AR29" s="322"/>
      <c r="BE29" s="585"/>
    </row>
    <row r="30" spans="1:71" s="319" customFormat="1" ht="14.4" customHeight="1">
      <c r="B30" s="320"/>
      <c r="C30" s="321"/>
      <c r="D30" s="321"/>
      <c r="E30" s="321"/>
      <c r="F30" s="307" t="s">
        <v>41</v>
      </c>
      <c r="G30" s="321"/>
      <c r="H30" s="321"/>
      <c r="I30" s="321"/>
      <c r="J30" s="321"/>
      <c r="K30" s="321"/>
      <c r="L30" s="573">
        <v>0.15</v>
      </c>
      <c r="M30" s="574"/>
      <c r="N30" s="574"/>
      <c r="O30" s="574"/>
      <c r="P30" s="574"/>
      <c r="Q30" s="321"/>
      <c r="R30" s="321"/>
      <c r="S30" s="321"/>
      <c r="T30" s="321"/>
      <c r="U30" s="321"/>
      <c r="V30" s="321"/>
      <c r="W30" s="575">
        <f>ROUND(BA94, 1)</f>
        <v>0</v>
      </c>
      <c r="X30" s="574"/>
      <c r="Y30" s="574"/>
      <c r="Z30" s="574"/>
      <c r="AA30" s="574"/>
      <c r="AB30" s="574"/>
      <c r="AC30" s="574"/>
      <c r="AD30" s="574"/>
      <c r="AE30" s="574"/>
      <c r="AF30" s="321"/>
      <c r="AG30" s="321"/>
      <c r="AH30" s="321"/>
      <c r="AI30" s="321"/>
      <c r="AJ30" s="321"/>
      <c r="AK30" s="575">
        <f>ROUND(AW94, 1)</f>
        <v>0</v>
      </c>
      <c r="AL30" s="574"/>
      <c r="AM30" s="574"/>
      <c r="AN30" s="574"/>
      <c r="AO30" s="574"/>
      <c r="AP30" s="321"/>
      <c r="AQ30" s="321"/>
      <c r="AR30" s="322"/>
      <c r="BE30" s="585"/>
    </row>
    <row r="31" spans="1:71" s="319" customFormat="1" ht="14.4" hidden="1" customHeight="1">
      <c r="B31" s="320"/>
      <c r="C31" s="321"/>
      <c r="D31" s="321"/>
      <c r="E31" s="321"/>
      <c r="F31" s="307" t="s">
        <v>42</v>
      </c>
      <c r="G31" s="321"/>
      <c r="H31" s="321"/>
      <c r="I31" s="321"/>
      <c r="J31" s="321"/>
      <c r="K31" s="321"/>
      <c r="L31" s="573">
        <v>0.21</v>
      </c>
      <c r="M31" s="574"/>
      <c r="N31" s="574"/>
      <c r="O31" s="574"/>
      <c r="P31" s="574"/>
      <c r="Q31" s="321"/>
      <c r="R31" s="321"/>
      <c r="S31" s="321"/>
      <c r="T31" s="321"/>
      <c r="U31" s="321"/>
      <c r="V31" s="321"/>
      <c r="W31" s="575">
        <f>ROUND(BB94, 1)</f>
        <v>0</v>
      </c>
      <c r="X31" s="574"/>
      <c r="Y31" s="574"/>
      <c r="Z31" s="574"/>
      <c r="AA31" s="574"/>
      <c r="AB31" s="574"/>
      <c r="AC31" s="574"/>
      <c r="AD31" s="574"/>
      <c r="AE31" s="574"/>
      <c r="AF31" s="321"/>
      <c r="AG31" s="321"/>
      <c r="AH31" s="321"/>
      <c r="AI31" s="321"/>
      <c r="AJ31" s="321"/>
      <c r="AK31" s="575">
        <v>0</v>
      </c>
      <c r="AL31" s="574"/>
      <c r="AM31" s="574"/>
      <c r="AN31" s="574"/>
      <c r="AO31" s="574"/>
      <c r="AP31" s="321"/>
      <c r="AQ31" s="321"/>
      <c r="AR31" s="322"/>
      <c r="BE31" s="585"/>
    </row>
    <row r="32" spans="1:71" s="319" customFormat="1" ht="14.4" hidden="1" customHeight="1">
      <c r="B32" s="320"/>
      <c r="C32" s="321"/>
      <c r="D32" s="321"/>
      <c r="E32" s="321"/>
      <c r="F32" s="307" t="s">
        <v>43</v>
      </c>
      <c r="G32" s="321"/>
      <c r="H32" s="321"/>
      <c r="I32" s="321"/>
      <c r="J32" s="321"/>
      <c r="K32" s="321"/>
      <c r="L32" s="573">
        <v>0.15</v>
      </c>
      <c r="M32" s="574"/>
      <c r="N32" s="574"/>
      <c r="O32" s="574"/>
      <c r="P32" s="574"/>
      <c r="Q32" s="321"/>
      <c r="R32" s="321"/>
      <c r="S32" s="321"/>
      <c r="T32" s="321"/>
      <c r="U32" s="321"/>
      <c r="V32" s="321"/>
      <c r="W32" s="575">
        <f>ROUND(BC94, 1)</f>
        <v>0</v>
      </c>
      <c r="X32" s="574"/>
      <c r="Y32" s="574"/>
      <c r="Z32" s="574"/>
      <c r="AA32" s="574"/>
      <c r="AB32" s="574"/>
      <c r="AC32" s="574"/>
      <c r="AD32" s="574"/>
      <c r="AE32" s="574"/>
      <c r="AF32" s="321"/>
      <c r="AG32" s="321"/>
      <c r="AH32" s="321"/>
      <c r="AI32" s="321"/>
      <c r="AJ32" s="321"/>
      <c r="AK32" s="575">
        <v>0</v>
      </c>
      <c r="AL32" s="574"/>
      <c r="AM32" s="574"/>
      <c r="AN32" s="574"/>
      <c r="AO32" s="574"/>
      <c r="AP32" s="321"/>
      <c r="AQ32" s="321"/>
      <c r="AR32" s="322"/>
      <c r="BE32" s="585"/>
    </row>
    <row r="33" spans="1:57" s="319" customFormat="1" ht="14.4" hidden="1" customHeight="1">
      <c r="B33" s="320"/>
      <c r="C33" s="321"/>
      <c r="D33" s="321"/>
      <c r="E33" s="321"/>
      <c r="F33" s="307" t="s">
        <v>44</v>
      </c>
      <c r="G33" s="321"/>
      <c r="H33" s="321"/>
      <c r="I33" s="321"/>
      <c r="J33" s="321"/>
      <c r="K33" s="321"/>
      <c r="L33" s="573">
        <v>0</v>
      </c>
      <c r="M33" s="574"/>
      <c r="N33" s="574"/>
      <c r="O33" s="574"/>
      <c r="P33" s="574"/>
      <c r="Q33" s="321"/>
      <c r="R33" s="321"/>
      <c r="S33" s="321"/>
      <c r="T33" s="321"/>
      <c r="U33" s="321"/>
      <c r="V33" s="321"/>
      <c r="W33" s="575">
        <f>ROUND(BD94, 1)</f>
        <v>0</v>
      </c>
      <c r="X33" s="574"/>
      <c r="Y33" s="574"/>
      <c r="Z33" s="574"/>
      <c r="AA33" s="574"/>
      <c r="AB33" s="574"/>
      <c r="AC33" s="574"/>
      <c r="AD33" s="574"/>
      <c r="AE33" s="574"/>
      <c r="AF33" s="321"/>
      <c r="AG33" s="321"/>
      <c r="AH33" s="321"/>
      <c r="AI33" s="321"/>
      <c r="AJ33" s="321"/>
      <c r="AK33" s="575">
        <v>0</v>
      </c>
      <c r="AL33" s="574"/>
      <c r="AM33" s="574"/>
      <c r="AN33" s="574"/>
      <c r="AO33" s="574"/>
      <c r="AP33" s="321"/>
      <c r="AQ33" s="321"/>
      <c r="AR33" s="322"/>
      <c r="BE33" s="585"/>
    </row>
    <row r="34" spans="1:57" s="318" customFormat="1" ht="6.9" customHeight="1">
      <c r="A34" s="312"/>
      <c r="B34" s="313"/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O34" s="314"/>
      <c r="P34" s="314"/>
      <c r="Q34" s="314"/>
      <c r="R34" s="314"/>
      <c r="S34" s="314"/>
      <c r="T34" s="314"/>
      <c r="U34" s="314"/>
      <c r="V34" s="314"/>
      <c r="W34" s="314"/>
      <c r="X34" s="314"/>
      <c r="Y34" s="314"/>
      <c r="Z34" s="314"/>
      <c r="AA34" s="314"/>
      <c r="AB34" s="314"/>
      <c r="AC34" s="314"/>
      <c r="AD34" s="314"/>
      <c r="AE34" s="314"/>
      <c r="AF34" s="314"/>
      <c r="AG34" s="314"/>
      <c r="AH34" s="314"/>
      <c r="AI34" s="314"/>
      <c r="AJ34" s="314"/>
      <c r="AK34" s="314"/>
      <c r="AL34" s="314"/>
      <c r="AM34" s="314"/>
      <c r="AN34" s="314"/>
      <c r="AO34" s="314"/>
      <c r="AP34" s="314"/>
      <c r="AQ34" s="314"/>
      <c r="AR34" s="317"/>
      <c r="BE34" s="584"/>
    </row>
    <row r="35" spans="1:57" s="318" customFormat="1" ht="25.95" customHeight="1">
      <c r="A35" s="312"/>
      <c r="B35" s="313"/>
      <c r="C35" s="323"/>
      <c r="D35" s="324" t="s">
        <v>45</v>
      </c>
      <c r="E35" s="325"/>
      <c r="F35" s="325"/>
      <c r="G35" s="325"/>
      <c r="H35" s="325"/>
      <c r="I35" s="325"/>
      <c r="J35" s="325"/>
      <c r="K35" s="325"/>
      <c r="L35" s="325"/>
      <c r="M35" s="325"/>
      <c r="N35" s="325"/>
      <c r="O35" s="325"/>
      <c r="P35" s="325"/>
      <c r="Q35" s="325"/>
      <c r="R35" s="325"/>
      <c r="S35" s="325"/>
      <c r="T35" s="326" t="s">
        <v>46</v>
      </c>
      <c r="U35" s="325"/>
      <c r="V35" s="325"/>
      <c r="W35" s="325"/>
      <c r="X35" s="576" t="s">
        <v>47</v>
      </c>
      <c r="Y35" s="577"/>
      <c r="Z35" s="577"/>
      <c r="AA35" s="577"/>
      <c r="AB35" s="577"/>
      <c r="AC35" s="325"/>
      <c r="AD35" s="325"/>
      <c r="AE35" s="325"/>
      <c r="AF35" s="325"/>
      <c r="AG35" s="325"/>
      <c r="AH35" s="325"/>
      <c r="AI35" s="325"/>
      <c r="AJ35" s="325"/>
      <c r="AK35" s="578">
        <f>SUM(AK26:AK33)</f>
        <v>0</v>
      </c>
      <c r="AL35" s="577"/>
      <c r="AM35" s="577"/>
      <c r="AN35" s="577"/>
      <c r="AO35" s="579"/>
      <c r="AP35" s="323"/>
      <c r="AQ35" s="323"/>
      <c r="AR35" s="317"/>
      <c r="BE35" s="312"/>
    </row>
    <row r="36" spans="1:57" s="318" customFormat="1" ht="6.9" customHeight="1">
      <c r="A36" s="312"/>
      <c r="B36" s="313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  <c r="O36" s="314"/>
      <c r="P36" s="314"/>
      <c r="Q36" s="314"/>
      <c r="R36" s="314"/>
      <c r="S36" s="314"/>
      <c r="T36" s="314"/>
      <c r="U36" s="314"/>
      <c r="V36" s="314"/>
      <c r="W36" s="314"/>
      <c r="X36" s="314"/>
      <c r="Y36" s="314"/>
      <c r="Z36" s="314"/>
      <c r="AA36" s="314"/>
      <c r="AB36" s="314"/>
      <c r="AC36" s="314"/>
      <c r="AD36" s="314"/>
      <c r="AE36" s="314"/>
      <c r="AF36" s="314"/>
      <c r="AG36" s="314"/>
      <c r="AH36" s="314"/>
      <c r="AI36" s="314"/>
      <c r="AJ36" s="314"/>
      <c r="AK36" s="314"/>
      <c r="AL36" s="314"/>
      <c r="AM36" s="314"/>
      <c r="AN36" s="314"/>
      <c r="AO36" s="314"/>
      <c r="AP36" s="314"/>
      <c r="AQ36" s="314"/>
      <c r="AR36" s="317"/>
      <c r="BE36" s="312"/>
    </row>
    <row r="37" spans="1:57" s="318" customFormat="1" ht="14.4" customHeight="1">
      <c r="A37" s="312"/>
      <c r="B37" s="313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  <c r="O37" s="314"/>
      <c r="P37" s="314"/>
      <c r="Q37" s="314"/>
      <c r="R37" s="314"/>
      <c r="S37" s="314"/>
      <c r="T37" s="314"/>
      <c r="U37" s="314"/>
      <c r="V37" s="314"/>
      <c r="W37" s="314"/>
      <c r="X37" s="314"/>
      <c r="Y37" s="314"/>
      <c r="Z37" s="314"/>
      <c r="AA37" s="314"/>
      <c r="AB37" s="314"/>
      <c r="AC37" s="314"/>
      <c r="AD37" s="314"/>
      <c r="AE37" s="314"/>
      <c r="AF37" s="314"/>
      <c r="AG37" s="314"/>
      <c r="AH37" s="314"/>
      <c r="AI37" s="314"/>
      <c r="AJ37" s="314"/>
      <c r="AK37" s="314"/>
      <c r="AL37" s="314"/>
      <c r="AM37" s="314"/>
      <c r="AN37" s="314"/>
      <c r="AO37" s="314"/>
      <c r="AP37" s="314"/>
      <c r="AQ37" s="314"/>
      <c r="AR37" s="317"/>
      <c r="BE37" s="312"/>
    </row>
    <row r="38" spans="1:57" ht="14.4" customHeight="1">
      <c r="B38" s="300"/>
      <c r="C38" s="301"/>
      <c r="D38" s="301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301"/>
      <c r="P38" s="301"/>
      <c r="Q38" s="301"/>
      <c r="R38" s="301"/>
      <c r="S38" s="301"/>
      <c r="T38" s="301"/>
      <c r="U38" s="301"/>
      <c r="V38" s="301"/>
      <c r="W38" s="301"/>
      <c r="X38" s="301"/>
      <c r="Y38" s="301"/>
      <c r="Z38" s="301"/>
      <c r="AA38" s="301"/>
      <c r="AB38" s="301"/>
      <c r="AC38" s="301"/>
      <c r="AD38" s="301"/>
      <c r="AE38" s="301"/>
      <c r="AF38" s="301"/>
      <c r="AG38" s="301"/>
      <c r="AH38" s="301"/>
      <c r="AI38" s="301"/>
      <c r="AJ38" s="301"/>
      <c r="AK38" s="301"/>
      <c r="AL38" s="301"/>
      <c r="AM38" s="301"/>
      <c r="AN38" s="301"/>
      <c r="AO38" s="301"/>
      <c r="AP38" s="301"/>
      <c r="AQ38" s="301"/>
      <c r="AR38" s="299"/>
    </row>
    <row r="39" spans="1:57" ht="14.4" customHeight="1">
      <c r="B39" s="300"/>
      <c r="C39" s="301"/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1"/>
      <c r="V39" s="301"/>
      <c r="W39" s="301"/>
      <c r="X39" s="301"/>
      <c r="Y39" s="301"/>
      <c r="Z39" s="301"/>
      <c r="AA39" s="301"/>
      <c r="AB39" s="301"/>
      <c r="AC39" s="301"/>
      <c r="AD39" s="301"/>
      <c r="AE39" s="301"/>
      <c r="AF39" s="301"/>
      <c r="AG39" s="301"/>
      <c r="AH39" s="301"/>
      <c r="AI39" s="301"/>
      <c r="AJ39" s="301"/>
      <c r="AK39" s="301"/>
      <c r="AL39" s="301"/>
      <c r="AM39" s="301"/>
      <c r="AN39" s="301"/>
      <c r="AO39" s="301"/>
      <c r="AP39" s="301"/>
      <c r="AQ39" s="301"/>
      <c r="AR39" s="299"/>
    </row>
    <row r="40" spans="1:57" ht="14.4" customHeight="1">
      <c r="B40" s="300"/>
      <c r="C40" s="301"/>
      <c r="D40" s="301"/>
      <c r="E40" s="301"/>
      <c r="F40" s="301"/>
      <c r="G40" s="301"/>
      <c r="H40" s="301"/>
      <c r="I40" s="301"/>
      <c r="J40" s="301"/>
      <c r="K40" s="301"/>
      <c r="L40" s="301"/>
      <c r="M40" s="301"/>
      <c r="N40" s="301"/>
      <c r="O40" s="301"/>
      <c r="P40" s="301"/>
      <c r="Q40" s="301"/>
      <c r="R40" s="301"/>
      <c r="S40" s="301"/>
      <c r="T40" s="301"/>
      <c r="U40" s="301"/>
      <c r="V40" s="301"/>
      <c r="W40" s="301"/>
      <c r="X40" s="301"/>
      <c r="Y40" s="301"/>
      <c r="Z40" s="301"/>
      <c r="AA40" s="301"/>
      <c r="AB40" s="301"/>
      <c r="AC40" s="301"/>
      <c r="AD40" s="301"/>
      <c r="AE40" s="301"/>
      <c r="AF40" s="301"/>
      <c r="AG40" s="301"/>
      <c r="AH40" s="301"/>
      <c r="AI40" s="301"/>
      <c r="AJ40" s="301"/>
      <c r="AK40" s="301"/>
      <c r="AL40" s="301"/>
      <c r="AM40" s="301"/>
      <c r="AN40" s="301"/>
      <c r="AO40" s="301"/>
      <c r="AP40" s="301"/>
      <c r="AQ40" s="301"/>
      <c r="AR40" s="299"/>
    </row>
    <row r="41" spans="1:57" ht="14.4" customHeight="1">
      <c r="B41" s="300"/>
      <c r="C41" s="301"/>
      <c r="D41" s="301"/>
      <c r="E41" s="301"/>
      <c r="F41" s="301"/>
      <c r="G41" s="301"/>
      <c r="H41" s="301"/>
      <c r="I41" s="301"/>
      <c r="J41" s="301"/>
      <c r="K41" s="301"/>
      <c r="L41" s="301"/>
      <c r="M41" s="301"/>
      <c r="N41" s="301"/>
      <c r="O41" s="301"/>
      <c r="P41" s="301"/>
      <c r="Q41" s="301"/>
      <c r="R41" s="301"/>
      <c r="S41" s="301"/>
      <c r="T41" s="301"/>
      <c r="U41" s="301"/>
      <c r="V41" s="301"/>
      <c r="W41" s="301"/>
      <c r="X41" s="301"/>
      <c r="Y41" s="301"/>
      <c r="Z41" s="301"/>
      <c r="AA41" s="301"/>
      <c r="AB41" s="301"/>
      <c r="AC41" s="301"/>
      <c r="AD41" s="301"/>
      <c r="AE41" s="301"/>
      <c r="AF41" s="301"/>
      <c r="AG41" s="301"/>
      <c r="AH41" s="301"/>
      <c r="AI41" s="301"/>
      <c r="AJ41" s="301"/>
      <c r="AK41" s="301"/>
      <c r="AL41" s="301"/>
      <c r="AM41" s="301"/>
      <c r="AN41" s="301"/>
      <c r="AO41" s="301"/>
      <c r="AP41" s="301"/>
      <c r="AQ41" s="301"/>
      <c r="AR41" s="299"/>
    </row>
    <row r="42" spans="1:57" ht="14.4" customHeight="1">
      <c r="B42" s="300"/>
      <c r="C42" s="301"/>
      <c r="D42" s="301"/>
      <c r="E42" s="301"/>
      <c r="F42" s="301"/>
      <c r="G42" s="301"/>
      <c r="H42" s="301"/>
      <c r="I42" s="301"/>
      <c r="J42" s="301"/>
      <c r="K42" s="301"/>
      <c r="L42" s="301"/>
      <c r="M42" s="301"/>
      <c r="N42" s="301"/>
      <c r="O42" s="301"/>
      <c r="P42" s="301"/>
      <c r="Q42" s="301"/>
      <c r="R42" s="301"/>
      <c r="S42" s="301"/>
      <c r="T42" s="301"/>
      <c r="U42" s="301"/>
      <c r="V42" s="301"/>
      <c r="W42" s="301"/>
      <c r="X42" s="301"/>
      <c r="Y42" s="301"/>
      <c r="Z42" s="301"/>
      <c r="AA42" s="301"/>
      <c r="AB42" s="301"/>
      <c r="AC42" s="301"/>
      <c r="AD42" s="301"/>
      <c r="AE42" s="301"/>
      <c r="AF42" s="301"/>
      <c r="AG42" s="301"/>
      <c r="AH42" s="301"/>
      <c r="AI42" s="301"/>
      <c r="AJ42" s="301"/>
      <c r="AK42" s="301"/>
      <c r="AL42" s="301"/>
      <c r="AM42" s="301"/>
      <c r="AN42" s="301"/>
      <c r="AO42" s="301"/>
      <c r="AP42" s="301"/>
      <c r="AQ42" s="301"/>
      <c r="AR42" s="299"/>
    </row>
    <row r="43" spans="1:57" ht="14.4" customHeight="1">
      <c r="B43" s="300"/>
      <c r="C43" s="301"/>
      <c r="D43" s="301"/>
      <c r="E43" s="301"/>
      <c r="F43" s="301"/>
      <c r="G43" s="301"/>
      <c r="H43" s="301"/>
      <c r="I43" s="301"/>
      <c r="J43" s="301"/>
      <c r="K43" s="301"/>
      <c r="L43" s="301"/>
      <c r="M43" s="301"/>
      <c r="N43" s="301"/>
      <c r="O43" s="301"/>
      <c r="P43" s="301"/>
      <c r="Q43" s="301"/>
      <c r="R43" s="301"/>
      <c r="S43" s="301"/>
      <c r="T43" s="301"/>
      <c r="U43" s="301"/>
      <c r="V43" s="301"/>
      <c r="W43" s="301"/>
      <c r="X43" s="301"/>
      <c r="Y43" s="301"/>
      <c r="Z43" s="301"/>
      <c r="AA43" s="301"/>
      <c r="AB43" s="301"/>
      <c r="AC43" s="301"/>
      <c r="AD43" s="301"/>
      <c r="AE43" s="301"/>
      <c r="AF43" s="301"/>
      <c r="AG43" s="301"/>
      <c r="AH43" s="301"/>
      <c r="AI43" s="301"/>
      <c r="AJ43" s="301"/>
      <c r="AK43" s="301"/>
      <c r="AL43" s="301"/>
      <c r="AM43" s="301"/>
      <c r="AN43" s="301"/>
      <c r="AO43" s="301"/>
      <c r="AP43" s="301"/>
      <c r="AQ43" s="301"/>
      <c r="AR43" s="299"/>
    </row>
    <row r="44" spans="1:57" ht="14.4" customHeight="1">
      <c r="B44" s="300"/>
      <c r="C44" s="301"/>
      <c r="D44" s="301"/>
      <c r="E44" s="301"/>
      <c r="F44" s="301"/>
      <c r="G44" s="301"/>
      <c r="H44" s="301"/>
      <c r="I44" s="301"/>
      <c r="J44" s="301"/>
      <c r="K44" s="301"/>
      <c r="L44" s="301"/>
      <c r="M44" s="301"/>
      <c r="N44" s="301"/>
      <c r="O44" s="301"/>
      <c r="P44" s="301"/>
      <c r="Q44" s="301"/>
      <c r="R44" s="301"/>
      <c r="S44" s="301"/>
      <c r="T44" s="301"/>
      <c r="U44" s="301"/>
      <c r="V44" s="301"/>
      <c r="W44" s="301"/>
      <c r="X44" s="301"/>
      <c r="Y44" s="301"/>
      <c r="Z44" s="301"/>
      <c r="AA44" s="301"/>
      <c r="AB44" s="301"/>
      <c r="AC44" s="301"/>
      <c r="AD44" s="301"/>
      <c r="AE44" s="301"/>
      <c r="AF44" s="301"/>
      <c r="AG44" s="301"/>
      <c r="AH44" s="301"/>
      <c r="AI44" s="301"/>
      <c r="AJ44" s="301"/>
      <c r="AK44" s="301"/>
      <c r="AL44" s="301"/>
      <c r="AM44" s="301"/>
      <c r="AN44" s="301"/>
      <c r="AO44" s="301"/>
      <c r="AP44" s="301"/>
      <c r="AQ44" s="301"/>
      <c r="AR44" s="299"/>
    </row>
    <row r="45" spans="1:57" ht="14.4" customHeight="1">
      <c r="B45" s="300"/>
      <c r="C45" s="301"/>
      <c r="D45" s="301"/>
      <c r="E45" s="301"/>
      <c r="F45" s="301"/>
      <c r="G45" s="301"/>
      <c r="H45" s="301"/>
      <c r="I45" s="301"/>
      <c r="J45" s="301"/>
      <c r="K45" s="301"/>
      <c r="L45" s="301"/>
      <c r="M45" s="301"/>
      <c r="N45" s="301"/>
      <c r="O45" s="301"/>
      <c r="P45" s="301"/>
      <c r="Q45" s="301"/>
      <c r="R45" s="301"/>
      <c r="S45" s="301"/>
      <c r="T45" s="301"/>
      <c r="U45" s="301"/>
      <c r="V45" s="301"/>
      <c r="W45" s="301"/>
      <c r="X45" s="301"/>
      <c r="Y45" s="301"/>
      <c r="Z45" s="301"/>
      <c r="AA45" s="301"/>
      <c r="AB45" s="301"/>
      <c r="AC45" s="301"/>
      <c r="AD45" s="301"/>
      <c r="AE45" s="301"/>
      <c r="AF45" s="301"/>
      <c r="AG45" s="301"/>
      <c r="AH45" s="301"/>
      <c r="AI45" s="301"/>
      <c r="AJ45" s="301"/>
      <c r="AK45" s="301"/>
      <c r="AL45" s="301"/>
      <c r="AM45" s="301"/>
      <c r="AN45" s="301"/>
      <c r="AO45" s="301"/>
      <c r="AP45" s="301"/>
      <c r="AQ45" s="301"/>
      <c r="AR45" s="299"/>
    </row>
    <row r="46" spans="1:57" ht="14.4" customHeight="1">
      <c r="B46" s="300"/>
      <c r="C46" s="301"/>
      <c r="D46" s="301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301"/>
      <c r="P46" s="301"/>
      <c r="Q46" s="301"/>
      <c r="R46" s="301"/>
      <c r="S46" s="301"/>
      <c r="T46" s="301"/>
      <c r="U46" s="301"/>
      <c r="V46" s="301"/>
      <c r="W46" s="301"/>
      <c r="X46" s="301"/>
      <c r="Y46" s="301"/>
      <c r="Z46" s="301"/>
      <c r="AA46" s="301"/>
      <c r="AB46" s="301"/>
      <c r="AC46" s="301"/>
      <c r="AD46" s="301"/>
      <c r="AE46" s="301"/>
      <c r="AF46" s="301"/>
      <c r="AG46" s="301"/>
      <c r="AH46" s="301"/>
      <c r="AI46" s="301"/>
      <c r="AJ46" s="301"/>
      <c r="AK46" s="301"/>
      <c r="AL46" s="301"/>
      <c r="AM46" s="301"/>
      <c r="AN46" s="301"/>
      <c r="AO46" s="301"/>
      <c r="AP46" s="301"/>
      <c r="AQ46" s="301"/>
      <c r="AR46" s="299"/>
    </row>
    <row r="47" spans="1:57" ht="14.4" customHeight="1">
      <c r="B47" s="300"/>
      <c r="C47" s="301"/>
      <c r="D47" s="301"/>
      <c r="E47" s="301"/>
      <c r="F47" s="301"/>
      <c r="G47" s="301"/>
      <c r="H47" s="301"/>
      <c r="I47" s="301"/>
      <c r="J47" s="301"/>
      <c r="K47" s="301"/>
      <c r="L47" s="301"/>
      <c r="M47" s="301"/>
      <c r="N47" s="301"/>
      <c r="O47" s="301"/>
      <c r="P47" s="301"/>
      <c r="Q47" s="301"/>
      <c r="R47" s="301"/>
      <c r="S47" s="301"/>
      <c r="T47" s="301"/>
      <c r="U47" s="301"/>
      <c r="V47" s="301"/>
      <c r="W47" s="301"/>
      <c r="X47" s="301"/>
      <c r="Y47" s="301"/>
      <c r="Z47" s="301"/>
      <c r="AA47" s="301"/>
      <c r="AB47" s="301"/>
      <c r="AC47" s="301"/>
      <c r="AD47" s="301"/>
      <c r="AE47" s="301"/>
      <c r="AF47" s="301"/>
      <c r="AG47" s="301"/>
      <c r="AH47" s="301"/>
      <c r="AI47" s="301"/>
      <c r="AJ47" s="301"/>
      <c r="AK47" s="301"/>
      <c r="AL47" s="301"/>
      <c r="AM47" s="301"/>
      <c r="AN47" s="301"/>
      <c r="AO47" s="301"/>
      <c r="AP47" s="301"/>
      <c r="AQ47" s="301"/>
      <c r="AR47" s="299"/>
    </row>
    <row r="48" spans="1:57" ht="14.4" customHeight="1">
      <c r="B48" s="300"/>
      <c r="C48" s="301"/>
      <c r="D48" s="301"/>
      <c r="E48" s="301"/>
      <c r="F48" s="301"/>
      <c r="G48" s="301"/>
      <c r="H48" s="301"/>
      <c r="I48" s="301"/>
      <c r="J48" s="301"/>
      <c r="K48" s="301"/>
      <c r="L48" s="301"/>
      <c r="M48" s="301"/>
      <c r="N48" s="301"/>
      <c r="O48" s="30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299"/>
    </row>
    <row r="49" spans="1:57" s="318" customFormat="1" ht="14.4" customHeight="1">
      <c r="B49" s="327"/>
      <c r="C49" s="328"/>
      <c r="D49" s="329" t="s">
        <v>1235</v>
      </c>
      <c r="E49" s="330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330"/>
      <c r="V49" s="330"/>
      <c r="W49" s="330"/>
      <c r="X49" s="330"/>
      <c r="Y49" s="330"/>
      <c r="Z49" s="330"/>
      <c r="AA49" s="330"/>
      <c r="AB49" s="330"/>
      <c r="AC49" s="330"/>
      <c r="AD49" s="330"/>
      <c r="AE49" s="330"/>
      <c r="AF49" s="330"/>
      <c r="AG49" s="330"/>
      <c r="AH49" s="329" t="s">
        <v>1339</v>
      </c>
      <c r="AI49" s="330"/>
      <c r="AJ49" s="330"/>
      <c r="AK49" s="330"/>
      <c r="AL49" s="330"/>
      <c r="AM49" s="330"/>
      <c r="AN49" s="330"/>
      <c r="AO49" s="330"/>
      <c r="AP49" s="328"/>
      <c r="AQ49" s="328"/>
      <c r="AR49" s="331"/>
    </row>
    <row r="50" spans="1:57">
      <c r="B50" s="300"/>
      <c r="C50" s="301"/>
      <c r="D50" s="301"/>
      <c r="E50" s="301"/>
      <c r="F50" s="301"/>
      <c r="G50" s="301"/>
      <c r="H50" s="301"/>
      <c r="I50" s="301"/>
      <c r="J50" s="301"/>
      <c r="K50" s="301"/>
      <c r="L50" s="301"/>
      <c r="M50" s="301"/>
      <c r="N50" s="301"/>
      <c r="O50" s="30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299"/>
    </row>
    <row r="51" spans="1:57">
      <c r="B51" s="300"/>
      <c r="C51" s="301"/>
      <c r="D51" s="301"/>
      <c r="E51" s="301"/>
      <c r="F51" s="301"/>
      <c r="G51" s="301"/>
      <c r="H51" s="301"/>
      <c r="I51" s="301"/>
      <c r="J51" s="301"/>
      <c r="K51" s="301"/>
      <c r="L51" s="301"/>
      <c r="M51" s="301"/>
      <c r="N51" s="301"/>
      <c r="O51" s="301"/>
      <c r="P51" s="301"/>
      <c r="Q51" s="301"/>
      <c r="R51" s="301"/>
      <c r="S51" s="301"/>
      <c r="T51" s="301"/>
      <c r="U51" s="301"/>
      <c r="V51" s="301"/>
      <c r="W51" s="301"/>
      <c r="X51" s="301"/>
      <c r="Y51" s="301"/>
      <c r="Z51" s="301"/>
      <c r="AA51" s="301"/>
      <c r="AB51" s="301"/>
      <c r="AC51" s="301"/>
      <c r="AD51" s="301"/>
      <c r="AE51" s="301"/>
      <c r="AF51" s="301"/>
      <c r="AG51" s="301"/>
      <c r="AH51" s="301"/>
      <c r="AI51" s="301"/>
      <c r="AJ51" s="301"/>
      <c r="AK51" s="301"/>
      <c r="AL51" s="301"/>
      <c r="AM51" s="301"/>
      <c r="AN51" s="301"/>
      <c r="AO51" s="301"/>
      <c r="AP51" s="301"/>
      <c r="AQ51" s="301"/>
      <c r="AR51" s="299"/>
    </row>
    <row r="52" spans="1:57">
      <c r="B52" s="300"/>
      <c r="C52" s="301"/>
      <c r="D52" s="301"/>
      <c r="E52" s="301"/>
      <c r="F52" s="301"/>
      <c r="G52" s="301"/>
      <c r="H52" s="301"/>
      <c r="I52" s="301"/>
      <c r="J52" s="301"/>
      <c r="K52" s="301"/>
      <c r="L52" s="301"/>
      <c r="M52" s="301"/>
      <c r="N52" s="301"/>
      <c r="O52" s="301"/>
      <c r="P52" s="301"/>
      <c r="Q52" s="301"/>
      <c r="R52" s="301"/>
      <c r="S52" s="301"/>
      <c r="T52" s="301"/>
      <c r="U52" s="301"/>
      <c r="V52" s="301"/>
      <c r="W52" s="301"/>
      <c r="X52" s="301"/>
      <c r="Y52" s="301"/>
      <c r="Z52" s="301"/>
      <c r="AA52" s="301"/>
      <c r="AB52" s="301"/>
      <c r="AC52" s="301"/>
      <c r="AD52" s="301"/>
      <c r="AE52" s="301"/>
      <c r="AF52" s="301"/>
      <c r="AG52" s="301"/>
      <c r="AH52" s="301"/>
      <c r="AI52" s="301"/>
      <c r="AJ52" s="301"/>
      <c r="AK52" s="301"/>
      <c r="AL52" s="301"/>
      <c r="AM52" s="301"/>
      <c r="AN52" s="301"/>
      <c r="AO52" s="301"/>
      <c r="AP52" s="301"/>
      <c r="AQ52" s="301"/>
      <c r="AR52" s="299"/>
    </row>
    <row r="53" spans="1:57">
      <c r="B53" s="300"/>
      <c r="C53" s="301"/>
      <c r="D53" s="301"/>
      <c r="E53" s="301"/>
      <c r="F53" s="301"/>
      <c r="G53" s="301"/>
      <c r="H53" s="301"/>
      <c r="I53" s="301"/>
      <c r="J53" s="301"/>
      <c r="K53" s="301"/>
      <c r="L53" s="301"/>
      <c r="M53" s="301"/>
      <c r="N53" s="301"/>
      <c r="O53" s="301"/>
      <c r="P53" s="301"/>
      <c r="Q53" s="301"/>
      <c r="R53" s="301"/>
      <c r="S53" s="301"/>
      <c r="T53" s="301"/>
      <c r="U53" s="301"/>
      <c r="V53" s="301"/>
      <c r="W53" s="301"/>
      <c r="X53" s="301"/>
      <c r="Y53" s="301"/>
      <c r="Z53" s="301"/>
      <c r="AA53" s="301"/>
      <c r="AB53" s="301"/>
      <c r="AC53" s="301"/>
      <c r="AD53" s="301"/>
      <c r="AE53" s="301"/>
      <c r="AF53" s="301"/>
      <c r="AG53" s="301"/>
      <c r="AH53" s="301"/>
      <c r="AI53" s="301"/>
      <c r="AJ53" s="301"/>
      <c r="AK53" s="301"/>
      <c r="AL53" s="301"/>
      <c r="AM53" s="301"/>
      <c r="AN53" s="301"/>
      <c r="AO53" s="301"/>
      <c r="AP53" s="301"/>
      <c r="AQ53" s="301"/>
      <c r="AR53" s="299"/>
    </row>
    <row r="54" spans="1:57">
      <c r="B54" s="300"/>
      <c r="C54" s="301"/>
      <c r="D54" s="301"/>
      <c r="E54" s="301"/>
      <c r="F54" s="301"/>
      <c r="G54" s="301"/>
      <c r="H54" s="301"/>
      <c r="I54" s="301"/>
      <c r="J54" s="301"/>
      <c r="K54" s="301"/>
      <c r="L54" s="301"/>
      <c r="M54" s="301"/>
      <c r="N54" s="301"/>
      <c r="O54" s="301"/>
      <c r="P54" s="301"/>
      <c r="Q54" s="301"/>
      <c r="R54" s="301"/>
      <c r="S54" s="301"/>
      <c r="T54" s="301"/>
      <c r="U54" s="301"/>
      <c r="V54" s="301"/>
      <c r="W54" s="301"/>
      <c r="X54" s="301"/>
      <c r="Y54" s="301"/>
      <c r="Z54" s="301"/>
      <c r="AA54" s="301"/>
      <c r="AB54" s="301"/>
      <c r="AC54" s="301"/>
      <c r="AD54" s="301"/>
      <c r="AE54" s="301"/>
      <c r="AF54" s="301"/>
      <c r="AG54" s="301"/>
      <c r="AH54" s="301"/>
      <c r="AI54" s="301"/>
      <c r="AJ54" s="301"/>
      <c r="AK54" s="301"/>
      <c r="AL54" s="301"/>
      <c r="AM54" s="301"/>
      <c r="AN54" s="301"/>
      <c r="AO54" s="301"/>
      <c r="AP54" s="301"/>
      <c r="AQ54" s="301"/>
      <c r="AR54" s="299"/>
    </row>
    <row r="55" spans="1:57">
      <c r="B55" s="300"/>
      <c r="C55" s="301"/>
      <c r="D55" s="301"/>
      <c r="E55" s="301"/>
      <c r="F55" s="301"/>
      <c r="G55" s="301"/>
      <c r="H55" s="301"/>
      <c r="I55" s="301"/>
      <c r="J55" s="301"/>
      <c r="K55" s="301"/>
      <c r="L55" s="301"/>
      <c r="M55" s="301"/>
      <c r="N55" s="301"/>
      <c r="O55" s="301"/>
      <c r="P55" s="301"/>
      <c r="Q55" s="301"/>
      <c r="R55" s="301"/>
      <c r="S55" s="301"/>
      <c r="T55" s="301"/>
      <c r="U55" s="301"/>
      <c r="V55" s="301"/>
      <c r="W55" s="301"/>
      <c r="X55" s="301"/>
      <c r="Y55" s="301"/>
      <c r="Z55" s="301"/>
      <c r="AA55" s="301"/>
      <c r="AB55" s="301"/>
      <c r="AC55" s="301"/>
      <c r="AD55" s="301"/>
      <c r="AE55" s="301"/>
      <c r="AF55" s="301"/>
      <c r="AG55" s="301"/>
      <c r="AH55" s="301"/>
      <c r="AI55" s="301"/>
      <c r="AJ55" s="301"/>
      <c r="AK55" s="301"/>
      <c r="AL55" s="301"/>
      <c r="AM55" s="301"/>
      <c r="AN55" s="301"/>
      <c r="AO55" s="301"/>
      <c r="AP55" s="301"/>
      <c r="AQ55" s="301"/>
      <c r="AR55" s="299"/>
    </row>
    <row r="56" spans="1:57">
      <c r="B56" s="300"/>
      <c r="C56" s="301"/>
      <c r="D56" s="301"/>
      <c r="E56" s="301"/>
      <c r="F56" s="301"/>
      <c r="G56" s="301"/>
      <c r="H56" s="301"/>
      <c r="I56" s="301"/>
      <c r="J56" s="301"/>
      <c r="K56" s="301"/>
      <c r="L56" s="301"/>
      <c r="M56" s="301"/>
      <c r="N56" s="301"/>
      <c r="O56" s="301"/>
      <c r="P56" s="301"/>
      <c r="Q56" s="301"/>
      <c r="R56" s="301"/>
      <c r="S56" s="301"/>
      <c r="T56" s="301"/>
      <c r="U56" s="301"/>
      <c r="V56" s="301"/>
      <c r="W56" s="301"/>
      <c r="X56" s="301"/>
      <c r="Y56" s="301"/>
      <c r="Z56" s="301"/>
      <c r="AA56" s="301"/>
      <c r="AB56" s="301"/>
      <c r="AC56" s="301"/>
      <c r="AD56" s="301"/>
      <c r="AE56" s="301"/>
      <c r="AF56" s="301"/>
      <c r="AG56" s="301"/>
      <c r="AH56" s="301"/>
      <c r="AI56" s="301"/>
      <c r="AJ56" s="301"/>
      <c r="AK56" s="301"/>
      <c r="AL56" s="301"/>
      <c r="AM56" s="301"/>
      <c r="AN56" s="301"/>
      <c r="AO56" s="301"/>
      <c r="AP56" s="301"/>
      <c r="AQ56" s="301"/>
      <c r="AR56" s="299"/>
    </row>
    <row r="57" spans="1:57">
      <c r="B57" s="300"/>
      <c r="C57" s="301"/>
      <c r="D57" s="301"/>
      <c r="E57" s="301"/>
      <c r="F57" s="301"/>
      <c r="G57" s="301"/>
      <c r="H57" s="301"/>
      <c r="I57" s="301"/>
      <c r="J57" s="301"/>
      <c r="K57" s="301"/>
      <c r="L57" s="301"/>
      <c r="M57" s="301"/>
      <c r="N57" s="301"/>
      <c r="O57" s="301"/>
      <c r="P57" s="301"/>
      <c r="Q57" s="301"/>
      <c r="R57" s="301"/>
      <c r="S57" s="301"/>
      <c r="T57" s="301"/>
      <c r="U57" s="301"/>
      <c r="V57" s="301"/>
      <c r="W57" s="301"/>
      <c r="X57" s="301"/>
      <c r="Y57" s="301"/>
      <c r="Z57" s="301"/>
      <c r="AA57" s="301"/>
      <c r="AB57" s="301"/>
      <c r="AC57" s="301"/>
      <c r="AD57" s="301"/>
      <c r="AE57" s="301"/>
      <c r="AF57" s="301"/>
      <c r="AG57" s="301"/>
      <c r="AH57" s="301"/>
      <c r="AI57" s="301"/>
      <c r="AJ57" s="301"/>
      <c r="AK57" s="301"/>
      <c r="AL57" s="301"/>
      <c r="AM57" s="301"/>
      <c r="AN57" s="301"/>
      <c r="AO57" s="301"/>
      <c r="AP57" s="301"/>
      <c r="AQ57" s="301"/>
      <c r="AR57" s="299"/>
    </row>
    <row r="58" spans="1:57">
      <c r="B58" s="300"/>
      <c r="C58" s="301"/>
      <c r="D58" s="301"/>
      <c r="E58" s="301"/>
      <c r="F58" s="301"/>
      <c r="G58" s="301"/>
      <c r="H58" s="301"/>
      <c r="I58" s="301"/>
      <c r="J58" s="301"/>
      <c r="K58" s="301"/>
      <c r="L58" s="301"/>
      <c r="M58" s="301"/>
      <c r="N58" s="301"/>
      <c r="O58" s="301"/>
      <c r="P58" s="301"/>
      <c r="Q58" s="301"/>
      <c r="R58" s="301"/>
      <c r="S58" s="301"/>
      <c r="T58" s="301"/>
      <c r="U58" s="301"/>
      <c r="V58" s="301"/>
      <c r="W58" s="301"/>
      <c r="X58" s="301"/>
      <c r="Y58" s="301"/>
      <c r="Z58" s="301"/>
      <c r="AA58" s="301"/>
      <c r="AB58" s="301"/>
      <c r="AC58" s="301"/>
      <c r="AD58" s="301"/>
      <c r="AE58" s="301"/>
      <c r="AF58" s="301"/>
      <c r="AG58" s="301"/>
      <c r="AH58" s="301"/>
      <c r="AI58" s="301"/>
      <c r="AJ58" s="301"/>
      <c r="AK58" s="301"/>
      <c r="AL58" s="301"/>
      <c r="AM58" s="301"/>
      <c r="AN58" s="301"/>
      <c r="AO58" s="301"/>
      <c r="AP58" s="301"/>
      <c r="AQ58" s="301"/>
      <c r="AR58" s="299"/>
    </row>
    <row r="59" spans="1:57">
      <c r="B59" s="300"/>
      <c r="C59" s="301"/>
      <c r="D59" s="301"/>
      <c r="E59" s="301"/>
      <c r="F59" s="301"/>
      <c r="G59" s="301"/>
      <c r="H59" s="301"/>
      <c r="I59" s="301"/>
      <c r="J59" s="301"/>
      <c r="K59" s="301"/>
      <c r="L59" s="301"/>
      <c r="M59" s="301"/>
      <c r="N59" s="301"/>
      <c r="O59" s="301"/>
      <c r="P59" s="301"/>
      <c r="Q59" s="301"/>
      <c r="R59" s="301"/>
      <c r="S59" s="301"/>
      <c r="T59" s="301"/>
      <c r="U59" s="301"/>
      <c r="V59" s="301"/>
      <c r="W59" s="301"/>
      <c r="X59" s="301"/>
      <c r="Y59" s="301"/>
      <c r="Z59" s="301"/>
      <c r="AA59" s="301"/>
      <c r="AB59" s="301"/>
      <c r="AC59" s="301"/>
      <c r="AD59" s="301"/>
      <c r="AE59" s="301"/>
      <c r="AF59" s="301"/>
      <c r="AG59" s="301"/>
      <c r="AH59" s="301"/>
      <c r="AI59" s="301"/>
      <c r="AJ59" s="301"/>
      <c r="AK59" s="301"/>
      <c r="AL59" s="301"/>
      <c r="AM59" s="301"/>
      <c r="AN59" s="301"/>
      <c r="AO59" s="301"/>
      <c r="AP59" s="301"/>
      <c r="AQ59" s="301"/>
      <c r="AR59" s="299"/>
    </row>
    <row r="60" spans="1:57" s="318" customFormat="1" ht="13.2">
      <c r="A60" s="312"/>
      <c r="B60" s="313"/>
      <c r="C60" s="314"/>
      <c r="D60" s="332" t="s">
        <v>1340</v>
      </c>
      <c r="E60" s="316"/>
      <c r="F60" s="316"/>
      <c r="G60" s="316"/>
      <c r="H60" s="316"/>
      <c r="I60" s="316"/>
      <c r="J60" s="316"/>
      <c r="K60" s="316"/>
      <c r="L60" s="316"/>
      <c r="M60" s="316"/>
      <c r="N60" s="316"/>
      <c r="O60" s="316"/>
      <c r="P60" s="316"/>
      <c r="Q60" s="316"/>
      <c r="R60" s="316"/>
      <c r="S60" s="316"/>
      <c r="T60" s="316"/>
      <c r="U60" s="316"/>
      <c r="V60" s="332" t="s">
        <v>1341</v>
      </c>
      <c r="W60" s="316"/>
      <c r="X60" s="316"/>
      <c r="Y60" s="316"/>
      <c r="Z60" s="316"/>
      <c r="AA60" s="316"/>
      <c r="AB60" s="316"/>
      <c r="AC60" s="316"/>
      <c r="AD60" s="316"/>
      <c r="AE60" s="316"/>
      <c r="AF60" s="316"/>
      <c r="AG60" s="316"/>
      <c r="AH60" s="332" t="s">
        <v>1340</v>
      </c>
      <c r="AI60" s="316"/>
      <c r="AJ60" s="316"/>
      <c r="AK60" s="316"/>
      <c r="AL60" s="316"/>
      <c r="AM60" s="332" t="s">
        <v>1341</v>
      </c>
      <c r="AN60" s="316"/>
      <c r="AO60" s="316"/>
      <c r="AP60" s="314"/>
      <c r="AQ60" s="314"/>
      <c r="AR60" s="317"/>
      <c r="BE60" s="312"/>
    </row>
    <row r="61" spans="1:57">
      <c r="B61" s="300"/>
      <c r="C61" s="301"/>
      <c r="D61" s="301"/>
      <c r="E61" s="301"/>
      <c r="F61" s="301"/>
      <c r="G61" s="301"/>
      <c r="H61" s="301"/>
      <c r="I61" s="301"/>
      <c r="J61" s="301"/>
      <c r="K61" s="301"/>
      <c r="L61" s="301"/>
      <c r="M61" s="301"/>
      <c r="N61" s="301"/>
      <c r="O61" s="301"/>
      <c r="P61" s="301"/>
      <c r="Q61" s="301"/>
      <c r="R61" s="301"/>
      <c r="S61" s="301"/>
      <c r="T61" s="301"/>
      <c r="U61" s="301"/>
      <c r="V61" s="301"/>
      <c r="W61" s="301"/>
      <c r="X61" s="301"/>
      <c r="Y61" s="301"/>
      <c r="Z61" s="301"/>
      <c r="AA61" s="301"/>
      <c r="AB61" s="301"/>
      <c r="AC61" s="301"/>
      <c r="AD61" s="301"/>
      <c r="AE61" s="301"/>
      <c r="AF61" s="301"/>
      <c r="AG61" s="301"/>
      <c r="AH61" s="301"/>
      <c r="AI61" s="301"/>
      <c r="AJ61" s="301"/>
      <c r="AK61" s="301"/>
      <c r="AL61" s="301"/>
      <c r="AM61" s="301"/>
      <c r="AN61" s="301"/>
      <c r="AO61" s="301"/>
      <c r="AP61" s="301"/>
      <c r="AQ61" s="301"/>
      <c r="AR61" s="299"/>
    </row>
    <row r="62" spans="1:57">
      <c r="B62" s="300"/>
      <c r="C62" s="301"/>
      <c r="D62" s="301"/>
      <c r="E62" s="301"/>
      <c r="F62" s="301"/>
      <c r="G62" s="301"/>
      <c r="H62" s="301"/>
      <c r="I62" s="301"/>
      <c r="J62" s="301"/>
      <c r="K62" s="301"/>
      <c r="L62" s="301"/>
      <c r="M62" s="301"/>
      <c r="N62" s="301"/>
      <c r="O62" s="301"/>
      <c r="P62" s="301"/>
      <c r="Q62" s="301"/>
      <c r="R62" s="301"/>
      <c r="S62" s="301"/>
      <c r="T62" s="301"/>
      <c r="U62" s="301"/>
      <c r="V62" s="301"/>
      <c r="W62" s="301"/>
      <c r="X62" s="301"/>
      <c r="Y62" s="301"/>
      <c r="Z62" s="301"/>
      <c r="AA62" s="301"/>
      <c r="AB62" s="301"/>
      <c r="AC62" s="301"/>
      <c r="AD62" s="301"/>
      <c r="AE62" s="301"/>
      <c r="AF62" s="301"/>
      <c r="AG62" s="301"/>
      <c r="AH62" s="301"/>
      <c r="AI62" s="301"/>
      <c r="AJ62" s="301"/>
      <c r="AK62" s="301"/>
      <c r="AL62" s="301"/>
      <c r="AM62" s="301"/>
      <c r="AN62" s="301"/>
      <c r="AO62" s="301"/>
      <c r="AP62" s="301"/>
      <c r="AQ62" s="301"/>
      <c r="AR62" s="299"/>
    </row>
    <row r="63" spans="1:57">
      <c r="B63" s="300"/>
      <c r="C63" s="301"/>
      <c r="D63" s="301"/>
      <c r="E63" s="301"/>
      <c r="F63" s="301"/>
      <c r="G63" s="301"/>
      <c r="H63" s="301"/>
      <c r="I63" s="301"/>
      <c r="J63" s="301"/>
      <c r="K63" s="301"/>
      <c r="L63" s="301"/>
      <c r="M63" s="301"/>
      <c r="N63" s="301"/>
      <c r="O63" s="301"/>
      <c r="P63" s="301"/>
      <c r="Q63" s="301"/>
      <c r="R63" s="301"/>
      <c r="S63" s="301"/>
      <c r="T63" s="301"/>
      <c r="U63" s="301"/>
      <c r="V63" s="301"/>
      <c r="W63" s="301"/>
      <c r="X63" s="301"/>
      <c r="Y63" s="301"/>
      <c r="Z63" s="301"/>
      <c r="AA63" s="301"/>
      <c r="AB63" s="301"/>
      <c r="AC63" s="301"/>
      <c r="AD63" s="301"/>
      <c r="AE63" s="301"/>
      <c r="AF63" s="301"/>
      <c r="AG63" s="301"/>
      <c r="AH63" s="301"/>
      <c r="AI63" s="301"/>
      <c r="AJ63" s="301"/>
      <c r="AK63" s="301"/>
      <c r="AL63" s="301"/>
      <c r="AM63" s="301"/>
      <c r="AN63" s="301"/>
      <c r="AO63" s="301"/>
      <c r="AP63" s="301"/>
      <c r="AQ63" s="301"/>
      <c r="AR63" s="299"/>
    </row>
    <row r="64" spans="1:57" s="318" customFormat="1" ht="13.2">
      <c r="A64" s="312"/>
      <c r="B64" s="313"/>
      <c r="C64" s="314"/>
      <c r="D64" s="329" t="s">
        <v>1342</v>
      </c>
      <c r="E64" s="333"/>
      <c r="F64" s="333"/>
      <c r="G64" s="333"/>
      <c r="H64" s="333"/>
      <c r="I64" s="333"/>
      <c r="J64" s="333"/>
      <c r="K64" s="333"/>
      <c r="L64" s="333"/>
      <c r="M64" s="333"/>
      <c r="N64" s="333"/>
      <c r="O64" s="333"/>
      <c r="P64" s="333"/>
      <c r="Q64" s="333"/>
      <c r="R64" s="333"/>
      <c r="S64" s="333"/>
      <c r="T64" s="333"/>
      <c r="U64" s="333"/>
      <c r="V64" s="333"/>
      <c r="W64" s="333"/>
      <c r="X64" s="333"/>
      <c r="Y64" s="333"/>
      <c r="Z64" s="333"/>
      <c r="AA64" s="333"/>
      <c r="AB64" s="333"/>
      <c r="AC64" s="333"/>
      <c r="AD64" s="333"/>
      <c r="AE64" s="333"/>
      <c r="AF64" s="333"/>
      <c r="AG64" s="333"/>
      <c r="AH64" s="329" t="s">
        <v>1233</v>
      </c>
      <c r="AI64" s="333"/>
      <c r="AJ64" s="333"/>
      <c r="AK64" s="333"/>
      <c r="AL64" s="333"/>
      <c r="AM64" s="333"/>
      <c r="AN64" s="333"/>
      <c r="AO64" s="333"/>
      <c r="AP64" s="314"/>
      <c r="AQ64" s="314"/>
      <c r="AR64" s="317"/>
      <c r="BE64" s="312"/>
    </row>
    <row r="65" spans="1:57">
      <c r="B65" s="300"/>
      <c r="C65" s="301"/>
      <c r="D65" s="301"/>
      <c r="E65" s="301"/>
      <c r="F65" s="301"/>
      <c r="G65" s="301"/>
      <c r="H65" s="301"/>
      <c r="I65" s="301"/>
      <c r="J65" s="301"/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01"/>
      <c r="AD65" s="301"/>
      <c r="AE65" s="301"/>
      <c r="AF65" s="301"/>
      <c r="AG65" s="301"/>
      <c r="AH65" s="301"/>
      <c r="AI65" s="301"/>
      <c r="AJ65" s="301"/>
      <c r="AK65" s="301"/>
      <c r="AL65" s="301"/>
      <c r="AM65" s="301"/>
      <c r="AN65" s="301"/>
      <c r="AO65" s="301"/>
      <c r="AP65" s="301"/>
      <c r="AQ65" s="301"/>
      <c r="AR65" s="299"/>
    </row>
    <row r="66" spans="1:57">
      <c r="B66" s="300"/>
      <c r="C66" s="301"/>
      <c r="D66" s="301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301"/>
      <c r="P66" s="301"/>
      <c r="Q66" s="301"/>
      <c r="R66" s="301"/>
      <c r="S66" s="301"/>
      <c r="T66" s="301"/>
      <c r="U66" s="301"/>
      <c r="V66" s="301"/>
      <c r="W66" s="301"/>
      <c r="X66" s="301"/>
      <c r="Y66" s="301"/>
      <c r="Z66" s="301"/>
      <c r="AA66" s="301"/>
      <c r="AB66" s="301"/>
      <c r="AC66" s="301"/>
      <c r="AD66" s="301"/>
      <c r="AE66" s="301"/>
      <c r="AF66" s="301"/>
      <c r="AG66" s="301"/>
      <c r="AH66" s="301"/>
      <c r="AI66" s="301"/>
      <c r="AJ66" s="301"/>
      <c r="AK66" s="301"/>
      <c r="AL66" s="301"/>
      <c r="AM66" s="301"/>
      <c r="AN66" s="301"/>
      <c r="AO66" s="301"/>
      <c r="AP66" s="301"/>
      <c r="AQ66" s="301"/>
      <c r="AR66" s="299"/>
    </row>
    <row r="67" spans="1:57">
      <c r="B67" s="300"/>
      <c r="C67" s="301"/>
      <c r="D67" s="301"/>
      <c r="E67" s="301"/>
      <c r="F67" s="301"/>
      <c r="G67" s="301"/>
      <c r="H67" s="301"/>
      <c r="I67" s="301"/>
      <c r="J67" s="301"/>
      <c r="K67" s="301"/>
      <c r="L67" s="301"/>
      <c r="M67" s="301"/>
      <c r="N67" s="301"/>
      <c r="O67" s="301"/>
      <c r="P67" s="301"/>
      <c r="Q67" s="301"/>
      <c r="R67" s="301"/>
      <c r="S67" s="301"/>
      <c r="T67" s="301"/>
      <c r="U67" s="301"/>
      <c r="V67" s="301"/>
      <c r="W67" s="301"/>
      <c r="X67" s="301"/>
      <c r="Y67" s="301"/>
      <c r="Z67" s="301"/>
      <c r="AA67" s="301"/>
      <c r="AB67" s="301"/>
      <c r="AC67" s="301"/>
      <c r="AD67" s="301"/>
      <c r="AE67" s="301"/>
      <c r="AF67" s="301"/>
      <c r="AG67" s="301"/>
      <c r="AH67" s="301"/>
      <c r="AI67" s="301"/>
      <c r="AJ67" s="301"/>
      <c r="AK67" s="301"/>
      <c r="AL67" s="301"/>
      <c r="AM67" s="301"/>
      <c r="AN67" s="301"/>
      <c r="AO67" s="301"/>
      <c r="AP67" s="301"/>
      <c r="AQ67" s="301"/>
      <c r="AR67" s="299"/>
    </row>
    <row r="68" spans="1:57">
      <c r="B68" s="300"/>
      <c r="C68" s="301"/>
      <c r="D68" s="301"/>
      <c r="E68" s="301"/>
      <c r="F68" s="301"/>
      <c r="G68" s="301"/>
      <c r="H68" s="301"/>
      <c r="I68" s="301"/>
      <c r="J68" s="301"/>
      <c r="K68" s="301"/>
      <c r="L68" s="301"/>
      <c r="M68" s="301"/>
      <c r="N68" s="301"/>
      <c r="O68" s="301"/>
      <c r="P68" s="301"/>
      <c r="Q68" s="301"/>
      <c r="R68" s="301"/>
      <c r="S68" s="301"/>
      <c r="T68" s="301"/>
      <c r="U68" s="301"/>
      <c r="V68" s="301"/>
      <c r="W68" s="301"/>
      <c r="X68" s="301"/>
      <c r="Y68" s="301"/>
      <c r="Z68" s="301"/>
      <c r="AA68" s="301"/>
      <c r="AB68" s="301"/>
      <c r="AC68" s="301"/>
      <c r="AD68" s="301"/>
      <c r="AE68" s="301"/>
      <c r="AF68" s="301"/>
      <c r="AG68" s="301"/>
      <c r="AH68" s="301"/>
      <c r="AI68" s="301"/>
      <c r="AJ68" s="301"/>
      <c r="AK68" s="301"/>
      <c r="AL68" s="301"/>
      <c r="AM68" s="301"/>
      <c r="AN68" s="301"/>
      <c r="AO68" s="301"/>
      <c r="AP68" s="301"/>
      <c r="AQ68" s="301"/>
      <c r="AR68" s="299"/>
    </row>
    <row r="69" spans="1:57">
      <c r="B69" s="300"/>
      <c r="C69" s="301"/>
      <c r="D69" s="301"/>
      <c r="E69" s="301"/>
      <c r="F69" s="301"/>
      <c r="G69" s="301"/>
      <c r="H69" s="301"/>
      <c r="I69" s="301"/>
      <c r="J69" s="301"/>
      <c r="K69" s="301"/>
      <c r="L69" s="301"/>
      <c r="M69" s="301"/>
      <c r="N69" s="301"/>
      <c r="O69" s="301"/>
      <c r="P69" s="301"/>
      <c r="Q69" s="301"/>
      <c r="R69" s="301"/>
      <c r="S69" s="301"/>
      <c r="T69" s="301"/>
      <c r="U69" s="301"/>
      <c r="V69" s="301"/>
      <c r="W69" s="301"/>
      <c r="X69" s="301"/>
      <c r="Y69" s="301"/>
      <c r="Z69" s="301"/>
      <c r="AA69" s="301"/>
      <c r="AB69" s="301"/>
      <c r="AC69" s="301"/>
      <c r="AD69" s="301"/>
      <c r="AE69" s="301"/>
      <c r="AF69" s="301"/>
      <c r="AG69" s="301"/>
      <c r="AH69" s="301"/>
      <c r="AI69" s="301"/>
      <c r="AJ69" s="301"/>
      <c r="AK69" s="301"/>
      <c r="AL69" s="301"/>
      <c r="AM69" s="301"/>
      <c r="AN69" s="301"/>
      <c r="AO69" s="301"/>
      <c r="AP69" s="301"/>
      <c r="AQ69" s="301"/>
      <c r="AR69" s="299"/>
    </row>
    <row r="70" spans="1:57">
      <c r="B70" s="300"/>
      <c r="C70" s="301"/>
      <c r="D70" s="301"/>
      <c r="E70" s="301"/>
      <c r="F70" s="301"/>
      <c r="G70" s="301"/>
      <c r="H70" s="301"/>
      <c r="I70" s="301"/>
      <c r="J70" s="301"/>
      <c r="K70" s="301"/>
      <c r="L70" s="301"/>
      <c r="M70" s="301"/>
      <c r="N70" s="301"/>
      <c r="O70" s="301"/>
      <c r="P70" s="301"/>
      <c r="Q70" s="301"/>
      <c r="R70" s="301"/>
      <c r="S70" s="301"/>
      <c r="T70" s="301"/>
      <c r="U70" s="301"/>
      <c r="V70" s="301"/>
      <c r="W70" s="301"/>
      <c r="X70" s="301"/>
      <c r="Y70" s="301"/>
      <c r="Z70" s="301"/>
      <c r="AA70" s="301"/>
      <c r="AB70" s="301"/>
      <c r="AC70" s="301"/>
      <c r="AD70" s="301"/>
      <c r="AE70" s="301"/>
      <c r="AF70" s="301"/>
      <c r="AG70" s="301"/>
      <c r="AH70" s="301"/>
      <c r="AI70" s="301"/>
      <c r="AJ70" s="301"/>
      <c r="AK70" s="301"/>
      <c r="AL70" s="301"/>
      <c r="AM70" s="301"/>
      <c r="AN70" s="301"/>
      <c r="AO70" s="301"/>
      <c r="AP70" s="301"/>
      <c r="AQ70" s="301"/>
      <c r="AR70" s="299"/>
    </row>
    <row r="71" spans="1:57">
      <c r="B71" s="300"/>
      <c r="C71" s="301"/>
      <c r="D71" s="301"/>
      <c r="E71" s="301"/>
      <c r="F71" s="301"/>
      <c r="G71" s="301"/>
      <c r="H71" s="301"/>
      <c r="I71" s="301"/>
      <c r="J71" s="301"/>
      <c r="K71" s="301"/>
      <c r="L71" s="301"/>
      <c r="M71" s="301"/>
      <c r="N71" s="301"/>
      <c r="O71" s="301"/>
      <c r="P71" s="301"/>
      <c r="Q71" s="301"/>
      <c r="R71" s="301"/>
      <c r="S71" s="301"/>
      <c r="T71" s="301"/>
      <c r="U71" s="301"/>
      <c r="V71" s="301"/>
      <c r="W71" s="301"/>
      <c r="X71" s="301"/>
      <c r="Y71" s="301"/>
      <c r="Z71" s="301"/>
      <c r="AA71" s="301"/>
      <c r="AB71" s="301"/>
      <c r="AC71" s="301"/>
      <c r="AD71" s="301"/>
      <c r="AE71" s="301"/>
      <c r="AF71" s="301"/>
      <c r="AG71" s="301"/>
      <c r="AH71" s="301"/>
      <c r="AI71" s="301"/>
      <c r="AJ71" s="301"/>
      <c r="AK71" s="301"/>
      <c r="AL71" s="301"/>
      <c r="AM71" s="301"/>
      <c r="AN71" s="301"/>
      <c r="AO71" s="301"/>
      <c r="AP71" s="301"/>
      <c r="AQ71" s="301"/>
      <c r="AR71" s="299"/>
    </row>
    <row r="72" spans="1:57">
      <c r="B72" s="300"/>
      <c r="C72" s="301"/>
      <c r="D72" s="301"/>
      <c r="E72" s="301"/>
      <c r="F72" s="301"/>
      <c r="G72" s="301"/>
      <c r="H72" s="301"/>
      <c r="I72" s="301"/>
      <c r="J72" s="301"/>
      <c r="K72" s="301"/>
      <c r="L72" s="301"/>
      <c r="M72" s="301"/>
      <c r="N72" s="301"/>
      <c r="O72" s="301"/>
      <c r="P72" s="301"/>
      <c r="Q72" s="301"/>
      <c r="R72" s="301"/>
      <c r="S72" s="301"/>
      <c r="T72" s="301"/>
      <c r="U72" s="301"/>
      <c r="V72" s="301"/>
      <c r="W72" s="301"/>
      <c r="X72" s="301"/>
      <c r="Y72" s="301"/>
      <c r="Z72" s="301"/>
      <c r="AA72" s="301"/>
      <c r="AB72" s="301"/>
      <c r="AC72" s="301"/>
      <c r="AD72" s="301"/>
      <c r="AE72" s="301"/>
      <c r="AF72" s="301"/>
      <c r="AG72" s="301"/>
      <c r="AH72" s="301"/>
      <c r="AI72" s="301"/>
      <c r="AJ72" s="301"/>
      <c r="AK72" s="301"/>
      <c r="AL72" s="301"/>
      <c r="AM72" s="301"/>
      <c r="AN72" s="301"/>
      <c r="AO72" s="301"/>
      <c r="AP72" s="301"/>
      <c r="AQ72" s="301"/>
      <c r="AR72" s="299"/>
    </row>
    <row r="73" spans="1:57">
      <c r="B73" s="300"/>
      <c r="C73" s="301"/>
      <c r="D73" s="301"/>
      <c r="E73" s="301"/>
      <c r="F73" s="301"/>
      <c r="G73" s="301"/>
      <c r="H73" s="301"/>
      <c r="I73" s="301"/>
      <c r="J73" s="301"/>
      <c r="K73" s="301"/>
      <c r="L73" s="301"/>
      <c r="M73" s="301"/>
      <c r="N73" s="301"/>
      <c r="O73" s="301"/>
      <c r="P73" s="301"/>
      <c r="Q73" s="301"/>
      <c r="R73" s="301"/>
      <c r="S73" s="301"/>
      <c r="T73" s="301"/>
      <c r="U73" s="301"/>
      <c r="V73" s="301"/>
      <c r="W73" s="301"/>
      <c r="X73" s="301"/>
      <c r="Y73" s="301"/>
      <c r="Z73" s="301"/>
      <c r="AA73" s="301"/>
      <c r="AB73" s="301"/>
      <c r="AC73" s="301"/>
      <c r="AD73" s="301"/>
      <c r="AE73" s="301"/>
      <c r="AF73" s="301"/>
      <c r="AG73" s="301"/>
      <c r="AH73" s="301"/>
      <c r="AI73" s="301"/>
      <c r="AJ73" s="301"/>
      <c r="AK73" s="301"/>
      <c r="AL73" s="301"/>
      <c r="AM73" s="301"/>
      <c r="AN73" s="301"/>
      <c r="AO73" s="301"/>
      <c r="AP73" s="301"/>
      <c r="AQ73" s="301"/>
      <c r="AR73" s="299"/>
    </row>
    <row r="74" spans="1:57">
      <c r="B74" s="300"/>
      <c r="C74" s="301"/>
      <c r="D74" s="301"/>
      <c r="E74" s="301"/>
      <c r="F74" s="301"/>
      <c r="G74" s="301"/>
      <c r="H74" s="301"/>
      <c r="I74" s="301"/>
      <c r="J74" s="301"/>
      <c r="K74" s="301"/>
      <c r="L74" s="301"/>
      <c r="M74" s="301"/>
      <c r="N74" s="301"/>
      <c r="O74" s="301"/>
      <c r="P74" s="301"/>
      <c r="Q74" s="301"/>
      <c r="R74" s="301"/>
      <c r="S74" s="301"/>
      <c r="T74" s="301"/>
      <c r="U74" s="301"/>
      <c r="V74" s="301"/>
      <c r="W74" s="301"/>
      <c r="X74" s="301"/>
      <c r="Y74" s="301"/>
      <c r="Z74" s="301"/>
      <c r="AA74" s="301"/>
      <c r="AB74" s="301"/>
      <c r="AC74" s="301"/>
      <c r="AD74" s="301"/>
      <c r="AE74" s="301"/>
      <c r="AF74" s="301"/>
      <c r="AG74" s="301"/>
      <c r="AH74" s="301"/>
      <c r="AI74" s="301"/>
      <c r="AJ74" s="301"/>
      <c r="AK74" s="301"/>
      <c r="AL74" s="301"/>
      <c r="AM74" s="301"/>
      <c r="AN74" s="301"/>
      <c r="AO74" s="301"/>
      <c r="AP74" s="301"/>
      <c r="AQ74" s="301"/>
      <c r="AR74" s="299"/>
    </row>
    <row r="75" spans="1:57" s="318" customFormat="1" ht="13.2">
      <c r="A75" s="312"/>
      <c r="B75" s="313"/>
      <c r="C75" s="314"/>
      <c r="D75" s="332" t="s">
        <v>1340</v>
      </c>
      <c r="E75" s="316"/>
      <c r="F75" s="316"/>
      <c r="G75" s="316"/>
      <c r="H75" s="316"/>
      <c r="I75" s="316"/>
      <c r="J75" s="316"/>
      <c r="K75" s="316"/>
      <c r="L75" s="316"/>
      <c r="M75" s="316"/>
      <c r="N75" s="316"/>
      <c r="O75" s="316"/>
      <c r="P75" s="316"/>
      <c r="Q75" s="316"/>
      <c r="R75" s="316"/>
      <c r="S75" s="316"/>
      <c r="T75" s="316"/>
      <c r="U75" s="316"/>
      <c r="V75" s="332" t="s">
        <v>1341</v>
      </c>
      <c r="W75" s="316"/>
      <c r="X75" s="316"/>
      <c r="Y75" s="316"/>
      <c r="Z75" s="316"/>
      <c r="AA75" s="316"/>
      <c r="AB75" s="316"/>
      <c r="AC75" s="316"/>
      <c r="AD75" s="316"/>
      <c r="AE75" s="316"/>
      <c r="AF75" s="316"/>
      <c r="AG75" s="316"/>
      <c r="AH75" s="332" t="s">
        <v>1340</v>
      </c>
      <c r="AI75" s="316"/>
      <c r="AJ75" s="316"/>
      <c r="AK75" s="316"/>
      <c r="AL75" s="316"/>
      <c r="AM75" s="332" t="s">
        <v>1341</v>
      </c>
      <c r="AN75" s="316"/>
      <c r="AO75" s="316"/>
      <c r="AP75" s="314"/>
      <c r="AQ75" s="314"/>
      <c r="AR75" s="317"/>
      <c r="BE75" s="312"/>
    </row>
    <row r="76" spans="1:57" s="318" customFormat="1">
      <c r="A76" s="312"/>
      <c r="B76" s="313"/>
      <c r="C76" s="314"/>
      <c r="D76" s="314"/>
      <c r="E76" s="314"/>
      <c r="F76" s="314"/>
      <c r="G76" s="314"/>
      <c r="H76" s="314"/>
      <c r="I76" s="314"/>
      <c r="J76" s="314"/>
      <c r="K76" s="314"/>
      <c r="L76" s="314"/>
      <c r="M76" s="314"/>
      <c r="N76" s="314"/>
      <c r="O76" s="314"/>
      <c r="P76" s="314"/>
      <c r="Q76" s="314"/>
      <c r="R76" s="314"/>
      <c r="S76" s="314"/>
      <c r="T76" s="314"/>
      <c r="U76" s="314"/>
      <c r="V76" s="314"/>
      <c r="W76" s="314"/>
      <c r="X76" s="314"/>
      <c r="Y76" s="314"/>
      <c r="Z76" s="314"/>
      <c r="AA76" s="314"/>
      <c r="AB76" s="314"/>
      <c r="AC76" s="314"/>
      <c r="AD76" s="314"/>
      <c r="AE76" s="314"/>
      <c r="AF76" s="314"/>
      <c r="AG76" s="314"/>
      <c r="AH76" s="314"/>
      <c r="AI76" s="314"/>
      <c r="AJ76" s="314"/>
      <c r="AK76" s="314"/>
      <c r="AL76" s="314"/>
      <c r="AM76" s="314"/>
      <c r="AN76" s="314"/>
      <c r="AO76" s="314"/>
      <c r="AP76" s="314"/>
      <c r="AQ76" s="314"/>
      <c r="AR76" s="317"/>
      <c r="BE76" s="312"/>
    </row>
    <row r="77" spans="1:57" s="318" customFormat="1" ht="6.9" customHeight="1">
      <c r="A77" s="312"/>
      <c r="B77" s="334"/>
      <c r="C77" s="335"/>
      <c r="D77" s="335"/>
      <c r="E77" s="335"/>
      <c r="F77" s="335"/>
      <c r="G77" s="335"/>
      <c r="H77" s="335"/>
      <c r="I77" s="335"/>
      <c r="J77" s="335"/>
      <c r="K77" s="335"/>
      <c r="L77" s="335"/>
      <c r="M77" s="335"/>
      <c r="N77" s="335"/>
      <c r="O77" s="335"/>
      <c r="P77" s="335"/>
      <c r="Q77" s="335"/>
      <c r="R77" s="335"/>
      <c r="S77" s="335"/>
      <c r="T77" s="335"/>
      <c r="U77" s="335"/>
      <c r="V77" s="335"/>
      <c r="W77" s="335"/>
      <c r="X77" s="335"/>
      <c r="Y77" s="335"/>
      <c r="Z77" s="335"/>
      <c r="AA77" s="335"/>
      <c r="AB77" s="335"/>
      <c r="AC77" s="335"/>
      <c r="AD77" s="335"/>
      <c r="AE77" s="335"/>
      <c r="AF77" s="335"/>
      <c r="AG77" s="335"/>
      <c r="AH77" s="335"/>
      <c r="AI77" s="335"/>
      <c r="AJ77" s="335"/>
      <c r="AK77" s="335"/>
      <c r="AL77" s="335"/>
      <c r="AM77" s="335"/>
      <c r="AN77" s="335"/>
      <c r="AO77" s="335"/>
      <c r="AP77" s="335"/>
      <c r="AQ77" s="335"/>
      <c r="AR77" s="317"/>
      <c r="BE77" s="312"/>
    </row>
    <row r="81" spans="1:91" s="318" customFormat="1" ht="6.9" customHeight="1">
      <c r="A81" s="312"/>
      <c r="B81" s="336"/>
      <c r="C81" s="337"/>
      <c r="D81" s="337"/>
      <c r="E81" s="337"/>
      <c r="F81" s="337"/>
      <c r="G81" s="337"/>
      <c r="H81" s="337"/>
      <c r="I81" s="337"/>
      <c r="J81" s="337"/>
      <c r="K81" s="337"/>
      <c r="L81" s="337"/>
      <c r="M81" s="337"/>
      <c r="N81" s="337"/>
      <c r="O81" s="337"/>
      <c r="P81" s="337"/>
      <c r="Q81" s="337"/>
      <c r="R81" s="337"/>
      <c r="S81" s="337"/>
      <c r="T81" s="337"/>
      <c r="U81" s="337"/>
      <c r="V81" s="337"/>
      <c r="W81" s="337"/>
      <c r="X81" s="337"/>
      <c r="Y81" s="337"/>
      <c r="Z81" s="337"/>
      <c r="AA81" s="337"/>
      <c r="AB81" s="337"/>
      <c r="AC81" s="337"/>
      <c r="AD81" s="337"/>
      <c r="AE81" s="337"/>
      <c r="AF81" s="337"/>
      <c r="AG81" s="337"/>
      <c r="AH81" s="337"/>
      <c r="AI81" s="337"/>
      <c r="AJ81" s="337"/>
      <c r="AK81" s="337"/>
      <c r="AL81" s="337"/>
      <c r="AM81" s="337"/>
      <c r="AN81" s="337"/>
      <c r="AO81" s="337"/>
      <c r="AP81" s="337"/>
      <c r="AQ81" s="337"/>
      <c r="AR81" s="317"/>
      <c r="BE81" s="312"/>
    </row>
    <row r="82" spans="1:91" s="318" customFormat="1" ht="24.9" customHeight="1">
      <c r="A82" s="312"/>
      <c r="B82" s="313"/>
      <c r="C82" s="302" t="s">
        <v>48</v>
      </c>
      <c r="D82" s="314"/>
      <c r="E82" s="314"/>
      <c r="F82" s="314"/>
      <c r="G82" s="314"/>
      <c r="H82" s="314"/>
      <c r="I82" s="314"/>
      <c r="J82" s="314"/>
      <c r="K82" s="314"/>
      <c r="L82" s="314"/>
      <c r="M82" s="314"/>
      <c r="N82" s="314"/>
      <c r="O82" s="314"/>
      <c r="P82" s="314"/>
      <c r="Q82" s="314"/>
      <c r="R82" s="314"/>
      <c r="S82" s="314"/>
      <c r="T82" s="314"/>
      <c r="U82" s="314"/>
      <c r="V82" s="314"/>
      <c r="W82" s="314"/>
      <c r="X82" s="314"/>
      <c r="Y82" s="314"/>
      <c r="Z82" s="314"/>
      <c r="AA82" s="314"/>
      <c r="AB82" s="314"/>
      <c r="AC82" s="314"/>
      <c r="AD82" s="314"/>
      <c r="AE82" s="314"/>
      <c r="AF82" s="314"/>
      <c r="AG82" s="314"/>
      <c r="AH82" s="314"/>
      <c r="AI82" s="314"/>
      <c r="AJ82" s="314"/>
      <c r="AK82" s="314"/>
      <c r="AL82" s="314"/>
      <c r="AM82" s="314"/>
      <c r="AN82" s="314"/>
      <c r="AO82" s="314"/>
      <c r="AP82" s="314"/>
      <c r="AQ82" s="314"/>
      <c r="AR82" s="317"/>
      <c r="BE82" s="312"/>
    </row>
    <row r="83" spans="1:91" s="318" customFormat="1" ht="6.9" customHeight="1">
      <c r="A83" s="312"/>
      <c r="B83" s="313"/>
      <c r="C83" s="314"/>
      <c r="D83" s="314"/>
      <c r="E83" s="314"/>
      <c r="F83" s="314"/>
      <c r="G83" s="314"/>
      <c r="H83" s="314"/>
      <c r="I83" s="314"/>
      <c r="J83" s="314"/>
      <c r="K83" s="314"/>
      <c r="L83" s="314"/>
      <c r="M83" s="314"/>
      <c r="N83" s="314"/>
      <c r="O83" s="314"/>
      <c r="P83" s="314"/>
      <c r="Q83" s="314"/>
      <c r="R83" s="314"/>
      <c r="S83" s="314"/>
      <c r="T83" s="314"/>
      <c r="U83" s="314"/>
      <c r="V83" s="314"/>
      <c r="W83" s="314"/>
      <c r="X83" s="314"/>
      <c r="Y83" s="314"/>
      <c r="Z83" s="314"/>
      <c r="AA83" s="314"/>
      <c r="AB83" s="314"/>
      <c r="AC83" s="314"/>
      <c r="AD83" s="314"/>
      <c r="AE83" s="314"/>
      <c r="AF83" s="314"/>
      <c r="AG83" s="314"/>
      <c r="AH83" s="314"/>
      <c r="AI83" s="314"/>
      <c r="AJ83" s="314"/>
      <c r="AK83" s="314"/>
      <c r="AL83" s="314"/>
      <c r="AM83" s="314"/>
      <c r="AN83" s="314"/>
      <c r="AO83" s="314"/>
      <c r="AP83" s="314"/>
      <c r="AQ83" s="314"/>
      <c r="AR83" s="317"/>
      <c r="BE83" s="312"/>
    </row>
    <row r="84" spans="1:91" s="338" customFormat="1" ht="12" customHeight="1">
      <c r="B84" s="339"/>
      <c r="C84" s="307" t="s">
        <v>14</v>
      </c>
      <c r="D84" s="340"/>
      <c r="E84" s="340"/>
      <c r="F84" s="340"/>
      <c r="G84" s="340"/>
      <c r="H84" s="340"/>
      <c r="I84" s="340"/>
      <c r="J84" s="340"/>
      <c r="K84" s="340"/>
      <c r="L84" s="340" t="str">
        <f>K5</f>
        <v>23-504</v>
      </c>
      <c r="M84" s="340"/>
      <c r="N84" s="340"/>
      <c r="O84" s="340"/>
      <c r="P84" s="340"/>
      <c r="Q84" s="340"/>
      <c r="R84" s="340"/>
      <c r="S84" s="340"/>
      <c r="T84" s="340"/>
      <c r="U84" s="340"/>
      <c r="V84" s="340"/>
      <c r="W84" s="340"/>
      <c r="X84" s="340"/>
      <c r="Y84" s="340"/>
      <c r="Z84" s="340"/>
      <c r="AA84" s="340"/>
      <c r="AB84" s="340"/>
      <c r="AC84" s="340"/>
      <c r="AD84" s="340"/>
      <c r="AE84" s="340"/>
      <c r="AF84" s="340"/>
      <c r="AG84" s="340"/>
      <c r="AH84" s="340"/>
      <c r="AI84" s="340"/>
      <c r="AJ84" s="340"/>
      <c r="AK84" s="340"/>
      <c r="AL84" s="340"/>
      <c r="AM84" s="340"/>
      <c r="AN84" s="340"/>
      <c r="AO84" s="340"/>
      <c r="AP84" s="340"/>
      <c r="AQ84" s="340"/>
      <c r="AR84" s="341"/>
    </row>
    <row r="85" spans="1:91" s="342" customFormat="1" ht="36.9" customHeight="1">
      <c r="B85" s="343"/>
      <c r="C85" s="344" t="s">
        <v>17</v>
      </c>
      <c r="D85" s="345"/>
      <c r="E85" s="345"/>
      <c r="F85" s="345"/>
      <c r="G85" s="345"/>
      <c r="H85" s="345"/>
      <c r="I85" s="345"/>
      <c r="J85" s="345"/>
      <c r="K85" s="345"/>
      <c r="L85" s="571" t="str">
        <f>K6</f>
        <v>Nemocnice Vyškov, p.o.</v>
      </c>
      <c r="M85" s="572"/>
      <c r="N85" s="572"/>
      <c r="O85" s="572"/>
      <c r="P85" s="572"/>
      <c r="Q85" s="572"/>
      <c r="R85" s="572"/>
      <c r="S85" s="572"/>
      <c r="T85" s="572"/>
      <c r="U85" s="572"/>
      <c r="V85" s="572"/>
      <c r="W85" s="572"/>
      <c r="X85" s="572"/>
      <c r="Y85" s="572"/>
      <c r="Z85" s="572"/>
      <c r="AA85" s="572"/>
      <c r="AB85" s="572"/>
      <c r="AC85" s="572"/>
      <c r="AD85" s="572"/>
      <c r="AE85" s="572"/>
      <c r="AF85" s="572"/>
      <c r="AG85" s="572"/>
      <c r="AH85" s="572"/>
      <c r="AI85" s="572"/>
      <c r="AJ85" s="572"/>
      <c r="AK85" s="345"/>
      <c r="AL85" s="345"/>
      <c r="AM85" s="345"/>
      <c r="AN85" s="345"/>
      <c r="AO85" s="345"/>
      <c r="AP85" s="345"/>
      <c r="AQ85" s="345"/>
      <c r="AR85" s="346"/>
    </row>
    <row r="86" spans="1:91" s="318" customFormat="1" ht="6.9" customHeight="1">
      <c r="A86" s="312"/>
      <c r="B86" s="313"/>
      <c r="C86" s="314"/>
      <c r="D86" s="314"/>
      <c r="E86" s="314"/>
      <c r="F86" s="314"/>
      <c r="G86" s="314"/>
      <c r="H86" s="314"/>
      <c r="I86" s="314"/>
      <c r="J86" s="314"/>
      <c r="K86" s="314"/>
      <c r="L86" s="314"/>
      <c r="M86" s="314"/>
      <c r="N86" s="314"/>
      <c r="O86" s="314"/>
      <c r="P86" s="314"/>
      <c r="Q86" s="314"/>
      <c r="R86" s="314"/>
      <c r="S86" s="314"/>
      <c r="T86" s="314"/>
      <c r="U86" s="314"/>
      <c r="V86" s="314"/>
      <c r="W86" s="314"/>
      <c r="X86" s="314"/>
      <c r="Y86" s="314"/>
      <c r="Z86" s="314"/>
      <c r="AA86" s="314"/>
      <c r="AB86" s="314"/>
      <c r="AC86" s="314"/>
      <c r="AD86" s="314"/>
      <c r="AE86" s="314"/>
      <c r="AF86" s="314"/>
      <c r="AG86" s="314"/>
      <c r="AH86" s="314"/>
      <c r="AI86" s="314"/>
      <c r="AJ86" s="314"/>
      <c r="AK86" s="314"/>
      <c r="AL86" s="314"/>
      <c r="AM86" s="314"/>
      <c r="AN86" s="314"/>
      <c r="AO86" s="314"/>
      <c r="AP86" s="314"/>
      <c r="AQ86" s="314"/>
      <c r="AR86" s="317"/>
      <c r="BE86" s="312"/>
    </row>
    <row r="87" spans="1:91" s="318" customFormat="1" ht="12" customHeight="1">
      <c r="A87" s="312"/>
      <c r="B87" s="313"/>
      <c r="C87" s="307" t="s">
        <v>21</v>
      </c>
      <c r="D87" s="314"/>
      <c r="E87" s="314"/>
      <c r="F87" s="314"/>
      <c r="G87" s="314"/>
      <c r="H87" s="314"/>
      <c r="I87" s="314"/>
      <c r="J87" s="314"/>
      <c r="K87" s="314"/>
      <c r="L87" s="347" t="str">
        <f>IF(K8="","",K8)</f>
        <v xml:space="preserve"> </v>
      </c>
      <c r="M87" s="314"/>
      <c r="N87" s="314"/>
      <c r="O87" s="314"/>
      <c r="P87" s="314"/>
      <c r="Q87" s="314"/>
      <c r="R87" s="314"/>
      <c r="S87" s="314"/>
      <c r="T87" s="314"/>
      <c r="U87" s="314"/>
      <c r="V87" s="314"/>
      <c r="W87" s="314"/>
      <c r="X87" s="314"/>
      <c r="Y87" s="314"/>
      <c r="Z87" s="314"/>
      <c r="AA87" s="314"/>
      <c r="AB87" s="314"/>
      <c r="AC87" s="314"/>
      <c r="AD87" s="314"/>
      <c r="AE87" s="314"/>
      <c r="AF87" s="314"/>
      <c r="AG87" s="314"/>
      <c r="AH87" s="314"/>
      <c r="AI87" s="307" t="s">
        <v>23</v>
      </c>
      <c r="AJ87" s="314"/>
      <c r="AK87" s="314"/>
      <c r="AL87" s="314"/>
      <c r="AM87" s="557" t="str">
        <f>IF(AN8= "","",AN8)</f>
        <v>4. 10. 2023</v>
      </c>
      <c r="AN87" s="557"/>
      <c r="AO87" s="314"/>
      <c r="AP87" s="314"/>
      <c r="AQ87" s="314"/>
      <c r="AR87" s="317"/>
      <c r="BE87" s="312"/>
    </row>
    <row r="88" spans="1:91" s="318" customFormat="1" ht="6.9" customHeight="1">
      <c r="A88" s="312"/>
      <c r="B88" s="313"/>
      <c r="C88" s="314"/>
      <c r="D88" s="314"/>
      <c r="E88" s="314"/>
      <c r="F88" s="314"/>
      <c r="G88" s="314"/>
      <c r="H88" s="314"/>
      <c r="I88" s="314"/>
      <c r="J88" s="314"/>
      <c r="K88" s="314"/>
      <c r="L88" s="314"/>
      <c r="M88" s="314"/>
      <c r="N88" s="314"/>
      <c r="O88" s="314"/>
      <c r="P88" s="314"/>
      <c r="Q88" s="314"/>
      <c r="R88" s="314"/>
      <c r="S88" s="314"/>
      <c r="T88" s="314"/>
      <c r="U88" s="314"/>
      <c r="V88" s="314"/>
      <c r="W88" s="314"/>
      <c r="X88" s="314"/>
      <c r="Y88" s="314"/>
      <c r="Z88" s="314"/>
      <c r="AA88" s="314"/>
      <c r="AB88" s="314"/>
      <c r="AC88" s="314"/>
      <c r="AD88" s="314"/>
      <c r="AE88" s="314"/>
      <c r="AF88" s="314"/>
      <c r="AG88" s="314"/>
      <c r="AH88" s="314"/>
      <c r="AI88" s="314"/>
      <c r="AJ88" s="314"/>
      <c r="AK88" s="314"/>
      <c r="AL88" s="314"/>
      <c r="AM88" s="314"/>
      <c r="AN88" s="314"/>
      <c r="AO88" s="314"/>
      <c r="AP88" s="314"/>
      <c r="AQ88" s="314"/>
      <c r="AR88" s="317"/>
      <c r="BE88" s="312"/>
    </row>
    <row r="89" spans="1:91" s="318" customFormat="1" ht="15.15" customHeight="1">
      <c r="A89" s="312"/>
      <c r="B89" s="313"/>
      <c r="C89" s="307" t="s">
        <v>25</v>
      </c>
      <c r="D89" s="314"/>
      <c r="E89" s="314"/>
      <c r="F89" s="314"/>
      <c r="G89" s="314"/>
      <c r="H89" s="314"/>
      <c r="I89" s="314"/>
      <c r="J89" s="314"/>
      <c r="K89" s="314"/>
      <c r="L89" s="340" t="str">
        <f>IF(E11= "","",E11)</f>
        <v xml:space="preserve"> </v>
      </c>
      <c r="M89" s="314"/>
      <c r="N89" s="314"/>
      <c r="O89" s="314"/>
      <c r="P89" s="314"/>
      <c r="Q89" s="314"/>
      <c r="R89" s="314"/>
      <c r="S89" s="314"/>
      <c r="T89" s="314"/>
      <c r="U89" s="314"/>
      <c r="V89" s="314"/>
      <c r="W89" s="314"/>
      <c r="X89" s="314"/>
      <c r="Y89" s="314"/>
      <c r="Z89" s="314"/>
      <c r="AA89" s="314"/>
      <c r="AB89" s="314"/>
      <c r="AC89" s="314"/>
      <c r="AD89" s="314"/>
      <c r="AE89" s="314"/>
      <c r="AF89" s="314"/>
      <c r="AG89" s="314"/>
      <c r="AH89" s="314"/>
      <c r="AI89" s="307" t="s">
        <v>30</v>
      </c>
      <c r="AJ89" s="314"/>
      <c r="AK89" s="314"/>
      <c r="AL89" s="314"/>
      <c r="AM89" s="558" t="str">
        <f>IF(E17="","",E17)</f>
        <v>Ing. Čeněk Truchlík</v>
      </c>
      <c r="AN89" s="559"/>
      <c r="AO89" s="559"/>
      <c r="AP89" s="559"/>
      <c r="AQ89" s="314"/>
      <c r="AR89" s="317"/>
      <c r="AS89" s="560" t="s">
        <v>49</v>
      </c>
      <c r="AT89" s="561"/>
      <c r="AU89" s="348"/>
      <c r="AV89" s="348"/>
      <c r="AW89" s="348"/>
      <c r="AX89" s="348"/>
      <c r="AY89" s="348"/>
      <c r="AZ89" s="348"/>
      <c r="BA89" s="348"/>
      <c r="BB89" s="348"/>
      <c r="BC89" s="348"/>
      <c r="BD89" s="349"/>
      <c r="BE89" s="312"/>
    </row>
    <row r="90" spans="1:91" s="318" customFormat="1" ht="15.15" customHeight="1">
      <c r="A90" s="312"/>
      <c r="B90" s="313"/>
      <c r="C90" s="307" t="s">
        <v>28</v>
      </c>
      <c r="D90" s="314"/>
      <c r="E90" s="314"/>
      <c r="F90" s="314"/>
      <c r="G90" s="314"/>
      <c r="H90" s="314"/>
      <c r="I90" s="314"/>
      <c r="J90" s="314"/>
      <c r="K90" s="314"/>
      <c r="L90" s="340" t="str">
        <f>IF(E14= "Vyplň údaj","",E14)</f>
        <v/>
      </c>
      <c r="M90" s="314"/>
      <c r="N90" s="314"/>
      <c r="O90" s="314"/>
      <c r="P90" s="314"/>
      <c r="Q90" s="314"/>
      <c r="R90" s="314"/>
      <c r="S90" s="314"/>
      <c r="T90" s="314"/>
      <c r="U90" s="314"/>
      <c r="V90" s="314"/>
      <c r="W90" s="314"/>
      <c r="X90" s="314"/>
      <c r="Y90" s="314"/>
      <c r="Z90" s="314"/>
      <c r="AA90" s="314"/>
      <c r="AB90" s="314"/>
      <c r="AC90" s="314"/>
      <c r="AD90" s="314"/>
      <c r="AE90" s="314"/>
      <c r="AF90" s="314"/>
      <c r="AG90" s="314"/>
      <c r="AH90" s="314"/>
      <c r="AI90" s="307" t="s">
        <v>32</v>
      </c>
      <c r="AJ90" s="314"/>
      <c r="AK90" s="314"/>
      <c r="AL90" s="314"/>
      <c r="AM90" s="558" t="str">
        <f>IF(E20="","",E20)</f>
        <v xml:space="preserve"> </v>
      </c>
      <c r="AN90" s="559"/>
      <c r="AO90" s="559"/>
      <c r="AP90" s="559"/>
      <c r="AQ90" s="314"/>
      <c r="AR90" s="317"/>
      <c r="AS90" s="562"/>
      <c r="AT90" s="563"/>
      <c r="AU90" s="350"/>
      <c r="AV90" s="350"/>
      <c r="AW90" s="350"/>
      <c r="AX90" s="350"/>
      <c r="AY90" s="350"/>
      <c r="AZ90" s="350"/>
      <c r="BA90" s="350"/>
      <c r="BB90" s="350"/>
      <c r="BC90" s="350"/>
      <c r="BD90" s="351"/>
      <c r="BE90" s="312"/>
    </row>
    <row r="91" spans="1:91" s="318" customFormat="1" ht="10.8" customHeight="1">
      <c r="A91" s="312"/>
      <c r="B91" s="313"/>
      <c r="C91" s="314"/>
      <c r="D91" s="314"/>
      <c r="E91" s="314"/>
      <c r="F91" s="314"/>
      <c r="G91" s="314"/>
      <c r="H91" s="314"/>
      <c r="I91" s="314"/>
      <c r="J91" s="314"/>
      <c r="K91" s="314"/>
      <c r="L91" s="314"/>
      <c r="M91" s="314"/>
      <c r="N91" s="314"/>
      <c r="O91" s="314"/>
      <c r="P91" s="314"/>
      <c r="Q91" s="314"/>
      <c r="R91" s="314"/>
      <c r="S91" s="314"/>
      <c r="T91" s="314"/>
      <c r="U91" s="314"/>
      <c r="V91" s="314"/>
      <c r="W91" s="314"/>
      <c r="X91" s="314"/>
      <c r="Y91" s="314"/>
      <c r="Z91" s="314"/>
      <c r="AA91" s="314"/>
      <c r="AB91" s="314"/>
      <c r="AC91" s="314"/>
      <c r="AD91" s="314"/>
      <c r="AE91" s="314"/>
      <c r="AF91" s="314"/>
      <c r="AG91" s="314"/>
      <c r="AH91" s="314"/>
      <c r="AI91" s="314"/>
      <c r="AJ91" s="314"/>
      <c r="AK91" s="314"/>
      <c r="AL91" s="314"/>
      <c r="AM91" s="314"/>
      <c r="AN91" s="314"/>
      <c r="AO91" s="314"/>
      <c r="AP91" s="314"/>
      <c r="AQ91" s="314"/>
      <c r="AR91" s="317"/>
      <c r="AS91" s="564"/>
      <c r="AT91" s="565"/>
      <c r="AU91" s="352"/>
      <c r="AV91" s="352"/>
      <c r="AW91" s="352"/>
      <c r="AX91" s="352"/>
      <c r="AY91" s="352"/>
      <c r="AZ91" s="352"/>
      <c r="BA91" s="352"/>
      <c r="BB91" s="352"/>
      <c r="BC91" s="352"/>
      <c r="BD91" s="353"/>
      <c r="BE91" s="312"/>
    </row>
    <row r="92" spans="1:91" s="318" customFormat="1" ht="29.25" customHeight="1">
      <c r="A92" s="312"/>
      <c r="B92" s="313"/>
      <c r="C92" s="566" t="s">
        <v>50</v>
      </c>
      <c r="D92" s="567"/>
      <c r="E92" s="567"/>
      <c r="F92" s="567"/>
      <c r="G92" s="567"/>
      <c r="H92" s="354"/>
      <c r="I92" s="568" t="s">
        <v>51</v>
      </c>
      <c r="J92" s="567"/>
      <c r="K92" s="567"/>
      <c r="L92" s="567"/>
      <c r="M92" s="567"/>
      <c r="N92" s="567"/>
      <c r="O92" s="567"/>
      <c r="P92" s="567"/>
      <c r="Q92" s="567"/>
      <c r="R92" s="567"/>
      <c r="S92" s="567"/>
      <c r="T92" s="567"/>
      <c r="U92" s="567"/>
      <c r="V92" s="567"/>
      <c r="W92" s="567"/>
      <c r="X92" s="567"/>
      <c r="Y92" s="567"/>
      <c r="Z92" s="567"/>
      <c r="AA92" s="567"/>
      <c r="AB92" s="567"/>
      <c r="AC92" s="567"/>
      <c r="AD92" s="567"/>
      <c r="AE92" s="567"/>
      <c r="AF92" s="567"/>
      <c r="AG92" s="569" t="s">
        <v>52</v>
      </c>
      <c r="AH92" s="567"/>
      <c r="AI92" s="567"/>
      <c r="AJ92" s="567"/>
      <c r="AK92" s="567"/>
      <c r="AL92" s="567"/>
      <c r="AM92" s="567"/>
      <c r="AN92" s="568" t="s">
        <v>53</v>
      </c>
      <c r="AO92" s="567"/>
      <c r="AP92" s="570"/>
      <c r="AQ92" s="355" t="s">
        <v>54</v>
      </c>
      <c r="AR92" s="317"/>
      <c r="AS92" s="356" t="s">
        <v>55</v>
      </c>
      <c r="AT92" s="357" t="s">
        <v>56</v>
      </c>
      <c r="AU92" s="357" t="s">
        <v>57</v>
      </c>
      <c r="AV92" s="357" t="s">
        <v>58</v>
      </c>
      <c r="AW92" s="357" t="s">
        <v>59</v>
      </c>
      <c r="AX92" s="357" t="s">
        <v>60</v>
      </c>
      <c r="AY92" s="357" t="s">
        <v>61</v>
      </c>
      <c r="AZ92" s="357" t="s">
        <v>62</v>
      </c>
      <c r="BA92" s="357" t="s">
        <v>63</v>
      </c>
      <c r="BB92" s="357" t="s">
        <v>64</v>
      </c>
      <c r="BC92" s="357" t="s">
        <v>65</v>
      </c>
      <c r="BD92" s="358" t="s">
        <v>66</v>
      </c>
      <c r="BE92" s="312"/>
    </row>
    <row r="93" spans="1:91" s="318" customFormat="1" ht="10.8" customHeight="1">
      <c r="A93" s="312"/>
      <c r="B93" s="313"/>
      <c r="C93" s="314"/>
      <c r="D93" s="314"/>
      <c r="E93" s="314"/>
      <c r="F93" s="314"/>
      <c r="G93" s="314"/>
      <c r="H93" s="314"/>
      <c r="I93" s="314"/>
      <c r="J93" s="314"/>
      <c r="K93" s="314"/>
      <c r="L93" s="314"/>
      <c r="M93" s="314"/>
      <c r="N93" s="314"/>
      <c r="O93" s="314"/>
      <c r="P93" s="314"/>
      <c r="Q93" s="314"/>
      <c r="R93" s="314"/>
      <c r="S93" s="314"/>
      <c r="T93" s="314"/>
      <c r="U93" s="314"/>
      <c r="V93" s="314"/>
      <c r="W93" s="314"/>
      <c r="X93" s="314"/>
      <c r="Y93" s="314"/>
      <c r="Z93" s="314"/>
      <c r="AA93" s="314"/>
      <c r="AB93" s="314"/>
      <c r="AC93" s="314"/>
      <c r="AD93" s="314"/>
      <c r="AE93" s="314"/>
      <c r="AF93" s="314"/>
      <c r="AG93" s="314"/>
      <c r="AH93" s="314"/>
      <c r="AI93" s="314"/>
      <c r="AJ93" s="314"/>
      <c r="AK93" s="314"/>
      <c r="AL93" s="314"/>
      <c r="AM93" s="314"/>
      <c r="AN93" s="314"/>
      <c r="AO93" s="314"/>
      <c r="AP93" s="314"/>
      <c r="AQ93" s="314"/>
      <c r="AR93" s="317"/>
      <c r="AS93" s="359"/>
      <c r="AT93" s="360"/>
      <c r="AU93" s="360"/>
      <c r="AV93" s="360"/>
      <c r="AW93" s="360"/>
      <c r="AX93" s="360"/>
      <c r="AY93" s="360"/>
      <c r="AZ93" s="360"/>
      <c r="BA93" s="360"/>
      <c r="BB93" s="360"/>
      <c r="BC93" s="360"/>
      <c r="BD93" s="361"/>
      <c r="BE93" s="312"/>
    </row>
    <row r="94" spans="1:91" s="362" customFormat="1" ht="32.4" customHeight="1">
      <c r="B94" s="363"/>
      <c r="C94" s="364" t="s">
        <v>1343</v>
      </c>
      <c r="D94" s="365"/>
      <c r="E94" s="365"/>
      <c r="F94" s="365"/>
      <c r="G94" s="365"/>
      <c r="H94" s="365"/>
      <c r="I94" s="365"/>
      <c r="J94" s="365"/>
      <c r="K94" s="365"/>
      <c r="L94" s="365"/>
      <c r="M94" s="365"/>
      <c r="N94" s="365"/>
      <c r="O94" s="365"/>
      <c r="P94" s="365"/>
      <c r="Q94" s="365"/>
      <c r="R94" s="365"/>
      <c r="S94" s="365"/>
      <c r="T94" s="365"/>
      <c r="U94" s="365"/>
      <c r="V94" s="365"/>
      <c r="W94" s="365"/>
      <c r="X94" s="365"/>
      <c r="Y94" s="365"/>
      <c r="Z94" s="365"/>
      <c r="AA94" s="365"/>
      <c r="AB94" s="365"/>
      <c r="AC94" s="365"/>
      <c r="AD94" s="365"/>
      <c r="AE94" s="365"/>
      <c r="AF94" s="365"/>
      <c r="AG94" s="552">
        <f>ROUND(AG95,1)</f>
        <v>0</v>
      </c>
      <c r="AH94" s="552"/>
      <c r="AI94" s="552"/>
      <c r="AJ94" s="552"/>
      <c r="AK94" s="552"/>
      <c r="AL94" s="552"/>
      <c r="AM94" s="552"/>
      <c r="AN94" s="553">
        <f>SUM(AG94,AT94)</f>
        <v>0</v>
      </c>
      <c r="AO94" s="553"/>
      <c r="AP94" s="553"/>
      <c r="AQ94" s="366" t="s">
        <v>3</v>
      </c>
      <c r="AR94" s="367"/>
      <c r="AS94" s="368">
        <f>ROUND(AS95,1)</f>
        <v>0</v>
      </c>
      <c r="AT94" s="369">
        <f>ROUND(SUM(AV94:AW94),2)</f>
        <v>0</v>
      </c>
      <c r="AU94" s="370">
        <f>ROUND(AU95,5)</f>
        <v>0</v>
      </c>
      <c r="AV94" s="369">
        <f>ROUND(AZ94*L29,2)</f>
        <v>0</v>
      </c>
      <c r="AW94" s="369">
        <f>ROUND(BA94*L30,2)</f>
        <v>0</v>
      </c>
      <c r="AX94" s="369">
        <f>ROUND(BB94*L29,2)</f>
        <v>0</v>
      </c>
      <c r="AY94" s="369">
        <f>ROUND(BC94*L30,2)</f>
        <v>0</v>
      </c>
      <c r="AZ94" s="369">
        <f>ROUND(AZ95,1)</f>
        <v>0</v>
      </c>
      <c r="BA94" s="369">
        <f>ROUND(BA95,1)</f>
        <v>0</v>
      </c>
      <c r="BB94" s="369">
        <f>ROUND(BB95,1)</f>
        <v>0</v>
      </c>
      <c r="BC94" s="369">
        <f>ROUND(BC95,1)</f>
        <v>0</v>
      </c>
      <c r="BD94" s="371">
        <f>ROUND(BD95,1)</f>
        <v>0</v>
      </c>
      <c r="BS94" s="372" t="s">
        <v>68</v>
      </c>
      <c r="BT94" s="372" t="s">
        <v>69</v>
      </c>
      <c r="BU94" s="373" t="s">
        <v>70</v>
      </c>
      <c r="BV94" s="372" t="s">
        <v>71</v>
      </c>
      <c r="BW94" s="372" t="s">
        <v>1332</v>
      </c>
      <c r="BX94" s="372" t="s">
        <v>72</v>
      </c>
      <c r="CL94" s="372" t="s">
        <v>3</v>
      </c>
    </row>
    <row r="95" spans="1:91" s="384" customFormat="1" ht="24.75" customHeight="1">
      <c r="A95" s="374" t="s">
        <v>79</v>
      </c>
      <c r="B95" s="375"/>
      <c r="C95" s="376"/>
      <c r="D95" s="554" t="s">
        <v>1344</v>
      </c>
      <c r="E95" s="554"/>
      <c r="F95" s="554"/>
      <c r="G95" s="554"/>
      <c r="H95" s="554"/>
      <c r="I95" s="377"/>
      <c r="J95" s="554" t="s">
        <v>1345</v>
      </c>
      <c r="K95" s="554"/>
      <c r="L95" s="554"/>
      <c r="M95" s="554"/>
      <c r="N95" s="554"/>
      <c r="O95" s="554"/>
      <c r="P95" s="554"/>
      <c r="Q95" s="554"/>
      <c r="R95" s="554"/>
      <c r="S95" s="554"/>
      <c r="T95" s="554"/>
      <c r="U95" s="554"/>
      <c r="V95" s="554"/>
      <c r="W95" s="554"/>
      <c r="X95" s="554"/>
      <c r="Y95" s="554"/>
      <c r="Z95" s="554"/>
      <c r="AA95" s="554"/>
      <c r="AB95" s="554"/>
      <c r="AC95" s="554"/>
      <c r="AD95" s="554"/>
      <c r="AE95" s="554"/>
      <c r="AF95" s="554"/>
      <c r="AG95" s="555">
        <f>'23-504-01 - Měření dodáva...'!J30</f>
        <v>0</v>
      </c>
      <c r="AH95" s="556"/>
      <c r="AI95" s="556"/>
      <c r="AJ95" s="556"/>
      <c r="AK95" s="556"/>
      <c r="AL95" s="556"/>
      <c r="AM95" s="556"/>
      <c r="AN95" s="555">
        <f>SUM(AG95,AT95)</f>
        <v>0</v>
      </c>
      <c r="AO95" s="556"/>
      <c r="AP95" s="556"/>
      <c r="AQ95" s="378" t="s">
        <v>75</v>
      </c>
      <c r="AR95" s="379"/>
      <c r="AS95" s="380">
        <v>0</v>
      </c>
      <c r="AT95" s="381">
        <f>ROUND(SUM(AV95:AW95),2)</f>
        <v>0</v>
      </c>
      <c r="AU95" s="382">
        <f>'23-504-01 - Měření dodáva...'!P120</f>
        <v>0</v>
      </c>
      <c r="AV95" s="381">
        <f>'23-504-01 - Měření dodáva...'!J33</f>
        <v>0</v>
      </c>
      <c r="AW95" s="381">
        <f>'23-504-01 - Měření dodáva...'!J34</f>
        <v>0</v>
      </c>
      <c r="AX95" s="381">
        <f>'23-504-01 - Měření dodáva...'!J35</f>
        <v>0</v>
      </c>
      <c r="AY95" s="381">
        <f>'23-504-01 - Měření dodáva...'!J36</f>
        <v>0</v>
      </c>
      <c r="AZ95" s="381">
        <f>'23-504-01 - Měření dodáva...'!F33</f>
        <v>0</v>
      </c>
      <c r="BA95" s="381">
        <f>'23-504-01 - Měření dodáva...'!F34</f>
        <v>0</v>
      </c>
      <c r="BB95" s="381">
        <f>'23-504-01 - Měření dodáva...'!F35</f>
        <v>0</v>
      </c>
      <c r="BC95" s="381">
        <f>'23-504-01 - Měření dodáva...'!F36</f>
        <v>0</v>
      </c>
      <c r="BD95" s="383">
        <f>'23-504-01 - Měření dodáva...'!F37</f>
        <v>0</v>
      </c>
      <c r="BT95" s="385" t="s">
        <v>76</v>
      </c>
      <c r="BV95" s="385" t="s">
        <v>71</v>
      </c>
      <c r="BW95" s="385" t="s">
        <v>1346</v>
      </c>
      <c r="BX95" s="385" t="s">
        <v>1332</v>
      </c>
      <c r="CL95" s="385" t="s">
        <v>3</v>
      </c>
      <c r="CM95" s="385" t="s">
        <v>78</v>
      </c>
    </row>
    <row r="96" spans="1:91" s="318" customFormat="1" ht="30" customHeight="1">
      <c r="A96" s="312"/>
      <c r="B96" s="313"/>
      <c r="C96" s="314"/>
      <c r="D96" s="314"/>
      <c r="E96" s="314"/>
      <c r="F96" s="314"/>
      <c r="G96" s="314"/>
      <c r="H96" s="314"/>
      <c r="I96" s="314"/>
      <c r="J96" s="314"/>
      <c r="K96" s="314"/>
      <c r="L96" s="314"/>
      <c r="M96" s="314"/>
      <c r="N96" s="314"/>
      <c r="O96" s="314"/>
      <c r="P96" s="314"/>
      <c r="Q96" s="314"/>
      <c r="R96" s="314"/>
      <c r="S96" s="314"/>
      <c r="T96" s="314"/>
      <c r="U96" s="314"/>
      <c r="V96" s="314"/>
      <c r="W96" s="314"/>
      <c r="X96" s="314"/>
      <c r="Y96" s="314"/>
      <c r="Z96" s="314"/>
      <c r="AA96" s="314"/>
      <c r="AB96" s="314"/>
      <c r="AC96" s="314"/>
      <c r="AD96" s="314"/>
      <c r="AE96" s="314"/>
      <c r="AF96" s="314"/>
      <c r="AG96" s="314"/>
      <c r="AH96" s="314"/>
      <c r="AI96" s="314"/>
      <c r="AJ96" s="314"/>
      <c r="AK96" s="314"/>
      <c r="AL96" s="314"/>
      <c r="AM96" s="314"/>
      <c r="AN96" s="314"/>
      <c r="AO96" s="314"/>
      <c r="AP96" s="314"/>
      <c r="AQ96" s="314"/>
      <c r="AR96" s="317"/>
      <c r="AS96" s="312"/>
      <c r="AT96" s="312"/>
      <c r="AU96" s="312"/>
      <c r="AV96" s="312"/>
      <c r="AW96" s="312"/>
      <c r="AX96" s="312"/>
      <c r="AY96" s="312"/>
      <c r="AZ96" s="312"/>
      <c r="BA96" s="312"/>
      <c r="BB96" s="312"/>
      <c r="BC96" s="312"/>
      <c r="BD96" s="312"/>
      <c r="BE96" s="312"/>
    </row>
    <row r="97" spans="1:57" s="318" customFormat="1" ht="6.9" customHeight="1">
      <c r="A97" s="312"/>
      <c r="B97" s="334"/>
      <c r="C97" s="335"/>
      <c r="D97" s="335"/>
      <c r="E97" s="335"/>
      <c r="F97" s="335"/>
      <c r="G97" s="335"/>
      <c r="H97" s="335"/>
      <c r="I97" s="335"/>
      <c r="J97" s="335"/>
      <c r="K97" s="335"/>
      <c r="L97" s="335"/>
      <c r="M97" s="335"/>
      <c r="N97" s="335"/>
      <c r="O97" s="335"/>
      <c r="P97" s="335"/>
      <c r="Q97" s="335"/>
      <c r="R97" s="335"/>
      <c r="S97" s="335"/>
      <c r="T97" s="335"/>
      <c r="U97" s="335"/>
      <c r="V97" s="335"/>
      <c r="W97" s="335"/>
      <c r="X97" s="335"/>
      <c r="Y97" s="335"/>
      <c r="Z97" s="335"/>
      <c r="AA97" s="335"/>
      <c r="AB97" s="335"/>
      <c r="AC97" s="335"/>
      <c r="AD97" s="335"/>
      <c r="AE97" s="335"/>
      <c r="AF97" s="335"/>
      <c r="AG97" s="335"/>
      <c r="AH97" s="335"/>
      <c r="AI97" s="335"/>
      <c r="AJ97" s="335"/>
      <c r="AK97" s="335"/>
      <c r="AL97" s="335"/>
      <c r="AM97" s="335"/>
      <c r="AN97" s="335"/>
      <c r="AO97" s="335"/>
      <c r="AP97" s="335"/>
      <c r="AQ97" s="335"/>
      <c r="AR97" s="317"/>
      <c r="AS97" s="312"/>
      <c r="AT97" s="312"/>
      <c r="AU97" s="312"/>
      <c r="AV97" s="312"/>
      <c r="AW97" s="312"/>
      <c r="AX97" s="312"/>
      <c r="AY97" s="312"/>
      <c r="AZ97" s="312"/>
      <c r="BA97" s="312"/>
      <c r="BB97" s="312"/>
      <c r="BC97" s="312"/>
      <c r="BD97" s="312"/>
      <c r="BE97" s="312"/>
    </row>
  </sheetData>
  <sheetProtection algorithmName="SHA-512" hashValue="aifw3qxYYppLrbzW3AjnVpUZCmpjy9hHZ0W90MPo0p1jgBLctMFXRUj1guNPSYXTmOkPFhNd9dOWa/vpOkNNfg==" saltValue="OQZyHvZQIykzRd84vCwJWZsi72n2L3eiv2ze5DhNKBUWeQpC4XD6fGMb6XakgwIzdgsNmUEari1SVsn0Tv29kQ==" spinCount="100000" sheet="1" objects="1" scenarios="1" formatColumns="0" formatRows="0"/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85:AJ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23-504-01 - Měření dodáv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topLeftCell="A107" workbookViewId="0">
      <selection activeCell="I124" sqref="I124"/>
    </sheetView>
  </sheetViews>
  <sheetFormatPr defaultRowHeight="10.199999999999999"/>
  <cols>
    <col min="1" max="1" width="8.28515625" style="295" customWidth="1"/>
    <col min="2" max="2" width="1.140625" style="295" customWidth="1"/>
    <col min="3" max="3" width="4.140625" style="295" customWidth="1"/>
    <col min="4" max="4" width="4.28515625" style="295" customWidth="1"/>
    <col min="5" max="5" width="17.140625" style="295" customWidth="1"/>
    <col min="6" max="6" width="50.85546875" style="295" customWidth="1"/>
    <col min="7" max="7" width="7.42578125" style="295" customWidth="1"/>
    <col min="8" max="8" width="14" style="295" customWidth="1"/>
    <col min="9" max="9" width="15.85546875" style="295" customWidth="1"/>
    <col min="10" max="10" width="22.28515625" style="295" customWidth="1"/>
    <col min="11" max="11" width="22.28515625" style="295" hidden="1" customWidth="1"/>
    <col min="12" max="12" width="9.28515625" style="295" customWidth="1"/>
    <col min="13" max="13" width="10.85546875" style="295" hidden="1" customWidth="1"/>
    <col min="14" max="14" width="9.140625" style="295"/>
    <col min="15" max="20" width="14.140625" style="295" hidden="1" customWidth="1"/>
    <col min="21" max="21" width="16.28515625" style="295" hidden="1" customWidth="1"/>
    <col min="22" max="22" width="12.28515625" style="295" customWidth="1"/>
    <col min="23" max="23" width="16.28515625" style="295" customWidth="1"/>
    <col min="24" max="24" width="12.28515625" style="295" customWidth="1"/>
    <col min="25" max="25" width="15" style="295" customWidth="1"/>
    <col min="26" max="26" width="11" style="295" customWidth="1"/>
    <col min="27" max="27" width="15" style="295" customWidth="1"/>
    <col min="28" max="28" width="16.28515625" style="295" customWidth="1"/>
    <col min="29" max="29" width="11" style="295" customWidth="1"/>
    <col min="30" max="30" width="15" style="295" customWidth="1"/>
    <col min="31" max="31" width="16.28515625" style="295" customWidth="1"/>
    <col min="32" max="16384" width="9.140625" style="295"/>
  </cols>
  <sheetData>
    <row r="2" spans="1:46" ht="36.9" customHeight="1">
      <c r="L2" s="580"/>
      <c r="M2" s="580"/>
      <c r="N2" s="580"/>
      <c r="O2" s="580"/>
      <c r="P2" s="580"/>
      <c r="Q2" s="580"/>
      <c r="R2" s="580"/>
      <c r="S2" s="580"/>
      <c r="T2" s="580"/>
      <c r="U2" s="580"/>
      <c r="V2" s="580"/>
      <c r="AT2" s="296" t="s">
        <v>1346</v>
      </c>
    </row>
    <row r="3" spans="1:46" ht="6.9" customHeight="1">
      <c r="B3" s="386"/>
      <c r="C3" s="387"/>
      <c r="D3" s="387"/>
      <c r="E3" s="387"/>
      <c r="F3" s="387"/>
      <c r="G3" s="387"/>
      <c r="H3" s="387"/>
      <c r="I3" s="387"/>
      <c r="J3" s="387"/>
      <c r="K3" s="387"/>
      <c r="L3" s="299"/>
      <c r="AT3" s="296" t="s">
        <v>78</v>
      </c>
    </row>
    <row r="4" spans="1:46" ht="24.9" customHeight="1">
      <c r="B4" s="299"/>
      <c r="D4" s="388" t="s">
        <v>93</v>
      </c>
      <c r="L4" s="299"/>
      <c r="M4" s="389" t="s">
        <v>11</v>
      </c>
      <c r="AT4" s="296" t="s">
        <v>4</v>
      </c>
    </row>
    <row r="5" spans="1:46" ht="6.9" customHeight="1">
      <c r="B5" s="299"/>
      <c r="L5" s="299"/>
    </row>
    <row r="6" spans="1:46" ht="12" customHeight="1">
      <c r="B6" s="299"/>
      <c r="D6" s="390" t="s">
        <v>17</v>
      </c>
      <c r="L6" s="299"/>
    </row>
    <row r="7" spans="1:46" ht="16.5" customHeight="1">
      <c r="B7" s="299"/>
      <c r="E7" s="596" t="str">
        <f>'RS 23-504-01'!K6</f>
        <v>Nemocnice Vyškov, p.o.</v>
      </c>
      <c r="F7" s="597"/>
      <c r="G7" s="597"/>
      <c r="H7" s="597"/>
      <c r="L7" s="299"/>
    </row>
    <row r="8" spans="1:46" s="318" customFormat="1" ht="12" customHeight="1">
      <c r="A8" s="312"/>
      <c r="B8" s="317"/>
      <c r="C8" s="312"/>
      <c r="D8" s="390" t="s">
        <v>94</v>
      </c>
      <c r="E8" s="312"/>
      <c r="F8" s="312"/>
      <c r="G8" s="312"/>
      <c r="H8" s="312"/>
      <c r="I8" s="312"/>
      <c r="J8" s="312"/>
      <c r="K8" s="312"/>
      <c r="L8" s="331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</row>
    <row r="9" spans="1:46" s="318" customFormat="1" ht="16.5" customHeight="1">
      <c r="A9" s="312"/>
      <c r="B9" s="317"/>
      <c r="C9" s="312"/>
      <c r="D9" s="312"/>
      <c r="E9" s="598" t="s">
        <v>1347</v>
      </c>
      <c r="F9" s="599"/>
      <c r="G9" s="599"/>
      <c r="H9" s="599"/>
      <c r="I9" s="312"/>
      <c r="J9" s="312"/>
      <c r="K9" s="312"/>
      <c r="L9" s="331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</row>
    <row r="10" spans="1:46" s="318" customFormat="1">
      <c r="A10" s="312"/>
      <c r="B10" s="317"/>
      <c r="C10" s="312"/>
      <c r="D10" s="312"/>
      <c r="E10" s="312"/>
      <c r="F10" s="312"/>
      <c r="G10" s="312"/>
      <c r="H10" s="312"/>
      <c r="I10" s="312"/>
      <c r="J10" s="312"/>
      <c r="K10" s="312"/>
      <c r="L10" s="331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</row>
    <row r="11" spans="1:46" s="318" customFormat="1" ht="12" customHeight="1">
      <c r="A11" s="312"/>
      <c r="B11" s="317"/>
      <c r="C11" s="312"/>
      <c r="D11" s="390" t="s">
        <v>19</v>
      </c>
      <c r="E11" s="312"/>
      <c r="F11" s="391" t="s">
        <v>3</v>
      </c>
      <c r="G11" s="312"/>
      <c r="H11" s="312"/>
      <c r="I11" s="390" t="s">
        <v>20</v>
      </c>
      <c r="J11" s="391" t="s">
        <v>3</v>
      </c>
      <c r="K11" s="312"/>
      <c r="L11" s="331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</row>
    <row r="12" spans="1:46" s="318" customFormat="1" ht="12" customHeight="1">
      <c r="A12" s="312"/>
      <c r="B12" s="317"/>
      <c r="C12" s="312"/>
      <c r="D12" s="390" t="s">
        <v>21</v>
      </c>
      <c r="E12" s="312"/>
      <c r="F12" s="391" t="s">
        <v>22</v>
      </c>
      <c r="G12" s="312"/>
      <c r="H12" s="312"/>
      <c r="I12" s="390" t="s">
        <v>23</v>
      </c>
      <c r="J12" s="392" t="str">
        <f>'RS 23-504-01'!AN8</f>
        <v>4. 10. 2023</v>
      </c>
      <c r="K12" s="312"/>
      <c r="L12" s="331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</row>
    <row r="13" spans="1:46" s="318" customFormat="1" ht="10.8" customHeight="1">
      <c r="A13" s="312"/>
      <c r="B13" s="317"/>
      <c r="C13" s="312"/>
      <c r="D13" s="312"/>
      <c r="E13" s="312"/>
      <c r="F13" s="312"/>
      <c r="G13" s="312"/>
      <c r="H13" s="312"/>
      <c r="I13" s="312"/>
      <c r="J13" s="312"/>
      <c r="K13" s="312"/>
      <c r="L13" s="331"/>
      <c r="S13" s="312"/>
      <c r="T13" s="312"/>
      <c r="U13" s="312"/>
      <c r="V13" s="312"/>
      <c r="W13" s="312"/>
      <c r="X13" s="312"/>
      <c r="Y13" s="312"/>
      <c r="Z13" s="312"/>
      <c r="AA13" s="312"/>
      <c r="AB13" s="312"/>
      <c r="AC13" s="312"/>
      <c r="AD13" s="312"/>
      <c r="AE13" s="312"/>
    </row>
    <row r="14" spans="1:46" s="318" customFormat="1" ht="12" customHeight="1">
      <c r="A14" s="312"/>
      <c r="B14" s="317"/>
      <c r="C14" s="312"/>
      <c r="D14" s="390" t="s">
        <v>25</v>
      </c>
      <c r="E14" s="312"/>
      <c r="F14" s="312"/>
      <c r="G14" s="312"/>
      <c r="H14" s="312"/>
      <c r="I14" s="390" t="s">
        <v>26</v>
      </c>
      <c r="J14" s="391" t="str">
        <f>IF('RS 23-504-01'!AN10="","",'RS 23-504-01'!AN10)</f>
        <v/>
      </c>
      <c r="K14" s="312"/>
      <c r="L14" s="331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</row>
    <row r="15" spans="1:46" s="318" customFormat="1" ht="18" customHeight="1">
      <c r="A15" s="312"/>
      <c r="B15" s="317"/>
      <c r="C15" s="312"/>
      <c r="D15" s="312"/>
      <c r="E15" s="391" t="str">
        <f>IF('RS 23-504-01'!E11="","",'RS 23-504-01'!E11)</f>
        <v xml:space="preserve"> </v>
      </c>
      <c r="F15" s="312"/>
      <c r="G15" s="312"/>
      <c r="H15" s="312"/>
      <c r="I15" s="390" t="s">
        <v>27</v>
      </c>
      <c r="J15" s="391" t="str">
        <f>IF('RS 23-504-01'!AN11="","",'RS 23-504-01'!AN11)</f>
        <v/>
      </c>
      <c r="K15" s="312"/>
      <c r="L15" s="331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  <c r="AD15" s="312"/>
      <c r="AE15" s="312"/>
    </row>
    <row r="16" spans="1:46" s="318" customFormat="1" ht="6.9" customHeight="1">
      <c r="A16" s="312"/>
      <c r="B16" s="317"/>
      <c r="C16" s="312"/>
      <c r="D16" s="312"/>
      <c r="E16" s="312"/>
      <c r="F16" s="312"/>
      <c r="G16" s="312"/>
      <c r="H16" s="312"/>
      <c r="I16" s="312"/>
      <c r="J16" s="312"/>
      <c r="K16" s="312"/>
      <c r="L16" s="331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</row>
    <row r="17" spans="1:31" s="318" customFormat="1" ht="12" customHeight="1">
      <c r="A17" s="312"/>
      <c r="B17" s="317"/>
      <c r="C17" s="312"/>
      <c r="D17" s="390" t="s">
        <v>28</v>
      </c>
      <c r="E17" s="312"/>
      <c r="F17" s="312"/>
      <c r="G17" s="312"/>
      <c r="H17" s="312"/>
      <c r="I17" s="390" t="s">
        <v>26</v>
      </c>
      <c r="J17" s="309" t="str">
        <f>'RS 23-504-01'!AN13</f>
        <v>Vyplň údaj</v>
      </c>
      <c r="K17" s="312"/>
      <c r="L17" s="331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</row>
    <row r="18" spans="1:31" s="318" customFormat="1" ht="18" customHeight="1">
      <c r="A18" s="312"/>
      <c r="B18" s="317"/>
      <c r="C18" s="312"/>
      <c r="D18" s="312"/>
      <c r="E18" s="600" t="str">
        <f>'RS 23-504-01'!E14</f>
        <v>Vyplň údaj</v>
      </c>
      <c r="F18" s="601"/>
      <c r="G18" s="601"/>
      <c r="H18" s="601"/>
      <c r="I18" s="390" t="s">
        <v>27</v>
      </c>
      <c r="J18" s="309" t="str">
        <f>'RS 23-504-01'!AN14</f>
        <v>Vyplň údaj</v>
      </c>
      <c r="K18" s="312"/>
      <c r="L18" s="331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</row>
    <row r="19" spans="1:31" s="318" customFormat="1" ht="6.9" customHeight="1">
      <c r="A19" s="312"/>
      <c r="B19" s="317"/>
      <c r="C19" s="312"/>
      <c r="D19" s="312"/>
      <c r="E19" s="312"/>
      <c r="F19" s="312"/>
      <c r="G19" s="312"/>
      <c r="H19" s="312"/>
      <c r="I19" s="312"/>
      <c r="J19" s="312"/>
      <c r="K19" s="312"/>
      <c r="L19" s="331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</row>
    <row r="20" spans="1:31" s="318" customFormat="1" ht="12" customHeight="1">
      <c r="A20" s="312"/>
      <c r="B20" s="317"/>
      <c r="C20" s="312"/>
      <c r="D20" s="390" t="s">
        <v>30</v>
      </c>
      <c r="E20" s="312"/>
      <c r="F20" s="312"/>
      <c r="G20" s="312"/>
      <c r="H20" s="312"/>
      <c r="I20" s="390" t="s">
        <v>26</v>
      </c>
      <c r="J20" s="391" t="s">
        <v>3</v>
      </c>
      <c r="K20" s="312"/>
      <c r="L20" s="331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</row>
    <row r="21" spans="1:31" s="318" customFormat="1" ht="18" customHeight="1">
      <c r="A21" s="312"/>
      <c r="B21" s="317"/>
      <c r="C21" s="312"/>
      <c r="D21" s="312"/>
      <c r="E21" s="391" t="s">
        <v>1338</v>
      </c>
      <c r="F21" s="312"/>
      <c r="G21" s="312"/>
      <c r="H21" s="312"/>
      <c r="I21" s="390" t="s">
        <v>27</v>
      </c>
      <c r="J21" s="391" t="s">
        <v>3</v>
      </c>
      <c r="K21" s="312"/>
      <c r="L21" s="331"/>
      <c r="S21" s="312"/>
      <c r="T21" s="312"/>
      <c r="U21" s="312"/>
      <c r="V21" s="312"/>
      <c r="W21" s="312"/>
      <c r="X21" s="312"/>
      <c r="Y21" s="312"/>
      <c r="Z21" s="312"/>
      <c r="AA21" s="312"/>
      <c r="AB21" s="312"/>
      <c r="AC21" s="312"/>
      <c r="AD21" s="312"/>
      <c r="AE21" s="312"/>
    </row>
    <row r="22" spans="1:31" s="318" customFormat="1" ht="6.9" customHeight="1">
      <c r="A22" s="312"/>
      <c r="B22" s="317"/>
      <c r="C22" s="312"/>
      <c r="D22" s="312"/>
      <c r="E22" s="312"/>
      <c r="F22" s="312"/>
      <c r="G22" s="312"/>
      <c r="H22" s="312"/>
      <c r="I22" s="312"/>
      <c r="J22" s="312"/>
      <c r="K22" s="312"/>
      <c r="L22" s="331"/>
      <c r="S22" s="312"/>
      <c r="T22" s="312"/>
      <c r="U22" s="312"/>
      <c r="V22" s="312"/>
      <c r="W22" s="312"/>
      <c r="X22" s="312"/>
      <c r="Y22" s="312"/>
      <c r="Z22" s="312"/>
      <c r="AA22" s="312"/>
      <c r="AB22" s="312"/>
      <c r="AC22" s="312"/>
      <c r="AD22" s="312"/>
      <c r="AE22" s="312"/>
    </row>
    <row r="23" spans="1:31" s="318" customFormat="1" ht="12" customHeight="1">
      <c r="A23" s="312"/>
      <c r="B23" s="317"/>
      <c r="C23" s="312"/>
      <c r="D23" s="390" t="s">
        <v>32</v>
      </c>
      <c r="E23" s="312"/>
      <c r="F23" s="312"/>
      <c r="G23" s="312"/>
      <c r="H23" s="312"/>
      <c r="I23" s="390" t="s">
        <v>26</v>
      </c>
      <c r="J23" s="391" t="str">
        <f>IF('RS 23-504-01'!AN19="","",'RS 23-504-01'!AN19)</f>
        <v/>
      </c>
      <c r="K23" s="312"/>
      <c r="L23" s="331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</row>
    <row r="24" spans="1:31" s="318" customFormat="1" ht="18" customHeight="1">
      <c r="A24" s="312"/>
      <c r="B24" s="317"/>
      <c r="C24" s="312"/>
      <c r="D24" s="312"/>
      <c r="E24" s="391" t="str">
        <f>IF('RS 23-504-01'!E20="","",'RS 23-504-01'!E20)</f>
        <v xml:space="preserve"> </v>
      </c>
      <c r="F24" s="312"/>
      <c r="G24" s="312"/>
      <c r="H24" s="312"/>
      <c r="I24" s="390" t="s">
        <v>27</v>
      </c>
      <c r="J24" s="391" t="str">
        <f>IF('RS 23-504-01'!AN20="","",'RS 23-504-01'!AN20)</f>
        <v/>
      </c>
      <c r="K24" s="312"/>
      <c r="L24" s="331"/>
      <c r="S24" s="312"/>
      <c r="T24" s="312"/>
      <c r="U24" s="312"/>
      <c r="V24" s="312"/>
      <c r="W24" s="312"/>
      <c r="X24" s="312"/>
      <c r="Y24" s="312"/>
      <c r="Z24" s="312"/>
      <c r="AA24" s="312"/>
      <c r="AB24" s="312"/>
      <c r="AC24" s="312"/>
      <c r="AD24" s="312"/>
      <c r="AE24" s="312"/>
    </row>
    <row r="25" spans="1:31" s="318" customFormat="1" ht="6.9" customHeight="1">
      <c r="A25" s="312"/>
      <c r="B25" s="317"/>
      <c r="C25" s="312"/>
      <c r="D25" s="312"/>
      <c r="E25" s="312"/>
      <c r="F25" s="312"/>
      <c r="G25" s="312"/>
      <c r="H25" s="312"/>
      <c r="I25" s="312"/>
      <c r="J25" s="312"/>
      <c r="K25" s="312"/>
      <c r="L25" s="331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</row>
    <row r="26" spans="1:31" s="318" customFormat="1" ht="12" customHeight="1">
      <c r="A26" s="312"/>
      <c r="B26" s="317"/>
      <c r="C26" s="312"/>
      <c r="D26" s="390" t="s">
        <v>33</v>
      </c>
      <c r="E26" s="312"/>
      <c r="F26" s="312"/>
      <c r="G26" s="312"/>
      <c r="H26" s="312"/>
      <c r="I26" s="312"/>
      <c r="J26" s="312"/>
      <c r="K26" s="312"/>
      <c r="L26" s="331"/>
      <c r="S26" s="312"/>
      <c r="T26" s="312"/>
      <c r="U26" s="312"/>
      <c r="V26" s="312"/>
      <c r="W26" s="312"/>
      <c r="X26" s="312"/>
      <c r="Y26" s="312"/>
      <c r="Z26" s="312"/>
      <c r="AA26" s="312"/>
      <c r="AB26" s="312"/>
      <c r="AC26" s="312"/>
      <c r="AD26" s="312"/>
      <c r="AE26" s="312"/>
    </row>
    <row r="27" spans="1:31" s="396" customFormat="1" ht="16.5" customHeight="1">
      <c r="A27" s="393"/>
      <c r="B27" s="394"/>
      <c r="C27" s="393"/>
      <c r="D27" s="393"/>
      <c r="E27" s="602" t="s">
        <v>3</v>
      </c>
      <c r="F27" s="602"/>
      <c r="G27" s="602"/>
      <c r="H27" s="602"/>
      <c r="I27" s="393"/>
      <c r="J27" s="393"/>
      <c r="K27" s="393"/>
      <c r="L27" s="395"/>
      <c r="S27" s="393"/>
      <c r="T27" s="393"/>
      <c r="U27" s="393"/>
      <c r="V27" s="393"/>
      <c r="W27" s="393"/>
      <c r="X27" s="393"/>
      <c r="Y27" s="393"/>
      <c r="Z27" s="393"/>
      <c r="AA27" s="393"/>
      <c r="AB27" s="393"/>
      <c r="AC27" s="393"/>
      <c r="AD27" s="393"/>
      <c r="AE27" s="393"/>
    </row>
    <row r="28" spans="1:31" s="318" customFormat="1" ht="6.9" customHeight="1">
      <c r="A28" s="312"/>
      <c r="B28" s="317"/>
      <c r="C28" s="312"/>
      <c r="D28" s="312"/>
      <c r="E28" s="312"/>
      <c r="F28" s="312"/>
      <c r="G28" s="312"/>
      <c r="H28" s="312"/>
      <c r="I28" s="312"/>
      <c r="J28" s="312"/>
      <c r="K28" s="312"/>
      <c r="L28" s="331"/>
      <c r="S28" s="312"/>
      <c r="T28" s="312"/>
      <c r="U28" s="312"/>
      <c r="V28" s="312"/>
      <c r="W28" s="312"/>
      <c r="X28" s="312"/>
      <c r="Y28" s="312"/>
      <c r="Z28" s="312"/>
      <c r="AA28" s="312"/>
      <c r="AB28" s="312"/>
      <c r="AC28" s="312"/>
      <c r="AD28" s="312"/>
      <c r="AE28" s="312"/>
    </row>
    <row r="29" spans="1:31" s="318" customFormat="1" ht="6.9" customHeight="1">
      <c r="A29" s="312"/>
      <c r="B29" s="317"/>
      <c r="C29" s="312"/>
      <c r="D29" s="397"/>
      <c r="E29" s="397"/>
      <c r="F29" s="397"/>
      <c r="G29" s="397"/>
      <c r="H29" s="397"/>
      <c r="I29" s="397"/>
      <c r="J29" s="397"/>
      <c r="K29" s="397"/>
      <c r="L29" s="331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</row>
    <row r="30" spans="1:31" s="318" customFormat="1" ht="25.35" customHeight="1">
      <c r="A30" s="312"/>
      <c r="B30" s="317"/>
      <c r="C30" s="312"/>
      <c r="D30" s="398" t="s">
        <v>35</v>
      </c>
      <c r="E30" s="312"/>
      <c r="F30" s="312"/>
      <c r="G30" s="312"/>
      <c r="H30" s="312"/>
      <c r="I30" s="312"/>
      <c r="J30" s="399">
        <f>ROUND(J120, 1)</f>
        <v>0</v>
      </c>
      <c r="K30" s="312"/>
      <c r="L30" s="331"/>
      <c r="S30" s="312"/>
      <c r="T30" s="312"/>
      <c r="U30" s="312"/>
      <c r="V30" s="312"/>
      <c r="W30" s="312"/>
      <c r="X30" s="312"/>
      <c r="Y30" s="312"/>
      <c r="Z30" s="312"/>
      <c r="AA30" s="312"/>
      <c r="AB30" s="312"/>
      <c r="AC30" s="312"/>
      <c r="AD30" s="312"/>
      <c r="AE30" s="312"/>
    </row>
    <row r="31" spans="1:31" s="318" customFormat="1" ht="6.9" customHeight="1">
      <c r="A31" s="312"/>
      <c r="B31" s="317"/>
      <c r="C31" s="312"/>
      <c r="D31" s="397"/>
      <c r="E31" s="397"/>
      <c r="F31" s="397"/>
      <c r="G31" s="397"/>
      <c r="H31" s="397"/>
      <c r="I31" s="397"/>
      <c r="J31" s="397"/>
      <c r="K31" s="397"/>
      <c r="L31" s="331"/>
      <c r="S31" s="312"/>
      <c r="T31" s="312"/>
      <c r="U31" s="312"/>
      <c r="V31" s="312"/>
      <c r="W31" s="312"/>
      <c r="X31" s="312"/>
      <c r="Y31" s="312"/>
      <c r="Z31" s="312"/>
      <c r="AA31" s="312"/>
      <c r="AB31" s="312"/>
      <c r="AC31" s="312"/>
      <c r="AD31" s="312"/>
      <c r="AE31" s="312"/>
    </row>
    <row r="32" spans="1:31" s="318" customFormat="1" ht="14.4" customHeight="1">
      <c r="A32" s="312"/>
      <c r="B32" s="317"/>
      <c r="C32" s="312"/>
      <c r="D32" s="312"/>
      <c r="E32" s="312"/>
      <c r="F32" s="400" t="s">
        <v>37</v>
      </c>
      <c r="G32" s="312"/>
      <c r="H32" s="312"/>
      <c r="I32" s="400" t="s">
        <v>36</v>
      </c>
      <c r="J32" s="400" t="s">
        <v>38</v>
      </c>
      <c r="K32" s="312"/>
      <c r="L32" s="331"/>
      <c r="S32" s="312"/>
      <c r="T32" s="312"/>
      <c r="U32" s="312"/>
      <c r="V32" s="312"/>
      <c r="W32" s="312"/>
      <c r="X32" s="312"/>
      <c r="Y32" s="312"/>
      <c r="Z32" s="312"/>
      <c r="AA32" s="312"/>
      <c r="AB32" s="312"/>
      <c r="AC32" s="312"/>
      <c r="AD32" s="312"/>
      <c r="AE32" s="312"/>
    </row>
    <row r="33" spans="1:31" s="318" customFormat="1" ht="14.4" customHeight="1">
      <c r="A33" s="312"/>
      <c r="B33" s="317"/>
      <c r="C33" s="312"/>
      <c r="D33" s="401" t="s">
        <v>39</v>
      </c>
      <c r="E33" s="390" t="s">
        <v>40</v>
      </c>
      <c r="F33" s="402">
        <f>ROUND((SUM(BE120:BE139)),  1)</f>
        <v>0</v>
      </c>
      <c r="G33" s="312"/>
      <c r="H33" s="312"/>
      <c r="I33" s="403">
        <v>0.21</v>
      </c>
      <c r="J33" s="402">
        <f>ROUND(((SUM(BE120:BE139))*I33),  1)</f>
        <v>0</v>
      </c>
      <c r="K33" s="312"/>
      <c r="L33" s="331"/>
      <c r="S33" s="312"/>
      <c r="T33" s="312"/>
      <c r="U33" s="312"/>
      <c r="V33" s="312"/>
      <c r="W33" s="312"/>
      <c r="X33" s="312"/>
      <c r="Y33" s="312"/>
      <c r="Z33" s="312"/>
      <c r="AA33" s="312"/>
      <c r="AB33" s="312"/>
      <c r="AC33" s="312"/>
      <c r="AD33" s="312"/>
      <c r="AE33" s="312"/>
    </row>
    <row r="34" spans="1:31" s="318" customFormat="1" ht="14.4" customHeight="1">
      <c r="A34" s="312"/>
      <c r="B34" s="317"/>
      <c r="C34" s="312"/>
      <c r="D34" s="312"/>
      <c r="E34" s="390" t="s">
        <v>41</v>
      </c>
      <c r="F34" s="402">
        <f>ROUND((SUM(BF120:BF139)),  1)</f>
        <v>0</v>
      </c>
      <c r="G34" s="312"/>
      <c r="H34" s="312"/>
      <c r="I34" s="403">
        <v>0.15</v>
      </c>
      <c r="J34" s="402">
        <f>ROUND(((SUM(BF120:BF139))*I34),  1)</f>
        <v>0</v>
      </c>
      <c r="K34" s="312"/>
      <c r="L34" s="331"/>
      <c r="S34" s="312"/>
      <c r="T34" s="312"/>
      <c r="U34" s="312"/>
      <c r="V34" s="312"/>
      <c r="W34" s="312"/>
      <c r="X34" s="312"/>
      <c r="Y34" s="312"/>
      <c r="Z34" s="312"/>
      <c r="AA34" s="312"/>
      <c r="AB34" s="312"/>
      <c r="AC34" s="312"/>
      <c r="AD34" s="312"/>
      <c r="AE34" s="312"/>
    </row>
    <row r="35" spans="1:31" s="318" customFormat="1" ht="14.4" hidden="1" customHeight="1">
      <c r="A35" s="312"/>
      <c r="B35" s="317"/>
      <c r="C35" s="312"/>
      <c r="D35" s="312"/>
      <c r="E35" s="390" t="s">
        <v>42</v>
      </c>
      <c r="F35" s="402">
        <f>ROUND((SUM(BG120:BG139)),  1)</f>
        <v>0</v>
      </c>
      <c r="G35" s="312"/>
      <c r="H35" s="312"/>
      <c r="I35" s="403">
        <v>0.21</v>
      </c>
      <c r="J35" s="402">
        <f>0</f>
        <v>0</v>
      </c>
      <c r="K35" s="312"/>
      <c r="L35" s="331"/>
      <c r="S35" s="312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2"/>
      <c r="AE35" s="312"/>
    </row>
    <row r="36" spans="1:31" s="318" customFormat="1" ht="14.4" hidden="1" customHeight="1">
      <c r="A36" s="312"/>
      <c r="B36" s="317"/>
      <c r="C36" s="312"/>
      <c r="D36" s="312"/>
      <c r="E36" s="390" t="s">
        <v>43</v>
      </c>
      <c r="F36" s="402">
        <f>ROUND((SUM(BH120:BH139)),  1)</f>
        <v>0</v>
      </c>
      <c r="G36" s="312"/>
      <c r="H36" s="312"/>
      <c r="I36" s="403">
        <v>0.15</v>
      </c>
      <c r="J36" s="402">
        <f>0</f>
        <v>0</v>
      </c>
      <c r="K36" s="312"/>
      <c r="L36" s="331"/>
      <c r="S36" s="312"/>
      <c r="T36" s="312"/>
      <c r="U36" s="312"/>
      <c r="V36" s="312"/>
      <c r="W36" s="312"/>
      <c r="X36" s="312"/>
      <c r="Y36" s="312"/>
      <c r="Z36" s="312"/>
      <c r="AA36" s="312"/>
      <c r="AB36" s="312"/>
      <c r="AC36" s="312"/>
      <c r="AD36" s="312"/>
      <c r="AE36" s="312"/>
    </row>
    <row r="37" spans="1:31" s="318" customFormat="1" ht="14.4" hidden="1" customHeight="1">
      <c r="A37" s="312"/>
      <c r="B37" s="317"/>
      <c r="C37" s="312"/>
      <c r="D37" s="312"/>
      <c r="E37" s="390" t="s">
        <v>44</v>
      </c>
      <c r="F37" s="402">
        <f>ROUND((SUM(BI120:BI139)),  1)</f>
        <v>0</v>
      </c>
      <c r="G37" s="312"/>
      <c r="H37" s="312"/>
      <c r="I37" s="403">
        <v>0</v>
      </c>
      <c r="J37" s="402">
        <f>0</f>
        <v>0</v>
      </c>
      <c r="K37" s="312"/>
      <c r="L37" s="331"/>
      <c r="S37" s="312"/>
      <c r="T37" s="312"/>
      <c r="U37" s="312"/>
      <c r="V37" s="312"/>
      <c r="W37" s="312"/>
      <c r="X37" s="312"/>
      <c r="Y37" s="312"/>
      <c r="Z37" s="312"/>
      <c r="AA37" s="312"/>
      <c r="AB37" s="312"/>
      <c r="AC37" s="312"/>
      <c r="AD37" s="312"/>
      <c r="AE37" s="312"/>
    </row>
    <row r="38" spans="1:31" s="318" customFormat="1" ht="6.9" customHeight="1">
      <c r="A38" s="312"/>
      <c r="B38" s="317"/>
      <c r="C38" s="312"/>
      <c r="D38" s="312"/>
      <c r="E38" s="312"/>
      <c r="F38" s="312"/>
      <c r="G38" s="312"/>
      <c r="H38" s="312"/>
      <c r="I38" s="312"/>
      <c r="J38" s="312"/>
      <c r="K38" s="312"/>
      <c r="L38" s="331"/>
      <c r="S38" s="312"/>
      <c r="T38" s="312"/>
      <c r="U38" s="312"/>
      <c r="V38" s="312"/>
      <c r="W38" s="312"/>
      <c r="X38" s="312"/>
      <c r="Y38" s="312"/>
      <c r="Z38" s="312"/>
      <c r="AA38" s="312"/>
      <c r="AB38" s="312"/>
      <c r="AC38" s="312"/>
      <c r="AD38" s="312"/>
      <c r="AE38" s="312"/>
    </row>
    <row r="39" spans="1:31" s="318" customFormat="1" ht="25.35" customHeight="1">
      <c r="A39" s="312"/>
      <c r="B39" s="317"/>
      <c r="C39" s="404"/>
      <c r="D39" s="405" t="s">
        <v>45</v>
      </c>
      <c r="E39" s="406"/>
      <c r="F39" s="406"/>
      <c r="G39" s="407" t="s">
        <v>46</v>
      </c>
      <c r="H39" s="408" t="s">
        <v>47</v>
      </c>
      <c r="I39" s="406"/>
      <c r="J39" s="409">
        <f>SUM(J30:J37)</f>
        <v>0</v>
      </c>
      <c r="K39" s="410"/>
      <c r="L39" s="331"/>
      <c r="S39" s="312"/>
      <c r="T39" s="312"/>
      <c r="U39" s="312"/>
      <c r="V39" s="312"/>
      <c r="W39" s="312"/>
      <c r="X39" s="312"/>
      <c r="Y39" s="312"/>
      <c r="Z39" s="312"/>
      <c r="AA39" s="312"/>
      <c r="AB39" s="312"/>
      <c r="AC39" s="312"/>
      <c r="AD39" s="312"/>
      <c r="AE39" s="312"/>
    </row>
    <row r="40" spans="1:31" s="318" customFormat="1" ht="14.4" customHeight="1">
      <c r="A40" s="312"/>
      <c r="B40" s="317"/>
      <c r="C40" s="312"/>
      <c r="D40" s="312"/>
      <c r="E40" s="312"/>
      <c r="F40" s="312"/>
      <c r="G40" s="312"/>
      <c r="H40" s="312"/>
      <c r="I40" s="312"/>
      <c r="J40" s="312"/>
      <c r="K40" s="312"/>
      <c r="L40" s="331"/>
      <c r="S40" s="312"/>
      <c r="T40" s="312"/>
      <c r="U40" s="312"/>
      <c r="V40" s="312"/>
      <c r="W40" s="312"/>
      <c r="X40" s="312"/>
      <c r="Y40" s="312"/>
      <c r="Z40" s="312"/>
      <c r="AA40" s="312"/>
      <c r="AB40" s="312"/>
      <c r="AC40" s="312"/>
      <c r="AD40" s="312"/>
      <c r="AE40" s="312"/>
    </row>
    <row r="41" spans="1:31" ht="14.4" customHeight="1">
      <c r="B41" s="299"/>
      <c r="L41" s="299"/>
    </row>
    <row r="42" spans="1:31" ht="14.4" customHeight="1">
      <c r="B42" s="299"/>
      <c r="L42" s="299"/>
    </row>
    <row r="43" spans="1:31" ht="14.4" customHeight="1">
      <c r="B43" s="299"/>
      <c r="L43" s="299"/>
    </row>
    <row r="44" spans="1:31" ht="14.4" customHeight="1">
      <c r="B44" s="299"/>
      <c r="L44" s="299"/>
    </row>
    <row r="45" spans="1:31" ht="14.4" customHeight="1">
      <c r="B45" s="299"/>
      <c r="L45" s="299"/>
    </row>
    <row r="46" spans="1:31" ht="14.4" customHeight="1">
      <c r="B46" s="299"/>
      <c r="L46" s="299"/>
    </row>
    <row r="47" spans="1:31" ht="14.4" customHeight="1">
      <c r="B47" s="299"/>
      <c r="L47" s="299"/>
    </row>
    <row r="48" spans="1:31" ht="14.4" customHeight="1">
      <c r="B48" s="299"/>
      <c r="L48" s="299"/>
    </row>
    <row r="49" spans="1:31" ht="14.4" customHeight="1">
      <c r="B49" s="299"/>
      <c r="L49" s="299"/>
    </row>
    <row r="50" spans="1:31" s="318" customFormat="1" ht="14.4" customHeight="1">
      <c r="B50" s="331"/>
      <c r="D50" s="411" t="s">
        <v>1235</v>
      </c>
      <c r="E50" s="412"/>
      <c r="F50" s="412"/>
      <c r="G50" s="411" t="s">
        <v>1339</v>
      </c>
      <c r="H50" s="412"/>
      <c r="I50" s="412"/>
      <c r="J50" s="412"/>
      <c r="K50" s="412"/>
      <c r="L50" s="331"/>
    </row>
    <row r="51" spans="1:31">
      <c r="B51" s="299"/>
      <c r="L51" s="299"/>
    </row>
    <row r="52" spans="1:31">
      <c r="B52" s="299"/>
      <c r="L52" s="299"/>
    </row>
    <row r="53" spans="1:31">
      <c r="B53" s="299"/>
      <c r="L53" s="299"/>
    </row>
    <row r="54" spans="1:31">
      <c r="B54" s="299"/>
      <c r="L54" s="299"/>
    </row>
    <row r="55" spans="1:31">
      <c r="B55" s="299"/>
      <c r="L55" s="299"/>
    </row>
    <row r="56" spans="1:31">
      <c r="B56" s="299"/>
      <c r="L56" s="299"/>
    </row>
    <row r="57" spans="1:31">
      <c r="B57" s="299"/>
      <c r="L57" s="299"/>
    </row>
    <row r="58" spans="1:31">
      <c r="B58" s="299"/>
      <c r="L58" s="299"/>
    </row>
    <row r="59" spans="1:31">
      <c r="B59" s="299"/>
      <c r="L59" s="299"/>
    </row>
    <row r="60" spans="1:31">
      <c r="B60" s="299"/>
      <c r="L60" s="299"/>
    </row>
    <row r="61" spans="1:31" s="318" customFormat="1" ht="13.2">
      <c r="A61" s="312"/>
      <c r="B61" s="317"/>
      <c r="C61" s="312"/>
      <c r="D61" s="413" t="s">
        <v>1340</v>
      </c>
      <c r="E61" s="414"/>
      <c r="F61" s="415" t="s">
        <v>1341</v>
      </c>
      <c r="G61" s="413" t="s">
        <v>1340</v>
      </c>
      <c r="H61" s="414"/>
      <c r="I61" s="414"/>
      <c r="J61" s="416" t="s">
        <v>1341</v>
      </c>
      <c r="K61" s="414"/>
      <c r="L61" s="331"/>
      <c r="S61" s="312"/>
      <c r="T61" s="312"/>
      <c r="U61" s="312"/>
      <c r="V61" s="312"/>
      <c r="W61" s="312"/>
      <c r="X61" s="312"/>
      <c r="Y61" s="312"/>
      <c r="Z61" s="312"/>
      <c r="AA61" s="312"/>
      <c r="AB61" s="312"/>
      <c r="AC61" s="312"/>
      <c r="AD61" s="312"/>
      <c r="AE61" s="312"/>
    </row>
    <row r="62" spans="1:31">
      <c r="B62" s="299"/>
      <c r="L62" s="299"/>
    </row>
    <row r="63" spans="1:31">
      <c r="B63" s="299"/>
      <c r="L63" s="299"/>
    </row>
    <row r="64" spans="1:31">
      <c r="B64" s="299"/>
      <c r="L64" s="299"/>
    </row>
    <row r="65" spans="1:31" s="318" customFormat="1" ht="13.2">
      <c r="A65" s="312"/>
      <c r="B65" s="317"/>
      <c r="C65" s="312"/>
      <c r="D65" s="411" t="s">
        <v>1342</v>
      </c>
      <c r="E65" s="417"/>
      <c r="F65" s="417"/>
      <c r="G65" s="411" t="s">
        <v>1233</v>
      </c>
      <c r="H65" s="417"/>
      <c r="I65" s="417"/>
      <c r="J65" s="417"/>
      <c r="K65" s="417"/>
      <c r="L65" s="331"/>
      <c r="S65" s="312"/>
      <c r="T65" s="312"/>
      <c r="U65" s="312"/>
      <c r="V65" s="312"/>
      <c r="W65" s="312"/>
      <c r="X65" s="312"/>
      <c r="Y65" s="312"/>
      <c r="Z65" s="312"/>
      <c r="AA65" s="312"/>
      <c r="AB65" s="312"/>
      <c r="AC65" s="312"/>
      <c r="AD65" s="312"/>
      <c r="AE65" s="312"/>
    </row>
    <row r="66" spans="1:31">
      <c r="B66" s="299"/>
      <c r="L66" s="299"/>
    </row>
    <row r="67" spans="1:31">
      <c r="B67" s="299"/>
      <c r="L67" s="299"/>
    </row>
    <row r="68" spans="1:31">
      <c r="B68" s="299"/>
      <c r="L68" s="299"/>
    </row>
    <row r="69" spans="1:31">
      <c r="B69" s="299"/>
      <c r="L69" s="299"/>
    </row>
    <row r="70" spans="1:31">
      <c r="B70" s="299"/>
      <c r="L70" s="299"/>
    </row>
    <row r="71" spans="1:31">
      <c r="B71" s="299"/>
      <c r="L71" s="299"/>
    </row>
    <row r="72" spans="1:31">
      <c r="B72" s="299"/>
      <c r="L72" s="299"/>
    </row>
    <row r="73" spans="1:31">
      <c r="B73" s="299"/>
      <c r="L73" s="299"/>
    </row>
    <row r="74" spans="1:31">
      <c r="B74" s="299"/>
      <c r="L74" s="299"/>
    </row>
    <row r="75" spans="1:31">
      <c r="B75" s="299"/>
      <c r="L75" s="299"/>
    </row>
    <row r="76" spans="1:31" s="318" customFormat="1" ht="13.2">
      <c r="A76" s="312"/>
      <c r="B76" s="317"/>
      <c r="C76" s="312"/>
      <c r="D76" s="413" t="s">
        <v>1340</v>
      </c>
      <c r="E76" s="414"/>
      <c r="F76" s="415" t="s">
        <v>1341</v>
      </c>
      <c r="G76" s="413" t="s">
        <v>1340</v>
      </c>
      <c r="H76" s="414"/>
      <c r="I76" s="414"/>
      <c r="J76" s="416" t="s">
        <v>1341</v>
      </c>
      <c r="K76" s="414"/>
      <c r="L76" s="331"/>
      <c r="S76" s="312"/>
      <c r="T76" s="312"/>
      <c r="U76" s="312"/>
      <c r="V76" s="312"/>
      <c r="W76" s="312"/>
      <c r="X76" s="312"/>
      <c r="Y76" s="312"/>
      <c r="Z76" s="312"/>
      <c r="AA76" s="312"/>
      <c r="AB76" s="312"/>
      <c r="AC76" s="312"/>
      <c r="AD76" s="312"/>
      <c r="AE76" s="312"/>
    </row>
    <row r="77" spans="1:31" s="318" customFormat="1" ht="14.4" customHeight="1">
      <c r="A77" s="312"/>
      <c r="B77" s="418"/>
      <c r="C77" s="419"/>
      <c r="D77" s="419"/>
      <c r="E77" s="419"/>
      <c r="F77" s="419"/>
      <c r="G77" s="419"/>
      <c r="H77" s="419"/>
      <c r="I77" s="419"/>
      <c r="J77" s="419"/>
      <c r="K77" s="419"/>
      <c r="L77" s="331"/>
      <c r="S77" s="312"/>
      <c r="T77" s="312"/>
      <c r="U77" s="312"/>
      <c r="V77" s="312"/>
      <c r="W77" s="312"/>
      <c r="X77" s="312"/>
      <c r="Y77" s="312"/>
      <c r="Z77" s="312"/>
      <c r="AA77" s="312"/>
      <c r="AB77" s="312"/>
      <c r="AC77" s="312"/>
      <c r="AD77" s="312"/>
      <c r="AE77" s="312"/>
    </row>
    <row r="81" spans="1:47" s="318" customFormat="1" ht="6.9" customHeight="1">
      <c r="A81" s="312"/>
      <c r="B81" s="420"/>
      <c r="C81" s="421"/>
      <c r="D81" s="421"/>
      <c r="E81" s="421"/>
      <c r="F81" s="421"/>
      <c r="G81" s="421"/>
      <c r="H81" s="421"/>
      <c r="I81" s="421"/>
      <c r="J81" s="421"/>
      <c r="K81" s="421"/>
      <c r="L81" s="331"/>
      <c r="S81" s="312"/>
      <c r="T81" s="312"/>
      <c r="U81" s="312"/>
      <c r="V81" s="312"/>
      <c r="W81" s="312"/>
      <c r="X81" s="312"/>
      <c r="Y81" s="312"/>
      <c r="Z81" s="312"/>
      <c r="AA81" s="312"/>
      <c r="AB81" s="312"/>
      <c r="AC81" s="312"/>
      <c r="AD81" s="312"/>
      <c r="AE81" s="312"/>
    </row>
    <row r="82" spans="1:47" s="318" customFormat="1" ht="24.9" customHeight="1">
      <c r="A82" s="312"/>
      <c r="B82" s="313"/>
      <c r="C82" s="302" t="s">
        <v>98</v>
      </c>
      <c r="D82" s="314"/>
      <c r="E82" s="314"/>
      <c r="F82" s="314"/>
      <c r="G82" s="314"/>
      <c r="H82" s="314"/>
      <c r="I82" s="314"/>
      <c r="J82" s="314"/>
      <c r="K82" s="314"/>
      <c r="L82" s="331"/>
      <c r="S82" s="312"/>
      <c r="T82" s="312"/>
      <c r="U82" s="312"/>
      <c r="V82" s="312"/>
      <c r="W82" s="312"/>
      <c r="X82" s="312"/>
      <c r="Y82" s="312"/>
      <c r="Z82" s="312"/>
      <c r="AA82" s="312"/>
      <c r="AB82" s="312"/>
      <c r="AC82" s="312"/>
      <c r="AD82" s="312"/>
      <c r="AE82" s="312"/>
    </row>
    <row r="83" spans="1:47" s="318" customFormat="1" ht="6.9" customHeight="1">
      <c r="A83" s="312"/>
      <c r="B83" s="313"/>
      <c r="C83" s="314"/>
      <c r="D83" s="314"/>
      <c r="E83" s="314"/>
      <c r="F83" s="314"/>
      <c r="G83" s="314"/>
      <c r="H83" s="314"/>
      <c r="I83" s="314"/>
      <c r="J83" s="314"/>
      <c r="K83" s="314"/>
      <c r="L83" s="331"/>
      <c r="S83" s="312"/>
      <c r="T83" s="312"/>
      <c r="U83" s="312"/>
      <c r="V83" s="312"/>
      <c r="W83" s="312"/>
      <c r="X83" s="312"/>
      <c r="Y83" s="312"/>
      <c r="Z83" s="312"/>
      <c r="AA83" s="312"/>
      <c r="AB83" s="312"/>
      <c r="AC83" s="312"/>
      <c r="AD83" s="312"/>
      <c r="AE83" s="312"/>
    </row>
    <row r="84" spans="1:47" s="318" customFormat="1" ht="12" customHeight="1">
      <c r="A84" s="312"/>
      <c r="B84" s="313"/>
      <c r="C84" s="307" t="s">
        <v>17</v>
      </c>
      <c r="D84" s="314"/>
      <c r="E84" s="314"/>
      <c r="F84" s="314"/>
      <c r="G84" s="314"/>
      <c r="H84" s="314"/>
      <c r="I84" s="314"/>
      <c r="J84" s="314"/>
      <c r="K84" s="314"/>
      <c r="L84" s="331"/>
      <c r="S84" s="312"/>
      <c r="T84" s="312"/>
      <c r="U84" s="312"/>
      <c r="V84" s="312"/>
      <c r="W84" s="312"/>
      <c r="X84" s="312"/>
      <c r="Y84" s="312"/>
      <c r="Z84" s="312"/>
      <c r="AA84" s="312"/>
      <c r="AB84" s="312"/>
      <c r="AC84" s="312"/>
      <c r="AD84" s="312"/>
      <c r="AE84" s="312"/>
    </row>
    <row r="85" spans="1:47" s="318" customFormat="1" ht="16.5" customHeight="1">
      <c r="A85" s="312"/>
      <c r="B85" s="313"/>
      <c r="C85" s="314"/>
      <c r="D85" s="314"/>
      <c r="E85" s="594" t="str">
        <f>E7</f>
        <v>Nemocnice Vyškov, p.o.</v>
      </c>
      <c r="F85" s="595"/>
      <c r="G85" s="595"/>
      <c r="H85" s="595"/>
      <c r="I85" s="314"/>
      <c r="J85" s="314"/>
      <c r="K85" s="314"/>
      <c r="L85" s="331"/>
      <c r="S85" s="312"/>
      <c r="T85" s="312"/>
      <c r="U85" s="312"/>
      <c r="V85" s="312"/>
      <c r="W85" s="312"/>
      <c r="X85" s="312"/>
      <c r="Y85" s="312"/>
      <c r="Z85" s="312"/>
      <c r="AA85" s="312"/>
      <c r="AB85" s="312"/>
      <c r="AC85" s="312"/>
      <c r="AD85" s="312"/>
      <c r="AE85" s="312"/>
    </row>
    <row r="86" spans="1:47" s="318" customFormat="1" ht="12" customHeight="1">
      <c r="A86" s="312"/>
      <c r="B86" s="313"/>
      <c r="C86" s="307" t="s">
        <v>94</v>
      </c>
      <c r="D86" s="314"/>
      <c r="E86" s="314"/>
      <c r="F86" s="314"/>
      <c r="G86" s="314"/>
      <c r="H86" s="314"/>
      <c r="I86" s="314"/>
      <c r="J86" s="314"/>
      <c r="K86" s="314"/>
      <c r="L86" s="331"/>
      <c r="S86" s="312"/>
      <c r="T86" s="312"/>
      <c r="U86" s="312"/>
      <c r="V86" s="312"/>
      <c r="W86" s="312"/>
      <c r="X86" s="312"/>
      <c r="Y86" s="312"/>
      <c r="Z86" s="312"/>
      <c r="AA86" s="312"/>
      <c r="AB86" s="312"/>
      <c r="AC86" s="312"/>
      <c r="AD86" s="312"/>
      <c r="AE86" s="312"/>
    </row>
    <row r="87" spans="1:47" s="318" customFormat="1" ht="16.5" customHeight="1">
      <c r="A87" s="312"/>
      <c r="B87" s="313"/>
      <c r="C87" s="314"/>
      <c r="D87" s="314"/>
      <c r="E87" s="571" t="str">
        <f>E9</f>
        <v>23-504-01 - Měření dodávaného tepla budovy A8</v>
      </c>
      <c r="F87" s="593"/>
      <c r="G87" s="593"/>
      <c r="H87" s="593"/>
      <c r="I87" s="314"/>
      <c r="J87" s="314"/>
      <c r="K87" s="314"/>
      <c r="L87" s="331"/>
      <c r="S87" s="312"/>
      <c r="T87" s="312"/>
      <c r="U87" s="312"/>
      <c r="V87" s="312"/>
      <c r="W87" s="312"/>
      <c r="X87" s="312"/>
      <c r="Y87" s="312"/>
      <c r="Z87" s="312"/>
      <c r="AA87" s="312"/>
      <c r="AB87" s="312"/>
      <c r="AC87" s="312"/>
      <c r="AD87" s="312"/>
      <c r="AE87" s="312"/>
    </row>
    <row r="88" spans="1:47" s="318" customFormat="1" ht="6.9" customHeight="1">
      <c r="A88" s="312"/>
      <c r="B88" s="313"/>
      <c r="C88" s="314"/>
      <c r="D88" s="314"/>
      <c r="E88" s="314"/>
      <c r="F88" s="314"/>
      <c r="G88" s="314"/>
      <c r="H88" s="314"/>
      <c r="I88" s="314"/>
      <c r="J88" s="314"/>
      <c r="K88" s="314"/>
      <c r="L88" s="331"/>
      <c r="S88" s="312"/>
      <c r="T88" s="312"/>
      <c r="U88" s="312"/>
      <c r="V88" s="312"/>
      <c r="W88" s="312"/>
      <c r="X88" s="312"/>
      <c r="Y88" s="312"/>
      <c r="Z88" s="312"/>
      <c r="AA88" s="312"/>
      <c r="AB88" s="312"/>
      <c r="AC88" s="312"/>
      <c r="AD88" s="312"/>
      <c r="AE88" s="312"/>
    </row>
    <row r="89" spans="1:47" s="318" customFormat="1" ht="12" customHeight="1">
      <c r="A89" s="312"/>
      <c r="B89" s="313"/>
      <c r="C89" s="307" t="s">
        <v>21</v>
      </c>
      <c r="D89" s="314"/>
      <c r="E89" s="314"/>
      <c r="F89" s="308" t="str">
        <f>F12</f>
        <v xml:space="preserve"> </v>
      </c>
      <c r="G89" s="314"/>
      <c r="H89" s="314"/>
      <c r="I89" s="307" t="s">
        <v>23</v>
      </c>
      <c r="J89" s="422" t="str">
        <f>IF(J12="","",J12)</f>
        <v>4. 10. 2023</v>
      </c>
      <c r="K89" s="314"/>
      <c r="L89" s="331"/>
      <c r="S89" s="312"/>
      <c r="T89" s="312"/>
      <c r="U89" s="312"/>
      <c r="V89" s="312"/>
      <c r="W89" s="312"/>
      <c r="X89" s="312"/>
      <c r="Y89" s="312"/>
      <c r="Z89" s="312"/>
      <c r="AA89" s="312"/>
      <c r="AB89" s="312"/>
      <c r="AC89" s="312"/>
      <c r="AD89" s="312"/>
      <c r="AE89" s="312"/>
    </row>
    <row r="90" spans="1:47" s="318" customFormat="1" ht="6.9" customHeight="1">
      <c r="A90" s="312"/>
      <c r="B90" s="313"/>
      <c r="C90" s="314"/>
      <c r="D90" s="314"/>
      <c r="E90" s="314"/>
      <c r="F90" s="314"/>
      <c r="G90" s="314"/>
      <c r="H90" s="314"/>
      <c r="I90" s="314"/>
      <c r="J90" s="314"/>
      <c r="K90" s="314"/>
      <c r="L90" s="331"/>
      <c r="S90" s="312"/>
      <c r="T90" s="312"/>
      <c r="U90" s="312"/>
      <c r="V90" s="312"/>
      <c r="W90" s="312"/>
      <c r="X90" s="312"/>
      <c r="Y90" s="312"/>
      <c r="Z90" s="312"/>
      <c r="AA90" s="312"/>
      <c r="AB90" s="312"/>
      <c r="AC90" s="312"/>
      <c r="AD90" s="312"/>
      <c r="AE90" s="312"/>
    </row>
    <row r="91" spans="1:47" s="318" customFormat="1" ht="15.15" customHeight="1">
      <c r="A91" s="312"/>
      <c r="B91" s="313"/>
      <c r="C91" s="307" t="s">
        <v>25</v>
      </c>
      <c r="D91" s="314"/>
      <c r="E91" s="314"/>
      <c r="F91" s="308" t="str">
        <f>E15</f>
        <v xml:space="preserve"> </v>
      </c>
      <c r="G91" s="314"/>
      <c r="H91" s="314"/>
      <c r="I91" s="307" t="s">
        <v>30</v>
      </c>
      <c r="J91" s="423" t="str">
        <f>E21</f>
        <v>Ing. Čeněk Truchlík</v>
      </c>
      <c r="K91" s="314"/>
      <c r="L91" s="331"/>
      <c r="S91" s="312"/>
      <c r="T91" s="312"/>
      <c r="U91" s="312"/>
      <c r="V91" s="312"/>
      <c r="W91" s="312"/>
      <c r="X91" s="312"/>
      <c r="Y91" s="312"/>
      <c r="Z91" s="312"/>
      <c r="AA91" s="312"/>
      <c r="AB91" s="312"/>
      <c r="AC91" s="312"/>
      <c r="AD91" s="312"/>
      <c r="AE91" s="312"/>
    </row>
    <row r="92" spans="1:47" s="318" customFormat="1" ht="15.15" customHeight="1">
      <c r="A92" s="312"/>
      <c r="B92" s="313"/>
      <c r="C92" s="307" t="s">
        <v>28</v>
      </c>
      <c r="D92" s="314"/>
      <c r="E92" s="314"/>
      <c r="F92" s="308" t="str">
        <f>IF(E18="","",E18)</f>
        <v>Vyplň údaj</v>
      </c>
      <c r="G92" s="314"/>
      <c r="H92" s="314"/>
      <c r="I92" s="307" t="s">
        <v>32</v>
      </c>
      <c r="J92" s="423" t="str">
        <f>E24</f>
        <v xml:space="preserve"> </v>
      </c>
      <c r="K92" s="314"/>
      <c r="L92" s="331"/>
      <c r="S92" s="312"/>
      <c r="T92" s="312"/>
      <c r="U92" s="312"/>
      <c r="V92" s="312"/>
      <c r="W92" s="312"/>
      <c r="X92" s="312"/>
      <c r="Y92" s="312"/>
      <c r="Z92" s="312"/>
      <c r="AA92" s="312"/>
      <c r="AB92" s="312"/>
      <c r="AC92" s="312"/>
      <c r="AD92" s="312"/>
      <c r="AE92" s="312"/>
    </row>
    <row r="93" spans="1:47" s="318" customFormat="1" ht="10.35" customHeight="1">
      <c r="A93" s="312"/>
      <c r="B93" s="313"/>
      <c r="C93" s="314"/>
      <c r="D93" s="314"/>
      <c r="E93" s="314"/>
      <c r="F93" s="314"/>
      <c r="G93" s="314"/>
      <c r="H93" s="314"/>
      <c r="I93" s="314"/>
      <c r="J93" s="314"/>
      <c r="K93" s="314"/>
      <c r="L93" s="331"/>
      <c r="S93" s="312"/>
      <c r="T93" s="312"/>
      <c r="U93" s="312"/>
      <c r="V93" s="312"/>
      <c r="W93" s="312"/>
      <c r="X93" s="312"/>
      <c r="Y93" s="312"/>
      <c r="Z93" s="312"/>
      <c r="AA93" s="312"/>
      <c r="AB93" s="312"/>
      <c r="AC93" s="312"/>
      <c r="AD93" s="312"/>
      <c r="AE93" s="312"/>
    </row>
    <row r="94" spans="1:47" s="318" customFormat="1" ht="29.25" customHeight="1">
      <c r="A94" s="312"/>
      <c r="B94" s="313"/>
      <c r="C94" s="424" t="s">
        <v>99</v>
      </c>
      <c r="D94" s="425"/>
      <c r="E94" s="425"/>
      <c r="F94" s="425"/>
      <c r="G94" s="425"/>
      <c r="H94" s="425"/>
      <c r="I94" s="425"/>
      <c r="J94" s="426" t="s">
        <v>100</v>
      </c>
      <c r="K94" s="425"/>
      <c r="L94" s="331"/>
      <c r="S94" s="312"/>
      <c r="T94" s="312"/>
      <c r="U94" s="312"/>
      <c r="V94" s="312"/>
      <c r="W94" s="312"/>
      <c r="X94" s="312"/>
      <c r="Y94" s="312"/>
      <c r="Z94" s="312"/>
      <c r="AA94" s="312"/>
      <c r="AB94" s="312"/>
      <c r="AC94" s="312"/>
      <c r="AD94" s="312"/>
      <c r="AE94" s="312"/>
    </row>
    <row r="95" spans="1:47" s="318" customFormat="1" ht="10.35" customHeight="1">
      <c r="A95" s="312"/>
      <c r="B95" s="313"/>
      <c r="C95" s="314"/>
      <c r="D95" s="314"/>
      <c r="E95" s="314"/>
      <c r="F95" s="314"/>
      <c r="G95" s="314"/>
      <c r="H95" s="314"/>
      <c r="I95" s="314"/>
      <c r="J95" s="314"/>
      <c r="K95" s="314"/>
      <c r="L95" s="331"/>
      <c r="S95" s="312"/>
      <c r="T95" s="312"/>
      <c r="U95" s="312"/>
      <c r="V95" s="312"/>
      <c r="W95" s="312"/>
      <c r="X95" s="312"/>
      <c r="Y95" s="312"/>
      <c r="Z95" s="312"/>
      <c r="AA95" s="312"/>
      <c r="AB95" s="312"/>
      <c r="AC95" s="312"/>
      <c r="AD95" s="312"/>
      <c r="AE95" s="312"/>
    </row>
    <row r="96" spans="1:47" s="318" customFormat="1" ht="22.8" customHeight="1">
      <c r="A96" s="312"/>
      <c r="B96" s="313"/>
      <c r="C96" s="427" t="s">
        <v>1348</v>
      </c>
      <c r="D96" s="314"/>
      <c r="E96" s="314"/>
      <c r="F96" s="314"/>
      <c r="G96" s="314"/>
      <c r="H96" s="314"/>
      <c r="I96" s="314"/>
      <c r="J96" s="428">
        <f>J120</f>
        <v>0</v>
      </c>
      <c r="K96" s="314"/>
      <c r="L96" s="331"/>
      <c r="S96" s="312"/>
      <c r="T96" s="312"/>
      <c r="U96" s="312"/>
      <c r="V96" s="312"/>
      <c r="W96" s="312"/>
      <c r="X96" s="312"/>
      <c r="Y96" s="312"/>
      <c r="Z96" s="312"/>
      <c r="AA96" s="312"/>
      <c r="AB96" s="312"/>
      <c r="AC96" s="312"/>
      <c r="AD96" s="312"/>
      <c r="AE96" s="312"/>
      <c r="AU96" s="296" t="s">
        <v>101</v>
      </c>
    </row>
    <row r="97" spans="1:31" s="429" customFormat="1" ht="24.9" customHeight="1">
      <c r="B97" s="430"/>
      <c r="C97" s="431"/>
      <c r="D97" s="432" t="s">
        <v>109</v>
      </c>
      <c r="E97" s="433"/>
      <c r="F97" s="433"/>
      <c r="G97" s="433"/>
      <c r="H97" s="433"/>
      <c r="I97" s="433"/>
      <c r="J97" s="434">
        <f>J121</f>
        <v>0</v>
      </c>
      <c r="K97" s="431"/>
      <c r="L97" s="435"/>
    </row>
    <row r="98" spans="1:31" s="436" customFormat="1" ht="19.95" customHeight="1">
      <c r="B98" s="437"/>
      <c r="C98" s="438"/>
      <c r="D98" s="439" t="s">
        <v>111</v>
      </c>
      <c r="E98" s="440"/>
      <c r="F98" s="440"/>
      <c r="G98" s="440"/>
      <c r="H98" s="440"/>
      <c r="I98" s="440"/>
      <c r="J98" s="441">
        <f>J122</f>
        <v>0</v>
      </c>
      <c r="K98" s="438"/>
      <c r="L98" s="442"/>
    </row>
    <row r="99" spans="1:31" s="436" customFormat="1" ht="19.95" customHeight="1">
      <c r="B99" s="437"/>
      <c r="C99" s="438"/>
      <c r="D99" s="439" t="s">
        <v>1349</v>
      </c>
      <c r="E99" s="440"/>
      <c r="F99" s="440"/>
      <c r="G99" s="440"/>
      <c r="H99" s="440"/>
      <c r="I99" s="440"/>
      <c r="J99" s="441">
        <f>J128</f>
        <v>0</v>
      </c>
      <c r="K99" s="438"/>
      <c r="L99" s="442"/>
    </row>
    <row r="100" spans="1:31" s="429" customFormat="1" ht="24.9" customHeight="1">
      <c r="B100" s="430"/>
      <c r="C100" s="431"/>
      <c r="D100" s="432" t="s">
        <v>1350</v>
      </c>
      <c r="E100" s="433"/>
      <c r="F100" s="433"/>
      <c r="G100" s="433"/>
      <c r="H100" s="433"/>
      <c r="I100" s="433"/>
      <c r="J100" s="434">
        <f>J136</f>
        <v>0</v>
      </c>
      <c r="K100" s="431"/>
      <c r="L100" s="435"/>
    </row>
    <row r="101" spans="1:31" s="318" customFormat="1" ht="21.75" customHeight="1">
      <c r="A101" s="312"/>
      <c r="B101" s="313"/>
      <c r="C101" s="314"/>
      <c r="D101" s="314"/>
      <c r="E101" s="314"/>
      <c r="F101" s="314"/>
      <c r="G101" s="314"/>
      <c r="H101" s="314"/>
      <c r="I101" s="314"/>
      <c r="J101" s="314"/>
      <c r="K101" s="314"/>
      <c r="L101" s="331"/>
      <c r="S101" s="312"/>
      <c r="T101" s="312"/>
      <c r="U101" s="312"/>
      <c r="V101" s="312"/>
      <c r="W101" s="312"/>
      <c r="X101" s="312"/>
      <c r="Y101" s="312"/>
      <c r="Z101" s="312"/>
      <c r="AA101" s="312"/>
      <c r="AB101" s="312"/>
      <c r="AC101" s="312"/>
      <c r="AD101" s="312"/>
      <c r="AE101" s="312"/>
    </row>
    <row r="102" spans="1:31" s="318" customFormat="1" ht="6.9" customHeight="1">
      <c r="A102" s="312"/>
      <c r="B102" s="334"/>
      <c r="C102" s="335"/>
      <c r="D102" s="335"/>
      <c r="E102" s="335"/>
      <c r="F102" s="335"/>
      <c r="G102" s="335"/>
      <c r="H102" s="335"/>
      <c r="I102" s="335"/>
      <c r="J102" s="335"/>
      <c r="K102" s="335"/>
      <c r="L102" s="331"/>
      <c r="S102" s="312"/>
      <c r="T102" s="312"/>
      <c r="U102" s="312"/>
      <c r="V102" s="312"/>
      <c r="W102" s="312"/>
      <c r="X102" s="312"/>
      <c r="Y102" s="312"/>
      <c r="Z102" s="312"/>
      <c r="AA102" s="312"/>
      <c r="AB102" s="312"/>
      <c r="AC102" s="312"/>
      <c r="AD102" s="312"/>
      <c r="AE102" s="312"/>
    </row>
    <row r="106" spans="1:31" s="318" customFormat="1" ht="6.9" customHeight="1">
      <c r="A106" s="312"/>
      <c r="B106" s="336"/>
      <c r="C106" s="337"/>
      <c r="D106" s="337"/>
      <c r="E106" s="337"/>
      <c r="F106" s="337"/>
      <c r="G106" s="337"/>
      <c r="H106" s="337"/>
      <c r="I106" s="337"/>
      <c r="J106" s="337"/>
      <c r="K106" s="337"/>
      <c r="L106" s="331"/>
      <c r="S106" s="312"/>
      <c r="T106" s="312"/>
      <c r="U106" s="312"/>
      <c r="V106" s="312"/>
      <c r="W106" s="312"/>
      <c r="X106" s="312"/>
      <c r="Y106" s="312"/>
      <c r="Z106" s="312"/>
      <c r="AA106" s="312"/>
      <c r="AB106" s="312"/>
      <c r="AC106" s="312"/>
      <c r="AD106" s="312"/>
      <c r="AE106" s="312"/>
    </row>
    <row r="107" spans="1:31" s="318" customFormat="1" ht="24.9" customHeight="1">
      <c r="A107" s="312"/>
      <c r="B107" s="313"/>
      <c r="C107" s="302" t="s">
        <v>124</v>
      </c>
      <c r="D107" s="314"/>
      <c r="E107" s="314"/>
      <c r="F107" s="314"/>
      <c r="G107" s="314"/>
      <c r="H107" s="314"/>
      <c r="I107" s="314"/>
      <c r="J107" s="314"/>
      <c r="K107" s="314"/>
      <c r="L107" s="331"/>
      <c r="S107" s="312"/>
      <c r="T107" s="312"/>
      <c r="U107" s="312"/>
      <c r="V107" s="312"/>
      <c r="W107" s="312"/>
      <c r="X107" s="312"/>
      <c r="Y107" s="312"/>
      <c r="Z107" s="312"/>
      <c r="AA107" s="312"/>
      <c r="AB107" s="312"/>
      <c r="AC107" s="312"/>
      <c r="AD107" s="312"/>
      <c r="AE107" s="312"/>
    </row>
    <row r="108" spans="1:31" s="318" customFormat="1" ht="6.9" customHeight="1">
      <c r="A108" s="312"/>
      <c r="B108" s="313"/>
      <c r="C108" s="314"/>
      <c r="D108" s="314"/>
      <c r="E108" s="314"/>
      <c r="F108" s="314"/>
      <c r="G108" s="314"/>
      <c r="H108" s="314"/>
      <c r="I108" s="314"/>
      <c r="J108" s="314"/>
      <c r="K108" s="314"/>
      <c r="L108" s="331"/>
      <c r="S108" s="312"/>
      <c r="T108" s="312"/>
      <c r="U108" s="312"/>
      <c r="V108" s="312"/>
      <c r="W108" s="312"/>
      <c r="X108" s="312"/>
      <c r="Y108" s="312"/>
      <c r="Z108" s="312"/>
      <c r="AA108" s="312"/>
      <c r="AB108" s="312"/>
      <c r="AC108" s="312"/>
      <c r="AD108" s="312"/>
      <c r="AE108" s="312"/>
    </row>
    <row r="109" spans="1:31" s="318" customFormat="1" ht="12" customHeight="1">
      <c r="A109" s="312"/>
      <c r="B109" s="313"/>
      <c r="C109" s="307" t="s">
        <v>17</v>
      </c>
      <c r="D109" s="314"/>
      <c r="E109" s="314"/>
      <c r="F109" s="314"/>
      <c r="G109" s="314"/>
      <c r="H109" s="314"/>
      <c r="I109" s="314"/>
      <c r="J109" s="314"/>
      <c r="K109" s="314"/>
      <c r="L109" s="331"/>
      <c r="S109" s="312"/>
      <c r="T109" s="312"/>
      <c r="U109" s="312"/>
      <c r="V109" s="312"/>
      <c r="W109" s="312"/>
      <c r="X109" s="312"/>
      <c r="Y109" s="312"/>
      <c r="Z109" s="312"/>
      <c r="AA109" s="312"/>
      <c r="AB109" s="312"/>
      <c r="AC109" s="312"/>
      <c r="AD109" s="312"/>
      <c r="AE109" s="312"/>
    </row>
    <row r="110" spans="1:31" s="318" customFormat="1" ht="16.5" customHeight="1">
      <c r="A110" s="312"/>
      <c r="B110" s="313"/>
      <c r="C110" s="314"/>
      <c r="D110" s="314"/>
      <c r="E110" s="594" t="str">
        <f>E7</f>
        <v>Nemocnice Vyškov, p.o.</v>
      </c>
      <c r="F110" s="595"/>
      <c r="G110" s="595"/>
      <c r="H110" s="595"/>
      <c r="I110" s="314"/>
      <c r="J110" s="314"/>
      <c r="K110" s="314"/>
      <c r="L110" s="331"/>
      <c r="S110" s="312"/>
      <c r="T110" s="312"/>
      <c r="U110" s="312"/>
      <c r="V110" s="312"/>
      <c r="W110" s="312"/>
      <c r="X110" s="312"/>
      <c r="Y110" s="312"/>
      <c r="Z110" s="312"/>
      <c r="AA110" s="312"/>
      <c r="AB110" s="312"/>
      <c r="AC110" s="312"/>
      <c r="AD110" s="312"/>
      <c r="AE110" s="312"/>
    </row>
    <row r="111" spans="1:31" s="318" customFormat="1" ht="12" customHeight="1">
      <c r="A111" s="312"/>
      <c r="B111" s="313"/>
      <c r="C111" s="307" t="s">
        <v>94</v>
      </c>
      <c r="D111" s="314"/>
      <c r="E111" s="314"/>
      <c r="F111" s="314"/>
      <c r="G111" s="314"/>
      <c r="H111" s="314"/>
      <c r="I111" s="314"/>
      <c r="J111" s="314"/>
      <c r="K111" s="314"/>
      <c r="L111" s="331"/>
      <c r="S111" s="312"/>
      <c r="T111" s="312"/>
      <c r="U111" s="312"/>
      <c r="V111" s="312"/>
      <c r="W111" s="312"/>
      <c r="X111" s="312"/>
      <c r="Y111" s="312"/>
      <c r="Z111" s="312"/>
      <c r="AA111" s="312"/>
      <c r="AB111" s="312"/>
      <c r="AC111" s="312"/>
      <c r="AD111" s="312"/>
      <c r="AE111" s="312"/>
    </row>
    <row r="112" spans="1:31" s="318" customFormat="1" ht="16.5" customHeight="1">
      <c r="A112" s="312"/>
      <c r="B112" s="313"/>
      <c r="C112" s="314"/>
      <c r="D112" s="314"/>
      <c r="E112" s="571" t="str">
        <f>E9</f>
        <v>23-504-01 - Měření dodávaného tepla budovy A8</v>
      </c>
      <c r="F112" s="593"/>
      <c r="G112" s="593"/>
      <c r="H112" s="593"/>
      <c r="I112" s="314"/>
      <c r="J112" s="314"/>
      <c r="K112" s="314"/>
      <c r="L112" s="331"/>
      <c r="S112" s="312"/>
      <c r="T112" s="312"/>
      <c r="U112" s="312"/>
      <c r="V112" s="312"/>
      <c r="W112" s="312"/>
      <c r="X112" s="312"/>
      <c r="Y112" s="312"/>
      <c r="Z112" s="312"/>
      <c r="AA112" s="312"/>
      <c r="AB112" s="312"/>
      <c r="AC112" s="312"/>
      <c r="AD112" s="312"/>
      <c r="AE112" s="312"/>
    </row>
    <row r="113" spans="1:65" s="318" customFormat="1" ht="6.9" customHeight="1">
      <c r="A113" s="312"/>
      <c r="B113" s="313"/>
      <c r="C113" s="314"/>
      <c r="D113" s="314"/>
      <c r="E113" s="314"/>
      <c r="F113" s="314"/>
      <c r="G113" s="314"/>
      <c r="H113" s="314"/>
      <c r="I113" s="314"/>
      <c r="J113" s="314"/>
      <c r="K113" s="314"/>
      <c r="L113" s="331"/>
      <c r="S113" s="312"/>
      <c r="T113" s="312"/>
      <c r="U113" s="312"/>
      <c r="V113" s="312"/>
      <c r="W113" s="312"/>
      <c r="X113" s="312"/>
      <c r="Y113" s="312"/>
      <c r="Z113" s="312"/>
      <c r="AA113" s="312"/>
      <c r="AB113" s="312"/>
      <c r="AC113" s="312"/>
      <c r="AD113" s="312"/>
      <c r="AE113" s="312"/>
    </row>
    <row r="114" spans="1:65" s="318" customFormat="1" ht="12" customHeight="1">
      <c r="A114" s="312"/>
      <c r="B114" s="313"/>
      <c r="C114" s="307" t="s">
        <v>21</v>
      </c>
      <c r="D114" s="314"/>
      <c r="E114" s="314"/>
      <c r="F114" s="308" t="str">
        <f>F12</f>
        <v xml:space="preserve"> </v>
      </c>
      <c r="G114" s="314"/>
      <c r="H114" s="314"/>
      <c r="I114" s="307" t="s">
        <v>23</v>
      </c>
      <c r="J114" s="422" t="str">
        <f>IF(J12="","",J12)</f>
        <v>4. 10. 2023</v>
      </c>
      <c r="K114" s="314"/>
      <c r="L114" s="331"/>
      <c r="S114" s="312"/>
      <c r="T114" s="312"/>
      <c r="U114" s="312"/>
      <c r="V114" s="312"/>
      <c r="W114" s="312"/>
      <c r="X114" s="312"/>
      <c r="Y114" s="312"/>
      <c r="Z114" s="312"/>
      <c r="AA114" s="312"/>
      <c r="AB114" s="312"/>
      <c r="AC114" s="312"/>
      <c r="AD114" s="312"/>
      <c r="AE114" s="312"/>
    </row>
    <row r="115" spans="1:65" s="318" customFormat="1" ht="6.9" customHeight="1">
      <c r="A115" s="312"/>
      <c r="B115" s="313"/>
      <c r="C115" s="314"/>
      <c r="D115" s="314"/>
      <c r="E115" s="314"/>
      <c r="F115" s="314"/>
      <c r="G115" s="314"/>
      <c r="H115" s="314"/>
      <c r="I115" s="314"/>
      <c r="J115" s="314"/>
      <c r="K115" s="314"/>
      <c r="L115" s="331"/>
      <c r="S115" s="312"/>
      <c r="T115" s="312"/>
      <c r="U115" s="312"/>
      <c r="V115" s="312"/>
      <c r="W115" s="312"/>
      <c r="X115" s="312"/>
      <c r="Y115" s="312"/>
      <c r="Z115" s="312"/>
      <c r="AA115" s="312"/>
      <c r="AB115" s="312"/>
      <c r="AC115" s="312"/>
      <c r="AD115" s="312"/>
      <c r="AE115" s="312"/>
    </row>
    <row r="116" spans="1:65" s="318" customFormat="1" ht="15.15" customHeight="1">
      <c r="A116" s="312"/>
      <c r="B116" s="313"/>
      <c r="C116" s="307" t="s">
        <v>25</v>
      </c>
      <c r="D116" s="314"/>
      <c r="E116" s="314"/>
      <c r="F116" s="308" t="str">
        <f>E15</f>
        <v xml:space="preserve"> </v>
      </c>
      <c r="G116" s="314"/>
      <c r="H116" s="314"/>
      <c r="I116" s="307" t="s">
        <v>30</v>
      </c>
      <c r="J116" s="423" t="str">
        <f>E21</f>
        <v>Ing. Čeněk Truchlík</v>
      </c>
      <c r="K116" s="314"/>
      <c r="L116" s="331"/>
      <c r="S116" s="312"/>
      <c r="T116" s="312"/>
      <c r="U116" s="312"/>
      <c r="V116" s="312"/>
      <c r="W116" s="312"/>
      <c r="X116" s="312"/>
      <c r="Y116" s="312"/>
      <c r="Z116" s="312"/>
      <c r="AA116" s="312"/>
      <c r="AB116" s="312"/>
      <c r="AC116" s="312"/>
      <c r="AD116" s="312"/>
      <c r="AE116" s="312"/>
    </row>
    <row r="117" spans="1:65" s="318" customFormat="1" ht="15.15" customHeight="1">
      <c r="A117" s="312"/>
      <c r="B117" s="313"/>
      <c r="C117" s="307" t="s">
        <v>28</v>
      </c>
      <c r="D117" s="314"/>
      <c r="E117" s="314"/>
      <c r="F117" s="308" t="str">
        <f>IF(E18="","",E18)</f>
        <v>Vyplň údaj</v>
      </c>
      <c r="G117" s="314"/>
      <c r="H117" s="314"/>
      <c r="I117" s="307" t="s">
        <v>32</v>
      </c>
      <c r="J117" s="423" t="str">
        <f>E24</f>
        <v xml:space="preserve"> </v>
      </c>
      <c r="K117" s="314"/>
      <c r="L117" s="331"/>
      <c r="S117" s="312"/>
      <c r="T117" s="312"/>
      <c r="U117" s="312"/>
      <c r="V117" s="312"/>
      <c r="W117" s="312"/>
      <c r="X117" s="312"/>
      <c r="Y117" s="312"/>
      <c r="Z117" s="312"/>
      <c r="AA117" s="312"/>
      <c r="AB117" s="312"/>
      <c r="AC117" s="312"/>
      <c r="AD117" s="312"/>
      <c r="AE117" s="312"/>
    </row>
    <row r="118" spans="1:65" s="318" customFormat="1" ht="10.35" customHeight="1">
      <c r="A118" s="312"/>
      <c r="B118" s="313"/>
      <c r="C118" s="314"/>
      <c r="D118" s="314"/>
      <c r="E118" s="314"/>
      <c r="F118" s="314"/>
      <c r="G118" s="314"/>
      <c r="H118" s="314"/>
      <c r="I118" s="314"/>
      <c r="J118" s="314"/>
      <c r="K118" s="314"/>
      <c r="L118" s="331"/>
      <c r="S118" s="312"/>
      <c r="T118" s="312"/>
      <c r="U118" s="312"/>
      <c r="V118" s="312"/>
      <c r="W118" s="312"/>
      <c r="X118" s="312"/>
      <c r="Y118" s="312"/>
      <c r="Z118" s="312"/>
      <c r="AA118" s="312"/>
      <c r="AB118" s="312"/>
      <c r="AC118" s="312"/>
      <c r="AD118" s="312"/>
      <c r="AE118" s="312"/>
    </row>
    <row r="119" spans="1:65" s="450" customFormat="1" ht="29.25" customHeight="1">
      <c r="A119" s="443"/>
      <c r="B119" s="444"/>
      <c r="C119" s="445" t="s">
        <v>125</v>
      </c>
      <c r="D119" s="446" t="s">
        <v>54</v>
      </c>
      <c r="E119" s="446" t="s">
        <v>50</v>
      </c>
      <c r="F119" s="446" t="s">
        <v>51</v>
      </c>
      <c r="G119" s="446" t="s">
        <v>126</v>
      </c>
      <c r="H119" s="446" t="s">
        <v>127</v>
      </c>
      <c r="I119" s="446" t="s">
        <v>128</v>
      </c>
      <c r="J119" s="447" t="s">
        <v>100</v>
      </c>
      <c r="K119" s="448" t="s">
        <v>129</v>
      </c>
      <c r="L119" s="449"/>
      <c r="M119" s="356" t="s">
        <v>3</v>
      </c>
      <c r="N119" s="357" t="s">
        <v>39</v>
      </c>
      <c r="O119" s="357" t="s">
        <v>130</v>
      </c>
      <c r="P119" s="357" t="s">
        <v>131</v>
      </c>
      <c r="Q119" s="357" t="s">
        <v>132</v>
      </c>
      <c r="R119" s="357" t="s">
        <v>133</v>
      </c>
      <c r="S119" s="357" t="s">
        <v>134</v>
      </c>
      <c r="T119" s="358" t="s">
        <v>135</v>
      </c>
      <c r="U119" s="443"/>
      <c r="V119" s="443"/>
      <c r="W119" s="443"/>
      <c r="X119" s="443"/>
      <c r="Y119" s="443"/>
      <c r="Z119" s="443"/>
      <c r="AA119" s="443"/>
      <c r="AB119" s="443"/>
      <c r="AC119" s="443"/>
      <c r="AD119" s="443"/>
      <c r="AE119" s="443"/>
    </row>
    <row r="120" spans="1:65" s="318" customFormat="1" ht="22.8" customHeight="1">
      <c r="A120" s="312"/>
      <c r="B120" s="313"/>
      <c r="C120" s="364" t="s">
        <v>136</v>
      </c>
      <c r="D120" s="314"/>
      <c r="E120" s="314"/>
      <c r="F120" s="314"/>
      <c r="G120" s="314"/>
      <c r="H120" s="314"/>
      <c r="I120" s="314"/>
      <c r="J120" s="451">
        <f>BK120</f>
        <v>0</v>
      </c>
      <c r="K120" s="314"/>
      <c r="L120" s="317"/>
      <c r="M120" s="359"/>
      <c r="N120" s="452"/>
      <c r="O120" s="360"/>
      <c r="P120" s="453">
        <f>P121+P136</f>
        <v>0</v>
      </c>
      <c r="Q120" s="360"/>
      <c r="R120" s="453">
        <f>R121+R136</f>
        <v>1.8880000000000001E-2</v>
      </c>
      <c r="S120" s="360"/>
      <c r="T120" s="454">
        <f>T121+T136</f>
        <v>0</v>
      </c>
      <c r="U120" s="312"/>
      <c r="V120" s="312"/>
      <c r="W120" s="312"/>
      <c r="X120" s="312"/>
      <c r="Y120" s="312"/>
      <c r="Z120" s="312"/>
      <c r="AA120" s="312"/>
      <c r="AB120" s="312"/>
      <c r="AC120" s="312"/>
      <c r="AD120" s="312"/>
      <c r="AE120" s="312"/>
      <c r="AT120" s="296" t="s">
        <v>68</v>
      </c>
      <c r="AU120" s="296" t="s">
        <v>101</v>
      </c>
      <c r="BK120" s="455">
        <f>BK121+BK136</f>
        <v>0</v>
      </c>
    </row>
    <row r="121" spans="1:65" s="456" customFormat="1" ht="25.95" customHeight="1">
      <c r="B121" s="457"/>
      <c r="C121" s="458"/>
      <c r="D121" s="459" t="s">
        <v>68</v>
      </c>
      <c r="E121" s="460" t="s">
        <v>596</v>
      </c>
      <c r="F121" s="460" t="s">
        <v>597</v>
      </c>
      <c r="G121" s="458"/>
      <c r="H121" s="458"/>
      <c r="I121" s="461"/>
      <c r="J121" s="462">
        <f>BK121</f>
        <v>0</v>
      </c>
      <c r="K121" s="458"/>
      <c r="L121" s="463"/>
      <c r="M121" s="464"/>
      <c r="N121" s="465"/>
      <c r="O121" s="465"/>
      <c r="P121" s="466">
        <f>P122+P128</f>
        <v>0</v>
      </c>
      <c r="Q121" s="465"/>
      <c r="R121" s="466">
        <f>R122+R128</f>
        <v>1.8880000000000001E-2</v>
      </c>
      <c r="S121" s="465"/>
      <c r="T121" s="467">
        <f>T122+T128</f>
        <v>0</v>
      </c>
      <c r="AR121" s="468" t="s">
        <v>78</v>
      </c>
      <c r="AT121" s="469" t="s">
        <v>68</v>
      </c>
      <c r="AU121" s="469" t="s">
        <v>69</v>
      </c>
      <c r="AY121" s="468" t="s">
        <v>139</v>
      </c>
      <c r="BK121" s="470">
        <f>BK122+BK128</f>
        <v>0</v>
      </c>
    </row>
    <row r="122" spans="1:65" s="456" customFormat="1" ht="22.8" customHeight="1">
      <c r="B122" s="457"/>
      <c r="C122" s="458"/>
      <c r="D122" s="459" t="s">
        <v>68</v>
      </c>
      <c r="E122" s="471" t="s">
        <v>631</v>
      </c>
      <c r="F122" s="471" t="s">
        <v>632</v>
      </c>
      <c r="G122" s="458"/>
      <c r="H122" s="458"/>
      <c r="I122" s="461"/>
      <c r="J122" s="472">
        <f>BK122</f>
        <v>0</v>
      </c>
      <c r="K122" s="458"/>
      <c r="L122" s="463"/>
      <c r="M122" s="464"/>
      <c r="N122" s="465"/>
      <c r="O122" s="465"/>
      <c r="P122" s="466">
        <f>SUM(P123:P127)</f>
        <v>0</v>
      </c>
      <c r="Q122" s="465"/>
      <c r="R122" s="466">
        <f>SUM(R123:R127)</f>
        <v>0</v>
      </c>
      <c r="S122" s="465"/>
      <c r="T122" s="467">
        <f>SUM(T123:T127)</f>
        <v>0</v>
      </c>
      <c r="AR122" s="468" t="s">
        <v>78</v>
      </c>
      <c r="AT122" s="469" t="s">
        <v>68</v>
      </c>
      <c r="AU122" s="469" t="s">
        <v>76</v>
      </c>
      <c r="AY122" s="468" t="s">
        <v>139</v>
      </c>
      <c r="BK122" s="470">
        <f>SUM(BK123:BK127)</f>
        <v>0</v>
      </c>
    </row>
    <row r="123" spans="1:65" s="318" customFormat="1" ht="24.15" customHeight="1">
      <c r="A123" s="312"/>
      <c r="B123" s="313"/>
      <c r="C123" s="473" t="s">
        <v>76</v>
      </c>
      <c r="D123" s="473" t="s">
        <v>142</v>
      </c>
      <c r="E123" s="474" t="s">
        <v>1351</v>
      </c>
      <c r="F123" s="475" t="s">
        <v>1352</v>
      </c>
      <c r="G123" s="476" t="s">
        <v>1353</v>
      </c>
      <c r="H123" s="477">
        <v>2</v>
      </c>
      <c r="I123" s="478"/>
      <c r="J123" s="479">
        <f>ROUND(I123*H123,1)</f>
        <v>0</v>
      </c>
      <c r="K123" s="480"/>
      <c r="L123" s="317"/>
      <c r="M123" s="481" t="s">
        <v>3</v>
      </c>
      <c r="N123" s="482" t="s">
        <v>40</v>
      </c>
      <c r="O123" s="352"/>
      <c r="P123" s="483">
        <f>O123*H123</f>
        <v>0</v>
      </c>
      <c r="Q123" s="483">
        <v>0</v>
      </c>
      <c r="R123" s="483">
        <f>Q123*H123</f>
        <v>0</v>
      </c>
      <c r="S123" s="483">
        <v>0</v>
      </c>
      <c r="T123" s="484">
        <f>S123*H123</f>
        <v>0</v>
      </c>
      <c r="U123" s="312"/>
      <c r="V123" s="312"/>
      <c r="W123" s="312"/>
      <c r="X123" s="312"/>
      <c r="Y123" s="312"/>
      <c r="Z123" s="312"/>
      <c r="AA123" s="312"/>
      <c r="AB123" s="312"/>
      <c r="AC123" s="312"/>
      <c r="AD123" s="312"/>
      <c r="AE123" s="312"/>
      <c r="AR123" s="485" t="s">
        <v>197</v>
      </c>
      <c r="AT123" s="485" t="s">
        <v>142</v>
      </c>
      <c r="AU123" s="485" t="s">
        <v>78</v>
      </c>
      <c r="AY123" s="296" t="s">
        <v>139</v>
      </c>
      <c r="BE123" s="486">
        <f>IF(N123="základní",J123,0)</f>
        <v>0</v>
      </c>
      <c r="BF123" s="486">
        <f>IF(N123="snížená",J123,0)</f>
        <v>0</v>
      </c>
      <c r="BG123" s="486">
        <f>IF(N123="zákl. přenesená",J123,0)</f>
        <v>0</v>
      </c>
      <c r="BH123" s="486">
        <f>IF(N123="sníž. přenesená",J123,0)</f>
        <v>0</v>
      </c>
      <c r="BI123" s="486">
        <f>IF(N123="nulová",J123,0)</f>
        <v>0</v>
      </c>
      <c r="BJ123" s="296" t="s">
        <v>76</v>
      </c>
      <c r="BK123" s="486">
        <f>ROUND(I123*H123,1)</f>
        <v>0</v>
      </c>
      <c r="BL123" s="296" t="s">
        <v>197</v>
      </c>
      <c r="BM123" s="485" t="s">
        <v>1354</v>
      </c>
    </row>
    <row r="124" spans="1:65" s="318" customFormat="1" ht="24.15" customHeight="1">
      <c r="A124" s="312"/>
      <c r="B124" s="313"/>
      <c r="C124" s="473" t="s">
        <v>78</v>
      </c>
      <c r="D124" s="473" t="s">
        <v>142</v>
      </c>
      <c r="E124" s="474" t="s">
        <v>1355</v>
      </c>
      <c r="F124" s="475" t="s">
        <v>1356</v>
      </c>
      <c r="G124" s="476" t="s">
        <v>1353</v>
      </c>
      <c r="H124" s="477">
        <v>1</v>
      </c>
      <c r="I124" s="478"/>
      <c r="J124" s="479">
        <f>ROUND(I124*H124,1)</f>
        <v>0</v>
      </c>
      <c r="K124" s="480"/>
      <c r="L124" s="317"/>
      <c r="M124" s="481" t="s">
        <v>3</v>
      </c>
      <c r="N124" s="482" t="s">
        <v>40</v>
      </c>
      <c r="O124" s="352"/>
      <c r="P124" s="483">
        <f>O124*H124</f>
        <v>0</v>
      </c>
      <c r="Q124" s="483">
        <v>0</v>
      </c>
      <c r="R124" s="483">
        <f>Q124*H124</f>
        <v>0</v>
      </c>
      <c r="S124" s="483">
        <v>0</v>
      </c>
      <c r="T124" s="484">
        <f>S124*H124</f>
        <v>0</v>
      </c>
      <c r="U124" s="312"/>
      <c r="V124" s="312"/>
      <c r="W124" s="312"/>
      <c r="X124" s="312"/>
      <c r="Y124" s="312"/>
      <c r="Z124" s="312"/>
      <c r="AA124" s="312"/>
      <c r="AB124" s="312"/>
      <c r="AC124" s="312"/>
      <c r="AD124" s="312"/>
      <c r="AE124" s="312"/>
      <c r="AR124" s="485" t="s">
        <v>197</v>
      </c>
      <c r="AT124" s="485" t="s">
        <v>142</v>
      </c>
      <c r="AU124" s="485" t="s">
        <v>78</v>
      </c>
      <c r="AY124" s="296" t="s">
        <v>139</v>
      </c>
      <c r="BE124" s="486">
        <f>IF(N124="základní",J124,0)</f>
        <v>0</v>
      </c>
      <c r="BF124" s="486">
        <f>IF(N124="snížená",J124,0)</f>
        <v>0</v>
      </c>
      <c r="BG124" s="486">
        <f>IF(N124="zákl. přenesená",J124,0)</f>
        <v>0</v>
      </c>
      <c r="BH124" s="486">
        <f>IF(N124="sníž. přenesená",J124,0)</f>
        <v>0</v>
      </c>
      <c r="BI124" s="486">
        <f>IF(N124="nulová",J124,0)</f>
        <v>0</v>
      </c>
      <c r="BJ124" s="296" t="s">
        <v>76</v>
      </c>
      <c r="BK124" s="486">
        <f>ROUND(I124*H124,1)</f>
        <v>0</v>
      </c>
      <c r="BL124" s="296" t="s">
        <v>197</v>
      </c>
      <c r="BM124" s="485" t="s">
        <v>1357</v>
      </c>
    </row>
    <row r="125" spans="1:65" s="318" customFormat="1" ht="21.75" customHeight="1">
      <c r="A125" s="312"/>
      <c r="B125" s="313"/>
      <c r="C125" s="487" t="s">
        <v>140</v>
      </c>
      <c r="D125" s="487" t="s">
        <v>175</v>
      </c>
      <c r="E125" s="488" t="s">
        <v>1358</v>
      </c>
      <c r="F125" s="489" t="s">
        <v>1359</v>
      </c>
      <c r="G125" s="490" t="s">
        <v>275</v>
      </c>
      <c r="H125" s="491">
        <v>1</v>
      </c>
      <c r="I125" s="492"/>
      <c r="J125" s="493">
        <f>ROUND(I125*H125,1)</f>
        <v>0</v>
      </c>
      <c r="K125" s="494"/>
      <c r="L125" s="495"/>
      <c r="M125" s="496" t="s">
        <v>3</v>
      </c>
      <c r="N125" s="497" t="s">
        <v>40</v>
      </c>
      <c r="O125" s="352"/>
      <c r="P125" s="483">
        <f>O125*H125</f>
        <v>0</v>
      </c>
      <c r="Q125" s="483">
        <v>0</v>
      </c>
      <c r="R125" s="483">
        <f>Q125*H125</f>
        <v>0</v>
      </c>
      <c r="S125" s="483">
        <v>0</v>
      </c>
      <c r="T125" s="484">
        <f>S125*H125</f>
        <v>0</v>
      </c>
      <c r="U125" s="312"/>
      <c r="V125" s="312"/>
      <c r="W125" s="312"/>
      <c r="X125" s="312"/>
      <c r="Y125" s="312"/>
      <c r="Z125" s="312"/>
      <c r="AA125" s="312"/>
      <c r="AB125" s="312"/>
      <c r="AC125" s="312"/>
      <c r="AD125" s="312"/>
      <c r="AE125" s="312"/>
      <c r="AR125" s="485" t="s">
        <v>348</v>
      </c>
      <c r="AT125" s="485" t="s">
        <v>175</v>
      </c>
      <c r="AU125" s="485" t="s">
        <v>78</v>
      </c>
      <c r="AY125" s="296" t="s">
        <v>139</v>
      </c>
      <c r="BE125" s="486">
        <f>IF(N125="základní",J125,0)</f>
        <v>0</v>
      </c>
      <c r="BF125" s="486">
        <f>IF(N125="snížená",J125,0)</f>
        <v>0</v>
      </c>
      <c r="BG125" s="486">
        <f>IF(N125="zákl. přenesená",J125,0)</f>
        <v>0</v>
      </c>
      <c r="BH125" s="486">
        <f>IF(N125="sníž. přenesená",J125,0)</f>
        <v>0</v>
      </c>
      <c r="BI125" s="486">
        <f>IF(N125="nulová",J125,0)</f>
        <v>0</v>
      </c>
      <c r="BJ125" s="296" t="s">
        <v>76</v>
      </c>
      <c r="BK125" s="486">
        <f>ROUND(I125*H125,1)</f>
        <v>0</v>
      </c>
      <c r="BL125" s="296" t="s">
        <v>197</v>
      </c>
      <c r="BM125" s="485" t="s">
        <v>1360</v>
      </c>
    </row>
    <row r="126" spans="1:65" s="318" customFormat="1" ht="16.5" customHeight="1">
      <c r="A126" s="312"/>
      <c r="B126" s="313"/>
      <c r="C126" s="473" t="s">
        <v>147</v>
      </c>
      <c r="D126" s="473" t="s">
        <v>142</v>
      </c>
      <c r="E126" s="474" t="s">
        <v>1361</v>
      </c>
      <c r="F126" s="475" t="s">
        <v>1362</v>
      </c>
      <c r="G126" s="476" t="s">
        <v>275</v>
      </c>
      <c r="H126" s="477">
        <v>1</v>
      </c>
      <c r="I126" s="478"/>
      <c r="J126" s="479">
        <f>ROUND(I126*H126,1)</f>
        <v>0</v>
      </c>
      <c r="K126" s="480"/>
      <c r="L126" s="317"/>
      <c r="M126" s="481" t="s">
        <v>3</v>
      </c>
      <c r="N126" s="482" t="s">
        <v>40</v>
      </c>
      <c r="O126" s="352"/>
      <c r="P126" s="483">
        <f>O126*H126</f>
        <v>0</v>
      </c>
      <c r="Q126" s="483">
        <v>0</v>
      </c>
      <c r="R126" s="483">
        <f>Q126*H126</f>
        <v>0</v>
      </c>
      <c r="S126" s="483">
        <v>0</v>
      </c>
      <c r="T126" s="484">
        <f>S126*H126</f>
        <v>0</v>
      </c>
      <c r="U126" s="312"/>
      <c r="V126" s="312"/>
      <c r="W126" s="312"/>
      <c r="X126" s="312"/>
      <c r="Y126" s="312"/>
      <c r="Z126" s="312"/>
      <c r="AA126" s="312"/>
      <c r="AB126" s="312"/>
      <c r="AC126" s="312"/>
      <c r="AD126" s="312"/>
      <c r="AE126" s="312"/>
      <c r="AR126" s="485" t="s">
        <v>197</v>
      </c>
      <c r="AT126" s="485" t="s">
        <v>142</v>
      </c>
      <c r="AU126" s="485" t="s">
        <v>78</v>
      </c>
      <c r="AY126" s="296" t="s">
        <v>139</v>
      </c>
      <c r="BE126" s="486">
        <f>IF(N126="základní",J126,0)</f>
        <v>0</v>
      </c>
      <c r="BF126" s="486">
        <f>IF(N126="snížená",J126,0)</f>
        <v>0</v>
      </c>
      <c r="BG126" s="486">
        <f>IF(N126="zákl. přenesená",J126,0)</f>
        <v>0</v>
      </c>
      <c r="BH126" s="486">
        <f>IF(N126="sníž. přenesená",J126,0)</f>
        <v>0</v>
      </c>
      <c r="BI126" s="486">
        <f>IF(N126="nulová",J126,0)</f>
        <v>0</v>
      </c>
      <c r="BJ126" s="296" t="s">
        <v>76</v>
      </c>
      <c r="BK126" s="486">
        <f>ROUND(I126*H126,1)</f>
        <v>0</v>
      </c>
      <c r="BL126" s="296" t="s">
        <v>197</v>
      </c>
      <c r="BM126" s="485" t="s">
        <v>1363</v>
      </c>
    </row>
    <row r="127" spans="1:65" s="318" customFormat="1" ht="24.15" customHeight="1">
      <c r="A127" s="312"/>
      <c r="B127" s="313"/>
      <c r="C127" s="473" t="s">
        <v>174</v>
      </c>
      <c r="D127" s="473" t="s">
        <v>142</v>
      </c>
      <c r="E127" s="474" t="s">
        <v>1364</v>
      </c>
      <c r="F127" s="475" t="s">
        <v>1365</v>
      </c>
      <c r="G127" s="476" t="s">
        <v>1366</v>
      </c>
      <c r="H127" s="498"/>
      <c r="I127" s="478"/>
      <c r="J127" s="479">
        <f>ROUND(I127*H127,1)</f>
        <v>0</v>
      </c>
      <c r="K127" s="480"/>
      <c r="L127" s="317"/>
      <c r="M127" s="481" t="s">
        <v>3</v>
      </c>
      <c r="N127" s="482" t="s">
        <v>40</v>
      </c>
      <c r="O127" s="352"/>
      <c r="P127" s="483">
        <f>O127*H127</f>
        <v>0</v>
      </c>
      <c r="Q127" s="483">
        <v>0</v>
      </c>
      <c r="R127" s="483">
        <f>Q127*H127</f>
        <v>0</v>
      </c>
      <c r="S127" s="483">
        <v>0</v>
      </c>
      <c r="T127" s="484">
        <f>S127*H127</f>
        <v>0</v>
      </c>
      <c r="U127" s="312"/>
      <c r="V127" s="312"/>
      <c r="W127" s="312"/>
      <c r="X127" s="312"/>
      <c r="Y127" s="312"/>
      <c r="Z127" s="312"/>
      <c r="AA127" s="312"/>
      <c r="AB127" s="312"/>
      <c r="AC127" s="312"/>
      <c r="AD127" s="312"/>
      <c r="AE127" s="312"/>
      <c r="AR127" s="485" t="s">
        <v>197</v>
      </c>
      <c r="AT127" s="485" t="s">
        <v>142</v>
      </c>
      <c r="AU127" s="485" t="s">
        <v>78</v>
      </c>
      <c r="AY127" s="296" t="s">
        <v>139</v>
      </c>
      <c r="BE127" s="486">
        <f>IF(N127="základní",J127,0)</f>
        <v>0</v>
      </c>
      <c r="BF127" s="486">
        <f>IF(N127="snížená",J127,0)</f>
        <v>0</v>
      </c>
      <c r="BG127" s="486">
        <f>IF(N127="zákl. přenesená",J127,0)</f>
        <v>0</v>
      </c>
      <c r="BH127" s="486">
        <f>IF(N127="sníž. přenesená",J127,0)</f>
        <v>0</v>
      </c>
      <c r="BI127" s="486">
        <f>IF(N127="nulová",J127,0)</f>
        <v>0</v>
      </c>
      <c r="BJ127" s="296" t="s">
        <v>76</v>
      </c>
      <c r="BK127" s="486">
        <f>ROUND(I127*H127,1)</f>
        <v>0</v>
      </c>
      <c r="BL127" s="296" t="s">
        <v>197</v>
      </c>
      <c r="BM127" s="485" t="s">
        <v>1367</v>
      </c>
    </row>
    <row r="128" spans="1:65" s="456" customFormat="1" ht="22.8" customHeight="1">
      <c r="B128" s="457"/>
      <c r="C128" s="458"/>
      <c r="D128" s="459" t="s">
        <v>68</v>
      </c>
      <c r="E128" s="471" t="s">
        <v>1368</v>
      </c>
      <c r="F128" s="471" t="s">
        <v>1369</v>
      </c>
      <c r="G128" s="458"/>
      <c r="H128" s="458"/>
      <c r="I128" s="461"/>
      <c r="J128" s="472">
        <f>BK128</f>
        <v>0</v>
      </c>
      <c r="K128" s="458"/>
      <c r="L128" s="463"/>
      <c r="M128" s="464"/>
      <c r="N128" s="465"/>
      <c r="O128" s="465"/>
      <c r="P128" s="466">
        <f>SUM(P129:P135)</f>
        <v>0</v>
      </c>
      <c r="Q128" s="465"/>
      <c r="R128" s="466">
        <f>SUM(R129:R135)</f>
        <v>1.8880000000000001E-2</v>
      </c>
      <c r="S128" s="465"/>
      <c r="T128" s="467">
        <f>SUM(T129:T135)</f>
        <v>0</v>
      </c>
      <c r="AR128" s="468" t="s">
        <v>78</v>
      </c>
      <c r="AT128" s="469" t="s">
        <v>68</v>
      </c>
      <c r="AU128" s="469" t="s">
        <v>76</v>
      </c>
      <c r="AY128" s="468" t="s">
        <v>139</v>
      </c>
      <c r="BK128" s="470">
        <f>SUM(BK129:BK135)</f>
        <v>0</v>
      </c>
    </row>
    <row r="129" spans="1:65" s="318" customFormat="1" ht="16.5" customHeight="1">
      <c r="A129" s="312"/>
      <c r="B129" s="313"/>
      <c r="C129" s="473" t="s">
        <v>183</v>
      </c>
      <c r="D129" s="473" t="s">
        <v>142</v>
      </c>
      <c r="E129" s="474" t="s">
        <v>1370</v>
      </c>
      <c r="F129" s="475" t="s">
        <v>1371</v>
      </c>
      <c r="G129" s="476" t="s">
        <v>1353</v>
      </c>
      <c r="H129" s="477">
        <v>2</v>
      </c>
      <c r="I129" s="478"/>
      <c r="J129" s="479">
        <f t="shared" ref="J129:J135" si="0">ROUND(I129*H129,1)</f>
        <v>0</v>
      </c>
      <c r="K129" s="480"/>
      <c r="L129" s="317"/>
      <c r="M129" s="481" t="s">
        <v>3</v>
      </c>
      <c r="N129" s="482" t="s">
        <v>40</v>
      </c>
      <c r="O129" s="352"/>
      <c r="P129" s="483">
        <f t="shared" ref="P129:P135" si="1">O129*H129</f>
        <v>0</v>
      </c>
      <c r="Q129" s="483">
        <v>0</v>
      </c>
      <c r="R129" s="483">
        <f t="shared" ref="R129:R135" si="2">Q129*H129</f>
        <v>0</v>
      </c>
      <c r="S129" s="483">
        <v>0</v>
      </c>
      <c r="T129" s="484">
        <f t="shared" ref="T129:T135" si="3">S129*H129</f>
        <v>0</v>
      </c>
      <c r="U129" s="312"/>
      <c r="V129" s="312"/>
      <c r="W129" s="312"/>
      <c r="X129" s="312"/>
      <c r="Y129" s="312"/>
      <c r="Z129" s="312"/>
      <c r="AA129" s="312"/>
      <c r="AB129" s="312"/>
      <c r="AC129" s="312"/>
      <c r="AD129" s="312"/>
      <c r="AE129" s="312"/>
      <c r="AR129" s="485" t="s">
        <v>197</v>
      </c>
      <c r="AT129" s="485" t="s">
        <v>142</v>
      </c>
      <c r="AU129" s="485" t="s">
        <v>78</v>
      </c>
      <c r="AY129" s="296" t="s">
        <v>139</v>
      </c>
      <c r="BE129" s="486">
        <f t="shared" ref="BE129:BE135" si="4">IF(N129="základní",J129,0)</f>
        <v>0</v>
      </c>
      <c r="BF129" s="486">
        <f t="shared" ref="BF129:BF135" si="5">IF(N129="snížená",J129,0)</f>
        <v>0</v>
      </c>
      <c r="BG129" s="486">
        <f t="shared" ref="BG129:BG135" si="6">IF(N129="zákl. přenesená",J129,0)</f>
        <v>0</v>
      </c>
      <c r="BH129" s="486">
        <f t="shared" ref="BH129:BH135" si="7">IF(N129="sníž. přenesená",J129,0)</f>
        <v>0</v>
      </c>
      <c r="BI129" s="486">
        <f t="shared" ref="BI129:BI135" si="8">IF(N129="nulová",J129,0)</f>
        <v>0</v>
      </c>
      <c r="BJ129" s="296" t="s">
        <v>76</v>
      </c>
      <c r="BK129" s="486">
        <f t="shared" ref="BK129:BK135" si="9">ROUND(I129*H129,1)</f>
        <v>0</v>
      </c>
      <c r="BL129" s="296" t="s">
        <v>197</v>
      </c>
      <c r="BM129" s="485" t="s">
        <v>1372</v>
      </c>
    </row>
    <row r="130" spans="1:65" s="318" customFormat="1" ht="24.15" customHeight="1">
      <c r="A130" s="312"/>
      <c r="B130" s="313"/>
      <c r="C130" s="473" t="s">
        <v>190</v>
      </c>
      <c r="D130" s="473" t="s">
        <v>142</v>
      </c>
      <c r="E130" s="474" t="s">
        <v>1373</v>
      </c>
      <c r="F130" s="475" t="s">
        <v>1374</v>
      </c>
      <c r="G130" s="476" t="s">
        <v>1353</v>
      </c>
      <c r="H130" s="477">
        <v>2</v>
      </c>
      <c r="I130" s="478"/>
      <c r="J130" s="479">
        <f t="shared" si="0"/>
        <v>0</v>
      </c>
      <c r="K130" s="480"/>
      <c r="L130" s="317"/>
      <c r="M130" s="481" t="s">
        <v>3</v>
      </c>
      <c r="N130" s="482" t="s">
        <v>40</v>
      </c>
      <c r="O130" s="352"/>
      <c r="P130" s="483">
        <f t="shared" si="1"/>
        <v>0</v>
      </c>
      <c r="Q130" s="483">
        <v>0</v>
      </c>
      <c r="R130" s="483">
        <f t="shared" si="2"/>
        <v>0</v>
      </c>
      <c r="S130" s="483">
        <v>0</v>
      </c>
      <c r="T130" s="484">
        <f t="shared" si="3"/>
        <v>0</v>
      </c>
      <c r="U130" s="312"/>
      <c r="V130" s="312"/>
      <c r="W130" s="312"/>
      <c r="X130" s="312"/>
      <c r="Y130" s="312"/>
      <c r="Z130" s="312"/>
      <c r="AA130" s="312"/>
      <c r="AB130" s="312"/>
      <c r="AC130" s="312"/>
      <c r="AD130" s="312"/>
      <c r="AE130" s="312"/>
      <c r="AR130" s="485" t="s">
        <v>197</v>
      </c>
      <c r="AT130" s="485" t="s">
        <v>142</v>
      </c>
      <c r="AU130" s="485" t="s">
        <v>78</v>
      </c>
      <c r="AY130" s="296" t="s">
        <v>139</v>
      </c>
      <c r="BE130" s="486">
        <f t="shared" si="4"/>
        <v>0</v>
      </c>
      <c r="BF130" s="486">
        <f t="shared" si="5"/>
        <v>0</v>
      </c>
      <c r="BG130" s="486">
        <f t="shared" si="6"/>
        <v>0</v>
      </c>
      <c r="BH130" s="486">
        <f t="shared" si="7"/>
        <v>0</v>
      </c>
      <c r="BI130" s="486">
        <f t="shared" si="8"/>
        <v>0</v>
      </c>
      <c r="BJ130" s="296" t="s">
        <v>76</v>
      </c>
      <c r="BK130" s="486">
        <f t="shared" si="9"/>
        <v>0</v>
      </c>
      <c r="BL130" s="296" t="s">
        <v>197</v>
      </c>
      <c r="BM130" s="485" t="s">
        <v>1375</v>
      </c>
    </row>
    <row r="131" spans="1:65" s="318" customFormat="1" ht="76.349999999999994" customHeight="1">
      <c r="A131" s="312"/>
      <c r="B131" s="313"/>
      <c r="C131" s="487" t="s">
        <v>178</v>
      </c>
      <c r="D131" s="487" t="s">
        <v>175</v>
      </c>
      <c r="E131" s="488" t="s">
        <v>1376</v>
      </c>
      <c r="F131" s="489" t="s">
        <v>1377</v>
      </c>
      <c r="G131" s="490" t="s">
        <v>1353</v>
      </c>
      <c r="H131" s="491">
        <v>2</v>
      </c>
      <c r="I131" s="492"/>
      <c r="J131" s="493">
        <f t="shared" si="0"/>
        <v>0</v>
      </c>
      <c r="K131" s="494"/>
      <c r="L131" s="495"/>
      <c r="M131" s="496" t="s">
        <v>3</v>
      </c>
      <c r="N131" s="497" t="s">
        <v>40</v>
      </c>
      <c r="O131" s="352"/>
      <c r="P131" s="483">
        <f t="shared" si="1"/>
        <v>0</v>
      </c>
      <c r="Q131" s="483">
        <v>0</v>
      </c>
      <c r="R131" s="483">
        <f t="shared" si="2"/>
        <v>0</v>
      </c>
      <c r="S131" s="483">
        <v>0</v>
      </c>
      <c r="T131" s="484">
        <f t="shared" si="3"/>
        <v>0</v>
      </c>
      <c r="U131" s="312"/>
      <c r="V131" s="312"/>
      <c r="W131" s="312"/>
      <c r="X131" s="312"/>
      <c r="Y131" s="312"/>
      <c r="Z131" s="312"/>
      <c r="AA131" s="312"/>
      <c r="AB131" s="312"/>
      <c r="AC131" s="312"/>
      <c r="AD131" s="312"/>
      <c r="AE131" s="312"/>
      <c r="AR131" s="485" t="s">
        <v>348</v>
      </c>
      <c r="AT131" s="485" t="s">
        <v>175</v>
      </c>
      <c r="AU131" s="485" t="s">
        <v>78</v>
      </c>
      <c r="AY131" s="296" t="s">
        <v>139</v>
      </c>
      <c r="BE131" s="486">
        <f t="shared" si="4"/>
        <v>0</v>
      </c>
      <c r="BF131" s="486">
        <f t="shared" si="5"/>
        <v>0</v>
      </c>
      <c r="BG131" s="486">
        <f t="shared" si="6"/>
        <v>0</v>
      </c>
      <c r="BH131" s="486">
        <f t="shared" si="7"/>
        <v>0</v>
      </c>
      <c r="BI131" s="486">
        <f t="shared" si="8"/>
        <v>0</v>
      </c>
      <c r="BJ131" s="296" t="s">
        <v>76</v>
      </c>
      <c r="BK131" s="486">
        <f t="shared" si="9"/>
        <v>0</v>
      </c>
      <c r="BL131" s="296" t="s">
        <v>197</v>
      </c>
      <c r="BM131" s="485" t="s">
        <v>1378</v>
      </c>
    </row>
    <row r="132" spans="1:65" s="318" customFormat="1" ht="76.349999999999994" customHeight="1">
      <c r="A132" s="312"/>
      <c r="B132" s="313"/>
      <c r="C132" s="487" t="s">
        <v>202</v>
      </c>
      <c r="D132" s="487" t="s">
        <v>175</v>
      </c>
      <c r="E132" s="488" t="s">
        <v>1379</v>
      </c>
      <c r="F132" s="489" t="s">
        <v>1380</v>
      </c>
      <c r="G132" s="490" t="s">
        <v>1353</v>
      </c>
      <c r="H132" s="491">
        <v>1</v>
      </c>
      <c r="I132" s="492"/>
      <c r="J132" s="493">
        <f t="shared" si="0"/>
        <v>0</v>
      </c>
      <c r="K132" s="494"/>
      <c r="L132" s="495"/>
      <c r="M132" s="496" t="s">
        <v>3</v>
      </c>
      <c r="N132" s="497" t="s">
        <v>40</v>
      </c>
      <c r="O132" s="352"/>
      <c r="P132" s="483">
        <f t="shared" si="1"/>
        <v>0</v>
      </c>
      <c r="Q132" s="483">
        <v>0</v>
      </c>
      <c r="R132" s="483">
        <f t="shared" si="2"/>
        <v>0</v>
      </c>
      <c r="S132" s="483">
        <v>0</v>
      </c>
      <c r="T132" s="484">
        <f t="shared" si="3"/>
        <v>0</v>
      </c>
      <c r="U132" s="312"/>
      <c r="V132" s="312"/>
      <c r="W132" s="312"/>
      <c r="X132" s="312"/>
      <c r="Y132" s="312"/>
      <c r="Z132" s="312"/>
      <c r="AA132" s="312"/>
      <c r="AB132" s="312"/>
      <c r="AC132" s="312"/>
      <c r="AD132" s="312"/>
      <c r="AE132" s="312"/>
      <c r="AR132" s="485" t="s">
        <v>348</v>
      </c>
      <c r="AT132" s="485" t="s">
        <v>175</v>
      </c>
      <c r="AU132" s="485" t="s">
        <v>78</v>
      </c>
      <c r="AY132" s="296" t="s">
        <v>139</v>
      </c>
      <c r="BE132" s="486">
        <f t="shared" si="4"/>
        <v>0</v>
      </c>
      <c r="BF132" s="486">
        <f t="shared" si="5"/>
        <v>0</v>
      </c>
      <c r="BG132" s="486">
        <f t="shared" si="6"/>
        <v>0</v>
      </c>
      <c r="BH132" s="486">
        <f t="shared" si="7"/>
        <v>0</v>
      </c>
      <c r="BI132" s="486">
        <f t="shared" si="8"/>
        <v>0</v>
      </c>
      <c r="BJ132" s="296" t="s">
        <v>76</v>
      </c>
      <c r="BK132" s="486">
        <f t="shared" si="9"/>
        <v>0</v>
      </c>
      <c r="BL132" s="296" t="s">
        <v>197</v>
      </c>
      <c r="BM132" s="485" t="s">
        <v>1381</v>
      </c>
    </row>
    <row r="133" spans="1:65" s="318" customFormat="1" ht="16.5" customHeight="1">
      <c r="A133" s="312"/>
      <c r="B133" s="313"/>
      <c r="C133" s="473" t="s">
        <v>212</v>
      </c>
      <c r="D133" s="473" t="s">
        <v>142</v>
      </c>
      <c r="E133" s="474" t="s">
        <v>1382</v>
      </c>
      <c r="F133" s="475" t="s">
        <v>1383</v>
      </c>
      <c r="G133" s="476" t="s">
        <v>468</v>
      </c>
      <c r="H133" s="477">
        <v>3</v>
      </c>
      <c r="I133" s="478"/>
      <c r="J133" s="479">
        <f t="shared" si="0"/>
        <v>0</v>
      </c>
      <c r="K133" s="480"/>
      <c r="L133" s="317"/>
      <c r="M133" s="481" t="s">
        <v>3</v>
      </c>
      <c r="N133" s="482" t="s">
        <v>40</v>
      </c>
      <c r="O133" s="352"/>
      <c r="P133" s="483">
        <f t="shared" si="1"/>
        <v>0</v>
      </c>
      <c r="Q133" s="483">
        <v>0</v>
      </c>
      <c r="R133" s="483">
        <f t="shared" si="2"/>
        <v>0</v>
      </c>
      <c r="S133" s="483">
        <v>0</v>
      </c>
      <c r="T133" s="484">
        <f t="shared" si="3"/>
        <v>0</v>
      </c>
      <c r="U133" s="312"/>
      <c r="V133" s="312"/>
      <c r="W133" s="312"/>
      <c r="X133" s="312"/>
      <c r="Y133" s="312"/>
      <c r="Z133" s="312"/>
      <c r="AA133" s="312"/>
      <c r="AB133" s="312"/>
      <c r="AC133" s="312"/>
      <c r="AD133" s="312"/>
      <c r="AE133" s="312"/>
      <c r="AR133" s="485" t="s">
        <v>197</v>
      </c>
      <c r="AT133" s="485" t="s">
        <v>142</v>
      </c>
      <c r="AU133" s="485" t="s">
        <v>78</v>
      </c>
      <c r="AY133" s="296" t="s">
        <v>139</v>
      </c>
      <c r="BE133" s="486">
        <f t="shared" si="4"/>
        <v>0</v>
      </c>
      <c r="BF133" s="486">
        <f t="shared" si="5"/>
        <v>0</v>
      </c>
      <c r="BG133" s="486">
        <f t="shared" si="6"/>
        <v>0</v>
      </c>
      <c r="BH133" s="486">
        <f t="shared" si="7"/>
        <v>0</v>
      </c>
      <c r="BI133" s="486">
        <f t="shared" si="8"/>
        <v>0</v>
      </c>
      <c r="BJ133" s="296" t="s">
        <v>76</v>
      </c>
      <c r="BK133" s="486">
        <f t="shared" si="9"/>
        <v>0</v>
      </c>
      <c r="BL133" s="296" t="s">
        <v>197</v>
      </c>
      <c r="BM133" s="485" t="s">
        <v>1384</v>
      </c>
    </row>
    <row r="134" spans="1:65" s="318" customFormat="1" ht="16.5" customHeight="1">
      <c r="A134" s="312"/>
      <c r="B134" s="313"/>
      <c r="C134" s="473" t="s">
        <v>218</v>
      </c>
      <c r="D134" s="473" t="s">
        <v>142</v>
      </c>
      <c r="E134" s="474" t="s">
        <v>1385</v>
      </c>
      <c r="F134" s="475" t="s">
        <v>1386</v>
      </c>
      <c r="G134" s="476" t="s">
        <v>1387</v>
      </c>
      <c r="H134" s="477">
        <v>4</v>
      </c>
      <c r="I134" s="478"/>
      <c r="J134" s="479">
        <f t="shared" si="0"/>
        <v>0</v>
      </c>
      <c r="K134" s="480"/>
      <c r="L134" s="317"/>
      <c r="M134" s="481" t="s">
        <v>3</v>
      </c>
      <c r="N134" s="482" t="s">
        <v>40</v>
      </c>
      <c r="O134" s="352"/>
      <c r="P134" s="483">
        <f t="shared" si="1"/>
        <v>0</v>
      </c>
      <c r="Q134" s="483">
        <v>4.7200000000000002E-3</v>
      </c>
      <c r="R134" s="483">
        <f t="shared" si="2"/>
        <v>1.8880000000000001E-2</v>
      </c>
      <c r="S134" s="483">
        <v>0</v>
      </c>
      <c r="T134" s="484">
        <f t="shared" si="3"/>
        <v>0</v>
      </c>
      <c r="U134" s="312"/>
      <c r="V134" s="312"/>
      <c r="W134" s="312"/>
      <c r="X134" s="312"/>
      <c r="Y134" s="312"/>
      <c r="Z134" s="312"/>
      <c r="AA134" s="312"/>
      <c r="AB134" s="312"/>
      <c r="AC134" s="312"/>
      <c r="AD134" s="312"/>
      <c r="AE134" s="312"/>
      <c r="AR134" s="485" t="s">
        <v>197</v>
      </c>
      <c r="AT134" s="485" t="s">
        <v>142</v>
      </c>
      <c r="AU134" s="485" t="s">
        <v>78</v>
      </c>
      <c r="AY134" s="296" t="s">
        <v>139</v>
      </c>
      <c r="BE134" s="486">
        <f t="shared" si="4"/>
        <v>0</v>
      </c>
      <c r="BF134" s="486">
        <f t="shared" si="5"/>
        <v>0</v>
      </c>
      <c r="BG134" s="486">
        <f t="shared" si="6"/>
        <v>0</v>
      </c>
      <c r="BH134" s="486">
        <f t="shared" si="7"/>
        <v>0</v>
      </c>
      <c r="BI134" s="486">
        <f t="shared" si="8"/>
        <v>0</v>
      </c>
      <c r="BJ134" s="296" t="s">
        <v>76</v>
      </c>
      <c r="BK134" s="486">
        <f t="shared" si="9"/>
        <v>0</v>
      </c>
      <c r="BL134" s="296" t="s">
        <v>197</v>
      </c>
      <c r="BM134" s="485" t="s">
        <v>1388</v>
      </c>
    </row>
    <row r="135" spans="1:65" s="318" customFormat="1" ht="24.15" customHeight="1">
      <c r="A135" s="312"/>
      <c r="B135" s="313"/>
      <c r="C135" s="473" t="s">
        <v>226</v>
      </c>
      <c r="D135" s="473" t="s">
        <v>142</v>
      </c>
      <c r="E135" s="474" t="s">
        <v>1389</v>
      </c>
      <c r="F135" s="475" t="s">
        <v>1390</v>
      </c>
      <c r="G135" s="476" t="s">
        <v>1366</v>
      </c>
      <c r="H135" s="498"/>
      <c r="I135" s="478"/>
      <c r="J135" s="479">
        <f t="shared" si="0"/>
        <v>0</v>
      </c>
      <c r="K135" s="480"/>
      <c r="L135" s="317"/>
      <c r="M135" s="481" t="s">
        <v>3</v>
      </c>
      <c r="N135" s="482" t="s">
        <v>40</v>
      </c>
      <c r="O135" s="352"/>
      <c r="P135" s="483">
        <f t="shared" si="1"/>
        <v>0</v>
      </c>
      <c r="Q135" s="483">
        <v>0</v>
      </c>
      <c r="R135" s="483">
        <f t="shared" si="2"/>
        <v>0</v>
      </c>
      <c r="S135" s="483">
        <v>0</v>
      </c>
      <c r="T135" s="484">
        <f t="shared" si="3"/>
        <v>0</v>
      </c>
      <c r="U135" s="312"/>
      <c r="V135" s="312"/>
      <c r="W135" s="312"/>
      <c r="X135" s="312"/>
      <c r="Y135" s="312"/>
      <c r="Z135" s="312"/>
      <c r="AA135" s="312"/>
      <c r="AB135" s="312"/>
      <c r="AC135" s="312"/>
      <c r="AD135" s="312"/>
      <c r="AE135" s="312"/>
      <c r="AR135" s="485" t="s">
        <v>197</v>
      </c>
      <c r="AT135" s="485" t="s">
        <v>142</v>
      </c>
      <c r="AU135" s="485" t="s">
        <v>78</v>
      </c>
      <c r="AY135" s="296" t="s">
        <v>139</v>
      </c>
      <c r="BE135" s="486">
        <f t="shared" si="4"/>
        <v>0</v>
      </c>
      <c r="BF135" s="486">
        <f t="shared" si="5"/>
        <v>0</v>
      </c>
      <c r="BG135" s="486">
        <f t="shared" si="6"/>
        <v>0</v>
      </c>
      <c r="BH135" s="486">
        <f t="shared" si="7"/>
        <v>0</v>
      </c>
      <c r="BI135" s="486">
        <f t="shared" si="8"/>
        <v>0</v>
      </c>
      <c r="BJ135" s="296" t="s">
        <v>76</v>
      </c>
      <c r="BK135" s="486">
        <f t="shared" si="9"/>
        <v>0</v>
      </c>
      <c r="BL135" s="296" t="s">
        <v>197</v>
      </c>
      <c r="BM135" s="485" t="s">
        <v>1391</v>
      </c>
    </row>
    <row r="136" spans="1:65" s="456" customFormat="1" ht="25.95" customHeight="1">
      <c r="B136" s="457"/>
      <c r="C136" s="458"/>
      <c r="D136" s="459" t="s">
        <v>68</v>
      </c>
      <c r="E136" s="460" t="s">
        <v>1155</v>
      </c>
      <c r="F136" s="460" t="s">
        <v>1156</v>
      </c>
      <c r="G136" s="458"/>
      <c r="H136" s="458"/>
      <c r="I136" s="461"/>
      <c r="J136" s="462">
        <f>BK136</f>
        <v>0</v>
      </c>
      <c r="K136" s="458"/>
      <c r="L136" s="463"/>
      <c r="M136" s="464"/>
      <c r="N136" s="465"/>
      <c r="O136" s="465"/>
      <c r="P136" s="466">
        <f>SUM(P137:P139)</f>
        <v>0</v>
      </c>
      <c r="Q136" s="465"/>
      <c r="R136" s="466">
        <f>SUM(R137:R139)</f>
        <v>0</v>
      </c>
      <c r="S136" s="465"/>
      <c r="T136" s="467">
        <f>SUM(T137:T139)</f>
        <v>0</v>
      </c>
      <c r="AR136" s="468" t="s">
        <v>147</v>
      </c>
      <c r="AT136" s="469" t="s">
        <v>68</v>
      </c>
      <c r="AU136" s="469" t="s">
        <v>69</v>
      </c>
      <c r="AY136" s="468" t="s">
        <v>139</v>
      </c>
      <c r="BK136" s="470">
        <f>SUM(BK137:BK139)</f>
        <v>0</v>
      </c>
    </row>
    <row r="137" spans="1:65" s="318" customFormat="1" ht="16.5" customHeight="1">
      <c r="A137" s="312"/>
      <c r="B137" s="313"/>
      <c r="C137" s="473" t="s">
        <v>231</v>
      </c>
      <c r="D137" s="473" t="s">
        <v>142</v>
      </c>
      <c r="E137" s="474" t="s">
        <v>1392</v>
      </c>
      <c r="F137" s="475" t="s">
        <v>1393</v>
      </c>
      <c r="G137" s="476" t="s">
        <v>1394</v>
      </c>
      <c r="H137" s="477">
        <v>16</v>
      </c>
      <c r="I137" s="478"/>
      <c r="J137" s="479">
        <f>ROUND(I137*H137,1)</f>
        <v>0</v>
      </c>
      <c r="K137" s="480"/>
      <c r="L137" s="317"/>
      <c r="M137" s="481" t="s">
        <v>3</v>
      </c>
      <c r="N137" s="482" t="s">
        <v>40</v>
      </c>
      <c r="O137" s="352"/>
      <c r="P137" s="483">
        <f>O137*H137</f>
        <v>0</v>
      </c>
      <c r="Q137" s="483">
        <v>0</v>
      </c>
      <c r="R137" s="483">
        <f>Q137*H137</f>
        <v>0</v>
      </c>
      <c r="S137" s="483">
        <v>0</v>
      </c>
      <c r="T137" s="484">
        <f>S137*H137</f>
        <v>0</v>
      </c>
      <c r="U137" s="312"/>
      <c r="V137" s="312"/>
      <c r="W137" s="312"/>
      <c r="X137" s="312"/>
      <c r="Y137" s="312"/>
      <c r="Z137" s="312"/>
      <c r="AA137" s="312"/>
      <c r="AB137" s="312"/>
      <c r="AC137" s="312"/>
      <c r="AD137" s="312"/>
      <c r="AE137" s="312"/>
      <c r="AR137" s="485" t="s">
        <v>1395</v>
      </c>
      <c r="AT137" s="485" t="s">
        <v>142</v>
      </c>
      <c r="AU137" s="485" t="s">
        <v>76</v>
      </c>
      <c r="AY137" s="296" t="s">
        <v>139</v>
      </c>
      <c r="BE137" s="486">
        <f>IF(N137="základní",J137,0)</f>
        <v>0</v>
      </c>
      <c r="BF137" s="486">
        <f>IF(N137="snížená",J137,0)</f>
        <v>0</v>
      </c>
      <c r="BG137" s="486">
        <f>IF(N137="zákl. přenesená",J137,0)</f>
        <v>0</v>
      </c>
      <c r="BH137" s="486">
        <f>IF(N137="sníž. přenesená",J137,0)</f>
        <v>0</v>
      </c>
      <c r="BI137" s="486">
        <f>IF(N137="nulová",J137,0)</f>
        <v>0</v>
      </c>
      <c r="BJ137" s="296" t="s">
        <v>76</v>
      </c>
      <c r="BK137" s="486">
        <f>ROUND(I137*H137,1)</f>
        <v>0</v>
      </c>
      <c r="BL137" s="296" t="s">
        <v>1395</v>
      </c>
      <c r="BM137" s="485" t="s">
        <v>1396</v>
      </c>
    </row>
    <row r="138" spans="1:65" s="318" customFormat="1" ht="16.5" customHeight="1">
      <c r="A138" s="312"/>
      <c r="B138" s="313"/>
      <c r="C138" s="473" t="s">
        <v>236</v>
      </c>
      <c r="D138" s="473" t="s">
        <v>142</v>
      </c>
      <c r="E138" s="474" t="s">
        <v>1397</v>
      </c>
      <c r="F138" s="475" t="s">
        <v>1324</v>
      </c>
      <c r="G138" s="476" t="s">
        <v>1353</v>
      </c>
      <c r="H138" s="477">
        <v>1</v>
      </c>
      <c r="I138" s="478"/>
      <c r="J138" s="479">
        <f>ROUND(I138*H138,1)</f>
        <v>0</v>
      </c>
      <c r="K138" s="480"/>
      <c r="L138" s="317"/>
      <c r="M138" s="481" t="s">
        <v>3</v>
      </c>
      <c r="N138" s="482" t="s">
        <v>40</v>
      </c>
      <c r="O138" s="352"/>
      <c r="P138" s="483">
        <f>O138*H138</f>
        <v>0</v>
      </c>
      <c r="Q138" s="483">
        <v>0</v>
      </c>
      <c r="R138" s="483">
        <f>Q138*H138</f>
        <v>0</v>
      </c>
      <c r="S138" s="483">
        <v>0</v>
      </c>
      <c r="T138" s="484">
        <f>S138*H138</f>
        <v>0</v>
      </c>
      <c r="U138" s="312"/>
      <c r="V138" s="312"/>
      <c r="W138" s="312"/>
      <c r="X138" s="312"/>
      <c r="Y138" s="312"/>
      <c r="Z138" s="312"/>
      <c r="AA138" s="312"/>
      <c r="AB138" s="312"/>
      <c r="AC138" s="312"/>
      <c r="AD138" s="312"/>
      <c r="AE138" s="312"/>
      <c r="AR138" s="485" t="s">
        <v>1395</v>
      </c>
      <c r="AT138" s="485" t="s">
        <v>142</v>
      </c>
      <c r="AU138" s="485" t="s">
        <v>76</v>
      </c>
      <c r="AY138" s="296" t="s">
        <v>139</v>
      </c>
      <c r="BE138" s="486">
        <f>IF(N138="základní",J138,0)</f>
        <v>0</v>
      </c>
      <c r="BF138" s="486">
        <f>IF(N138="snížená",J138,0)</f>
        <v>0</v>
      </c>
      <c r="BG138" s="486">
        <f>IF(N138="zákl. přenesená",J138,0)</f>
        <v>0</v>
      </c>
      <c r="BH138" s="486">
        <f>IF(N138="sníž. přenesená",J138,0)</f>
        <v>0</v>
      </c>
      <c r="BI138" s="486">
        <f>IF(N138="nulová",J138,0)</f>
        <v>0</v>
      </c>
      <c r="BJ138" s="296" t="s">
        <v>76</v>
      </c>
      <c r="BK138" s="486">
        <f>ROUND(I138*H138,1)</f>
        <v>0</v>
      </c>
      <c r="BL138" s="296" t="s">
        <v>1395</v>
      </c>
      <c r="BM138" s="485" t="s">
        <v>1398</v>
      </c>
    </row>
    <row r="139" spans="1:65" s="318" customFormat="1" ht="16.5" customHeight="1">
      <c r="A139" s="312"/>
      <c r="B139" s="313"/>
      <c r="C139" s="473" t="s">
        <v>9</v>
      </c>
      <c r="D139" s="473" t="s">
        <v>142</v>
      </c>
      <c r="E139" s="474" t="s">
        <v>1399</v>
      </c>
      <c r="F139" s="475" t="s">
        <v>1400</v>
      </c>
      <c r="G139" s="476" t="s">
        <v>1394</v>
      </c>
      <c r="H139" s="477">
        <v>16</v>
      </c>
      <c r="I139" s="478"/>
      <c r="J139" s="479">
        <f>ROUND(I139*H139,1)</f>
        <v>0</v>
      </c>
      <c r="K139" s="480"/>
      <c r="L139" s="317"/>
      <c r="M139" s="499" t="s">
        <v>3</v>
      </c>
      <c r="N139" s="500" t="s">
        <v>40</v>
      </c>
      <c r="O139" s="501"/>
      <c r="P139" s="502">
        <f>O139*H139</f>
        <v>0</v>
      </c>
      <c r="Q139" s="502">
        <v>0</v>
      </c>
      <c r="R139" s="502">
        <f>Q139*H139</f>
        <v>0</v>
      </c>
      <c r="S139" s="502">
        <v>0</v>
      </c>
      <c r="T139" s="503">
        <f>S139*H139</f>
        <v>0</v>
      </c>
      <c r="U139" s="312"/>
      <c r="V139" s="312"/>
      <c r="W139" s="312"/>
      <c r="X139" s="312"/>
      <c r="Y139" s="312"/>
      <c r="Z139" s="312"/>
      <c r="AA139" s="312"/>
      <c r="AB139" s="312"/>
      <c r="AC139" s="312"/>
      <c r="AD139" s="312"/>
      <c r="AE139" s="312"/>
      <c r="AR139" s="485" t="s">
        <v>1395</v>
      </c>
      <c r="AT139" s="485" t="s">
        <v>142</v>
      </c>
      <c r="AU139" s="485" t="s">
        <v>76</v>
      </c>
      <c r="AY139" s="296" t="s">
        <v>139</v>
      </c>
      <c r="BE139" s="486">
        <f>IF(N139="základní",J139,0)</f>
        <v>0</v>
      </c>
      <c r="BF139" s="486">
        <f>IF(N139="snížená",J139,0)</f>
        <v>0</v>
      </c>
      <c r="BG139" s="486">
        <f>IF(N139="zákl. přenesená",J139,0)</f>
        <v>0</v>
      </c>
      <c r="BH139" s="486">
        <f>IF(N139="sníž. přenesená",J139,0)</f>
        <v>0</v>
      </c>
      <c r="BI139" s="486">
        <f>IF(N139="nulová",J139,0)</f>
        <v>0</v>
      </c>
      <c r="BJ139" s="296" t="s">
        <v>76</v>
      </c>
      <c r="BK139" s="486">
        <f>ROUND(I139*H139,1)</f>
        <v>0</v>
      </c>
      <c r="BL139" s="296" t="s">
        <v>1395</v>
      </c>
      <c r="BM139" s="485" t="s">
        <v>1401</v>
      </c>
    </row>
    <row r="140" spans="1:65" s="318" customFormat="1" ht="6.9" customHeight="1">
      <c r="A140" s="312"/>
      <c r="B140" s="334"/>
      <c r="C140" s="335"/>
      <c r="D140" s="335"/>
      <c r="E140" s="335"/>
      <c r="F140" s="335"/>
      <c r="G140" s="335"/>
      <c r="H140" s="335"/>
      <c r="I140" s="335"/>
      <c r="J140" s="335"/>
      <c r="K140" s="335"/>
      <c r="L140" s="317"/>
      <c r="M140" s="312"/>
      <c r="O140" s="312"/>
      <c r="P140" s="312"/>
      <c r="Q140" s="312"/>
      <c r="R140" s="312"/>
      <c r="S140" s="312"/>
      <c r="T140" s="312"/>
      <c r="U140" s="312"/>
      <c r="V140" s="312"/>
      <c r="W140" s="312"/>
      <c r="X140" s="312"/>
      <c r="Y140" s="312"/>
      <c r="Z140" s="312"/>
      <c r="AA140" s="312"/>
      <c r="AB140" s="312"/>
      <c r="AC140" s="312"/>
      <c r="AD140" s="312"/>
      <c r="AE140" s="312"/>
    </row>
  </sheetData>
  <sheetProtection algorithmName="SHA-512" hashValue="q83ObRpMvAhsffPUFY0i3wZnK7qz6vYzadqLET7vNBBu+g401uIXFv17uJVPAAzMWOxs9hsQWn8/P4GGAF8r2A==" saltValue="nKD54hbu//pRxK24dRR4peWzUvfQ0o+H3/e6yBIShGigl+FwYjnIMwLpqzfVfh1gDzSBMdJaO4m19zARaGkRUA==" spinCount="100000" sheet="1" objects="1" scenarios="1" formatColumns="0" formatRows="0" autoFilter="0"/>
  <autoFilter ref="C119:K13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13" customWidth="1"/>
    <col min="2" max="2" width="1.7109375" style="213" customWidth="1"/>
    <col min="3" max="4" width="5" style="213" customWidth="1"/>
    <col min="5" max="5" width="11.7109375" style="213" customWidth="1"/>
    <col min="6" max="6" width="9.140625" style="213" customWidth="1"/>
    <col min="7" max="7" width="5" style="213" customWidth="1"/>
    <col min="8" max="8" width="77.85546875" style="213" customWidth="1"/>
    <col min="9" max="10" width="20" style="213" customWidth="1"/>
    <col min="11" max="11" width="1.7109375" style="213" customWidth="1"/>
  </cols>
  <sheetData>
    <row r="1" spans="2:11" s="1" customFormat="1" ht="37.5" customHeight="1"/>
    <row r="2" spans="2:11" s="1" customFormat="1" ht="7.5" customHeight="1">
      <c r="B2" s="214"/>
      <c r="C2" s="215"/>
      <c r="D2" s="215"/>
      <c r="E2" s="215"/>
      <c r="F2" s="215"/>
      <c r="G2" s="215"/>
      <c r="H2" s="215"/>
      <c r="I2" s="215"/>
      <c r="J2" s="215"/>
      <c r="K2" s="216"/>
    </row>
    <row r="3" spans="2:11" s="17" customFormat="1" ht="45" customHeight="1">
      <c r="B3" s="217"/>
      <c r="C3" s="604" t="s">
        <v>1137</v>
      </c>
      <c r="D3" s="604"/>
      <c r="E3" s="604"/>
      <c r="F3" s="604"/>
      <c r="G3" s="604"/>
      <c r="H3" s="604"/>
      <c r="I3" s="604"/>
      <c r="J3" s="604"/>
      <c r="K3" s="218"/>
    </row>
    <row r="4" spans="2:11" s="1" customFormat="1" ht="25.5" customHeight="1">
      <c r="B4" s="219"/>
      <c r="C4" s="605" t="s">
        <v>1138</v>
      </c>
      <c r="D4" s="605"/>
      <c r="E4" s="605"/>
      <c r="F4" s="605"/>
      <c r="G4" s="605"/>
      <c r="H4" s="605"/>
      <c r="I4" s="605"/>
      <c r="J4" s="605"/>
      <c r="K4" s="220"/>
    </row>
    <row r="5" spans="2:11" s="1" customFormat="1" ht="5.25" customHeight="1">
      <c r="B5" s="219"/>
      <c r="C5" s="221"/>
      <c r="D5" s="221"/>
      <c r="E5" s="221"/>
      <c r="F5" s="221"/>
      <c r="G5" s="221"/>
      <c r="H5" s="221"/>
      <c r="I5" s="221"/>
      <c r="J5" s="221"/>
      <c r="K5" s="220"/>
    </row>
    <row r="6" spans="2:11" s="1" customFormat="1" ht="15" customHeight="1">
      <c r="B6" s="219"/>
      <c r="C6" s="603" t="s">
        <v>1139</v>
      </c>
      <c r="D6" s="603"/>
      <c r="E6" s="603"/>
      <c r="F6" s="603"/>
      <c r="G6" s="603"/>
      <c r="H6" s="603"/>
      <c r="I6" s="603"/>
      <c r="J6" s="603"/>
      <c r="K6" s="220"/>
    </row>
    <row r="7" spans="2:11" s="1" customFormat="1" ht="15" customHeight="1">
      <c r="B7" s="223"/>
      <c r="C7" s="603" t="s">
        <v>1140</v>
      </c>
      <c r="D7" s="603"/>
      <c r="E7" s="603"/>
      <c r="F7" s="603"/>
      <c r="G7" s="603"/>
      <c r="H7" s="603"/>
      <c r="I7" s="603"/>
      <c r="J7" s="603"/>
      <c r="K7" s="220"/>
    </row>
    <row r="8" spans="2:11" s="1" customFormat="1" ht="12.75" customHeight="1">
      <c r="B8" s="223"/>
      <c r="C8" s="222"/>
      <c r="D8" s="222"/>
      <c r="E8" s="222"/>
      <c r="F8" s="222"/>
      <c r="G8" s="222"/>
      <c r="H8" s="222"/>
      <c r="I8" s="222"/>
      <c r="J8" s="222"/>
      <c r="K8" s="220"/>
    </row>
    <row r="9" spans="2:11" s="1" customFormat="1" ht="15" customHeight="1">
      <c r="B9" s="223"/>
      <c r="C9" s="603" t="s">
        <v>1141</v>
      </c>
      <c r="D9" s="603"/>
      <c r="E9" s="603"/>
      <c r="F9" s="603"/>
      <c r="G9" s="603"/>
      <c r="H9" s="603"/>
      <c r="I9" s="603"/>
      <c r="J9" s="603"/>
      <c r="K9" s="220"/>
    </row>
    <row r="10" spans="2:11" s="1" customFormat="1" ht="15" customHeight="1">
      <c r="B10" s="223"/>
      <c r="C10" s="222"/>
      <c r="D10" s="603" t="s">
        <v>1142</v>
      </c>
      <c r="E10" s="603"/>
      <c r="F10" s="603"/>
      <c r="G10" s="603"/>
      <c r="H10" s="603"/>
      <c r="I10" s="603"/>
      <c r="J10" s="603"/>
      <c r="K10" s="220"/>
    </row>
    <row r="11" spans="2:11" s="1" customFormat="1" ht="15" customHeight="1">
      <c r="B11" s="223"/>
      <c r="C11" s="224"/>
      <c r="D11" s="603" t="s">
        <v>1143</v>
      </c>
      <c r="E11" s="603"/>
      <c r="F11" s="603"/>
      <c r="G11" s="603"/>
      <c r="H11" s="603"/>
      <c r="I11" s="603"/>
      <c r="J11" s="603"/>
      <c r="K11" s="220"/>
    </row>
    <row r="12" spans="2:11" s="1" customFormat="1" ht="15" customHeight="1">
      <c r="B12" s="223"/>
      <c r="C12" s="224"/>
      <c r="D12" s="222"/>
      <c r="E12" s="222"/>
      <c r="F12" s="222"/>
      <c r="G12" s="222"/>
      <c r="H12" s="222"/>
      <c r="I12" s="222"/>
      <c r="J12" s="222"/>
      <c r="K12" s="220"/>
    </row>
    <row r="13" spans="2:11" s="1" customFormat="1" ht="15" customHeight="1">
      <c r="B13" s="223"/>
      <c r="C13" s="224"/>
      <c r="D13" s="225" t="s">
        <v>1144</v>
      </c>
      <c r="E13" s="222"/>
      <c r="F13" s="222"/>
      <c r="G13" s="222"/>
      <c r="H13" s="222"/>
      <c r="I13" s="222"/>
      <c r="J13" s="222"/>
      <c r="K13" s="220"/>
    </row>
    <row r="14" spans="2:11" s="1" customFormat="1" ht="12.75" customHeight="1">
      <c r="B14" s="223"/>
      <c r="C14" s="224"/>
      <c r="D14" s="224"/>
      <c r="E14" s="224"/>
      <c r="F14" s="224"/>
      <c r="G14" s="224"/>
      <c r="H14" s="224"/>
      <c r="I14" s="224"/>
      <c r="J14" s="224"/>
      <c r="K14" s="220"/>
    </row>
    <row r="15" spans="2:11" s="1" customFormat="1" ht="15" customHeight="1">
      <c r="B15" s="223"/>
      <c r="C15" s="224"/>
      <c r="D15" s="603" t="s">
        <v>1145</v>
      </c>
      <c r="E15" s="603"/>
      <c r="F15" s="603"/>
      <c r="G15" s="603"/>
      <c r="H15" s="603"/>
      <c r="I15" s="603"/>
      <c r="J15" s="603"/>
      <c r="K15" s="220"/>
    </row>
    <row r="16" spans="2:11" s="1" customFormat="1" ht="15" customHeight="1">
      <c r="B16" s="223"/>
      <c r="C16" s="224"/>
      <c r="D16" s="603" t="s">
        <v>1146</v>
      </c>
      <c r="E16" s="603"/>
      <c r="F16" s="603"/>
      <c r="G16" s="603"/>
      <c r="H16" s="603"/>
      <c r="I16" s="603"/>
      <c r="J16" s="603"/>
      <c r="K16" s="220"/>
    </row>
    <row r="17" spans="2:11" s="1" customFormat="1" ht="15" customHeight="1">
      <c r="B17" s="223"/>
      <c r="C17" s="224"/>
      <c r="D17" s="603" t="s">
        <v>1147</v>
      </c>
      <c r="E17" s="603"/>
      <c r="F17" s="603"/>
      <c r="G17" s="603"/>
      <c r="H17" s="603"/>
      <c r="I17" s="603"/>
      <c r="J17" s="603"/>
      <c r="K17" s="220"/>
    </row>
    <row r="18" spans="2:11" s="1" customFormat="1" ht="15" customHeight="1">
      <c r="B18" s="223"/>
      <c r="C18" s="224"/>
      <c r="D18" s="224"/>
      <c r="E18" s="226" t="s">
        <v>75</v>
      </c>
      <c r="F18" s="603" t="s">
        <v>1148</v>
      </c>
      <c r="G18" s="603"/>
      <c r="H18" s="603"/>
      <c r="I18" s="603"/>
      <c r="J18" s="603"/>
      <c r="K18" s="220"/>
    </row>
    <row r="19" spans="2:11" s="1" customFormat="1" ht="15" customHeight="1">
      <c r="B19" s="223"/>
      <c r="C19" s="224"/>
      <c r="D19" s="224"/>
      <c r="E19" s="226" t="s">
        <v>1149</v>
      </c>
      <c r="F19" s="603" t="s">
        <v>1150</v>
      </c>
      <c r="G19" s="603"/>
      <c r="H19" s="603"/>
      <c r="I19" s="603"/>
      <c r="J19" s="603"/>
      <c r="K19" s="220"/>
    </row>
    <row r="20" spans="2:11" s="1" customFormat="1" ht="15" customHeight="1">
      <c r="B20" s="223"/>
      <c r="C20" s="224"/>
      <c r="D20" s="224"/>
      <c r="E20" s="226" t="s">
        <v>1151</v>
      </c>
      <c r="F20" s="603" t="s">
        <v>1152</v>
      </c>
      <c r="G20" s="603"/>
      <c r="H20" s="603"/>
      <c r="I20" s="603"/>
      <c r="J20" s="603"/>
      <c r="K20" s="220"/>
    </row>
    <row r="21" spans="2:11" s="1" customFormat="1" ht="15" customHeight="1">
      <c r="B21" s="223"/>
      <c r="C21" s="224"/>
      <c r="D21" s="224"/>
      <c r="E21" s="226" t="s">
        <v>1153</v>
      </c>
      <c r="F21" s="603" t="s">
        <v>1154</v>
      </c>
      <c r="G21" s="603"/>
      <c r="H21" s="603"/>
      <c r="I21" s="603"/>
      <c r="J21" s="603"/>
      <c r="K21" s="220"/>
    </row>
    <row r="22" spans="2:11" s="1" customFormat="1" ht="15" customHeight="1">
      <c r="B22" s="223"/>
      <c r="C22" s="224"/>
      <c r="D22" s="224"/>
      <c r="E22" s="226" t="s">
        <v>1155</v>
      </c>
      <c r="F22" s="603" t="s">
        <v>1156</v>
      </c>
      <c r="G22" s="603"/>
      <c r="H22" s="603"/>
      <c r="I22" s="603"/>
      <c r="J22" s="603"/>
      <c r="K22" s="220"/>
    </row>
    <row r="23" spans="2:11" s="1" customFormat="1" ht="15" customHeight="1">
      <c r="B23" s="223"/>
      <c r="C23" s="224"/>
      <c r="D23" s="224"/>
      <c r="E23" s="226" t="s">
        <v>82</v>
      </c>
      <c r="F23" s="603" t="s">
        <v>1157</v>
      </c>
      <c r="G23" s="603"/>
      <c r="H23" s="603"/>
      <c r="I23" s="603"/>
      <c r="J23" s="603"/>
      <c r="K23" s="220"/>
    </row>
    <row r="24" spans="2:11" s="1" customFormat="1" ht="12.75" customHeight="1">
      <c r="B24" s="223"/>
      <c r="C24" s="224"/>
      <c r="D24" s="224"/>
      <c r="E24" s="224"/>
      <c r="F24" s="224"/>
      <c r="G24" s="224"/>
      <c r="H24" s="224"/>
      <c r="I24" s="224"/>
      <c r="J24" s="224"/>
      <c r="K24" s="220"/>
    </row>
    <row r="25" spans="2:11" s="1" customFormat="1" ht="15" customHeight="1">
      <c r="B25" s="223"/>
      <c r="C25" s="603" t="s">
        <v>1158</v>
      </c>
      <c r="D25" s="603"/>
      <c r="E25" s="603"/>
      <c r="F25" s="603"/>
      <c r="G25" s="603"/>
      <c r="H25" s="603"/>
      <c r="I25" s="603"/>
      <c r="J25" s="603"/>
      <c r="K25" s="220"/>
    </row>
    <row r="26" spans="2:11" s="1" customFormat="1" ht="15" customHeight="1">
      <c r="B26" s="223"/>
      <c r="C26" s="603" t="s">
        <v>1159</v>
      </c>
      <c r="D26" s="603"/>
      <c r="E26" s="603"/>
      <c r="F26" s="603"/>
      <c r="G26" s="603"/>
      <c r="H26" s="603"/>
      <c r="I26" s="603"/>
      <c r="J26" s="603"/>
      <c r="K26" s="220"/>
    </row>
    <row r="27" spans="2:11" s="1" customFormat="1" ht="15" customHeight="1">
      <c r="B27" s="223"/>
      <c r="C27" s="222"/>
      <c r="D27" s="603" t="s">
        <v>1160</v>
      </c>
      <c r="E27" s="603"/>
      <c r="F27" s="603"/>
      <c r="G27" s="603"/>
      <c r="H27" s="603"/>
      <c r="I27" s="603"/>
      <c r="J27" s="603"/>
      <c r="K27" s="220"/>
    </row>
    <row r="28" spans="2:11" s="1" customFormat="1" ht="15" customHeight="1">
      <c r="B28" s="223"/>
      <c r="C28" s="224"/>
      <c r="D28" s="603" t="s">
        <v>1161</v>
      </c>
      <c r="E28" s="603"/>
      <c r="F28" s="603"/>
      <c r="G28" s="603"/>
      <c r="H28" s="603"/>
      <c r="I28" s="603"/>
      <c r="J28" s="603"/>
      <c r="K28" s="220"/>
    </row>
    <row r="29" spans="2:11" s="1" customFormat="1" ht="12.75" customHeight="1">
      <c r="B29" s="223"/>
      <c r="C29" s="224"/>
      <c r="D29" s="224"/>
      <c r="E29" s="224"/>
      <c r="F29" s="224"/>
      <c r="G29" s="224"/>
      <c r="H29" s="224"/>
      <c r="I29" s="224"/>
      <c r="J29" s="224"/>
      <c r="K29" s="220"/>
    </row>
    <row r="30" spans="2:11" s="1" customFormat="1" ht="15" customHeight="1">
      <c r="B30" s="223"/>
      <c r="C30" s="224"/>
      <c r="D30" s="603" t="s">
        <v>1162</v>
      </c>
      <c r="E30" s="603"/>
      <c r="F30" s="603"/>
      <c r="G30" s="603"/>
      <c r="H30" s="603"/>
      <c r="I30" s="603"/>
      <c r="J30" s="603"/>
      <c r="K30" s="220"/>
    </row>
    <row r="31" spans="2:11" s="1" customFormat="1" ht="15" customHeight="1">
      <c r="B31" s="223"/>
      <c r="C31" s="224"/>
      <c r="D31" s="603" t="s">
        <v>1163</v>
      </c>
      <c r="E31" s="603"/>
      <c r="F31" s="603"/>
      <c r="G31" s="603"/>
      <c r="H31" s="603"/>
      <c r="I31" s="603"/>
      <c r="J31" s="603"/>
      <c r="K31" s="220"/>
    </row>
    <row r="32" spans="2:11" s="1" customFormat="1" ht="12.75" customHeight="1">
      <c r="B32" s="223"/>
      <c r="C32" s="224"/>
      <c r="D32" s="224"/>
      <c r="E32" s="224"/>
      <c r="F32" s="224"/>
      <c r="G32" s="224"/>
      <c r="H32" s="224"/>
      <c r="I32" s="224"/>
      <c r="J32" s="224"/>
      <c r="K32" s="220"/>
    </row>
    <row r="33" spans="2:11" s="1" customFormat="1" ht="15" customHeight="1">
      <c r="B33" s="223"/>
      <c r="C33" s="224"/>
      <c r="D33" s="603" t="s">
        <v>1164</v>
      </c>
      <c r="E33" s="603"/>
      <c r="F33" s="603"/>
      <c r="G33" s="603"/>
      <c r="H33" s="603"/>
      <c r="I33" s="603"/>
      <c r="J33" s="603"/>
      <c r="K33" s="220"/>
    </row>
    <row r="34" spans="2:11" s="1" customFormat="1" ht="15" customHeight="1">
      <c r="B34" s="223"/>
      <c r="C34" s="224"/>
      <c r="D34" s="603" t="s">
        <v>1165</v>
      </c>
      <c r="E34" s="603"/>
      <c r="F34" s="603"/>
      <c r="G34" s="603"/>
      <c r="H34" s="603"/>
      <c r="I34" s="603"/>
      <c r="J34" s="603"/>
      <c r="K34" s="220"/>
    </row>
    <row r="35" spans="2:11" s="1" customFormat="1" ht="15" customHeight="1">
      <c r="B35" s="223"/>
      <c r="C35" s="224"/>
      <c r="D35" s="603" t="s">
        <v>1166</v>
      </c>
      <c r="E35" s="603"/>
      <c r="F35" s="603"/>
      <c r="G35" s="603"/>
      <c r="H35" s="603"/>
      <c r="I35" s="603"/>
      <c r="J35" s="603"/>
      <c r="K35" s="220"/>
    </row>
    <row r="36" spans="2:11" s="1" customFormat="1" ht="15" customHeight="1">
      <c r="B36" s="223"/>
      <c r="C36" s="224"/>
      <c r="D36" s="222"/>
      <c r="E36" s="225" t="s">
        <v>125</v>
      </c>
      <c r="F36" s="222"/>
      <c r="G36" s="603" t="s">
        <v>1167</v>
      </c>
      <c r="H36" s="603"/>
      <c r="I36" s="603"/>
      <c r="J36" s="603"/>
      <c r="K36" s="220"/>
    </row>
    <row r="37" spans="2:11" s="1" customFormat="1" ht="30.75" customHeight="1">
      <c r="B37" s="223"/>
      <c r="C37" s="224"/>
      <c r="D37" s="222"/>
      <c r="E37" s="225" t="s">
        <v>1168</v>
      </c>
      <c r="F37" s="222"/>
      <c r="G37" s="603" t="s">
        <v>1169</v>
      </c>
      <c r="H37" s="603"/>
      <c r="I37" s="603"/>
      <c r="J37" s="603"/>
      <c r="K37" s="220"/>
    </row>
    <row r="38" spans="2:11" s="1" customFormat="1" ht="15" customHeight="1">
      <c r="B38" s="223"/>
      <c r="C38" s="224"/>
      <c r="D38" s="222"/>
      <c r="E38" s="225" t="s">
        <v>50</v>
      </c>
      <c r="F38" s="222"/>
      <c r="G38" s="603" t="s">
        <v>1170</v>
      </c>
      <c r="H38" s="603"/>
      <c r="I38" s="603"/>
      <c r="J38" s="603"/>
      <c r="K38" s="220"/>
    </row>
    <row r="39" spans="2:11" s="1" customFormat="1" ht="15" customHeight="1">
      <c r="B39" s="223"/>
      <c r="C39" s="224"/>
      <c r="D39" s="222"/>
      <c r="E39" s="225" t="s">
        <v>51</v>
      </c>
      <c r="F39" s="222"/>
      <c r="G39" s="603" t="s">
        <v>1171</v>
      </c>
      <c r="H39" s="603"/>
      <c r="I39" s="603"/>
      <c r="J39" s="603"/>
      <c r="K39" s="220"/>
    </row>
    <row r="40" spans="2:11" s="1" customFormat="1" ht="15" customHeight="1">
      <c r="B40" s="223"/>
      <c r="C40" s="224"/>
      <c r="D40" s="222"/>
      <c r="E40" s="225" t="s">
        <v>126</v>
      </c>
      <c r="F40" s="222"/>
      <c r="G40" s="603" t="s">
        <v>1172</v>
      </c>
      <c r="H40" s="603"/>
      <c r="I40" s="603"/>
      <c r="J40" s="603"/>
      <c r="K40" s="220"/>
    </row>
    <row r="41" spans="2:11" s="1" customFormat="1" ht="15" customHeight="1">
      <c r="B41" s="223"/>
      <c r="C41" s="224"/>
      <c r="D41" s="222"/>
      <c r="E41" s="225" t="s">
        <v>127</v>
      </c>
      <c r="F41" s="222"/>
      <c r="G41" s="603" t="s">
        <v>1173</v>
      </c>
      <c r="H41" s="603"/>
      <c r="I41" s="603"/>
      <c r="J41" s="603"/>
      <c r="K41" s="220"/>
    </row>
    <row r="42" spans="2:11" s="1" customFormat="1" ht="15" customHeight="1">
      <c r="B42" s="223"/>
      <c r="C42" s="224"/>
      <c r="D42" s="222"/>
      <c r="E42" s="225" t="s">
        <v>1174</v>
      </c>
      <c r="F42" s="222"/>
      <c r="G42" s="603" t="s">
        <v>1175</v>
      </c>
      <c r="H42" s="603"/>
      <c r="I42" s="603"/>
      <c r="J42" s="603"/>
      <c r="K42" s="220"/>
    </row>
    <row r="43" spans="2:11" s="1" customFormat="1" ht="15" customHeight="1">
      <c r="B43" s="223"/>
      <c r="C43" s="224"/>
      <c r="D43" s="222"/>
      <c r="E43" s="225"/>
      <c r="F43" s="222"/>
      <c r="G43" s="603" t="s">
        <v>1176</v>
      </c>
      <c r="H43" s="603"/>
      <c r="I43" s="603"/>
      <c r="J43" s="603"/>
      <c r="K43" s="220"/>
    </row>
    <row r="44" spans="2:11" s="1" customFormat="1" ht="15" customHeight="1">
      <c r="B44" s="223"/>
      <c r="C44" s="224"/>
      <c r="D44" s="222"/>
      <c r="E44" s="225" t="s">
        <v>1177</v>
      </c>
      <c r="F44" s="222"/>
      <c r="G44" s="603" t="s">
        <v>1178</v>
      </c>
      <c r="H44" s="603"/>
      <c r="I44" s="603"/>
      <c r="J44" s="603"/>
      <c r="K44" s="220"/>
    </row>
    <row r="45" spans="2:11" s="1" customFormat="1" ht="15" customHeight="1">
      <c r="B45" s="223"/>
      <c r="C45" s="224"/>
      <c r="D45" s="222"/>
      <c r="E45" s="225" t="s">
        <v>129</v>
      </c>
      <c r="F45" s="222"/>
      <c r="G45" s="603" t="s">
        <v>1179</v>
      </c>
      <c r="H45" s="603"/>
      <c r="I45" s="603"/>
      <c r="J45" s="603"/>
      <c r="K45" s="220"/>
    </row>
    <row r="46" spans="2:11" s="1" customFormat="1" ht="12.75" customHeight="1">
      <c r="B46" s="223"/>
      <c r="C46" s="224"/>
      <c r="D46" s="222"/>
      <c r="E46" s="222"/>
      <c r="F46" s="222"/>
      <c r="G46" s="222"/>
      <c r="H46" s="222"/>
      <c r="I46" s="222"/>
      <c r="J46" s="222"/>
      <c r="K46" s="220"/>
    </row>
    <row r="47" spans="2:11" s="1" customFormat="1" ht="15" customHeight="1">
      <c r="B47" s="223"/>
      <c r="C47" s="224"/>
      <c r="D47" s="603" t="s">
        <v>1180</v>
      </c>
      <c r="E47" s="603"/>
      <c r="F47" s="603"/>
      <c r="G47" s="603"/>
      <c r="H47" s="603"/>
      <c r="I47" s="603"/>
      <c r="J47" s="603"/>
      <c r="K47" s="220"/>
    </row>
    <row r="48" spans="2:11" s="1" customFormat="1" ht="15" customHeight="1">
      <c r="B48" s="223"/>
      <c r="C48" s="224"/>
      <c r="D48" s="224"/>
      <c r="E48" s="603" t="s">
        <v>1181</v>
      </c>
      <c r="F48" s="603"/>
      <c r="G48" s="603"/>
      <c r="H48" s="603"/>
      <c r="I48" s="603"/>
      <c r="J48" s="603"/>
      <c r="K48" s="220"/>
    </row>
    <row r="49" spans="2:11" s="1" customFormat="1" ht="15" customHeight="1">
      <c r="B49" s="223"/>
      <c r="C49" s="224"/>
      <c r="D49" s="224"/>
      <c r="E49" s="603" t="s">
        <v>1182</v>
      </c>
      <c r="F49" s="603"/>
      <c r="G49" s="603"/>
      <c r="H49" s="603"/>
      <c r="I49" s="603"/>
      <c r="J49" s="603"/>
      <c r="K49" s="220"/>
    </row>
    <row r="50" spans="2:11" s="1" customFormat="1" ht="15" customHeight="1">
      <c r="B50" s="223"/>
      <c r="C50" s="224"/>
      <c r="D50" s="224"/>
      <c r="E50" s="603" t="s">
        <v>1183</v>
      </c>
      <c r="F50" s="603"/>
      <c r="G50" s="603"/>
      <c r="H50" s="603"/>
      <c r="I50" s="603"/>
      <c r="J50" s="603"/>
      <c r="K50" s="220"/>
    </row>
    <row r="51" spans="2:11" s="1" customFormat="1" ht="15" customHeight="1">
      <c r="B51" s="223"/>
      <c r="C51" s="224"/>
      <c r="D51" s="603" t="s">
        <v>1184</v>
      </c>
      <c r="E51" s="603"/>
      <c r="F51" s="603"/>
      <c r="G51" s="603"/>
      <c r="H51" s="603"/>
      <c r="I51" s="603"/>
      <c r="J51" s="603"/>
      <c r="K51" s="220"/>
    </row>
    <row r="52" spans="2:11" s="1" customFormat="1" ht="25.5" customHeight="1">
      <c r="B52" s="219"/>
      <c r="C52" s="605" t="s">
        <v>1185</v>
      </c>
      <c r="D52" s="605"/>
      <c r="E52" s="605"/>
      <c r="F52" s="605"/>
      <c r="G52" s="605"/>
      <c r="H52" s="605"/>
      <c r="I52" s="605"/>
      <c r="J52" s="605"/>
      <c r="K52" s="220"/>
    </row>
    <row r="53" spans="2:11" s="1" customFormat="1" ht="5.25" customHeight="1">
      <c r="B53" s="219"/>
      <c r="C53" s="221"/>
      <c r="D53" s="221"/>
      <c r="E53" s="221"/>
      <c r="F53" s="221"/>
      <c r="G53" s="221"/>
      <c r="H53" s="221"/>
      <c r="I53" s="221"/>
      <c r="J53" s="221"/>
      <c r="K53" s="220"/>
    </row>
    <row r="54" spans="2:11" s="1" customFormat="1" ht="15" customHeight="1">
      <c r="B54" s="219"/>
      <c r="C54" s="603" t="s">
        <v>1186</v>
      </c>
      <c r="D54" s="603"/>
      <c r="E54" s="603"/>
      <c r="F54" s="603"/>
      <c r="G54" s="603"/>
      <c r="H54" s="603"/>
      <c r="I54" s="603"/>
      <c r="J54" s="603"/>
      <c r="K54" s="220"/>
    </row>
    <row r="55" spans="2:11" s="1" customFormat="1" ht="15" customHeight="1">
      <c r="B55" s="219"/>
      <c r="C55" s="603" t="s">
        <v>1187</v>
      </c>
      <c r="D55" s="603"/>
      <c r="E55" s="603"/>
      <c r="F55" s="603"/>
      <c r="G55" s="603"/>
      <c r="H55" s="603"/>
      <c r="I55" s="603"/>
      <c r="J55" s="603"/>
      <c r="K55" s="220"/>
    </row>
    <row r="56" spans="2:11" s="1" customFormat="1" ht="12.75" customHeight="1">
      <c r="B56" s="219"/>
      <c r="C56" s="222"/>
      <c r="D56" s="222"/>
      <c r="E56" s="222"/>
      <c r="F56" s="222"/>
      <c r="G56" s="222"/>
      <c r="H56" s="222"/>
      <c r="I56" s="222"/>
      <c r="J56" s="222"/>
      <c r="K56" s="220"/>
    </row>
    <row r="57" spans="2:11" s="1" customFormat="1" ht="15" customHeight="1">
      <c r="B57" s="219"/>
      <c r="C57" s="603" t="s">
        <v>1188</v>
      </c>
      <c r="D57" s="603"/>
      <c r="E57" s="603"/>
      <c r="F57" s="603"/>
      <c r="G57" s="603"/>
      <c r="H57" s="603"/>
      <c r="I57" s="603"/>
      <c r="J57" s="603"/>
      <c r="K57" s="220"/>
    </row>
    <row r="58" spans="2:11" s="1" customFormat="1" ht="15" customHeight="1">
      <c r="B58" s="219"/>
      <c r="C58" s="224"/>
      <c r="D58" s="603" t="s">
        <v>1189</v>
      </c>
      <c r="E58" s="603"/>
      <c r="F58" s="603"/>
      <c r="G58" s="603"/>
      <c r="H58" s="603"/>
      <c r="I58" s="603"/>
      <c r="J58" s="603"/>
      <c r="K58" s="220"/>
    </row>
    <row r="59" spans="2:11" s="1" customFormat="1" ht="15" customHeight="1">
      <c r="B59" s="219"/>
      <c r="C59" s="224"/>
      <c r="D59" s="603" t="s">
        <v>1190</v>
      </c>
      <c r="E59" s="603"/>
      <c r="F59" s="603"/>
      <c r="G59" s="603"/>
      <c r="H59" s="603"/>
      <c r="I59" s="603"/>
      <c r="J59" s="603"/>
      <c r="K59" s="220"/>
    </row>
    <row r="60" spans="2:11" s="1" customFormat="1" ht="15" customHeight="1">
      <c r="B60" s="219"/>
      <c r="C60" s="224"/>
      <c r="D60" s="603" t="s">
        <v>1191</v>
      </c>
      <c r="E60" s="603"/>
      <c r="F60" s="603"/>
      <c r="G60" s="603"/>
      <c r="H60" s="603"/>
      <c r="I60" s="603"/>
      <c r="J60" s="603"/>
      <c r="K60" s="220"/>
    </row>
    <row r="61" spans="2:11" s="1" customFormat="1" ht="15" customHeight="1">
      <c r="B61" s="219"/>
      <c r="C61" s="224"/>
      <c r="D61" s="603" t="s">
        <v>1192</v>
      </c>
      <c r="E61" s="603"/>
      <c r="F61" s="603"/>
      <c r="G61" s="603"/>
      <c r="H61" s="603"/>
      <c r="I61" s="603"/>
      <c r="J61" s="603"/>
      <c r="K61" s="220"/>
    </row>
    <row r="62" spans="2:11" s="1" customFormat="1" ht="15" customHeight="1">
      <c r="B62" s="219"/>
      <c r="C62" s="224"/>
      <c r="D62" s="607" t="s">
        <v>1193</v>
      </c>
      <c r="E62" s="607"/>
      <c r="F62" s="607"/>
      <c r="G62" s="607"/>
      <c r="H62" s="607"/>
      <c r="I62" s="607"/>
      <c r="J62" s="607"/>
      <c r="K62" s="220"/>
    </row>
    <row r="63" spans="2:11" s="1" customFormat="1" ht="15" customHeight="1">
      <c r="B63" s="219"/>
      <c r="C63" s="224"/>
      <c r="D63" s="603" t="s">
        <v>1194</v>
      </c>
      <c r="E63" s="603"/>
      <c r="F63" s="603"/>
      <c r="G63" s="603"/>
      <c r="H63" s="603"/>
      <c r="I63" s="603"/>
      <c r="J63" s="603"/>
      <c r="K63" s="220"/>
    </row>
    <row r="64" spans="2:11" s="1" customFormat="1" ht="12.75" customHeight="1">
      <c r="B64" s="219"/>
      <c r="C64" s="224"/>
      <c r="D64" s="224"/>
      <c r="E64" s="227"/>
      <c r="F64" s="224"/>
      <c r="G64" s="224"/>
      <c r="H64" s="224"/>
      <c r="I64" s="224"/>
      <c r="J64" s="224"/>
      <c r="K64" s="220"/>
    </row>
    <row r="65" spans="2:11" s="1" customFormat="1" ht="15" customHeight="1">
      <c r="B65" s="219"/>
      <c r="C65" s="224"/>
      <c r="D65" s="603" t="s">
        <v>1195</v>
      </c>
      <c r="E65" s="603"/>
      <c r="F65" s="603"/>
      <c r="G65" s="603"/>
      <c r="H65" s="603"/>
      <c r="I65" s="603"/>
      <c r="J65" s="603"/>
      <c r="K65" s="220"/>
    </row>
    <row r="66" spans="2:11" s="1" customFormat="1" ht="15" customHeight="1">
      <c r="B66" s="219"/>
      <c r="C66" s="224"/>
      <c r="D66" s="607" t="s">
        <v>1196</v>
      </c>
      <c r="E66" s="607"/>
      <c r="F66" s="607"/>
      <c r="G66" s="607"/>
      <c r="H66" s="607"/>
      <c r="I66" s="607"/>
      <c r="J66" s="607"/>
      <c r="K66" s="220"/>
    </row>
    <row r="67" spans="2:11" s="1" customFormat="1" ht="15" customHeight="1">
      <c r="B67" s="219"/>
      <c r="C67" s="224"/>
      <c r="D67" s="603" t="s">
        <v>1197</v>
      </c>
      <c r="E67" s="603"/>
      <c r="F67" s="603"/>
      <c r="G67" s="603"/>
      <c r="H67" s="603"/>
      <c r="I67" s="603"/>
      <c r="J67" s="603"/>
      <c r="K67" s="220"/>
    </row>
    <row r="68" spans="2:11" s="1" customFormat="1" ht="15" customHeight="1">
      <c r="B68" s="219"/>
      <c r="C68" s="224"/>
      <c r="D68" s="603" t="s">
        <v>1198</v>
      </c>
      <c r="E68" s="603"/>
      <c r="F68" s="603"/>
      <c r="G68" s="603"/>
      <c r="H68" s="603"/>
      <c r="I68" s="603"/>
      <c r="J68" s="603"/>
      <c r="K68" s="220"/>
    </row>
    <row r="69" spans="2:11" s="1" customFormat="1" ht="15" customHeight="1">
      <c r="B69" s="219"/>
      <c r="C69" s="224"/>
      <c r="D69" s="603" t="s">
        <v>1199</v>
      </c>
      <c r="E69" s="603"/>
      <c r="F69" s="603"/>
      <c r="G69" s="603"/>
      <c r="H69" s="603"/>
      <c r="I69" s="603"/>
      <c r="J69" s="603"/>
      <c r="K69" s="220"/>
    </row>
    <row r="70" spans="2:11" s="1" customFormat="1" ht="15" customHeight="1">
      <c r="B70" s="219"/>
      <c r="C70" s="224"/>
      <c r="D70" s="603" t="s">
        <v>1200</v>
      </c>
      <c r="E70" s="603"/>
      <c r="F70" s="603"/>
      <c r="G70" s="603"/>
      <c r="H70" s="603"/>
      <c r="I70" s="603"/>
      <c r="J70" s="603"/>
      <c r="K70" s="220"/>
    </row>
    <row r="71" spans="2:1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pans="2:11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pans="2:11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pans="2:11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pans="2:11" s="1" customFormat="1" ht="45" customHeight="1">
      <c r="B75" s="236"/>
      <c r="C75" s="606" t="s">
        <v>1201</v>
      </c>
      <c r="D75" s="606"/>
      <c r="E75" s="606"/>
      <c r="F75" s="606"/>
      <c r="G75" s="606"/>
      <c r="H75" s="606"/>
      <c r="I75" s="606"/>
      <c r="J75" s="606"/>
      <c r="K75" s="237"/>
    </row>
    <row r="76" spans="2:11" s="1" customFormat="1" ht="17.25" customHeight="1">
      <c r="B76" s="236"/>
      <c r="C76" s="238" t="s">
        <v>1202</v>
      </c>
      <c r="D76" s="238"/>
      <c r="E76" s="238"/>
      <c r="F76" s="238" t="s">
        <v>1203</v>
      </c>
      <c r="G76" s="239"/>
      <c r="H76" s="238" t="s">
        <v>51</v>
      </c>
      <c r="I76" s="238" t="s">
        <v>54</v>
      </c>
      <c r="J76" s="238" t="s">
        <v>1204</v>
      </c>
      <c r="K76" s="237"/>
    </row>
    <row r="77" spans="2:11" s="1" customFormat="1" ht="17.25" customHeight="1">
      <c r="B77" s="236"/>
      <c r="C77" s="240" t="s">
        <v>1205</v>
      </c>
      <c r="D77" s="240"/>
      <c r="E77" s="240"/>
      <c r="F77" s="241" t="s">
        <v>1206</v>
      </c>
      <c r="G77" s="242"/>
      <c r="H77" s="240"/>
      <c r="I77" s="240"/>
      <c r="J77" s="240" t="s">
        <v>1207</v>
      </c>
      <c r="K77" s="237"/>
    </row>
    <row r="78" spans="2:11" s="1" customFormat="1" ht="5.25" customHeight="1">
      <c r="B78" s="236"/>
      <c r="C78" s="243"/>
      <c r="D78" s="243"/>
      <c r="E78" s="243"/>
      <c r="F78" s="243"/>
      <c r="G78" s="244"/>
      <c r="H78" s="243"/>
      <c r="I78" s="243"/>
      <c r="J78" s="243"/>
      <c r="K78" s="237"/>
    </row>
    <row r="79" spans="2:11" s="1" customFormat="1" ht="15" customHeight="1">
      <c r="B79" s="236"/>
      <c r="C79" s="225" t="s">
        <v>50</v>
      </c>
      <c r="D79" s="245"/>
      <c r="E79" s="245"/>
      <c r="F79" s="246" t="s">
        <v>1208</v>
      </c>
      <c r="G79" s="247"/>
      <c r="H79" s="225" t="s">
        <v>1209</v>
      </c>
      <c r="I79" s="225" t="s">
        <v>1210</v>
      </c>
      <c r="J79" s="225">
        <v>20</v>
      </c>
      <c r="K79" s="237"/>
    </row>
    <row r="80" spans="2:11" s="1" customFormat="1" ht="15" customHeight="1">
      <c r="B80" s="236"/>
      <c r="C80" s="225" t="s">
        <v>1211</v>
      </c>
      <c r="D80" s="225"/>
      <c r="E80" s="225"/>
      <c r="F80" s="246" t="s">
        <v>1208</v>
      </c>
      <c r="G80" s="247"/>
      <c r="H80" s="225" t="s">
        <v>1212</v>
      </c>
      <c r="I80" s="225" t="s">
        <v>1210</v>
      </c>
      <c r="J80" s="225">
        <v>120</v>
      </c>
      <c r="K80" s="237"/>
    </row>
    <row r="81" spans="2:11" s="1" customFormat="1" ht="15" customHeight="1">
      <c r="B81" s="248"/>
      <c r="C81" s="225" t="s">
        <v>1213</v>
      </c>
      <c r="D81" s="225"/>
      <c r="E81" s="225"/>
      <c r="F81" s="246" t="s">
        <v>1214</v>
      </c>
      <c r="G81" s="247"/>
      <c r="H81" s="225" t="s">
        <v>1215</v>
      </c>
      <c r="I81" s="225" t="s">
        <v>1210</v>
      </c>
      <c r="J81" s="225">
        <v>50</v>
      </c>
      <c r="K81" s="237"/>
    </row>
    <row r="82" spans="2:11" s="1" customFormat="1" ht="15" customHeight="1">
      <c r="B82" s="248"/>
      <c r="C82" s="225" t="s">
        <v>1216</v>
      </c>
      <c r="D82" s="225"/>
      <c r="E82" s="225"/>
      <c r="F82" s="246" t="s">
        <v>1208</v>
      </c>
      <c r="G82" s="247"/>
      <c r="H82" s="225" t="s">
        <v>1217</v>
      </c>
      <c r="I82" s="225" t="s">
        <v>1218</v>
      </c>
      <c r="J82" s="225"/>
      <c r="K82" s="237"/>
    </row>
    <row r="83" spans="2:11" s="1" customFormat="1" ht="15" customHeight="1">
      <c r="B83" s="248"/>
      <c r="C83" s="249" t="s">
        <v>1219</v>
      </c>
      <c r="D83" s="249"/>
      <c r="E83" s="249"/>
      <c r="F83" s="250" t="s">
        <v>1214</v>
      </c>
      <c r="G83" s="249"/>
      <c r="H83" s="249" t="s">
        <v>1220</v>
      </c>
      <c r="I83" s="249" t="s">
        <v>1210</v>
      </c>
      <c r="J83" s="249">
        <v>15</v>
      </c>
      <c r="K83" s="237"/>
    </row>
    <row r="84" spans="2:11" s="1" customFormat="1" ht="15" customHeight="1">
      <c r="B84" s="248"/>
      <c r="C84" s="249" t="s">
        <v>1221</v>
      </c>
      <c r="D84" s="249"/>
      <c r="E84" s="249"/>
      <c r="F84" s="250" t="s">
        <v>1214</v>
      </c>
      <c r="G84" s="249"/>
      <c r="H84" s="249" t="s">
        <v>1222</v>
      </c>
      <c r="I84" s="249" t="s">
        <v>1210</v>
      </c>
      <c r="J84" s="249">
        <v>15</v>
      </c>
      <c r="K84" s="237"/>
    </row>
    <row r="85" spans="2:11" s="1" customFormat="1" ht="15" customHeight="1">
      <c r="B85" s="248"/>
      <c r="C85" s="249" t="s">
        <v>1223</v>
      </c>
      <c r="D85" s="249"/>
      <c r="E85" s="249"/>
      <c r="F85" s="250" t="s">
        <v>1214</v>
      </c>
      <c r="G85" s="249"/>
      <c r="H85" s="249" t="s">
        <v>1224</v>
      </c>
      <c r="I85" s="249" t="s">
        <v>1210</v>
      </c>
      <c r="J85" s="249">
        <v>20</v>
      </c>
      <c r="K85" s="237"/>
    </row>
    <row r="86" spans="2:11" s="1" customFormat="1" ht="15" customHeight="1">
      <c r="B86" s="248"/>
      <c r="C86" s="249" t="s">
        <v>1225</v>
      </c>
      <c r="D86" s="249"/>
      <c r="E86" s="249"/>
      <c r="F86" s="250" t="s">
        <v>1214</v>
      </c>
      <c r="G86" s="249"/>
      <c r="H86" s="249" t="s">
        <v>1226</v>
      </c>
      <c r="I86" s="249" t="s">
        <v>1210</v>
      </c>
      <c r="J86" s="249">
        <v>20</v>
      </c>
      <c r="K86" s="237"/>
    </row>
    <row r="87" spans="2:11" s="1" customFormat="1" ht="15" customHeight="1">
      <c r="B87" s="248"/>
      <c r="C87" s="225" t="s">
        <v>1227</v>
      </c>
      <c r="D87" s="225"/>
      <c r="E87" s="225"/>
      <c r="F87" s="246" t="s">
        <v>1214</v>
      </c>
      <c r="G87" s="247"/>
      <c r="H87" s="225" t="s">
        <v>1228</v>
      </c>
      <c r="I87" s="225" t="s">
        <v>1210</v>
      </c>
      <c r="J87" s="225">
        <v>50</v>
      </c>
      <c r="K87" s="237"/>
    </row>
    <row r="88" spans="2:11" s="1" customFormat="1" ht="15" customHeight="1">
      <c r="B88" s="248"/>
      <c r="C88" s="225" t="s">
        <v>1229</v>
      </c>
      <c r="D88" s="225"/>
      <c r="E88" s="225"/>
      <c r="F88" s="246" t="s">
        <v>1214</v>
      </c>
      <c r="G88" s="247"/>
      <c r="H88" s="225" t="s">
        <v>1230</v>
      </c>
      <c r="I88" s="225" t="s">
        <v>1210</v>
      </c>
      <c r="J88" s="225">
        <v>20</v>
      </c>
      <c r="K88" s="237"/>
    </row>
    <row r="89" spans="2:11" s="1" customFormat="1" ht="15" customHeight="1">
      <c r="B89" s="248"/>
      <c r="C89" s="225" t="s">
        <v>1231</v>
      </c>
      <c r="D89" s="225"/>
      <c r="E89" s="225"/>
      <c r="F89" s="246" t="s">
        <v>1214</v>
      </c>
      <c r="G89" s="247"/>
      <c r="H89" s="225" t="s">
        <v>1232</v>
      </c>
      <c r="I89" s="225" t="s">
        <v>1210</v>
      </c>
      <c r="J89" s="225">
        <v>20</v>
      </c>
      <c r="K89" s="237"/>
    </row>
    <row r="90" spans="2:11" s="1" customFormat="1" ht="15" customHeight="1">
      <c r="B90" s="248"/>
      <c r="C90" s="225" t="s">
        <v>1233</v>
      </c>
      <c r="D90" s="225"/>
      <c r="E90" s="225"/>
      <c r="F90" s="246" t="s">
        <v>1214</v>
      </c>
      <c r="G90" s="247"/>
      <c r="H90" s="225" t="s">
        <v>1234</v>
      </c>
      <c r="I90" s="225" t="s">
        <v>1210</v>
      </c>
      <c r="J90" s="225">
        <v>50</v>
      </c>
      <c r="K90" s="237"/>
    </row>
    <row r="91" spans="2:11" s="1" customFormat="1" ht="15" customHeight="1">
      <c r="B91" s="248"/>
      <c r="C91" s="225" t="s">
        <v>1235</v>
      </c>
      <c r="D91" s="225"/>
      <c r="E91" s="225"/>
      <c r="F91" s="246" t="s">
        <v>1214</v>
      </c>
      <c r="G91" s="247"/>
      <c r="H91" s="225" t="s">
        <v>1235</v>
      </c>
      <c r="I91" s="225" t="s">
        <v>1210</v>
      </c>
      <c r="J91" s="225">
        <v>50</v>
      </c>
      <c r="K91" s="237"/>
    </row>
    <row r="92" spans="2:11" s="1" customFormat="1" ht="15" customHeight="1">
      <c r="B92" s="248"/>
      <c r="C92" s="225" t="s">
        <v>1236</v>
      </c>
      <c r="D92" s="225"/>
      <c r="E92" s="225"/>
      <c r="F92" s="246" t="s">
        <v>1214</v>
      </c>
      <c r="G92" s="247"/>
      <c r="H92" s="225" t="s">
        <v>1237</v>
      </c>
      <c r="I92" s="225" t="s">
        <v>1210</v>
      </c>
      <c r="J92" s="225">
        <v>255</v>
      </c>
      <c r="K92" s="237"/>
    </row>
    <row r="93" spans="2:11" s="1" customFormat="1" ht="15" customHeight="1">
      <c r="B93" s="248"/>
      <c r="C93" s="225" t="s">
        <v>1238</v>
      </c>
      <c r="D93" s="225"/>
      <c r="E93" s="225"/>
      <c r="F93" s="246" t="s">
        <v>1208</v>
      </c>
      <c r="G93" s="247"/>
      <c r="H93" s="225" t="s">
        <v>1239</v>
      </c>
      <c r="I93" s="225" t="s">
        <v>1240</v>
      </c>
      <c r="J93" s="225"/>
      <c r="K93" s="237"/>
    </row>
    <row r="94" spans="2:11" s="1" customFormat="1" ht="15" customHeight="1">
      <c r="B94" s="248"/>
      <c r="C94" s="225" t="s">
        <v>1241</v>
      </c>
      <c r="D94" s="225"/>
      <c r="E94" s="225"/>
      <c r="F94" s="246" t="s">
        <v>1208</v>
      </c>
      <c r="G94" s="247"/>
      <c r="H94" s="225" t="s">
        <v>1242</v>
      </c>
      <c r="I94" s="225" t="s">
        <v>1243</v>
      </c>
      <c r="J94" s="225"/>
      <c r="K94" s="237"/>
    </row>
    <row r="95" spans="2:11" s="1" customFormat="1" ht="15" customHeight="1">
      <c r="B95" s="248"/>
      <c r="C95" s="225" t="s">
        <v>1244</v>
      </c>
      <c r="D95" s="225"/>
      <c r="E95" s="225"/>
      <c r="F95" s="246" t="s">
        <v>1208</v>
      </c>
      <c r="G95" s="247"/>
      <c r="H95" s="225" t="s">
        <v>1244</v>
      </c>
      <c r="I95" s="225" t="s">
        <v>1243</v>
      </c>
      <c r="J95" s="225"/>
      <c r="K95" s="237"/>
    </row>
    <row r="96" spans="2:11" s="1" customFormat="1" ht="15" customHeight="1">
      <c r="B96" s="248"/>
      <c r="C96" s="225" t="s">
        <v>35</v>
      </c>
      <c r="D96" s="225"/>
      <c r="E96" s="225"/>
      <c r="F96" s="246" t="s">
        <v>1208</v>
      </c>
      <c r="G96" s="247"/>
      <c r="H96" s="225" t="s">
        <v>1245</v>
      </c>
      <c r="I96" s="225" t="s">
        <v>1243</v>
      </c>
      <c r="J96" s="225"/>
      <c r="K96" s="237"/>
    </row>
    <row r="97" spans="2:11" s="1" customFormat="1" ht="15" customHeight="1">
      <c r="B97" s="248"/>
      <c r="C97" s="225" t="s">
        <v>45</v>
      </c>
      <c r="D97" s="225"/>
      <c r="E97" s="225"/>
      <c r="F97" s="246" t="s">
        <v>1208</v>
      </c>
      <c r="G97" s="247"/>
      <c r="H97" s="225" t="s">
        <v>1246</v>
      </c>
      <c r="I97" s="225" t="s">
        <v>1243</v>
      </c>
      <c r="J97" s="225"/>
      <c r="K97" s="237"/>
    </row>
    <row r="98" spans="2:11" s="1" customFormat="1" ht="15" customHeight="1">
      <c r="B98" s="251"/>
      <c r="C98" s="252"/>
      <c r="D98" s="252"/>
      <c r="E98" s="252"/>
      <c r="F98" s="252"/>
      <c r="G98" s="252"/>
      <c r="H98" s="252"/>
      <c r="I98" s="252"/>
      <c r="J98" s="252"/>
      <c r="K98" s="253"/>
    </row>
    <row r="99" spans="2:11" s="1" customFormat="1" ht="18.7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4"/>
    </row>
    <row r="100" spans="2:11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pans="2:1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pans="2:11" s="1" customFormat="1" ht="45" customHeight="1">
      <c r="B102" s="236"/>
      <c r="C102" s="606" t="s">
        <v>1247</v>
      </c>
      <c r="D102" s="606"/>
      <c r="E102" s="606"/>
      <c r="F102" s="606"/>
      <c r="G102" s="606"/>
      <c r="H102" s="606"/>
      <c r="I102" s="606"/>
      <c r="J102" s="606"/>
      <c r="K102" s="237"/>
    </row>
    <row r="103" spans="2:11" s="1" customFormat="1" ht="17.25" customHeight="1">
      <c r="B103" s="236"/>
      <c r="C103" s="238" t="s">
        <v>1202</v>
      </c>
      <c r="D103" s="238"/>
      <c r="E103" s="238"/>
      <c r="F103" s="238" t="s">
        <v>1203</v>
      </c>
      <c r="G103" s="239"/>
      <c r="H103" s="238" t="s">
        <v>51</v>
      </c>
      <c r="I103" s="238" t="s">
        <v>54</v>
      </c>
      <c r="J103" s="238" t="s">
        <v>1204</v>
      </c>
      <c r="K103" s="237"/>
    </row>
    <row r="104" spans="2:11" s="1" customFormat="1" ht="17.25" customHeight="1">
      <c r="B104" s="236"/>
      <c r="C104" s="240" t="s">
        <v>1205</v>
      </c>
      <c r="D104" s="240"/>
      <c r="E104" s="240"/>
      <c r="F104" s="241" t="s">
        <v>1206</v>
      </c>
      <c r="G104" s="242"/>
      <c r="H104" s="240"/>
      <c r="I104" s="240"/>
      <c r="J104" s="240" t="s">
        <v>1207</v>
      </c>
      <c r="K104" s="237"/>
    </row>
    <row r="105" spans="2:11" s="1" customFormat="1" ht="5.25" customHeight="1">
      <c r="B105" s="236"/>
      <c r="C105" s="238"/>
      <c r="D105" s="238"/>
      <c r="E105" s="238"/>
      <c r="F105" s="238"/>
      <c r="G105" s="256"/>
      <c r="H105" s="238"/>
      <c r="I105" s="238"/>
      <c r="J105" s="238"/>
      <c r="K105" s="237"/>
    </row>
    <row r="106" spans="2:11" s="1" customFormat="1" ht="15" customHeight="1">
      <c r="B106" s="236"/>
      <c r="C106" s="225" t="s">
        <v>50</v>
      </c>
      <c r="D106" s="245"/>
      <c r="E106" s="245"/>
      <c r="F106" s="246" t="s">
        <v>1208</v>
      </c>
      <c r="G106" s="225"/>
      <c r="H106" s="225" t="s">
        <v>1248</v>
      </c>
      <c r="I106" s="225" t="s">
        <v>1210</v>
      </c>
      <c r="J106" s="225">
        <v>20</v>
      </c>
      <c r="K106" s="237"/>
    </row>
    <row r="107" spans="2:11" s="1" customFormat="1" ht="15" customHeight="1">
      <c r="B107" s="236"/>
      <c r="C107" s="225" t="s">
        <v>1211</v>
      </c>
      <c r="D107" s="225"/>
      <c r="E107" s="225"/>
      <c r="F107" s="246" t="s">
        <v>1208</v>
      </c>
      <c r="G107" s="225"/>
      <c r="H107" s="225" t="s">
        <v>1248</v>
      </c>
      <c r="I107" s="225" t="s">
        <v>1210</v>
      </c>
      <c r="J107" s="225">
        <v>120</v>
      </c>
      <c r="K107" s="237"/>
    </row>
    <row r="108" spans="2:11" s="1" customFormat="1" ht="15" customHeight="1">
      <c r="B108" s="248"/>
      <c r="C108" s="225" t="s">
        <v>1213</v>
      </c>
      <c r="D108" s="225"/>
      <c r="E108" s="225"/>
      <c r="F108" s="246" t="s">
        <v>1214</v>
      </c>
      <c r="G108" s="225"/>
      <c r="H108" s="225" t="s">
        <v>1248</v>
      </c>
      <c r="I108" s="225" t="s">
        <v>1210</v>
      </c>
      <c r="J108" s="225">
        <v>50</v>
      </c>
      <c r="K108" s="237"/>
    </row>
    <row r="109" spans="2:11" s="1" customFormat="1" ht="15" customHeight="1">
      <c r="B109" s="248"/>
      <c r="C109" s="225" t="s">
        <v>1216</v>
      </c>
      <c r="D109" s="225"/>
      <c r="E109" s="225"/>
      <c r="F109" s="246" t="s">
        <v>1208</v>
      </c>
      <c r="G109" s="225"/>
      <c r="H109" s="225" t="s">
        <v>1248</v>
      </c>
      <c r="I109" s="225" t="s">
        <v>1218</v>
      </c>
      <c r="J109" s="225"/>
      <c r="K109" s="237"/>
    </row>
    <row r="110" spans="2:11" s="1" customFormat="1" ht="15" customHeight="1">
      <c r="B110" s="248"/>
      <c r="C110" s="225" t="s">
        <v>1227</v>
      </c>
      <c r="D110" s="225"/>
      <c r="E110" s="225"/>
      <c r="F110" s="246" t="s">
        <v>1214</v>
      </c>
      <c r="G110" s="225"/>
      <c r="H110" s="225" t="s">
        <v>1248</v>
      </c>
      <c r="I110" s="225" t="s">
        <v>1210</v>
      </c>
      <c r="J110" s="225">
        <v>50</v>
      </c>
      <c r="K110" s="237"/>
    </row>
    <row r="111" spans="2:11" s="1" customFormat="1" ht="15" customHeight="1">
      <c r="B111" s="248"/>
      <c r="C111" s="225" t="s">
        <v>1235</v>
      </c>
      <c r="D111" s="225"/>
      <c r="E111" s="225"/>
      <c r="F111" s="246" t="s">
        <v>1214</v>
      </c>
      <c r="G111" s="225"/>
      <c r="H111" s="225" t="s">
        <v>1248</v>
      </c>
      <c r="I111" s="225" t="s">
        <v>1210</v>
      </c>
      <c r="J111" s="225">
        <v>50</v>
      </c>
      <c r="K111" s="237"/>
    </row>
    <row r="112" spans="2:11" s="1" customFormat="1" ht="15" customHeight="1">
      <c r="B112" s="248"/>
      <c r="C112" s="225" t="s">
        <v>1233</v>
      </c>
      <c r="D112" s="225"/>
      <c r="E112" s="225"/>
      <c r="F112" s="246" t="s">
        <v>1214</v>
      </c>
      <c r="G112" s="225"/>
      <c r="H112" s="225" t="s">
        <v>1248</v>
      </c>
      <c r="I112" s="225" t="s">
        <v>1210</v>
      </c>
      <c r="J112" s="225">
        <v>50</v>
      </c>
      <c r="K112" s="237"/>
    </row>
    <row r="113" spans="2:11" s="1" customFormat="1" ht="15" customHeight="1">
      <c r="B113" s="248"/>
      <c r="C113" s="225" t="s">
        <v>50</v>
      </c>
      <c r="D113" s="225"/>
      <c r="E113" s="225"/>
      <c r="F113" s="246" t="s">
        <v>1208</v>
      </c>
      <c r="G113" s="225"/>
      <c r="H113" s="225" t="s">
        <v>1249</v>
      </c>
      <c r="I113" s="225" t="s">
        <v>1210</v>
      </c>
      <c r="J113" s="225">
        <v>20</v>
      </c>
      <c r="K113" s="237"/>
    </row>
    <row r="114" spans="2:11" s="1" customFormat="1" ht="15" customHeight="1">
      <c r="B114" s="248"/>
      <c r="C114" s="225" t="s">
        <v>1250</v>
      </c>
      <c r="D114" s="225"/>
      <c r="E114" s="225"/>
      <c r="F114" s="246" t="s">
        <v>1208</v>
      </c>
      <c r="G114" s="225"/>
      <c r="H114" s="225" t="s">
        <v>1251</v>
      </c>
      <c r="I114" s="225" t="s">
        <v>1210</v>
      </c>
      <c r="J114" s="225">
        <v>120</v>
      </c>
      <c r="K114" s="237"/>
    </row>
    <row r="115" spans="2:11" s="1" customFormat="1" ht="15" customHeight="1">
      <c r="B115" s="248"/>
      <c r="C115" s="225" t="s">
        <v>35</v>
      </c>
      <c r="D115" s="225"/>
      <c r="E115" s="225"/>
      <c r="F115" s="246" t="s">
        <v>1208</v>
      </c>
      <c r="G115" s="225"/>
      <c r="H115" s="225" t="s">
        <v>1252</v>
      </c>
      <c r="I115" s="225" t="s">
        <v>1243</v>
      </c>
      <c r="J115" s="225"/>
      <c r="K115" s="237"/>
    </row>
    <row r="116" spans="2:11" s="1" customFormat="1" ht="15" customHeight="1">
      <c r="B116" s="248"/>
      <c r="C116" s="225" t="s">
        <v>45</v>
      </c>
      <c r="D116" s="225"/>
      <c r="E116" s="225"/>
      <c r="F116" s="246" t="s">
        <v>1208</v>
      </c>
      <c r="G116" s="225"/>
      <c r="H116" s="225" t="s">
        <v>1253</v>
      </c>
      <c r="I116" s="225" t="s">
        <v>1243</v>
      </c>
      <c r="J116" s="225"/>
      <c r="K116" s="237"/>
    </row>
    <row r="117" spans="2:11" s="1" customFormat="1" ht="15" customHeight="1">
      <c r="B117" s="248"/>
      <c r="C117" s="225" t="s">
        <v>54</v>
      </c>
      <c r="D117" s="225"/>
      <c r="E117" s="225"/>
      <c r="F117" s="246" t="s">
        <v>1208</v>
      </c>
      <c r="G117" s="225"/>
      <c r="H117" s="225" t="s">
        <v>1254</v>
      </c>
      <c r="I117" s="225" t="s">
        <v>1255</v>
      </c>
      <c r="J117" s="225"/>
      <c r="K117" s="237"/>
    </row>
    <row r="118" spans="2:11" s="1" customFormat="1" ht="15" customHeight="1">
      <c r="B118" s="251"/>
      <c r="C118" s="257"/>
      <c r="D118" s="257"/>
      <c r="E118" s="257"/>
      <c r="F118" s="257"/>
      <c r="G118" s="257"/>
      <c r="H118" s="257"/>
      <c r="I118" s="257"/>
      <c r="J118" s="257"/>
      <c r="K118" s="253"/>
    </row>
    <row r="119" spans="2:11" s="1" customFormat="1" ht="18.75" customHeight="1">
      <c r="B119" s="258"/>
      <c r="C119" s="259"/>
      <c r="D119" s="259"/>
      <c r="E119" s="259"/>
      <c r="F119" s="260"/>
      <c r="G119" s="259"/>
      <c r="H119" s="259"/>
      <c r="I119" s="259"/>
      <c r="J119" s="259"/>
      <c r="K119" s="258"/>
    </row>
    <row r="120" spans="2:11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pans="2:11" s="1" customFormat="1" ht="7.5" customHeight="1">
      <c r="B121" s="261"/>
      <c r="C121" s="262"/>
      <c r="D121" s="262"/>
      <c r="E121" s="262"/>
      <c r="F121" s="262"/>
      <c r="G121" s="262"/>
      <c r="H121" s="262"/>
      <c r="I121" s="262"/>
      <c r="J121" s="262"/>
      <c r="K121" s="263"/>
    </row>
    <row r="122" spans="2:11" s="1" customFormat="1" ht="45" customHeight="1">
      <c r="B122" s="264"/>
      <c r="C122" s="604" t="s">
        <v>1256</v>
      </c>
      <c r="D122" s="604"/>
      <c r="E122" s="604"/>
      <c r="F122" s="604"/>
      <c r="G122" s="604"/>
      <c r="H122" s="604"/>
      <c r="I122" s="604"/>
      <c r="J122" s="604"/>
      <c r="K122" s="265"/>
    </row>
    <row r="123" spans="2:11" s="1" customFormat="1" ht="17.25" customHeight="1">
      <c r="B123" s="266"/>
      <c r="C123" s="238" t="s">
        <v>1202</v>
      </c>
      <c r="D123" s="238"/>
      <c r="E123" s="238"/>
      <c r="F123" s="238" t="s">
        <v>1203</v>
      </c>
      <c r="G123" s="239"/>
      <c r="H123" s="238" t="s">
        <v>51</v>
      </c>
      <c r="I123" s="238" t="s">
        <v>54</v>
      </c>
      <c r="J123" s="238" t="s">
        <v>1204</v>
      </c>
      <c r="K123" s="267"/>
    </row>
    <row r="124" spans="2:11" s="1" customFormat="1" ht="17.25" customHeight="1">
      <c r="B124" s="266"/>
      <c r="C124" s="240" t="s">
        <v>1205</v>
      </c>
      <c r="D124" s="240"/>
      <c r="E124" s="240"/>
      <c r="F124" s="241" t="s">
        <v>1206</v>
      </c>
      <c r="G124" s="242"/>
      <c r="H124" s="240"/>
      <c r="I124" s="240"/>
      <c r="J124" s="240" t="s">
        <v>1207</v>
      </c>
      <c r="K124" s="267"/>
    </row>
    <row r="125" spans="2:11" s="1" customFormat="1" ht="5.25" customHeight="1">
      <c r="B125" s="268"/>
      <c r="C125" s="243"/>
      <c r="D125" s="243"/>
      <c r="E125" s="243"/>
      <c r="F125" s="243"/>
      <c r="G125" s="269"/>
      <c r="H125" s="243"/>
      <c r="I125" s="243"/>
      <c r="J125" s="243"/>
      <c r="K125" s="270"/>
    </row>
    <row r="126" spans="2:11" s="1" customFormat="1" ht="15" customHeight="1">
      <c r="B126" s="268"/>
      <c r="C126" s="225" t="s">
        <v>1211</v>
      </c>
      <c r="D126" s="245"/>
      <c r="E126" s="245"/>
      <c r="F126" s="246" t="s">
        <v>1208</v>
      </c>
      <c r="G126" s="225"/>
      <c r="H126" s="225" t="s">
        <v>1248</v>
      </c>
      <c r="I126" s="225" t="s">
        <v>1210</v>
      </c>
      <c r="J126" s="225">
        <v>120</v>
      </c>
      <c r="K126" s="271"/>
    </row>
    <row r="127" spans="2:11" s="1" customFormat="1" ht="15" customHeight="1">
      <c r="B127" s="268"/>
      <c r="C127" s="225" t="s">
        <v>1257</v>
      </c>
      <c r="D127" s="225"/>
      <c r="E127" s="225"/>
      <c r="F127" s="246" t="s">
        <v>1208</v>
      </c>
      <c r="G127" s="225"/>
      <c r="H127" s="225" t="s">
        <v>1258</v>
      </c>
      <c r="I127" s="225" t="s">
        <v>1210</v>
      </c>
      <c r="J127" s="225" t="s">
        <v>1259</v>
      </c>
      <c r="K127" s="271"/>
    </row>
    <row r="128" spans="2:11" s="1" customFormat="1" ht="15" customHeight="1">
      <c r="B128" s="268"/>
      <c r="C128" s="225" t="s">
        <v>82</v>
      </c>
      <c r="D128" s="225"/>
      <c r="E128" s="225"/>
      <c r="F128" s="246" t="s">
        <v>1208</v>
      </c>
      <c r="G128" s="225"/>
      <c r="H128" s="225" t="s">
        <v>1260</v>
      </c>
      <c r="I128" s="225" t="s">
        <v>1210</v>
      </c>
      <c r="J128" s="225" t="s">
        <v>1259</v>
      </c>
      <c r="K128" s="271"/>
    </row>
    <row r="129" spans="2:11" s="1" customFormat="1" ht="15" customHeight="1">
      <c r="B129" s="268"/>
      <c r="C129" s="225" t="s">
        <v>1219</v>
      </c>
      <c r="D129" s="225"/>
      <c r="E129" s="225"/>
      <c r="F129" s="246" t="s">
        <v>1214</v>
      </c>
      <c r="G129" s="225"/>
      <c r="H129" s="225" t="s">
        <v>1220</v>
      </c>
      <c r="I129" s="225" t="s">
        <v>1210</v>
      </c>
      <c r="J129" s="225">
        <v>15</v>
      </c>
      <c r="K129" s="271"/>
    </row>
    <row r="130" spans="2:11" s="1" customFormat="1" ht="15" customHeight="1">
      <c r="B130" s="268"/>
      <c r="C130" s="249" t="s">
        <v>1221</v>
      </c>
      <c r="D130" s="249"/>
      <c r="E130" s="249"/>
      <c r="F130" s="250" t="s">
        <v>1214</v>
      </c>
      <c r="G130" s="249"/>
      <c r="H130" s="249" t="s">
        <v>1222</v>
      </c>
      <c r="I130" s="249" t="s">
        <v>1210</v>
      </c>
      <c r="J130" s="249">
        <v>15</v>
      </c>
      <c r="K130" s="271"/>
    </row>
    <row r="131" spans="2:11" s="1" customFormat="1" ht="15" customHeight="1">
      <c r="B131" s="268"/>
      <c r="C131" s="249" t="s">
        <v>1223</v>
      </c>
      <c r="D131" s="249"/>
      <c r="E131" s="249"/>
      <c r="F131" s="250" t="s">
        <v>1214</v>
      </c>
      <c r="G131" s="249"/>
      <c r="H131" s="249" t="s">
        <v>1224</v>
      </c>
      <c r="I131" s="249" t="s">
        <v>1210</v>
      </c>
      <c r="J131" s="249">
        <v>20</v>
      </c>
      <c r="K131" s="271"/>
    </row>
    <row r="132" spans="2:11" s="1" customFormat="1" ht="15" customHeight="1">
      <c r="B132" s="268"/>
      <c r="C132" s="249" t="s">
        <v>1225</v>
      </c>
      <c r="D132" s="249"/>
      <c r="E132" s="249"/>
      <c r="F132" s="250" t="s">
        <v>1214</v>
      </c>
      <c r="G132" s="249"/>
      <c r="H132" s="249" t="s">
        <v>1226</v>
      </c>
      <c r="I132" s="249" t="s">
        <v>1210</v>
      </c>
      <c r="J132" s="249">
        <v>20</v>
      </c>
      <c r="K132" s="271"/>
    </row>
    <row r="133" spans="2:11" s="1" customFormat="1" ht="15" customHeight="1">
      <c r="B133" s="268"/>
      <c r="C133" s="225" t="s">
        <v>1213</v>
      </c>
      <c r="D133" s="225"/>
      <c r="E133" s="225"/>
      <c r="F133" s="246" t="s">
        <v>1214</v>
      </c>
      <c r="G133" s="225"/>
      <c r="H133" s="225" t="s">
        <v>1248</v>
      </c>
      <c r="I133" s="225" t="s">
        <v>1210</v>
      </c>
      <c r="J133" s="225">
        <v>50</v>
      </c>
      <c r="K133" s="271"/>
    </row>
    <row r="134" spans="2:11" s="1" customFormat="1" ht="15" customHeight="1">
      <c r="B134" s="268"/>
      <c r="C134" s="225" t="s">
        <v>1227</v>
      </c>
      <c r="D134" s="225"/>
      <c r="E134" s="225"/>
      <c r="F134" s="246" t="s">
        <v>1214</v>
      </c>
      <c r="G134" s="225"/>
      <c r="H134" s="225" t="s">
        <v>1248</v>
      </c>
      <c r="I134" s="225" t="s">
        <v>1210</v>
      </c>
      <c r="J134" s="225">
        <v>50</v>
      </c>
      <c r="K134" s="271"/>
    </row>
    <row r="135" spans="2:11" s="1" customFormat="1" ht="15" customHeight="1">
      <c r="B135" s="268"/>
      <c r="C135" s="225" t="s">
        <v>1233</v>
      </c>
      <c r="D135" s="225"/>
      <c r="E135" s="225"/>
      <c r="F135" s="246" t="s">
        <v>1214</v>
      </c>
      <c r="G135" s="225"/>
      <c r="H135" s="225" t="s">
        <v>1248</v>
      </c>
      <c r="I135" s="225" t="s">
        <v>1210</v>
      </c>
      <c r="J135" s="225">
        <v>50</v>
      </c>
      <c r="K135" s="271"/>
    </row>
    <row r="136" spans="2:11" s="1" customFormat="1" ht="15" customHeight="1">
      <c r="B136" s="268"/>
      <c r="C136" s="225" t="s">
        <v>1235</v>
      </c>
      <c r="D136" s="225"/>
      <c r="E136" s="225"/>
      <c r="F136" s="246" t="s">
        <v>1214</v>
      </c>
      <c r="G136" s="225"/>
      <c r="H136" s="225" t="s">
        <v>1248</v>
      </c>
      <c r="I136" s="225" t="s">
        <v>1210</v>
      </c>
      <c r="J136" s="225">
        <v>50</v>
      </c>
      <c r="K136" s="271"/>
    </row>
    <row r="137" spans="2:11" s="1" customFormat="1" ht="15" customHeight="1">
      <c r="B137" s="268"/>
      <c r="C137" s="225" t="s">
        <v>1236</v>
      </c>
      <c r="D137" s="225"/>
      <c r="E137" s="225"/>
      <c r="F137" s="246" t="s">
        <v>1214</v>
      </c>
      <c r="G137" s="225"/>
      <c r="H137" s="225" t="s">
        <v>1261</v>
      </c>
      <c r="I137" s="225" t="s">
        <v>1210</v>
      </c>
      <c r="J137" s="225">
        <v>255</v>
      </c>
      <c r="K137" s="271"/>
    </row>
    <row r="138" spans="2:11" s="1" customFormat="1" ht="15" customHeight="1">
      <c r="B138" s="268"/>
      <c r="C138" s="225" t="s">
        <v>1238</v>
      </c>
      <c r="D138" s="225"/>
      <c r="E138" s="225"/>
      <c r="F138" s="246" t="s">
        <v>1208</v>
      </c>
      <c r="G138" s="225"/>
      <c r="H138" s="225" t="s">
        <v>1262</v>
      </c>
      <c r="I138" s="225" t="s">
        <v>1240</v>
      </c>
      <c r="J138" s="225"/>
      <c r="K138" s="271"/>
    </row>
    <row r="139" spans="2:11" s="1" customFormat="1" ht="15" customHeight="1">
      <c r="B139" s="268"/>
      <c r="C139" s="225" t="s">
        <v>1241</v>
      </c>
      <c r="D139" s="225"/>
      <c r="E139" s="225"/>
      <c r="F139" s="246" t="s">
        <v>1208</v>
      </c>
      <c r="G139" s="225"/>
      <c r="H139" s="225" t="s">
        <v>1263</v>
      </c>
      <c r="I139" s="225" t="s">
        <v>1243</v>
      </c>
      <c r="J139" s="225"/>
      <c r="K139" s="271"/>
    </row>
    <row r="140" spans="2:11" s="1" customFormat="1" ht="15" customHeight="1">
      <c r="B140" s="268"/>
      <c r="C140" s="225" t="s">
        <v>1244</v>
      </c>
      <c r="D140" s="225"/>
      <c r="E140" s="225"/>
      <c r="F140" s="246" t="s">
        <v>1208</v>
      </c>
      <c r="G140" s="225"/>
      <c r="H140" s="225" t="s">
        <v>1244</v>
      </c>
      <c r="I140" s="225" t="s">
        <v>1243</v>
      </c>
      <c r="J140" s="225"/>
      <c r="K140" s="271"/>
    </row>
    <row r="141" spans="2:11" s="1" customFormat="1" ht="15" customHeight="1">
      <c r="B141" s="268"/>
      <c r="C141" s="225" t="s">
        <v>35</v>
      </c>
      <c r="D141" s="225"/>
      <c r="E141" s="225"/>
      <c r="F141" s="246" t="s">
        <v>1208</v>
      </c>
      <c r="G141" s="225"/>
      <c r="H141" s="225" t="s">
        <v>1264</v>
      </c>
      <c r="I141" s="225" t="s">
        <v>1243</v>
      </c>
      <c r="J141" s="225"/>
      <c r="K141" s="271"/>
    </row>
    <row r="142" spans="2:11" s="1" customFormat="1" ht="15" customHeight="1">
      <c r="B142" s="268"/>
      <c r="C142" s="225" t="s">
        <v>1265</v>
      </c>
      <c r="D142" s="225"/>
      <c r="E142" s="225"/>
      <c r="F142" s="246" t="s">
        <v>1208</v>
      </c>
      <c r="G142" s="225"/>
      <c r="H142" s="225" t="s">
        <v>1266</v>
      </c>
      <c r="I142" s="225" t="s">
        <v>1243</v>
      </c>
      <c r="J142" s="225"/>
      <c r="K142" s="271"/>
    </row>
    <row r="143" spans="2:11" s="1" customFormat="1" ht="15" customHeight="1">
      <c r="B143" s="272"/>
      <c r="C143" s="273"/>
      <c r="D143" s="273"/>
      <c r="E143" s="273"/>
      <c r="F143" s="273"/>
      <c r="G143" s="273"/>
      <c r="H143" s="273"/>
      <c r="I143" s="273"/>
      <c r="J143" s="273"/>
      <c r="K143" s="274"/>
    </row>
    <row r="144" spans="2:11" s="1" customFormat="1" ht="18.75" customHeight="1">
      <c r="B144" s="259"/>
      <c r="C144" s="259"/>
      <c r="D144" s="259"/>
      <c r="E144" s="259"/>
      <c r="F144" s="260"/>
      <c r="G144" s="259"/>
      <c r="H144" s="259"/>
      <c r="I144" s="259"/>
      <c r="J144" s="259"/>
      <c r="K144" s="259"/>
    </row>
    <row r="145" spans="2:11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pans="2:11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pans="2:11" s="1" customFormat="1" ht="45" customHeight="1">
      <c r="B147" s="236"/>
      <c r="C147" s="606" t="s">
        <v>1267</v>
      </c>
      <c r="D147" s="606"/>
      <c r="E147" s="606"/>
      <c r="F147" s="606"/>
      <c r="G147" s="606"/>
      <c r="H147" s="606"/>
      <c r="I147" s="606"/>
      <c r="J147" s="606"/>
      <c r="K147" s="237"/>
    </row>
    <row r="148" spans="2:11" s="1" customFormat="1" ht="17.25" customHeight="1">
      <c r="B148" s="236"/>
      <c r="C148" s="238" t="s">
        <v>1202</v>
      </c>
      <c r="D148" s="238"/>
      <c r="E148" s="238"/>
      <c r="F148" s="238" t="s">
        <v>1203</v>
      </c>
      <c r="G148" s="239"/>
      <c r="H148" s="238" t="s">
        <v>51</v>
      </c>
      <c r="I148" s="238" t="s">
        <v>54</v>
      </c>
      <c r="J148" s="238" t="s">
        <v>1204</v>
      </c>
      <c r="K148" s="237"/>
    </row>
    <row r="149" spans="2:11" s="1" customFormat="1" ht="17.25" customHeight="1">
      <c r="B149" s="236"/>
      <c r="C149" s="240" t="s">
        <v>1205</v>
      </c>
      <c r="D149" s="240"/>
      <c r="E149" s="240"/>
      <c r="F149" s="241" t="s">
        <v>1206</v>
      </c>
      <c r="G149" s="242"/>
      <c r="H149" s="240"/>
      <c r="I149" s="240"/>
      <c r="J149" s="240" t="s">
        <v>1207</v>
      </c>
      <c r="K149" s="237"/>
    </row>
    <row r="150" spans="2:11" s="1" customFormat="1" ht="5.25" customHeight="1">
      <c r="B150" s="248"/>
      <c r="C150" s="243"/>
      <c r="D150" s="243"/>
      <c r="E150" s="243"/>
      <c r="F150" s="243"/>
      <c r="G150" s="244"/>
      <c r="H150" s="243"/>
      <c r="I150" s="243"/>
      <c r="J150" s="243"/>
      <c r="K150" s="271"/>
    </row>
    <row r="151" spans="2:11" s="1" customFormat="1" ht="15" customHeight="1">
      <c r="B151" s="248"/>
      <c r="C151" s="275" t="s">
        <v>1211</v>
      </c>
      <c r="D151" s="225"/>
      <c r="E151" s="225"/>
      <c r="F151" s="276" t="s">
        <v>1208</v>
      </c>
      <c r="G151" s="225"/>
      <c r="H151" s="275" t="s">
        <v>1248</v>
      </c>
      <c r="I151" s="275" t="s">
        <v>1210</v>
      </c>
      <c r="J151" s="275">
        <v>120</v>
      </c>
      <c r="K151" s="271"/>
    </row>
    <row r="152" spans="2:11" s="1" customFormat="1" ht="15" customHeight="1">
      <c r="B152" s="248"/>
      <c r="C152" s="275" t="s">
        <v>1257</v>
      </c>
      <c r="D152" s="225"/>
      <c r="E152" s="225"/>
      <c r="F152" s="276" t="s">
        <v>1208</v>
      </c>
      <c r="G152" s="225"/>
      <c r="H152" s="275" t="s">
        <v>1268</v>
      </c>
      <c r="I152" s="275" t="s">
        <v>1210</v>
      </c>
      <c r="J152" s="275" t="s">
        <v>1259</v>
      </c>
      <c r="K152" s="271"/>
    </row>
    <row r="153" spans="2:11" s="1" customFormat="1" ht="15" customHeight="1">
      <c r="B153" s="248"/>
      <c r="C153" s="275" t="s">
        <v>82</v>
      </c>
      <c r="D153" s="225"/>
      <c r="E153" s="225"/>
      <c r="F153" s="276" t="s">
        <v>1208</v>
      </c>
      <c r="G153" s="225"/>
      <c r="H153" s="275" t="s">
        <v>1269</v>
      </c>
      <c r="I153" s="275" t="s">
        <v>1210</v>
      </c>
      <c r="J153" s="275" t="s">
        <v>1259</v>
      </c>
      <c r="K153" s="271"/>
    </row>
    <row r="154" spans="2:11" s="1" customFormat="1" ht="15" customHeight="1">
      <c r="B154" s="248"/>
      <c r="C154" s="275" t="s">
        <v>1213</v>
      </c>
      <c r="D154" s="225"/>
      <c r="E154" s="225"/>
      <c r="F154" s="276" t="s">
        <v>1214</v>
      </c>
      <c r="G154" s="225"/>
      <c r="H154" s="275" t="s">
        <v>1248</v>
      </c>
      <c r="I154" s="275" t="s">
        <v>1210</v>
      </c>
      <c r="J154" s="275">
        <v>50</v>
      </c>
      <c r="K154" s="271"/>
    </row>
    <row r="155" spans="2:11" s="1" customFormat="1" ht="15" customHeight="1">
      <c r="B155" s="248"/>
      <c r="C155" s="275" t="s">
        <v>1216</v>
      </c>
      <c r="D155" s="225"/>
      <c r="E155" s="225"/>
      <c r="F155" s="276" t="s">
        <v>1208</v>
      </c>
      <c r="G155" s="225"/>
      <c r="H155" s="275" t="s">
        <v>1248</v>
      </c>
      <c r="I155" s="275" t="s">
        <v>1218</v>
      </c>
      <c r="J155" s="275"/>
      <c r="K155" s="271"/>
    </row>
    <row r="156" spans="2:11" s="1" customFormat="1" ht="15" customHeight="1">
      <c r="B156" s="248"/>
      <c r="C156" s="275" t="s">
        <v>1227</v>
      </c>
      <c r="D156" s="225"/>
      <c r="E156" s="225"/>
      <c r="F156" s="276" t="s">
        <v>1214</v>
      </c>
      <c r="G156" s="225"/>
      <c r="H156" s="275" t="s">
        <v>1248</v>
      </c>
      <c r="I156" s="275" t="s">
        <v>1210</v>
      </c>
      <c r="J156" s="275">
        <v>50</v>
      </c>
      <c r="K156" s="271"/>
    </row>
    <row r="157" spans="2:11" s="1" customFormat="1" ht="15" customHeight="1">
      <c r="B157" s="248"/>
      <c r="C157" s="275" t="s">
        <v>1235</v>
      </c>
      <c r="D157" s="225"/>
      <c r="E157" s="225"/>
      <c r="F157" s="276" t="s">
        <v>1214</v>
      </c>
      <c r="G157" s="225"/>
      <c r="H157" s="275" t="s">
        <v>1248</v>
      </c>
      <c r="I157" s="275" t="s">
        <v>1210</v>
      </c>
      <c r="J157" s="275">
        <v>50</v>
      </c>
      <c r="K157" s="271"/>
    </row>
    <row r="158" spans="2:11" s="1" customFormat="1" ht="15" customHeight="1">
      <c r="B158" s="248"/>
      <c r="C158" s="275" t="s">
        <v>1233</v>
      </c>
      <c r="D158" s="225"/>
      <c r="E158" s="225"/>
      <c r="F158" s="276" t="s">
        <v>1214</v>
      </c>
      <c r="G158" s="225"/>
      <c r="H158" s="275" t="s">
        <v>1248</v>
      </c>
      <c r="I158" s="275" t="s">
        <v>1210</v>
      </c>
      <c r="J158" s="275">
        <v>50</v>
      </c>
      <c r="K158" s="271"/>
    </row>
    <row r="159" spans="2:11" s="1" customFormat="1" ht="15" customHeight="1">
      <c r="B159" s="248"/>
      <c r="C159" s="275" t="s">
        <v>99</v>
      </c>
      <c r="D159" s="225"/>
      <c r="E159" s="225"/>
      <c r="F159" s="276" t="s">
        <v>1208</v>
      </c>
      <c r="G159" s="225"/>
      <c r="H159" s="275" t="s">
        <v>1270</v>
      </c>
      <c r="I159" s="275" t="s">
        <v>1210</v>
      </c>
      <c r="J159" s="275" t="s">
        <v>1271</v>
      </c>
      <c r="K159" s="271"/>
    </row>
    <row r="160" spans="2:11" s="1" customFormat="1" ht="15" customHeight="1">
      <c r="B160" s="248"/>
      <c r="C160" s="275" t="s">
        <v>1272</v>
      </c>
      <c r="D160" s="225"/>
      <c r="E160" s="225"/>
      <c r="F160" s="276" t="s">
        <v>1208</v>
      </c>
      <c r="G160" s="225"/>
      <c r="H160" s="275" t="s">
        <v>1273</v>
      </c>
      <c r="I160" s="275" t="s">
        <v>1243</v>
      </c>
      <c r="J160" s="275"/>
      <c r="K160" s="271"/>
    </row>
    <row r="161" spans="2:11" s="1" customFormat="1" ht="15" customHeight="1">
      <c r="B161" s="277"/>
      <c r="C161" s="257"/>
      <c r="D161" s="257"/>
      <c r="E161" s="257"/>
      <c r="F161" s="257"/>
      <c r="G161" s="257"/>
      <c r="H161" s="257"/>
      <c r="I161" s="257"/>
      <c r="J161" s="257"/>
      <c r="K161" s="278"/>
    </row>
    <row r="162" spans="2:11" s="1" customFormat="1" ht="18.75" customHeight="1">
      <c r="B162" s="259"/>
      <c r="C162" s="269"/>
      <c r="D162" s="269"/>
      <c r="E162" s="269"/>
      <c r="F162" s="279"/>
      <c r="G162" s="269"/>
      <c r="H162" s="269"/>
      <c r="I162" s="269"/>
      <c r="J162" s="269"/>
      <c r="K162" s="259"/>
    </row>
    <row r="163" spans="2:11" s="1" customFormat="1" ht="18.75" customHeight="1">
      <c r="B163" s="232"/>
      <c r="C163" s="232"/>
      <c r="D163" s="232"/>
      <c r="E163" s="232"/>
      <c r="F163" s="232"/>
      <c r="G163" s="232"/>
      <c r="H163" s="232"/>
      <c r="I163" s="232"/>
      <c r="J163" s="232"/>
      <c r="K163" s="232"/>
    </row>
    <row r="164" spans="2:11" s="1" customFormat="1" ht="7.5" customHeight="1">
      <c r="B164" s="214"/>
      <c r="C164" s="215"/>
      <c r="D164" s="215"/>
      <c r="E164" s="215"/>
      <c r="F164" s="215"/>
      <c r="G164" s="215"/>
      <c r="H164" s="215"/>
      <c r="I164" s="215"/>
      <c r="J164" s="215"/>
      <c r="K164" s="216"/>
    </row>
    <row r="165" spans="2:11" s="1" customFormat="1" ht="45" customHeight="1">
      <c r="B165" s="217"/>
      <c r="C165" s="604" t="s">
        <v>1274</v>
      </c>
      <c r="D165" s="604"/>
      <c r="E165" s="604"/>
      <c r="F165" s="604"/>
      <c r="G165" s="604"/>
      <c r="H165" s="604"/>
      <c r="I165" s="604"/>
      <c r="J165" s="604"/>
      <c r="K165" s="218"/>
    </row>
    <row r="166" spans="2:11" s="1" customFormat="1" ht="17.25" customHeight="1">
      <c r="B166" s="217"/>
      <c r="C166" s="238" t="s">
        <v>1202</v>
      </c>
      <c r="D166" s="238"/>
      <c r="E166" s="238"/>
      <c r="F166" s="238" t="s">
        <v>1203</v>
      </c>
      <c r="G166" s="280"/>
      <c r="H166" s="281" t="s">
        <v>51</v>
      </c>
      <c r="I166" s="281" t="s">
        <v>54</v>
      </c>
      <c r="J166" s="238" t="s">
        <v>1204</v>
      </c>
      <c r="K166" s="218"/>
    </row>
    <row r="167" spans="2:11" s="1" customFormat="1" ht="17.25" customHeight="1">
      <c r="B167" s="219"/>
      <c r="C167" s="240" t="s">
        <v>1205</v>
      </c>
      <c r="D167" s="240"/>
      <c r="E167" s="240"/>
      <c r="F167" s="241" t="s">
        <v>1206</v>
      </c>
      <c r="G167" s="282"/>
      <c r="H167" s="283"/>
      <c r="I167" s="283"/>
      <c r="J167" s="240" t="s">
        <v>1207</v>
      </c>
      <c r="K167" s="220"/>
    </row>
    <row r="168" spans="2:11" s="1" customFormat="1" ht="5.25" customHeight="1">
      <c r="B168" s="248"/>
      <c r="C168" s="243"/>
      <c r="D168" s="243"/>
      <c r="E168" s="243"/>
      <c r="F168" s="243"/>
      <c r="G168" s="244"/>
      <c r="H168" s="243"/>
      <c r="I168" s="243"/>
      <c r="J168" s="243"/>
      <c r="K168" s="271"/>
    </row>
    <row r="169" spans="2:11" s="1" customFormat="1" ht="15" customHeight="1">
      <c r="B169" s="248"/>
      <c r="C169" s="225" t="s">
        <v>1211</v>
      </c>
      <c r="D169" s="225"/>
      <c r="E169" s="225"/>
      <c r="F169" s="246" t="s">
        <v>1208</v>
      </c>
      <c r="G169" s="225"/>
      <c r="H169" s="225" t="s">
        <v>1248</v>
      </c>
      <c r="I169" s="225" t="s">
        <v>1210</v>
      </c>
      <c r="J169" s="225">
        <v>120</v>
      </c>
      <c r="K169" s="271"/>
    </row>
    <row r="170" spans="2:11" s="1" customFormat="1" ht="15" customHeight="1">
      <c r="B170" s="248"/>
      <c r="C170" s="225" t="s">
        <v>1257</v>
      </c>
      <c r="D170" s="225"/>
      <c r="E170" s="225"/>
      <c r="F170" s="246" t="s">
        <v>1208</v>
      </c>
      <c r="G170" s="225"/>
      <c r="H170" s="225" t="s">
        <v>1258</v>
      </c>
      <c r="I170" s="225" t="s">
        <v>1210</v>
      </c>
      <c r="J170" s="225" t="s">
        <v>1259</v>
      </c>
      <c r="K170" s="271"/>
    </row>
    <row r="171" spans="2:11" s="1" customFormat="1" ht="15" customHeight="1">
      <c r="B171" s="248"/>
      <c r="C171" s="225" t="s">
        <v>82</v>
      </c>
      <c r="D171" s="225"/>
      <c r="E171" s="225"/>
      <c r="F171" s="246" t="s">
        <v>1208</v>
      </c>
      <c r="G171" s="225"/>
      <c r="H171" s="225" t="s">
        <v>1275</v>
      </c>
      <c r="I171" s="225" t="s">
        <v>1210</v>
      </c>
      <c r="J171" s="225" t="s">
        <v>1259</v>
      </c>
      <c r="K171" s="271"/>
    </row>
    <row r="172" spans="2:11" s="1" customFormat="1" ht="15" customHeight="1">
      <c r="B172" s="248"/>
      <c r="C172" s="225" t="s">
        <v>1213</v>
      </c>
      <c r="D172" s="225"/>
      <c r="E172" s="225"/>
      <c r="F172" s="246" t="s">
        <v>1214</v>
      </c>
      <c r="G172" s="225"/>
      <c r="H172" s="225" t="s">
        <v>1275</v>
      </c>
      <c r="I172" s="225" t="s">
        <v>1210</v>
      </c>
      <c r="J172" s="225">
        <v>50</v>
      </c>
      <c r="K172" s="271"/>
    </row>
    <row r="173" spans="2:11" s="1" customFormat="1" ht="15" customHeight="1">
      <c r="B173" s="248"/>
      <c r="C173" s="225" t="s">
        <v>1216</v>
      </c>
      <c r="D173" s="225"/>
      <c r="E173" s="225"/>
      <c r="F173" s="246" t="s">
        <v>1208</v>
      </c>
      <c r="G173" s="225"/>
      <c r="H173" s="225" t="s">
        <v>1275</v>
      </c>
      <c r="I173" s="225" t="s">
        <v>1218</v>
      </c>
      <c r="J173" s="225"/>
      <c r="K173" s="271"/>
    </row>
    <row r="174" spans="2:11" s="1" customFormat="1" ht="15" customHeight="1">
      <c r="B174" s="248"/>
      <c r="C174" s="225" t="s">
        <v>1227</v>
      </c>
      <c r="D174" s="225"/>
      <c r="E174" s="225"/>
      <c r="F174" s="246" t="s">
        <v>1214</v>
      </c>
      <c r="G174" s="225"/>
      <c r="H174" s="225" t="s">
        <v>1275</v>
      </c>
      <c r="I174" s="225" t="s">
        <v>1210</v>
      </c>
      <c r="J174" s="225">
        <v>50</v>
      </c>
      <c r="K174" s="271"/>
    </row>
    <row r="175" spans="2:11" s="1" customFormat="1" ht="15" customHeight="1">
      <c r="B175" s="248"/>
      <c r="C175" s="225" t="s">
        <v>1235</v>
      </c>
      <c r="D175" s="225"/>
      <c r="E175" s="225"/>
      <c r="F175" s="246" t="s">
        <v>1214</v>
      </c>
      <c r="G175" s="225"/>
      <c r="H175" s="225" t="s">
        <v>1275</v>
      </c>
      <c r="I175" s="225" t="s">
        <v>1210</v>
      </c>
      <c r="J175" s="225">
        <v>50</v>
      </c>
      <c r="K175" s="271"/>
    </row>
    <row r="176" spans="2:11" s="1" customFormat="1" ht="15" customHeight="1">
      <c r="B176" s="248"/>
      <c r="C176" s="225" t="s">
        <v>1233</v>
      </c>
      <c r="D176" s="225"/>
      <c r="E176" s="225"/>
      <c r="F176" s="246" t="s">
        <v>1214</v>
      </c>
      <c r="G176" s="225"/>
      <c r="H176" s="225" t="s">
        <v>1275</v>
      </c>
      <c r="I176" s="225" t="s">
        <v>1210</v>
      </c>
      <c r="J176" s="225">
        <v>50</v>
      </c>
      <c r="K176" s="271"/>
    </row>
    <row r="177" spans="2:11" s="1" customFormat="1" ht="15" customHeight="1">
      <c r="B177" s="248"/>
      <c r="C177" s="225" t="s">
        <v>125</v>
      </c>
      <c r="D177" s="225"/>
      <c r="E177" s="225"/>
      <c r="F177" s="246" t="s">
        <v>1208</v>
      </c>
      <c r="G177" s="225"/>
      <c r="H177" s="225" t="s">
        <v>1276</v>
      </c>
      <c r="I177" s="225" t="s">
        <v>1277</v>
      </c>
      <c r="J177" s="225"/>
      <c r="K177" s="271"/>
    </row>
    <row r="178" spans="2:11" s="1" customFormat="1" ht="15" customHeight="1">
      <c r="B178" s="248"/>
      <c r="C178" s="225" t="s">
        <v>54</v>
      </c>
      <c r="D178" s="225"/>
      <c r="E178" s="225"/>
      <c r="F178" s="246" t="s">
        <v>1208</v>
      </c>
      <c r="G178" s="225"/>
      <c r="H178" s="225" t="s">
        <v>1278</v>
      </c>
      <c r="I178" s="225" t="s">
        <v>1279</v>
      </c>
      <c r="J178" s="225">
        <v>1</v>
      </c>
      <c r="K178" s="271"/>
    </row>
    <row r="179" spans="2:11" s="1" customFormat="1" ht="15" customHeight="1">
      <c r="B179" s="248"/>
      <c r="C179" s="225" t="s">
        <v>50</v>
      </c>
      <c r="D179" s="225"/>
      <c r="E179" s="225"/>
      <c r="F179" s="246" t="s">
        <v>1208</v>
      </c>
      <c r="G179" s="225"/>
      <c r="H179" s="225" t="s">
        <v>1280</v>
      </c>
      <c r="I179" s="225" t="s">
        <v>1210</v>
      </c>
      <c r="J179" s="225">
        <v>20</v>
      </c>
      <c r="K179" s="271"/>
    </row>
    <row r="180" spans="2:11" s="1" customFormat="1" ht="15" customHeight="1">
      <c r="B180" s="248"/>
      <c r="C180" s="225" t="s">
        <v>51</v>
      </c>
      <c r="D180" s="225"/>
      <c r="E180" s="225"/>
      <c r="F180" s="246" t="s">
        <v>1208</v>
      </c>
      <c r="G180" s="225"/>
      <c r="H180" s="225" t="s">
        <v>1281</v>
      </c>
      <c r="I180" s="225" t="s">
        <v>1210</v>
      </c>
      <c r="J180" s="225">
        <v>255</v>
      </c>
      <c r="K180" s="271"/>
    </row>
    <row r="181" spans="2:11" s="1" customFormat="1" ht="15" customHeight="1">
      <c r="B181" s="248"/>
      <c r="C181" s="225" t="s">
        <v>126</v>
      </c>
      <c r="D181" s="225"/>
      <c r="E181" s="225"/>
      <c r="F181" s="246" t="s">
        <v>1208</v>
      </c>
      <c r="G181" s="225"/>
      <c r="H181" s="225" t="s">
        <v>1172</v>
      </c>
      <c r="I181" s="225" t="s">
        <v>1210</v>
      </c>
      <c r="J181" s="225">
        <v>10</v>
      </c>
      <c r="K181" s="271"/>
    </row>
    <row r="182" spans="2:11" s="1" customFormat="1" ht="15" customHeight="1">
      <c r="B182" s="248"/>
      <c r="C182" s="225" t="s">
        <v>127</v>
      </c>
      <c r="D182" s="225"/>
      <c r="E182" s="225"/>
      <c r="F182" s="246" t="s">
        <v>1208</v>
      </c>
      <c r="G182" s="225"/>
      <c r="H182" s="225" t="s">
        <v>1282</v>
      </c>
      <c r="I182" s="225" t="s">
        <v>1243</v>
      </c>
      <c r="J182" s="225"/>
      <c r="K182" s="271"/>
    </row>
    <row r="183" spans="2:11" s="1" customFormat="1" ht="15" customHeight="1">
      <c r="B183" s="248"/>
      <c r="C183" s="225" t="s">
        <v>1283</v>
      </c>
      <c r="D183" s="225"/>
      <c r="E183" s="225"/>
      <c r="F183" s="246" t="s">
        <v>1208</v>
      </c>
      <c r="G183" s="225"/>
      <c r="H183" s="225" t="s">
        <v>1284</v>
      </c>
      <c r="I183" s="225" t="s">
        <v>1243</v>
      </c>
      <c r="J183" s="225"/>
      <c r="K183" s="271"/>
    </row>
    <row r="184" spans="2:11" s="1" customFormat="1" ht="15" customHeight="1">
      <c r="B184" s="248"/>
      <c r="C184" s="225" t="s">
        <v>1272</v>
      </c>
      <c r="D184" s="225"/>
      <c r="E184" s="225"/>
      <c r="F184" s="246" t="s">
        <v>1208</v>
      </c>
      <c r="G184" s="225"/>
      <c r="H184" s="225" t="s">
        <v>1285</v>
      </c>
      <c r="I184" s="225" t="s">
        <v>1243</v>
      </c>
      <c r="J184" s="225"/>
      <c r="K184" s="271"/>
    </row>
    <row r="185" spans="2:11" s="1" customFormat="1" ht="15" customHeight="1">
      <c r="B185" s="248"/>
      <c r="C185" s="225" t="s">
        <v>129</v>
      </c>
      <c r="D185" s="225"/>
      <c r="E185" s="225"/>
      <c r="F185" s="246" t="s">
        <v>1214</v>
      </c>
      <c r="G185" s="225"/>
      <c r="H185" s="225" t="s">
        <v>1286</v>
      </c>
      <c r="I185" s="225" t="s">
        <v>1210</v>
      </c>
      <c r="J185" s="225">
        <v>50</v>
      </c>
      <c r="K185" s="271"/>
    </row>
    <row r="186" spans="2:11" s="1" customFormat="1" ht="15" customHeight="1">
      <c r="B186" s="248"/>
      <c r="C186" s="225" t="s">
        <v>1287</v>
      </c>
      <c r="D186" s="225"/>
      <c r="E186" s="225"/>
      <c r="F186" s="246" t="s">
        <v>1214</v>
      </c>
      <c r="G186" s="225"/>
      <c r="H186" s="225" t="s">
        <v>1288</v>
      </c>
      <c r="I186" s="225" t="s">
        <v>1289</v>
      </c>
      <c r="J186" s="225"/>
      <c r="K186" s="271"/>
    </row>
    <row r="187" spans="2:11" s="1" customFormat="1" ht="15" customHeight="1">
      <c r="B187" s="248"/>
      <c r="C187" s="225" t="s">
        <v>1290</v>
      </c>
      <c r="D187" s="225"/>
      <c r="E187" s="225"/>
      <c r="F187" s="246" t="s">
        <v>1214</v>
      </c>
      <c r="G187" s="225"/>
      <c r="H187" s="225" t="s">
        <v>1291</v>
      </c>
      <c r="I187" s="225" t="s">
        <v>1289</v>
      </c>
      <c r="J187" s="225"/>
      <c r="K187" s="271"/>
    </row>
    <row r="188" spans="2:11" s="1" customFormat="1" ht="15" customHeight="1">
      <c r="B188" s="248"/>
      <c r="C188" s="225" t="s">
        <v>1292</v>
      </c>
      <c r="D188" s="225"/>
      <c r="E188" s="225"/>
      <c r="F188" s="246" t="s">
        <v>1214</v>
      </c>
      <c r="G188" s="225"/>
      <c r="H188" s="225" t="s">
        <v>1293</v>
      </c>
      <c r="I188" s="225" t="s">
        <v>1289</v>
      </c>
      <c r="J188" s="225"/>
      <c r="K188" s="271"/>
    </row>
    <row r="189" spans="2:11" s="1" customFormat="1" ht="15" customHeight="1">
      <c r="B189" s="248"/>
      <c r="C189" s="284" t="s">
        <v>1294</v>
      </c>
      <c r="D189" s="225"/>
      <c r="E189" s="225"/>
      <c r="F189" s="246" t="s">
        <v>1214</v>
      </c>
      <c r="G189" s="225"/>
      <c r="H189" s="225" t="s">
        <v>1295</v>
      </c>
      <c r="I189" s="225" t="s">
        <v>1296</v>
      </c>
      <c r="J189" s="285" t="s">
        <v>1297</v>
      </c>
      <c r="K189" s="271"/>
    </row>
    <row r="190" spans="2:11" s="1" customFormat="1" ht="15" customHeight="1">
      <c r="B190" s="248"/>
      <c r="C190" s="284" t="s">
        <v>39</v>
      </c>
      <c r="D190" s="225"/>
      <c r="E190" s="225"/>
      <c r="F190" s="246" t="s">
        <v>1208</v>
      </c>
      <c r="G190" s="225"/>
      <c r="H190" s="222" t="s">
        <v>1298</v>
      </c>
      <c r="I190" s="225" t="s">
        <v>1299</v>
      </c>
      <c r="J190" s="225"/>
      <c r="K190" s="271"/>
    </row>
    <row r="191" spans="2:11" s="1" customFormat="1" ht="15" customHeight="1">
      <c r="B191" s="248"/>
      <c r="C191" s="284" t="s">
        <v>1300</v>
      </c>
      <c r="D191" s="225"/>
      <c r="E191" s="225"/>
      <c r="F191" s="246" t="s">
        <v>1208</v>
      </c>
      <c r="G191" s="225"/>
      <c r="H191" s="225" t="s">
        <v>1301</v>
      </c>
      <c r="I191" s="225" t="s">
        <v>1243</v>
      </c>
      <c r="J191" s="225"/>
      <c r="K191" s="271"/>
    </row>
    <row r="192" spans="2:11" s="1" customFormat="1" ht="15" customHeight="1">
      <c r="B192" s="248"/>
      <c r="C192" s="284" t="s">
        <v>1302</v>
      </c>
      <c r="D192" s="225"/>
      <c r="E192" s="225"/>
      <c r="F192" s="246" t="s">
        <v>1208</v>
      </c>
      <c r="G192" s="225"/>
      <c r="H192" s="225" t="s">
        <v>1303</v>
      </c>
      <c r="I192" s="225" t="s">
        <v>1243</v>
      </c>
      <c r="J192" s="225"/>
      <c r="K192" s="271"/>
    </row>
    <row r="193" spans="2:11" s="1" customFormat="1" ht="15" customHeight="1">
      <c r="B193" s="248"/>
      <c r="C193" s="284" t="s">
        <v>1304</v>
      </c>
      <c r="D193" s="225"/>
      <c r="E193" s="225"/>
      <c r="F193" s="246" t="s">
        <v>1214</v>
      </c>
      <c r="G193" s="225"/>
      <c r="H193" s="225" t="s">
        <v>1305</v>
      </c>
      <c r="I193" s="225" t="s">
        <v>1243</v>
      </c>
      <c r="J193" s="225"/>
      <c r="K193" s="271"/>
    </row>
    <row r="194" spans="2:11" s="1" customFormat="1" ht="15" customHeight="1">
      <c r="B194" s="277"/>
      <c r="C194" s="286"/>
      <c r="D194" s="257"/>
      <c r="E194" s="257"/>
      <c r="F194" s="257"/>
      <c r="G194" s="257"/>
      <c r="H194" s="257"/>
      <c r="I194" s="257"/>
      <c r="J194" s="257"/>
      <c r="K194" s="278"/>
    </row>
    <row r="195" spans="2:11" s="1" customFormat="1" ht="18.75" customHeight="1">
      <c r="B195" s="259"/>
      <c r="C195" s="269"/>
      <c r="D195" s="269"/>
      <c r="E195" s="269"/>
      <c r="F195" s="279"/>
      <c r="G195" s="269"/>
      <c r="H195" s="269"/>
      <c r="I195" s="269"/>
      <c r="J195" s="269"/>
      <c r="K195" s="259"/>
    </row>
    <row r="196" spans="2:11" s="1" customFormat="1" ht="18.75" customHeight="1">
      <c r="B196" s="259"/>
      <c r="C196" s="269"/>
      <c r="D196" s="269"/>
      <c r="E196" s="269"/>
      <c r="F196" s="279"/>
      <c r="G196" s="269"/>
      <c r="H196" s="269"/>
      <c r="I196" s="269"/>
      <c r="J196" s="269"/>
      <c r="K196" s="259"/>
    </row>
    <row r="197" spans="2:11" s="1" customFormat="1" ht="18.75" customHeight="1">
      <c r="B197" s="232"/>
      <c r="C197" s="232"/>
      <c r="D197" s="232"/>
      <c r="E197" s="232"/>
      <c r="F197" s="232"/>
      <c r="G197" s="232"/>
      <c r="H197" s="232"/>
      <c r="I197" s="232"/>
      <c r="J197" s="232"/>
      <c r="K197" s="232"/>
    </row>
    <row r="198" spans="2:11" s="1" customFormat="1" ht="12">
      <c r="B198" s="214"/>
      <c r="C198" s="215"/>
      <c r="D198" s="215"/>
      <c r="E198" s="215"/>
      <c r="F198" s="215"/>
      <c r="G198" s="215"/>
      <c r="H198" s="215"/>
      <c r="I198" s="215"/>
      <c r="J198" s="215"/>
      <c r="K198" s="216"/>
    </row>
    <row r="199" spans="2:11" s="1" customFormat="1" ht="22.2">
      <c r="B199" s="217"/>
      <c r="C199" s="604" t="s">
        <v>1306</v>
      </c>
      <c r="D199" s="604"/>
      <c r="E199" s="604"/>
      <c r="F199" s="604"/>
      <c r="G199" s="604"/>
      <c r="H199" s="604"/>
      <c r="I199" s="604"/>
      <c r="J199" s="604"/>
      <c r="K199" s="218"/>
    </row>
    <row r="200" spans="2:11" s="1" customFormat="1" ht="25.5" customHeight="1">
      <c r="B200" s="217"/>
      <c r="C200" s="287" t="s">
        <v>1307</v>
      </c>
      <c r="D200" s="287"/>
      <c r="E200" s="287"/>
      <c r="F200" s="287" t="s">
        <v>1308</v>
      </c>
      <c r="G200" s="288"/>
      <c r="H200" s="610" t="s">
        <v>1309</v>
      </c>
      <c r="I200" s="610"/>
      <c r="J200" s="610"/>
      <c r="K200" s="218"/>
    </row>
    <row r="201" spans="2:11" s="1" customFormat="1" ht="5.25" customHeight="1">
      <c r="B201" s="248"/>
      <c r="C201" s="243"/>
      <c r="D201" s="243"/>
      <c r="E201" s="243"/>
      <c r="F201" s="243"/>
      <c r="G201" s="269"/>
      <c r="H201" s="243"/>
      <c r="I201" s="243"/>
      <c r="J201" s="243"/>
      <c r="K201" s="271"/>
    </row>
    <row r="202" spans="2:11" s="1" customFormat="1" ht="15" customHeight="1">
      <c r="B202" s="248"/>
      <c r="C202" s="225" t="s">
        <v>1299</v>
      </c>
      <c r="D202" s="225"/>
      <c r="E202" s="225"/>
      <c r="F202" s="246" t="s">
        <v>40</v>
      </c>
      <c r="G202" s="225"/>
      <c r="H202" s="609" t="s">
        <v>1310</v>
      </c>
      <c r="I202" s="609"/>
      <c r="J202" s="609"/>
      <c r="K202" s="271"/>
    </row>
    <row r="203" spans="2:11" s="1" customFormat="1" ht="15" customHeight="1">
      <c r="B203" s="248"/>
      <c r="C203" s="225"/>
      <c r="D203" s="225"/>
      <c r="E203" s="225"/>
      <c r="F203" s="246" t="s">
        <v>41</v>
      </c>
      <c r="G203" s="225"/>
      <c r="H203" s="609" t="s">
        <v>1311</v>
      </c>
      <c r="I203" s="609"/>
      <c r="J203" s="609"/>
      <c r="K203" s="271"/>
    </row>
    <row r="204" spans="2:11" s="1" customFormat="1" ht="15" customHeight="1">
      <c r="B204" s="248"/>
      <c r="C204" s="225"/>
      <c r="D204" s="225"/>
      <c r="E204" s="225"/>
      <c r="F204" s="246" t="s">
        <v>44</v>
      </c>
      <c r="G204" s="225"/>
      <c r="H204" s="609" t="s">
        <v>1312</v>
      </c>
      <c r="I204" s="609"/>
      <c r="J204" s="609"/>
      <c r="K204" s="271"/>
    </row>
    <row r="205" spans="2:11" s="1" customFormat="1" ht="15" customHeight="1">
      <c r="B205" s="248"/>
      <c r="C205" s="225"/>
      <c r="D205" s="225"/>
      <c r="E205" s="225"/>
      <c r="F205" s="246" t="s">
        <v>42</v>
      </c>
      <c r="G205" s="225"/>
      <c r="H205" s="609" t="s">
        <v>1313</v>
      </c>
      <c r="I205" s="609"/>
      <c r="J205" s="609"/>
      <c r="K205" s="271"/>
    </row>
    <row r="206" spans="2:11" s="1" customFormat="1" ht="15" customHeight="1">
      <c r="B206" s="248"/>
      <c r="C206" s="225"/>
      <c r="D206" s="225"/>
      <c r="E206" s="225"/>
      <c r="F206" s="246" t="s">
        <v>43</v>
      </c>
      <c r="G206" s="225"/>
      <c r="H206" s="609" t="s">
        <v>1314</v>
      </c>
      <c r="I206" s="609"/>
      <c r="J206" s="609"/>
      <c r="K206" s="271"/>
    </row>
    <row r="207" spans="2:11" s="1" customFormat="1" ht="15" customHeight="1">
      <c r="B207" s="248"/>
      <c r="C207" s="225"/>
      <c r="D207" s="225"/>
      <c r="E207" s="225"/>
      <c r="F207" s="246"/>
      <c r="G207" s="225"/>
      <c r="H207" s="225"/>
      <c r="I207" s="225"/>
      <c r="J207" s="225"/>
      <c r="K207" s="271"/>
    </row>
    <row r="208" spans="2:11" s="1" customFormat="1" ht="15" customHeight="1">
      <c r="B208" s="248"/>
      <c r="C208" s="225" t="s">
        <v>1255</v>
      </c>
      <c r="D208" s="225"/>
      <c r="E208" s="225"/>
      <c r="F208" s="246" t="s">
        <v>75</v>
      </c>
      <c r="G208" s="225"/>
      <c r="H208" s="609" t="s">
        <v>1315</v>
      </c>
      <c r="I208" s="609"/>
      <c r="J208" s="609"/>
      <c r="K208" s="271"/>
    </row>
    <row r="209" spans="2:11" s="1" customFormat="1" ht="15" customHeight="1">
      <c r="B209" s="248"/>
      <c r="C209" s="225"/>
      <c r="D209" s="225"/>
      <c r="E209" s="225"/>
      <c r="F209" s="246" t="s">
        <v>1151</v>
      </c>
      <c r="G209" s="225"/>
      <c r="H209" s="609" t="s">
        <v>1152</v>
      </c>
      <c r="I209" s="609"/>
      <c r="J209" s="609"/>
      <c r="K209" s="271"/>
    </row>
    <row r="210" spans="2:11" s="1" customFormat="1" ht="15" customHeight="1">
      <c r="B210" s="248"/>
      <c r="C210" s="225"/>
      <c r="D210" s="225"/>
      <c r="E210" s="225"/>
      <c r="F210" s="246" t="s">
        <v>1149</v>
      </c>
      <c r="G210" s="225"/>
      <c r="H210" s="609" t="s">
        <v>1316</v>
      </c>
      <c r="I210" s="609"/>
      <c r="J210" s="609"/>
      <c r="K210" s="271"/>
    </row>
    <row r="211" spans="2:11" s="1" customFormat="1" ht="15" customHeight="1">
      <c r="B211" s="289"/>
      <c r="C211" s="225"/>
      <c r="D211" s="225"/>
      <c r="E211" s="225"/>
      <c r="F211" s="246" t="s">
        <v>1153</v>
      </c>
      <c r="G211" s="284"/>
      <c r="H211" s="608" t="s">
        <v>1154</v>
      </c>
      <c r="I211" s="608"/>
      <c r="J211" s="608"/>
      <c r="K211" s="290"/>
    </row>
    <row r="212" spans="2:11" s="1" customFormat="1" ht="15" customHeight="1">
      <c r="B212" s="289"/>
      <c r="C212" s="225"/>
      <c r="D212" s="225"/>
      <c r="E212" s="225"/>
      <c r="F212" s="246" t="s">
        <v>1155</v>
      </c>
      <c r="G212" s="284"/>
      <c r="H212" s="608" t="s">
        <v>1317</v>
      </c>
      <c r="I212" s="608"/>
      <c r="J212" s="608"/>
      <c r="K212" s="290"/>
    </row>
    <row r="213" spans="2:11" s="1" customFormat="1" ht="15" customHeight="1">
      <c r="B213" s="289"/>
      <c r="C213" s="225"/>
      <c r="D213" s="225"/>
      <c r="E213" s="225"/>
      <c r="F213" s="246"/>
      <c r="G213" s="284"/>
      <c r="H213" s="275"/>
      <c r="I213" s="275"/>
      <c r="J213" s="275"/>
      <c r="K213" s="290"/>
    </row>
    <row r="214" spans="2:11" s="1" customFormat="1" ht="15" customHeight="1">
      <c r="B214" s="289"/>
      <c r="C214" s="225" t="s">
        <v>1279</v>
      </c>
      <c r="D214" s="225"/>
      <c r="E214" s="225"/>
      <c r="F214" s="246">
        <v>1</v>
      </c>
      <c r="G214" s="284"/>
      <c r="H214" s="608" t="s">
        <v>1318</v>
      </c>
      <c r="I214" s="608"/>
      <c r="J214" s="608"/>
      <c r="K214" s="290"/>
    </row>
    <row r="215" spans="2:11" s="1" customFormat="1" ht="15" customHeight="1">
      <c r="B215" s="289"/>
      <c r="C215" s="225"/>
      <c r="D215" s="225"/>
      <c r="E215" s="225"/>
      <c r="F215" s="246">
        <v>2</v>
      </c>
      <c r="G215" s="284"/>
      <c r="H215" s="608" t="s">
        <v>1319</v>
      </c>
      <c r="I215" s="608"/>
      <c r="J215" s="608"/>
      <c r="K215" s="290"/>
    </row>
    <row r="216" spans="2:11" s="1" customFormat="1" ht="15" customHeight="1">
      <c r="B216" s="289"/>
      <c r="C216" s="225"/>
      <c r="D216" s="225"/>
      <c r="E216" s="225"/>
      <c r="F216" s="246">
        <v>3</v>
      </c>
      <c r="G216" s="284"/>
      <c r="H216" s="608" t="s">
        <v>1320</v>
      </c>
      <c r="I216" s="608"/>
      <c r="J216" s="608"/>
      <c r="K216" s="290"/>
    </row>
    <row r="217" spans="2:11" s="1" customFormat="1" ht="15" customHeight="1">
      <c r="B217" s="289"/>
      <c r="C217" s="225"/>
      <c r="D217" s="225"/>
      <c r="E217" s="225"/>
      <c r="F217" s="246">
        <v>4</v>
      </c>
      <c r="G217" s="284"/>
      <c r="H217" s="608" t="s">
        <v>1321</v>
      </c>
      <c r="I217" s="608"/>
      <c r="J217" s="608"/>
      <c r="K217" s="290"/>
    </row>
    <row r="218" spans="2:11" s="1" customFormat="1" ht="12.75" customHeight="1">
      <c r="B218" s="291"/>
      <c r="C218" s="292"/>
      <c r="D218" s="292"/>
      <c r="E218" s="292"/>
      <c r="F218" s="292"/>
      <c r="G218" s="292"/>
      <c r="H218" s="292"/>
      <c r="I218" s="292"/>
      <c r="J218" s="292"/>
      <c r="K218" s="293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01.1 - Stavební část A8</vt:lpstr>
      <vt:lpstr>01.2 - Ochranný nátěr stř...</vt:lpstr>
      <vt:lpstr>01.3 - Svítidla - obj.A8</vt:lpstr>
      <vt:lpstr>01.4 - VRN</vt:lpstr>
      <vt:lpstr>RS 23-504-01</vt:lpstr>
      <vt:lpstr>23-504-01 - Měření dodáva...</vt:lpstr>
      <vt:lpstr>Pokyny pro vyplnění</vt:lpstr>
      <vt:lpstr>'01.1 - Stavební část A8'!Názvy_tisku</vt:lpstr>
      <vt:lpstr>'01.2 - Ochranný nátěr stř...'!Názvy_tisku</vt:lpstr>
      <vt:lpstr>'01.3 - Svítidla - obj.A8'!Názvy_tisku</vt:lpstr>
      <vt:lpstr>'01.4 - VRN'!Názvy_tisku</vt:lpstr>
      <vt:lpstr>'23-504-01 - Měření dodáva...'!Názvy_tisku</vt:lpstr>
      <vt:lpstr>'Rekapitulace stavby'!Názvy_tisku</vt:lpstr>
      <vt:lpstr>'RS 23-504-01'!Názvy_tisku</vt:lpstr>
      <vt:lpstr>'01.1 - Stavební část A8'!Oblast_tisku</vt:lpstr>
      <vt:lpstr>'01.2 - Ochranný nátěr stř...'!Oblast_tisku</vt:lpstr>
      <vt:lpstr>'01.3 - Svítidla - obj.A8'!Oblast_tisku</vt:lpstr>
      <vt:lpstr>'01.4 - VRN'!Oblast_tisku</vt:lpstr>
      <vt:lpstr>'23-504-01 - Měření dodáva...'!Oblast_tisku</vt:lpstr>
      <vt:lpstr>'Pokyny pro vyplnění'!Oblast_tisku</vt:lpstr>
      <vt:lpstr>'Rekapitulace stavby'!Oblast_tisku</vt:lpstr>
      <vt:lpstr>'RS 23-504-01'!Oblast_tisku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DESKTOP-DPMJUDL\Uzivatel</dc:creator>
  <cp:lastModifiedBy>Milan</cp:lastModifiedBy>
  <cp:lastPrinted>2024-01-15T11:27:38Z</cp:lastPrinted>
  <dcterms:created xsi:type="dcterms:W3CDTF">2023-08-01T08:41:16Z</dcterms:created>
  <dcterms:modified xsi:type="dcterms:W3CDTF">2024-01-15T14:13:40Z</dcterms:modified>
</cp:coreProperties>
</file>