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81_Muzeum_Brnenska\Sanace kaple PMM\04b_Vysvetleni_ZD\Vysvetleni_5\"/>
    </mc:Choice>
  </mc:AlternateContent>
  <xr:revisionPtr revIDLastSave="0" documentId="13_ncr:1_{685FE387-DF12-41B3-B8C5-8D6AD39D7935}" xr6:coauthVersionLast="47" xr6:coauthVersionMax="47" xr10:uidLastSave="{00000000-0000-0000-0000-000000000000}"/>
  <bookViews>
    <workbookView xWindow="-120" yWindow="-120" windowWidth="29040" windowHeight="1752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2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02 Pol'!$A$1:$Y$57</definedName>
    <definedName name="_xlnm.Print_Area" localSheetId="1">Stavba!$A$1:$J$56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2" l="1"/>
  <c r="M9" i="12" s="1"/>
  <c r="I9" i="12"/>
  <c r="K9" i="12"/>
  <c r="K8" i="12" s="1"/>
  <c r="O9" i="12"/>
  <c r="Q9" i="12"/>
  <c r="V9" i="12"/>
  <c r="G10" i="12"/>
  <c r="I10" i="12"/>
  <c r="K10" i="12"/>
  <c r="M10" i="12"/>
  <c r="O10" i="12"/>
  <c r="Q10" i="12"/>
  <c r="V10" i="12"/>
  <c r="G8" i="12"/>
  <c r="G11" i="12"/>
  <c r="M11" i="12" s="1"/>
  <c r="I11" i="12"/>
  <c r="K11" i="12"/>
  <c r="O11" i="12"/>
  <c r="Q11" i="12"/>
  <c r="V11" i="12"/>
  <c r="G12" i="12"/>
  <c r="M12" i="12" s="1"/>
  <c r="I12" i="12"/>
  <c r="K12" i="12"/>
  <c r="O12" i="12"/>
  <c r="Q12" i="12"/>
  <c r="V12" i="12"/>
  <c r="G13" i="12"/>
  <c r="I13" i="12"/>
  <c r="K13" i="12"/>
  <c r="M13" i="12"/>
  <c r="O13" i="12"/>
  <c r="Q13" i="12"/>
  <c r="V13" i="12"/>
  <c r="G14" i="12"/>
  <c r="I50" i="1" s="1"/>
  <c r="G15" i="12"/>
  <c r="M15" i="12" s="1"/>
  <c r="I15" i="12"/>
  <c r="K15" i="12"/>
  <c r="K14" i="12" s="1"/>
  <c r="O15" i="12"/>
  <c r="Q15" i="12"/>
  <c r="V15" i="12"/>
  <c r="G16" i="12"/>
  <c r="M16" i="12" s="1"/>
  <c r="I16" i="12"/>
  <c r="K16" i="12"/>
  <c r="O16" i="12"/>
  <c r="O14" i="12" s="1"/>
  <c r="Q16" i="12"/>
  <c r="V16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M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G24" i="12"/>
  <c r="I24" i="12"/>
  <c r="K24" i="12"/>
  <c r="M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9" i="12"/>
  <c r="I29" i="12"/>
  <c r="K29" i="12"/>
  <c r="K28" i="12" s="1"/>
  <c r="M29" i="12"/>
  <c r="O29" i="12"/>
  <c r="Q29" i="12"/>
  <c r="V29" i="12"/>
  <c r="V28" i="12" s="1"/>
  <c r="G30" i="12"/>
  <c r="M30" i="12" s="1"/>
  <c r="I30" i="12"/>
  <c r="K30" i="12"/>
  <c r="O30" i="12"/>
  <c r="O28" i="12" s="1"/>
  <c r="Q30" i="12"/>
  <c r="V30" i="12"/>
  <c r="G31" i="12"/>
  <c r="M31" i="12" s="1"/>
  <c r="I31" i="12"/>
  <c r="K31" i="12"/>
  <c r="O31" i="12"/>
  <c r="Q31" i="12"/>
  <c r="V31" i="12"/>
  <c r="G32" i="12"/>
  <c r="I53" i="1" s="1"/>
  <c r="O32" i="12"/>
  <c r="V32" i="12"/>
  <c r="G33" i="12"/>
  <c r="I33" i="12"/>
  <c r="I32" i="12" s="1"/>
  <c r="K33" i="12"/>
  <c r="K32" i="12" s="1"/>
  <c r="M33" i="12"/>
  <c r="M32" i="12" s="1"/>
  <c r="O33" i="12"/>
  <c r="Q33" i="12"/>
  <c r="Q32" i="12" s="1"/>
  <c r="V33" i="12"/>
  <c r="G34" i="12"/>
  <c r="I54" i="1" s="1"/>
  <c r="I17" i="1" s="1"/>
  <c r="G35" i="12"/>
  <c r="M35" i="12" s="1"/>
  <c r="I35" i="12"/>
  <c r="I34" i="12" s="1"/>
  <c r="K35" i="12"/>
  <c r="O35" i="12"/>
  <c r="O34" i="12" s="1"/>
  <c r="Q35" i="12"/>
  <c r="Q34" i="12" s="1"/>
  <c r="V35" i="12"/>
  <c r="G36" i="12"/>
  <c r="M36" i="12" s="1"/>
  <c r="I36" i="12"/>
  <c r="K36" i="12"/>
  <c r="K34" i="12" s="1"/>
  <c r="O36" i="12"/>
  <c r="Q36" i="12"/>
  <c r="V36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0" i="12"/>
  <c r="M40" i="12" s="1"/>
  <c r="I40" i="12"/>
  <c r="K40" i="12"/>
  <c r="O40" i="12"/>
  <c r="Q40" i="12"/>
  <c r="V40" i="12"/>
  <c r="G41" i="12"/>
  <c r="I41" i="12"/>
  <c r="K41" i="12"/>
  <c r="M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AE47" i="12"/>
  <c r="F41" i="1" s="1"/>
  <c r="I20" i="1"/>
  <c r="I18" i="1"/>
  <c r="J28" i="1"/>
  <c r="J26" i="1"/>
  <c r="G38" i="1"/>
  <c r="F38" i="1"/>
  <c r="J23" i="1"/>
  <c r="J24" i="1"/>
  <c r="J25" i="1"/>
  <c r="J27" i="1"/>
  <c r="E24" i="1"/>
  <c r="E26" i="1"/>
  <c r="O8" i="12" l="1"/>
  <c r="I8" i="12"/>
  <c r="I28" i="12"/>
  <c r="K18" i="12"/>
  <c r="I37" i="12"/>
  <c r="V34" i="12"/>
  <c r="I18" i="12"/>
  <c r="V14" i="12"/>
  <c r="I49" i="1"/>
  <c r="K37" i="12"/>
  <c r="Q14" i="12"/>
  <c r="O18" i="12"/>
  <c r="F39" i="1"/>
  <c r="V8" i="12"/>
  <c r="O37" i="12"/>
  <c r="Q28" i="12"/>
  <c r="V18" i="12"/>
  <c r="I14" i="12"/>
  <c r="Q8" i="12"/>
  <c r="F40" i="1"/>
  <c r="Q18" i="12"/>
  <c r="M14" i="12"/>
  <c r="Q37" i="12"/>
  <c r="V37" i="12"/>
  <c r="M28" i="12"/>
  <c r="M8" i="12"/>
  <c r="M37" i="12"/>
  <c r="M34" i="12"/>
  <c r="M18" i="12"/>
  <c r="G28" i="12"/>
  <c r="I52" i="1" s="1"/>
  <c r="AF47" i="12"/>
  <c r="G37" i="12"/>
  <c r="I55" i="1" s="1"/>
  <c r="I19" i="1" s="1"/>
  <c r="G18" i="12"/>
  <c r="I51" i="1" s="1"/>
  <c r="I16" i="1" l="1"/>
  <c r="I21" i="1" s="1"/>
  <c r="I56" i="1"/>
  <c r="F42" i="1"/>
  <c r="G40" i="1"/>
  <c r="H40" i="1" s="1"/>
  <c r="I40" i="1" s="1"/>
  <c r="G39" i="1"/>
  <c r="G41" i="1"/>
  <c r="H41" i="1" s="1"/>
  <c r="I41" i="1" s="1"/>
  <c r="G47" i="12"/>
  <c r="G42" i="1" l="1"/>
  <c r="G25" i="1" s="1"/>
  <c r="A25" i="1" s="1"/>
  <c r="I39" i="1"/>
  <c r="I42" i="1" s="1"/>
  <c r="H39" i="1"/>
  <c r="H42" i="1" s="1"/>
  <c r="J55" i="1"/>
  <c r="J50" i="1"/>
  <c r="J53" i="1"/>
  <c r="J51" i="1"/>
  <c r="J52" i="1"/>
  <c r="J54" i="1"/>
  <c r="J49" i="1"/>
  <c r="J56" i="1" s="1"/>
  <c r="G23" i="1"/>
  <c r="A23" i="1" s="1"/>
  <c r="G28" i="1"/>
  <c r="A24" i="1"/>
  <c r="G24" i="1"/>
  <c r="J39" i="1" l="1"/>
  <c r="J42" i="1" s="1"/>
  <c r="J40" i="1"/>
  <c r="J41" i="1"/>
  <c r="G26" i="1"/>
  <c r="A27" i="1" s="1"/>
  <c r="A26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Zdenek</author>
  </authors>
  <commentList>
    <comment ref="S6" authorId="0" shapeId="0" xr:uid="{8A559DF3-3690-4BB4-9AF5-A41683431A0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CED137C-061F-49CA-BAA4-07EEE56E035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<sst xmlns="http://schemas.openxmlformats.org/spreadsheetml/2006/main" count="433" uniqueCount="195">
  <si>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</si>
  <si>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</si>
  <si>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</si>
  <si>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</si>
  <si>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</si>
  <si>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</si>
  <si>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</si>
  <si>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</si>
  <si>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</si>
  <si>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</si>
  <si>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</si>
  <si>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</si>
  <si>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</si>
  <si>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</si>
  <si>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</si>
  <si>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</si>
  <si>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</si>
  <si>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</si>
  <si>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</si>
  <si>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</si>
  <si>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</si>
  <si>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</si>
  <si>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</si>
  <si>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</si>
  <si>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</si>
  <si>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</si>
  <si>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</si>
  <si>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</si>
  <si>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</si>
  <si>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</si>
  <si>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</si>
  <si>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</si>
  <si>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</si>
  <si>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</si>
  <si>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</si>
  <si>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</si>
  <si>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</si>
  <si>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</si>
  <si>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</si>
  <si>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</si>
  <si>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</si>
  <si>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</si>
  <si>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</si>
  <si>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</si>
  <si>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2.etapa - realizace mimo injektáže</t>
  </si>
  <si>
    <t>Objekt:</t>
  </si>
  <si>
    <t>Rozpočet:</t>
  </si>
  <si>
    <t>JČ2301</t>
  </si>
  <si>
    <t>Památník Mohyla míru - obnova interiéru a pláště kaple</t>
  </si>
  <si>
    <t>Muzeum Brněnska, příspěvková organizace</t>
  </si>
  <si>
    <t>Porta coeli 1001</t>
  </si>
  <si>
    <t>Předklášteří</t>
  </si>
  <si>
    <t>66602</t>
  </si>
  <si>
    <t>00089257</t>
  </si>
  <si>
    <t>CZ00089257</t>
  </si>
  <si>
    <t>Ing.arch. ČEPELÁK JAN</t>
  </si>
  <si>
    <t>Zlešická 1846/1</t>
  </si>
  <si>
    <t>Praha-Chodov</t>
  </si>
  <si>
    <t>14800</t>
  </si>
  <si>
    <t>18949916</t>
  </si>
  <si>
    <t>CZ530208051</t>
  </si>
  <si>
    <t xml:space="preserve">bude určen výběrovým řízením 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</si>
  <si>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</si>
  <si>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</si>
  <si>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</si>
  <si>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</si>
  <si>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</si>
  <si>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</si>
  <si>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</si>
  <si>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62</t>
  </si>
  <si>
    <t>Úpravy povrchů vnější</t>
  </si>
  <si>
    <t>94</t>
  </si>
  <si>
    <t>Lešení a stavební výtahy</t>
  </si>
  <si>
    <t>95</t>
  </si>
  <si>
    <t>Dokončovací konstrukce na pozemních stavbách</t>
  </si>
  <si>
    <t>99</t>
  </si>
  <si>
    <t>Staveništní přesun hmot</t>
  </si>
  <si>
    <t>784</t>
  </si>
  <si>
    <t>Malby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</si>
  <si>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</si>
  <si>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</si>
  <si>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</si>
  <si>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</si>
  <si>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</si>
  <si>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</si>
  <si>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</si>
  <si>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</si>
  <si>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</si>
  <si>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</si>
  <si>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</si>
  <si>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</si>
  <si>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</si>
  <si>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</si>
  <si>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</si>
  <si>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</si>
  <si>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</si>
  <si>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</si>
  <si>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</si>
  <si>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</si>
  <si>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</si>
  <si>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</si>
  <si>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</si>
  <si>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</si>
  <si>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</si>
  <si>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</si>
  <si>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</si>
  <si>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</si>
  <si>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</si>
  <si>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</si>
  <si>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611421331RT2</t>
  </si>
  <si>
    <t>Oprava váp.omítek stropů do 30% plochy - štukových s použitím suché maltové směsi</t>
  </si>
  <si>
    <t>m2</t>
  </si>
  <si>
    <t>RTS 23/ II</t>
  </si>
  <si>
    <t>RTS 23/ I</t>
  </si>
  <si>
    <t>Práce</t>
  </si>
  <si>
    <t>Běžná</t>
  </si>
  <si>
    <t>POL1_1</t>
  </si>
  <si>
    <t>612 02</t>
  </si>
  <si>
    <t>Vyrovnání podkladu, vyplnění spár ve zdivu porézní maltou.Spotřeba 6 kg/m2.</t>
  </si>
  <si>
    <t>Vlastní</t>
  </si>
  <si>
    <t>Indiv</t>
  </si>
  <si>
    <t>Specifikace</t>
  </si>
  <si>
    <t>POL3_0</t>
  </si>
  <si>
    <t>612 01</t>
  </si>
  <si>
    <t>Síťový síranovzdorný podhoz-špric. Spotřeba 4kg/m2</t>
  </si>
  <si>
    <t>612 03</t>
  </si>
  <si>
    <t>Kompresní omítka, lehká,porozita nad 60% tl. 2-3cm</t>
  </si>
  <si>
    <t>612 04</t>
  </si>
  <si>
    <t>Kompresní štuk tloušťky 2 mm bílý, brousitelný</t>
  </si>
  <si>
    <t>622904112R00</t>
  </si>
  <si>
    <t>Očištění fasád tlakovou vodou složitost 1 - 2</t>
  </si>
  <si>
    <t>622904121R00</t>
  </si>
  <si>
    <t>Ruční čištění ocelovým kartáčem</t>
  </si>
  <si>
    <t>622 00</t>
  </si>
  <si>
    <t>Utěsnění spar vnějšího pláště</t>
  </si>
  <si>
    <t>941941041R00</t>
  </si>
  <si>
    <t>Montáž lešení leh.řad.s podlahami,š.1,2 m, H 10 m</t>
  </si>
  <si>
    <t>941941291R00</t>
  </si>
  <si>
    <t>Příplatek za každý měsíc použití lešení k pol.1041</t>
  </si>
  <si>
    <t>941941841R00</t>
  </si>
  <si>
    <t>Demontáž lešení leh.řad.s podlahami,š.1,2 m,H 10 m</t>
  </si>
  <si>
    <t>943943221R00</t>
  </si>
  <si>
    <t>Montáž lešení prostorové lehké, do 200kg, H 10 m</t>
  </si>
  <si>
    <t>m3</t>
  </si>
  <si>
    <t>943943292R00</t>
  </si>
  <si>
    <t>Příplatek za každý měsíc použití k pol..3221, 3222</t>
  </si>
  <si>
    <t>943943821R00</t>
  </si>
  <si>
    <t>Demontáž lešení, prostor. lehké, 200 kPa, H 10 m</t>
  </si>
  <si>
    <t>943955021R00</t>
  </si>
  <si>
    <t>Montáž lešeňové podlahy s příčníky a podél.,H 10 m</t>
  </si>
  <si>
    <t>943955198R00</t>
  </si>
  <si>
    <t>Pronájem - příplatek za každý den použití</t>
  </si>
  <si>
    <t>943955821R00</t>
  </si>
  <si>
    <t>Demontáž leš. podlahy s příč. a podélníky, H 10 m</t>
  </si>
  <si>
    <t>952901114R00</t>
  </si>
  <si>
    <t>Vyčištění budov o výšce podlaží nad 4 m</t>
  </si>
  <si>
    <t>950 00</t>
  </si>
  <si>
    <t xml:space="preserve">Destruktivní průzkumné sondy do hloubky 60cm </t>
  </si>
  <si>
    <t>kus</t>
  </si>
  <si>
    <t>POL1_</t>
  </si>
  <si>
    <t>950 01</t>
  </si>
  <si>
    <t xml:space="preserve">Technická pomoc při vyhodnocení destruktivních sond </t>
  </si>
  <si>
    <t xml:space="preserve">hod   </t>
  </si>
  <si>
    <t>999281151R00</t>
  </si>
  <si>
    <t>Přesun hmot pro opravy a údržbu do v. 25 m,nošením</t>
  </si>
  <si>
    <t>t</t>
  </si>
  <si>
    <t>784181201R00</t>
  </si>
  <si>
    <t>Penetrace podkladu nátěrem 1x</t>
  </si>
  <si>
    <t>POL1_7</t>
  </si>
  <si>
    <t>784185122RT2</t>
  </si>
  <si>
    <t>Malba bez penetrace, 2x</t>
  </si>
  <si>
    <t>005T</t>
  </si>
  <si>
    <t>Oborová přirážka - opravy a údržba</t>
  </si>
  <si>
    <t>Soubor</t>
  </si>
  <si>
    <t>VRN</t>
  </si>
  <si>
    <t>POL99_2</t>
  </si>
  <si>
    <t>0051T</t>
  </si>
  <si>
    <t>Přesun stavebních kapacit</t>
  </si>
  <si>
    <t>005121 R</t>
  </si>
  <si>
    <t>Zařízení staveniště</t>
  </si>
  <si>
    <t>005122030T</t>
  </si>
  <si>
    <t>Ztížené výrobní a dopravní podmínky</t>
  </si>
  <si>
    <t>VRN 1</t>
  </si>
  <si>
    <t>Odměna za poskytnutí licence k Autorské dokumentaci dle čl. II. 7 Smlouvy o provedení stavby</t>
  </si>
  <si>
    <t>POL99_8</t>
  </si>
  <si>
    <t>VRN 2</t>
  </si>
  <si>
    <t>Náklady na pojištění díla a pojištění odpovědnosti za škodu způsobenou třetím osobám  (dle ujednání čl. XII.2 Smlouvy o provedení stavby)</t>
  </si>
  <si>
    <t>VRN 3</t>
  </si>
  <si>
    <t>Zajištění všech podkladů a dokumentů pro vydání kolaudačního souhlasu, včetně zajištění jeho vydání</t>
  </si>
  <si>
    <t>VRN 4</t>
  </si>
  <si>
    <t>Vypracování dokumentace skutečného provedení stavby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</si>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</sst>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4" t="s">
        <v>41</v>
      </c>
      <c r="B2" s="184"/>
      <c r="C2" s="184"/>
      <c r="D2" s="184"/>
      <c r="E2" s="184"/>
      <c r="F2" s="184"/>
      <c r="G2" s="18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9"/>
  <sheetViews>
    <sheetView showGridLines="0" view="pageBreakPreview" topLeftCell="B1" zoomScaleNormal="100" zoomScaleSheetLayoutView="100" workbookViewId="0">
      <selection activeCell="E3" sqref="E3:J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38</v>
      </c>
      <c r="B1" s="185" t="s">
        <v>4</v>
      </c>
      <c r="C1" s="186"/>
      <c r="D1" s="186"/>
      <c r="E1" s="186"/>
      <c r="F1" s="186"/>
      <c r="G1" s="186"/>
      <c r="H1" s="186"/>
      <c r="I1" s="186"/>
      <c r="J1" s="187"/>
    </row>
    <row r="2" spans="1:15" ht="36" customHeight="1" x14ac:dyDescent="0.2">
      <c r="A2" s="2"/>
      <c r="B2" s="75" t="s">
        <v>24</v>
      </c>
      <c r="C2" s="76"/>
      <c r="D2" s="77" t="s">
        <v>47</v>
      </c>
      <c r="E2" s="194" t="s">
        <v>48</v>
      </c>
      <c r="F2" s="195"/>
      <c r="G2" s="195"/>
      <c r="H2" s="195"/>
      <c r="I2" s="195"/>
      <c r="J2" s="196"/>
      <c r="O2" s="1"/>
    </row>
    <row r="3" spans="1:15" ht="27" customHeight="1" x14ac:dyDescent="0.2">
      <c r="A3" s="2"/>
      <c r="B3" s="78" t="s">
        <v>45</v>
      </c>
      <c r="C3" s="76"/>
      <c r="D3" s="79" t="s">
        <v>43</v>
      </c>
      <c r="E3" s="197" t="s">
        <v>44</v>
      </c>
      <c r="F3" s="198"/>
      <c r="G3" s="198"/>
      <c r="H3" s="198"/>
      <c r="I3" s="198"/>
      <c r="J3" s="199"/>
    </row>
    <row r="4" spans="1:15" ht="23.25" customHeight="1" x14ac:dyDescent="0.2">
      <c r="A4" s="72">
        <v>2068</v>
      </c>
      <c r="B4" s="80" t="s">
        <v>46</v>
      </c>
      <c r="C4" s="81"/>
      <c r="D4" s="82" t="s">
        <v>43</v>
      </c>
      <c r="E4" s="207" t="s">
        <v>44</v>
      </c>
      <c r="F4" s="208"/>
      <c r="G4" s="208"/>
      <c r="H4" s="208"/>
      <c r="I4" s="208"/>
      <c r="J4" s="209"/>
    </row>
    <row r="5" spans="1:15" ht="24" customHeight="1" x14ac:dyDescent="0.2">
      <c r="A5" s="2"/>
      <c r="B5" s="30" t="s">
        <v>23</v>
      </c>
      <c r="D5" s="212" t="s">
        <v>49</v>
      </c>
      <c r="E5" s="213"/>
      <c r="F5" s="213"/>
      <c r="G5" s="213"/>
      <c r="H5" s="18" t="s">
        <v>42</v>
      </c>
      <c r="I5" s="83" t="s">
        <v>53</v>
      </c>
      <c r="J5" s="8"/>
    </row>
    <row r="6" spans="1:15" ht="15.75" customHeight="1" x14ac:dyDescent="0.2">
      <c r="A6" s="2"/>
      <c r="B6" s="27"/>
      <c r="C6" s="52"/>
      <c r="D6" s="214" t="s">
        <v>50</v>
      </c>
      <c r="E6" s="215"/>
      <c r="F6" s="215"/>
      <c r="G6" s="215"/>
      <c r="H6" s="18" t="s">
        <v>36</v>
      </c>
      <c r="I6" s="83" t="s">
        <v>54</v>
      </c>
      <c r="J6" s="8"/>
    </row>
    <row r="7" spans="1:15" ht="15.75" customHeight="1" x14ac:dyDescent="0.2">
      <c r="A7" s="2"/>
      <c r="B7" s="28"/>
      <c r="C7" s="53"/>
      <c r="D7" s="73" t="s">
        <v>52</v>
      </c>
      <c r="E7" s="216" t="s">
        <v>51</v>
      </c>
      <c r="F7" s="217"/>
      <c r="G7" s="217"/>
      <c r="H7" s="23"/>
      <c r="I7" s="22"/>
      <c r="J7" s="33"/>
    </row>
    <row r="8" spans="1:15" ht="24" hidden="1" customHeight="1" x14ac:dyDescent="0.2">
      <c r="A8" s="2"/>
      <c r="B8" s="30" t="s">
        <v>21</v>
      </c>
      <c r="D8" s="74" t="s">
        <v>55</v>
      </c>
      <c r="H8" s="18" t="s">
        <v>42</v>
      </c>
      <c r="I8" s="83" t="s">
        <v>59</v>
      </c>
      <c r="J8" s="8"/>
    </row>
    <row r="9" spans="1:15" ht="15.75" hidden="1" customHeight="1" x14ac:dyDescent="0.2">
      <c r="A9" s="2"/>
      <c r="B9" s="2"/>
      <c r="D9" s="74" t="s">
        <v>56</v>
      </c>
      <c r="H9" s="18" t="s">
        <v>36</v>
      </c>
      <c r="I9" s="83" t="s">
        <v>60</v>
      </c>
      <c r="J9" s="8"/>
    </row>
    <row r="10" spans="1:15" ht="15.75" hidden="1" customHeight="1" x14ac:dyDescent="0.2">
      <c r="A10" s="2"/>
      <c r="B10" s="34"/>
      <c r="C10" s="53"/>
      <c r="D10" s="73" t="s">
        <v>58</v>
      </c>
      <c r="E10" s="84" t="s">
        <v>57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01" t="s">
        <v>61</v>
      </c>
      <c r="E11" s="201"/>
      <c r="F11" s="201"/>
      <c r="G11" s="201"/>
      <c r="H11" s="18" t="s">
        <v>42</v>
      </c>
      <c r="I11" s="86"/>
      <c r="J11" s="8"/>
    </row>
    <row r="12" spans="1:15" ht="15.75" customHeight="1" x14ac:dyDescent="0.2">
      <c r="A12" s="2"/>
      <c r="B12" s="27"/>
      <c r="C12" s="52"/>
      <c r="D12" s="206"/>
      <c r="E12" s="206"/>
      <c r="F12" s="206"/>
      <c r="G12" s="206"/>
      <c r="H12" s="18" t="s">
        <v>36</v>
      </c>
      <c r="I12" s="86"/>
      <c r="J12" s="8"/>
    </row>
    <row r="13" spans="1:15" ht="15.75" customHeight="1" x14ac:dyDescent="0.2">
      <c r="A13" s="2"/>
      <c r="B13" s="28"/>
      <c r="C13" s="53"/>
      <c r="D13" s="85"/>
      <c r="E13" s="210"/>
      <c r="F13" s="211"/>
      <c r="G13" s="211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00"/>
      <c r="F15" s="200"/>
      <c r="G15" s="202"/>
      <c r="H15" s="202"/>
      <c r="I15" s="202" t="s">
        <v>31</v>
      </c>
      <c r="J15" s="203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191"/>
      <c r="F16" s="192"/>
      <c r="G16" s="191"/>
      <c r="H16" s="192"/>
      <c r="I16" s="191">
        <f>SUMIF(F49:F55,A16,I49:I55)+SUMIF(F49:F55,"PSU",I49:I55)</f>
        <v>0</v>
      </c>
      <c r="J16" s="193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191"/>
      <c r="F17" s="192"/>
      <c r="G17" s="191"/>
      <c r="H17" s="192"/>
      <c r="I17" s="191">
        <f>SUMIF(F49:F55,A17,I49:I55)</f>
        <v>0</v>
      </c>
      <c r="J17" s="193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191"/>
      <c r="F18" s="192"/>
      <c r="G18" s="191"/>
      <c r="H18" s="192"/>
      <c r="I18" s="191">
        <f>SUMIF(F49:F55,A18,I49:I55)</f>
        <v>0</v>
      </c>
      <c r="J18" s="193"/>
    </row>
    <row r="19" spans="1:10" ht="23.25" customHeight="1" x14ac:dyDescent="0.2">
      <c r="A19" s="139" t="s">
        <v>79</v>
      </c>
      <c r="B19" s="37" t="s">
        <v>29</v>
      </c>
      <c r="C19" s="58"/>
      <c r="D19" s="59"/>
      <c r="E19" s="191"/>
      <c r="F19" s="192"/>
      <c r="G19" s="191"/>
      <c r="H19" s="192"/>
      <c r="I19" s="191">
        <f>SUMIF(F49:F55,A19,I49:I55)</f>
        <v>0</v>
      </c>
      <c r="J19" s="193"/>
    </row>
    <row r="20" spans="1:10" ht="23.25" customHeight="1" x14ac:dyDescent="0.2">
      <c r="A20" s="139" t="s">
        <v>80</v>
      </c>
      <c r="B20" s="37" t="s">
        <v>30</v>
      </c>
      <c r="C20" s="58"/>
      <c r="D20" s="59"/>
      <c r="E20" s="191"/>
      <c r="F20" s="192"/>
      <c r="G20" s="191"/>
      <c r="H20" s="192"/>
      <c r="I20" s="191">
        <f>SUMIF(F49:F55,A20,I49:I55)</f>
        <v>0</v>
      </c>
      <c r="J20" s="193"/>
    </row>
    <row r="21" spans="1:10" ht="23.25" customHeight="1" x14ac:dyDescent="0.2">
      <c r="A21" s="2"/>
      <c r="B21" s="47" t="s">
        <v>31</v>
      </c>
      <c r="C21" s="60"/>
      <c r="D21" s="61"/>
      <c r="E21" s="204"/>
      <c r="F21" s="205"/>
      <c r="G21" s="204"/>
      <c r="H21" s="205"/>
      <c r="I21" s="204">
        <f>SUM(I16:J20)</f>
        <v>0</v>
      </c>
      <c r="J21" s="223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21">
        <f>ZakladDPHSniVypocet</f>
        <v>0</v>
      </c>
      <c r="H23" s="222"/>
      <c r="I23" s="222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19">
        <f>A23</f>
        <v>0</v>
      </c>
      <c r="H24" s="220"/>
      <c r="I24" s="220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21">
        <f>ZakladDPHZaklVypocet</f>
        <v>0</v>
      </c>
      <c r="H25" s="222"/>
      <c r="I25" s="222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188">
        <f>A25</f>
        <v>0</v>
      </c>
      <c r="H26" s="189"/>
      <c r="I26" s="189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190">
        <f>CenaCelkem-(ZakladDPHSni+DPHSni+ZakladDPHZakl+DPHZakl)</f>
        <v>0</v>
      </c>
      <c r="H27" s="190"/>
      <c r="I27" s="190"/>
      <c r="J27" s="40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25">
        <f>ZakladDPHSniVypocet+ZakladDPHZaklVypocet</f>
        <v>0</v>
      </c>
      <c r="H28" s="225"/>
      <c r="I28" s="22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24">
        <f>A27</f>
        <v>0</v>
      </c>
      <c r="H29" s="224"/>
      <c r="I29" s="224"/>
      <c r="J29" s="119" t="s">
        <v>64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26"/>
      <c r="E34" s="227"/>
      <c r="G34" s="228"/>
      <c r="H34" s="229"/>
      <c r="I34" s="229"/>
      <c r="J34" s="24"/>
    </row>
    <row r="35" spans="1:10" ht="12.75" customHeight="1" x14ac:dyDescent="0.2">
      <c r="A35" s="2"/>
      <c r="B35" s="2"/>
      <c r="D35" s="218" t="s">
        <v>2</v>
      </c>
      <c r="E35" s="218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hidden="1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hidden="1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62</v>
      </c>
      <c r="C39" s="230"/>
      <c r="D39" s="230"/>
      <c r="E39" s="230"/>
      <c r="F39" s="99">
        <f>'02 02 Pol'!AE47</f>
        <v>0</v>
      </c>
      <c r="G39" s="100">
        <f>'02 02 Pol'!AF47</f>
        <v>0</v>
      </c>
      <c r="H39" s="101">
        <f>(F39*SazbaDPH1/100)+(G39*SazbaDPH2/100)</f>
        <v>0</v>
      </c>
      <c r="I39" s="101">
        <f>F39+G39+H39</f>
        <v>0</v>
      </c>
      <c r="J39" s="102" t="str">
        <f>IF(_xlfn.SINGLE(CenaCelkemVypocet)=0,"",I39/_xlfn.SINGLE(CenaCelkemVypocet)*100)</f>
        <v/>
      </c>
    </row>
    <row r="40" spans="1:10" ht="25.5" hidden="1" customHeight="1" x14ac:dyDescent="0.2">
      <c r="A40" s="88">
        <v>2</v>
      </c>
      <c r="B40" s="103" t="s">
        <v>43</v>
      </c>
      <c r="C40" s="231" t="s">
        <v>44</v>
      </c>
      <c r="D40" s="231"/>
      <c r="E40" s="231"/>
      <c r="F40" s="104">
        <f>'02 02 Pol'!AE47</f>
        <v>0</v>
      </c>
      <c r="G40" s="105">
        <f>'02 02 Pol'!AF47</f>
        <v>0</v>
      </c>
      <c r="H40" s="105">
        <f>(F40*SazbaDPH1/100)+(G40*SazbaDPH2/100)</f>
        <v>0</v>
      </c>
      <c r="I40" s="105">
        <f>F40+G40+H40</f>
        <v>0</v>
      </c>
      <c r="J40" s="106" t="str">
        <f>IF(_xlfn.SINGLE(CenaCelkemVypocet)=0,"",I40/_xlfn.SINGLE(CenaCelkemVypocet)*100)</f>
        <v/>
      </c>
    </row>
    <row r="41" spans="1:10" ht="25.5" hidden="1" customHeight="1" x14ac:dyDescent="0.2">
      <c r="A41" s="88">
        <v>3</v>
      </c>
      <c r="B41" s="107" t="s">
        <v>43</v>
      </c>
      <c r="C41" s="230" t="s">
        <v>44</v>
      </c>
      <c r="D41" s="230"/>
      <c r="E41" s="230"/>
      <c r="F41" s="108">
        <f>'02 02 Pol'!AE47</f>
        <v>0</v>
      </c>
      <c r="G41" s="101">
        <f>'02 02 Pol'!AF47</f>
        <v>0</v>
      </c>
      <c r="H41" s="101">
        <f>(F41*SazbaDPH1/100)+(G41*SazbaDPH2/100)</f>
        <v>0</v>
      </c>
      <c r="I41" s="101">
        <f>F41+G41+H41</f>
        <v>0</v>
      </c>
      <c r="J41" s="102" t="str">
        <f>IF(_xlfn.SINGLE(CenaCelkemVypocet)=0,"",I41/_xlfn.SINGLE(CenaCelkemVypocet)*100)</f>
        <v/>
      </c>
    </row>
    <row r="42" spans="1:10" ht="25.5" hidden="1" customHeight="1" x14ac:dyDescent="0.2">
      <c r="A42" s="88"/>
      <c r="B42" s="232" t="s">
        <v>63</v>
      </c>
      <c r="C42" s="233"/>
      <c r="D42" s="233"/>
      <c r="E42" s="234"/>
      <c r="F42" s="109">
        <f>SUMIF(A39:A41,"=1",F39:F41)</f>
        <v>0</v>
      </c>
      <c r="G42" s="110">
        <f>SUMIF(A39:A41,"=1",G39:G41)</f>
        <v>0</v>
      </c>
      <c r="H42" s="110">
        <f>SUMIF(A39:A41,"=1",H39:H41)</f>
        <v>0</v>
      </c>
      <c r="I42" s="110">
        <f>SUMIF(A39:A41,"=1",I39:I41)</f>
        <v>0</v>
      </c>
      <c r="J42" s="111">
        <f>SUMIF(A39:A41,"=1",J39:J41)</f>
        <v>0</v>
      </c>
    </row>
    <row r="46" spans="1:10" ht="15.75" x14ac:dyDescent="0.25">
      <c r="B46" s="120" t="s">
        <v>65</v>
      </c>
    </row>
    <row r="48" spans="1:10" ht="25.5" customHeight="1" x14ac:dyDescent="0.2">
      <c r="A48" s="122"/>
      <c r="B48" s="125" t="s">
        <v>18</v>
      </c>
      <c r="C48" s="125" t="s">
        <v>6</v>
      </c>
      <c r="D48" s="126"/>
      <c r="E48" s="126"/>
      <c r="F48" s="127" t="s">
        <v>66</v>
      </c>
      <c r="G48" s="127"/>
      <c r="H48" s="127"/>
      <c r="I48" s="127" t="s">
        <v>31</v>
      </c>
      <c r="J48" s="127" t="s">
        <v>0</v>
      </c>
    </row>
    <row r="49" spans="1:10" ht="36.75" customHeight="1" x14ac:dyDescent="0.2">
      <c r="A49" s="123"/>
      <c r="B49" s="128" t="s">
        <v>67</v>
      </c>
      <c r="C49" s="235" t="s">
        <v>68</v>
      </c>
      <c r="D49" s="236"/>
      <c r="E49" s="236"/>
      <c r="F49" s="135" t="s">
        <v>26</v>
      </c>
      <c r="G49" s="136"/>
      <c r="H49" s="136"/>
      <c r="I49" s="136">
        <f>'02 02 Pol'!G8</f>
        <v>0</v>
      </c>
      <c r="J49" s="132" t="str">
        <f>IF(I56=0,"",I49/I56*100)</f>
        <v/>
      </c>
    </row>
    <row r="50" spans="1:10" ht="36.75" customHeight="1" x14ac:dyDescent="0.2">
      <c r="A50" s="123"/>
      <c r="B50" s="128" t="s">
        <v>69</v>
      </c>
      <c r="C50" s="235" t="s">
        <v>70</v>
      </c>
      <c r="D50" s="236"/>
      <c r="E50" s="236"/>
      <c r="F50" s="135" t="s">
        <v>26</v>
      </c>
      <c r="G50" s="136"/>
      <c r="H50" s="136"/>
      <c r="I50" s="136">
        <f>'02 02 Pol'!G14</f>
        <v>0</v>
      </c>
      <c r="J50" s="132" t="str">
        <f>IF(I56=0,"",I50/I56*100)</f>
        <v/>
      </c>
    </row>
    <row r="51" spans="1:10" ht="36.75" customHeight="1" x14ac:dyDescent="0.2">
      <c r="A51" s="123"/>
      <c r="B51" s="128" t="s">
        <v>71</v>
      </c>
      <c r="C51" s="235" t="s">
        <v>72</v>
      </c>
      <c r="D51" s="236"/>
      <c r="E51" s="236"/>
      <c r="F51" s="135" t="s">
        <v>26</v>
      </c>
      <c r="G51" s="136"/>
      <c r="H51" s="136"/>
      <c r="I51" s="136">
        <f>'02 02 Pol'!G18</f>
        <v>0</v>
      </c>
      <c r="J51" s="132" t="str">
        <f>IF(I56=0,"",I51/I56*100)</f>
        <v/>
      </c>
    </row>
    <row r="52" spans="1:10" ht="36.75" customHeight="1" x14ac:dyDescent="0.2">
      <c r="A52" s="123"/>
      <c r="B52" s="128" t="s">
        <v>73</v>
      </c>
      <c r="C52" s="235" t="s">
        <v>74</v>
      </c>
      <c r="D52" s="236"/>
      <c r="E52" s="236"/>
      <c r="F52" s="135" t="s">
        <v>26</v>
      </c>
      <c r="G52" s="136"/>
      <c r="H52" s="136"/>
      <c r="I52" s="136">
        <f>'02 02 Pol'!G28</f>
        <v>0</v>
      </c>
      <c r="J52" s="132" t="str">
        <f>IF(I56=0,"",I52/I56*100)</f>
        <v/>
      </c>
    </row>
    <row r="53" spans="1:10" ht="36.75" customHeight="1" x14ac:dyDescent="0.2">
      <c r="A53" s="123"/>
      <c r="B53" s="128" t="s">
        <v>75</v>
      </c>
      <c r="C53" s="235" t="s">
        <v>76</v>
      </c>
      <c r="D53" s="236"/>
      <c r="E53" s="236"/>
      <c r="F53" s="135" t="s">
        <v>26</v>
      </c>
      <c r="G53" s="136"/>
      <c r="H53" s="136"/>
      <c r="I53" s="136">
        <f>'02 02 Pol'!G32</f>
        <v>0</v>
      </c>
      <c r="J53" s="132" t="str">
        <f>IF(I56=0,"",I53/I56*100)</f>
        <v/>
      </c>
    </row>
    <row r="54" spans="1:10" ht="36.75" customHeight="1" x14ac:dyDescent="0.2">
      <c r="A54" s="123"/>
      <c r="B54" s="128" t="s">
        <v>77</v>
      </c>
      <c r="C54" s="235" t="s">
        <v>78</v>
      </c>
      <c r="D54" s="236"/>
      <c r="E54" s="236"/>
      <c r="F54" s="135" t="s">
        <v>27</v>
      </c>
      <c r="G54" s="136"/>
      <c r="H54" s="136"/>
      <c r="I54" s="136">
        <f>'02 02 Pol'!G34</f>
        <v>0</v>
      </c>
      <c r="J54" s="132" t="str">
        <f>IF(I56=0,"",I54/I56*100)</f>
        <v/>
      </c>
    </row>
    <row r="55" spans="1:10" ht="36.75" customHeight="1" x14ac:dyDescent="0.2">
      <c r="A55" s="123"/>
      <c r="B55" s="128" t="s">
        <v>79</v>
      </c>
      <c r="C55" s="235" t="s">
        <v>29</v>
      </c>
      <c r="D55" s="236"/>
      <c r="E55" s="236"/>
      <c r="F55" s="135" t="s">
        <v>79</v>
      </c>
      <c r="G55" s="136"/>
      <c r="H55" s="136"/>
      <c r="I55" s="136">
        <f>'02 02 Pol'!G37</f>
        <v>0</v>
      </c>
      <c r="J55" s="132" t="str">
        <f>IF(I56=0,"",I55/I56*100)</f>
        <v/>
      </c>
    </row>
    <row r="56" spans="1:10" ht="25.5" customHeight="1" x14ac:dyDescent="0.2">
      <c r="A56" s="124"/>
      <c r="B56" s="129" t="s">
        <v>1</v>
      </c>
      <c r="C56" s="130"/>
      <c r="D56" s="131"/>
      <c r="E56" s="131"/>
      <c r="F56" s="137"/>
      <c r="G56" s="138"/>
      <c r="H56" s="138"/>
      <c r="I56" s="138">
        <f>SUM(I49:I55)</f>
        <v>0</v>
      </c>
      <c r="J56" s="133">
        <f>SUM(J49:J55)</f>
        <v>0</v>
      </c>
    </row>
    <row r="57" spans="1:10" x14ac:dyDescent="0.2">
      <c r="F57" s="87"/>
      <c r="G57" s="87"/>
      <c r="H57" s="87"/>
      <c r="I57" s="87"/>
      <c r="J57" s="134"/>
    </row>
    <row r="58" spans="1:10" x14ac:dyDescent="0.2">
      <c r="F58" s="87"/>
      <c r="G58" s="87"/>
      <c r="H58" s="87"/>
      <c r="I58" s="87"/>
      <c r="J58" s="134"/>
    </row>
    <row r="59" spans="1:10" x14ac:dyDescent="0.2">
      <c r="F59" s="87"/>
      <c r="G59" s="87"/>
      <c r="H59" s="87"/>
      <c r="I59" s="87"/>
      <c r="J59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5:E55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scale="9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40625"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49" t="s">
        <v>8</v>
      </c>
      <c r="B2" s="48"/>
      <c r="C2" s="239"/>
      <c r="D2" s="239"/>
      <c r="E2" s="239"/>
      <c r="F2" s="239"/>
      <c r="G2" s="240"/>
    </row>
    <row r="3" spans="1:7" ht="24.95" customHeight="1" x14ac:dyDescent="0.2">
      <c r="A3" s="49" t="s">
        <v>9</v>
      </c>
      <c r="B3" s="48"/>
      <c r="C3" s="239"/>
      <c r="D3" s="239"/>
      <c r="E3" s="239"/>
      <c r="F3" s="239"/>
      <c r="G3" s="240"/>
    </row>
    <row r="4" spans="1:7" ht="24.95" customHeight="1" x14ac:dyDescent="0.2">
      <c r="A4" s="49" t="s">
        <v>10</v>
      </c>
      <c r="B4" s="48"/>
      <c r="C4" s="239"/>
      <c r="D4" s="239"/>
      <c r="E4" s="239"/>
      <c r="F4" s="239"/>
      <c r="G4" s="24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8AE7D-FEE7-474F-83A3-4ACCA4EE4AD6}">
  <sheetPr>
    <outlinePr summaryBelow="0"/>
  </sheetPr>
  <dimension ref="A1:BH4999"/>
  <sheetViews>
    <sheetView tabSelected="1" workbookViewId="0">
      <pane ySplit="7" topLeftCell="A8" activePane="bottomLeft" state="frozen"/>
      <selection pane="bottomLeft" activeCell="A11" sqref="A11:XFD1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7</v>
      </c>
      <c r="B1" s="253"/>
      <c r="C1" s="253"/>
      <c r="D1" s="253"/>
      <c r="E1" s="253"/>
      <c r="F1" s="253"/>
      <c r="G1" s="253"/>
      <c r="AG1" t="s">
        <v>81</v>
      </c>
    </row>
    <row r="2" spans="1:60" ht="24.95" customHeight="1" x14ac:dyDescent="0.2">
      <c r="A2" s="49" t="s">
        <v>8</v>
      </c>
      <c r="B2" s="48" t="s">
        <v>47</v>
      </c>
      <c r="C2" s="254" t="s">
        <v>48</v>
      </c>
      <c r="D2" s="255"/>
      <c r="E2" s="255"/>
      <c r="F2" s="255"/>
      <c r="G2" s="256"/>
      <c r="AG2" t="s">
        <v>82</v>
      </c>
    </row>
    <row r="3" spans="1:60" ht="24.95" customHeight="1" x14ac:dyDescent="0.2">
      <c r="A3" s="49" t="s">
        <v>9</v>
      </c>
      <c r="B3" s="48" t="s">
        <v>43</v>
      </c>
      <c r="C3" s="254" t="s">
        <v>44</v>
      </c>
      <c r="D3" s="255"/>
      <c r="E3" s="255"/>
      <c r="F3" s="255"/>
      <c r="G3" s="256"/>
      <c r="AC3" s="121" t="s">
        <v>82</v>
      </c>
      <c r="AG3" t="s">
        <v>83</v>
      </c>
    </row>
    <row r="4" spans="1:60" ht="24.95" customHeight="1" x14ac:dyDescent="0.2">
      <c r="A4" s="140" t="s">
        <v>10</v>
      </c>
      <c r="B4" s="141" t="s">
        <v>43</v>
      </c>
      <c r="C4" s="257" t="s">
        <v>44</v>
      </c>
      <c r="D4" s="258"/>
      <c r="E4" s="258"/>
      <c r="F4" s="258"/>
      <c r="G4" s="259"/>
      <c r="AG4" t="s">
        <v>84</v>
      </c>
    </row>
    <row r="5" spans="1:60" x14ac:dyDescent="0.2">
      <c r="D5" s="10"/>
    </row>
    <row r="6" spans="1:60" ht="38.25" x14ac:dyDescent="0.2">
      <c r="A6" s="143" t="s">
        <v>85</v>
      </c>
      <c r="B6" s="145" t="s">
        <v>86</v>
      </c>
      <c r="C6" s="145" t="s">
        <v>87</v>
      </c>
      <c r="D6" s="144" t="s">
        <v>88</v>
      </c>
      <c r="E6" s="143" t="s">
        <v>89</v>
      </c>
      <c r="F6" s="142" t="s">
        <v>90</v>
      </c>
      <c r="G6" s="143" t="s">
        <v>31</v>
      </c>
      <c r="H6" s="146" t="s">
        <v>32</v>
      </c>
      <c r="I6" s="146" t="s">
        <v>91</v>
      </c>
      <c r="J6" s="146" t="s">
        <v>33</v>
      </c>
      <c r="K6" s="146" t="s">
        <v>92</v>
      </c>
      <c r="L6" s="146" t="s">
        <v>93</v>
      </c>
      <c r="M6" s="146" t="s">
        <v>94</v>
      </c>
      <c r="N6" s="146" t="s">
        <v>95</v>
      </c>
      <c r="O6" s="146" t="s">
        <v>96</v>
      </c>
      <c r="P6" s="146" t="s">
        <v>97</v>
      </c>
      <c r="Q6" s="146" t="s">
        <v>98</v>
      </c>
      <c r="R6" s="146" t="s">
        <v>99</v>
      </c>
      <c r="S6" s="146" t="s">
        <v>100</v>
      </c>
      <c r="T6" s="146" t="s">
        <v>101</v>
      </c>
      <c r="U6" s="146" t="s">
        <v>102</v>
      </c>
      <c r="V6" s="146" t="s">
        <v>103</v>
      </c>
      <c r="W6" s="146" t="s">
        <v>104</v>
      </c>
      <c r="X6" s="146" t="s">
        <v>105</v>
      </c>
      <c r="Y6" s="146" t="s">
        <v>106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9" t="s">
        <v>107</v>
      </c>
      <c r="B8" s="160" t="s">
        <v>67</v>
      </c>
      <c r="C8" s="178" t="s">
        <v>68</v>
      </c>
      <c r="D8" s="161"/>
      <c r="E8" s="162"/>
      <c r="F8" s="163"/>
      <c r="G8" s="164">
        <f>SUMIF(AG9:AG13,"&lt;&gt;NOR",G9:G13)</f>
        <v>0</v>
      </c>
      <c r="H8" s="158"/>
      <c r="I8" s="158">
        <f>SUM(I9:I13)</f>
        <v>0</v>
      </c>
      <c r="J8" s="158"/>
      <c r="K8" s="158">
        <f>SUM(K9:K13)</f>
        <v>0</v>
      </c>
      <c r="L8" s="158"/>
      <c r="M8" s="158">
        <f>SUM(M9:M13)</f>
        <v>0</v>
      </c>
      <c r="N8" s="157"/>
      <c r="O8" s="157">
        <f>SUM(O9:O13)</f>
        <v>0.27</v>
      </c>
      <c r="P8" s="157"/>
      <c r="Q8" s="157">
        <f>SUM(Q9:Q13)</f>
        <v>0</v>
      </c>
      <c r="R8" s="158"/>
      <c r="S8" s="158"/>
      <c r="T8" s="158"/>
      <c r="U8" s="158"/>
      <c r="V8" s="158">
        <f>SUM(V9:V13)</f>
        <v>8.9600000000000009</v>
      </c>
      <c r="W8" s="158"/>
      <c r="X8" s="158"/>
      <c r="Y8" s="158"/>
      <c r="AG8" t="s">
        <v>108</v>
      </c>
    </row>
    <row r="9" spans="1:60" ht="22.5" outlineLevel="1" x14ac:dyDescent="0.2">
      <c r="A9" s="172">
        <v>1</v>
      </c>
      <c r="B9" s="173" t="s">
        <v>109</v>
      </c>
      <c r="C9" s="179" t="s">
        <v>110</v>
      </c>
      <c r="D9" s="174" t="s">
        <v>111</v>
      </c>
      <c r="E9" s="175">
        <v>23</v>
      </c>
      <c r="F9" s="176"/>
      <c r="G9" s="177">
        <f t="shared" ref="G9:G13" si="0">ROUND(E9*F9,2)</f>
        <v>0</v>
      </c>
      <c r="H9" s="156"/>
      <c r="I9" s="155">
        <f t="shared" ref="I9:I13" si="1">ROUND(E9*H9,2)</f>
        <v>0</v>
      </c>
      <c r="J9" s="156"/>
      <c r="K9" s="155">
        <f t="shared" ref="K9:K13" si="2">ROUND(E9*J9,2)</f>
        <v>0</v>
      </c>
      <c r="L9" s="155">
        <v>21</v>
      </c>
      <c r="M9" s="155">
        <f t="shared" ref="M9:M13" si="3">G9*(1+L9/100)</f>
        <v>0</v>
      </c>
      <c r="N9" s="154">
        <v>1.184E-2</v>
      </c>
      <c r="O9" s="154">
        <f t="shared" ref="O9:O13" si="4">ROUND(E9*N9,2)</f>
        <v>0.27</v>
      </c>
      <c r="P9" s="154">
        <v>0</v>
      </c>
      <c r="Q9" s="154">
        <f t="shared" ref="Q9:Q13" si="5">ROUND(E9*P9,2)</f>
        <v>0</v>
      </c>
      <c r="R9" s="155"/>
      <c r="S9" s="155" t="s">
        <v>112</v>
      </c>
      <c r="T9" s="155" t="s">
        <v>113</v>
      </c>
      <c r="U9" s="155">
        <v>0.38947999999999999</v>
      </c>
      <c r="V9" s="155">
        <f t="shared" ref="V9:V13" si="6">ROUND(E9*U9,2)</f>
        <v>8.9600000000000009</v>
      </c>
      <c r="W9" s="155"/>
      <c r="X9" s="155" t="s">
        <v>114</v>
      </c>
      <c r="Y9" s="155" t="s">
        <v>115</v>
      </c>
      <c r="Z9" s="147"/>
      <c r="AA9" s="147"/>
      <c r="AB9" s="147"/>
      <c r="AC9" s="147"/>
      <c r="AD9" s="147"/>
      <c r="AE9" s="147"/>
      <c r="AF9" s="147"/>
      <c r="AG9" s="147" t="s">
        <v>116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2">
        <v>2</v>
      </c>
      <c r="B10" s="173" t="s">
        <v>117</v>
      </c>
      <c r="C10" s="179" t="s">
        <v>118</v>
      </c>
      <c r="D10" s="174" t="s">
        <v>111</v>
      </c>
      <c r="E10" s="175">
        <v>210</v>
      </c>
      <c r="F10" s="176"/>
      <c r="G10" s="177">
        <f t="shared" si="0"/>
        <v>0</v>
      </c>
      <c r="H10" s="156"/>
      <c r="I10" s="155">
        <f t="shared" si="1"/>
        <v>0</v>
      </c>
      <c r="J10" s="156"/>
      <c r="K10" s="155">
        <f t="shared" si="2"/>
        <v>0</v>
      </c>
      <c r="L10" s="155">
        <v>21</v>
      </c>
      <c r="M10" s="155">
        <f t="shared" si="3"/>
        <v>0</v>
      </c>
      <c r="N10" s="154">
        <v>0</v>
      </c>
      <c r="O10" s="154">
        <f t="shared" si="4"/>
        <v>0</v>
      </c>
      <c r="P10" s="154">
        <v>0</v>
      </c>
      <c r="Q10" s="154">
        <f t="shared" si="5"/>
        <v>0</v>
      </c>
      <c r="R10" s="155"/>
      <c r="S10" s="155" t="s">
        <v>119</v>
      </c>
      <c r="T10" s="155" t="s">
        <v>120</v>
      </c>
      <c r="U10" s="155">
        <v>0</v>
      </c>
      <c r="V10" s="155">
        <f t="shared" si="6"/>
        <v>0</v>
      </c>
      <c r="W10" s="155"/>
      <c r="X10" s="155" t="s">
        <v>114</v>
      </c>
      <c r="Y10" s="155" t="s">
        <v>115</v>
      </c>
      <c r="Z10" s="147"/>
      <c r="AA10" s="147"/>
      <c r="AB10" s="147"/>
      <c r="AC10" s="147"/>
      <c r="AD10" s="147"/>
      <c r="AE10" s="147"/>
      <c r="AF10" s="147"/>
      <c r="AG10" s="147" t="s">
        <v>116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2">
        <v>4</v>
      </c>
      <c r="B11" s="173" t="s">
        <v>123</v>
      </c>
      <c r="C11" s="179" t="s">
        <v>124</v>
      </c>
      <c r="D11" s="174" t="s">
        <v>111</v>
      </c>
      <c r="E11" s="175">
        <v>96</v>
      </c>
      <c r="F11" s="176"/>
      <c r="G11" s="177">
        <f t="shared" si="0"/>
        <v>0</v>
      </c>
      <c r="H11" s="156"/>
      <c r="I11" s="155">
        <f t="shared" si="1"/>
        <v>0</v>
      </c>
      <c r="J11" s="156"/>
      <c r="K11" s="155">
        <f t="shared" si="2"/>
        <v>0</v>
      </c>
      <c r="L11" s="155">
        <v>21</v>
      </c>
      <c r="M11" s="155">
        <f t="shared" si="3"/>
        <v>0</v>
      </c>
      <c r="N11" s="154">
        <v>0</v>
      </c>
      <c r="O11" s="154">
        <f t="shared" si="4"/>
        <v>0</v>
      </c>
      <c r="P11" s="154">
        <v>0</v>
      </c>
      <c r="Q11" s="154">
        <f t="shared" si="5"/>
        <v>0</v>
      </c>
      <c r="R11" s="155"/>
      <c r="S11" s="155" t="s">
        <v>119</v>
      </c>
      <c r="T11" s="155" t="s">
        <v>120</v>
      </c>
      <c r="U11" s="155">
        <v>0</v>
      </c>
      <c r="V11" s="155">
        <f t="shared" si="6"/>
        <v>0</v>
      </c>
      <c r="W11" s="155"/>
      <c r="X11" s="155" t="s">
        <v>121</v>
      </c>
      <c r="Y11" s="155" t="s">
        <v>115</v>
      </c>
      <c r="Z11" s="147"/>
      <c r="AA11" s="147"/>
      <c r="AB11" s="147"/>
      <c r="AC11" s="147"/>
      <c r="AD11" s="147"/>
      <c r="AE11" s="147"/>
      <c r="AF11" s="147"/>
      <c r="AG11" s="147" t="s">
        <v>122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2">
        <v>5</v>
      </c>
      <c r="B12" s="173" t="s">
        <v>125</v>
      </c>
      <c r="C12" s="179" t="s">
        <v>126</v>
      </c>
      <c r="D12" s="174" t="s">
        <v>111</v>
      </c>
      <c r="E12" s="175">
        <v>164</v>
      </c>
      <c r="F12" s="176"/>
      <c r="G12" s="177">
        <f t="shared" si="0"/>
        <v>0</v>
      </c>
      <c r="H12" s="156"/>
      <c r="I12" s="155">
        <f t="shared" si="1"/>
        <v>0</v>
      </c>
      <c r="J12" s="156"/>
      <c r="K12" s="155">
        <f t="shared" si="2"/>
        <v>0</v>
      </c>
      <c r="L12" s="155">
        <v>21</v>
      </c>
      <c r="M12" s="155">
        <f t="shared" si="3"/>
        <v>0</v>
      </c>
      <c r="N12" s="154">
        <v>0</v>
      </c>
      <c r="O12" s="154">
        <f t="shared" si="4"/>
        <v>0</v>
      </c>
      <c r="P12" s="154">
        <v>0</v>
      </c>
      <c r="Q12" s="154">
        <f t="shared" si="5"/>
        <v>0</v>
      </c>
      <c r="R12" s="155"/>
      <c r="S12" s="155" t="s">
        <v>119</v>
      </c>
      <c r="T12" s="155" t="s">
        <v>120</v>
      </c>
      <c r="U12" s="155">
        <v>0</v>
      </c>
      <c r="V12" s="155">
        <f t="shared" si="6"/>
        <v>0</v>
      </c>
      <c r="W12" s="155"/>
      <c r="X12" s="155" t="s">
        <v>121</v>
      </c>
      <c r="Y12" s="155" t="s">
        <v>115</v>
      </c>
      <c r="Z12" s="147"/>
      <c r="AA12" s="147"/>
      <c r="AB12" s="147"/>
      <c r="AC12" s="147"/>
      <c r="AD12" s="147"/>
      <c r="AE12" s="147"/>
      <c r="AF12" s="147"/>
      <c r="AG12" s="147" t="s">
        <v>122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2">
        <v>6</v>
      </c>
      <c r="B13" s="173" t="s">
        <v>127</v>
      </c>
      <c r="C13" s="179" t="s">
        <v>128</v>
      </c>
      <c r="D13" s="174" t="s">
        <v>111</v>
      </c>
      <c r="E13" s="175">
        <v>183</v>
      </c>
      <c r="F13" s="176"/>
      <c r="G13" s="177">
        <f t="shared" si="0"/>
        <v>0</v>
      </c>
      <c r="H13" s="156"/>
      <c r="I13" s="155">
        <f t="shared" si="1"/>
        <v>0</v>
      </c>
      <c r="J13" s="156"/>
      <c r="K13" s="155">
        <f t="shared" si="2"/>
        <v>0</v>
      </c>
      <c r="L13" s="155">
        <v>21</v>
      </c>
      <c r="M13" s="155">
        <f t="shared" si="3"/>
        <v>0</v>
      </c>
      <c r="N13" s="154">
        <v>0</v>
      </c>
      <c r="O13" s="154">
        <f t="shared" si="4"/>
        <v>0</v>
      </c>
      <c r="P13" s="154">
        <v>0</v>
      </c>
      <c r="Q13" s="154">
        <f t="shared" si="5"/>
        <v>0</v>
      </c>
      <c r="R13" s="155"/>
      <c r="S13" s="155" t="s">
        <v>119</v>
      </c>
      <c r="T13" s="155" t="s">
        <v>120</v>
      </c>
      <c r="U13" s="155">
        <v>0</v>
      </c>
      <c r="V13" s="155">
        <f t="shared" si="6"/>
        <v>0</v>
      </c>
      <c r="W13" s="155"/>
      <c r="X13" s="155" t="s">
        <v>121</v>
      </c>
      <c r="Y13" s="155" t="s">
        <v>115</v>
      </c>
      <c r="Z13" s="147"/>
      <c r="AA13" s="147"/>
      <c r="AB13" s="147"/>
      <c r="AC13" s="147"/>
      <c r="AD13" s="147"/>
      <c r="AE13" s="147"/>
      <c r="AF13" s="147"/>
      <c r="AG13" s="147" t="s">
        <v>122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">
      <c r="A14" s="159" t="s">
        <v>107</v>
      </c>
      <c r="B14" s="160" t="s">
        <v>69</v>
      </c>
      <c r="C14" s="178" t="s">
        <v>70</v>
      </c>
      <c r="D14" s="161"/>
      <c r="E14" s="162"/>
      <c r="F14" s="163"/>
      <c r="G14" s="164">
        <f>SUMIF(AG15:AG17,"&lt;&gt;NOR",G15:G17)</f>
        <v>0</v>
      </c>
      <c r="H14" s="158"/>
      <c r="I14" s="158">
        <f>SUM(I15:I17)</f>
        <v>0</v>
      </c>
      <c r="J14" s="158"/>
      <c r="K14" s="158">
        <f>SUM(K15:K17)</f>
        <v>0</v>
      </c>
      <c r="L14" s="158"/>
      <c r="M14" s="158">
        <f>SUM(M15:M17)</f>
        <v>0</v>
      </c>
      <c r="N14" s="157"/>
      <c r="O14" s="157">
        <f>SUM(O15:O17)</f>
        <v>0</v>
      </c>
      <c r="P14" s="157"/>
      <c r="Q14" s="157">
        <f>SUM(Q15:Q17)</f>
        <v>0</v>
      </c>
      <c r="R14" s="158"/>
      <c r="S14" s="158"/>
      <c r="T14" s="158"/>
      <c r="U14" s="158"/>
      <c r="V14" s="158">
        <f>SUM(V15:V17)</f>
        <v>86.97999999999999</v>
      </c>
      <c r="W14" s="158"/>
      <c r="X14" s="158"/>
      <c r="Y14" s="158"/>
      <c r="AG14" t="s">
        <v>108</v>
      </c>
    </row>
    <row r="15" spans="1:60" outlineLevel="1" x14ac:dyDescent="0.2">
      <c r="A15" s="172">
        <v>7</v>
      </c>
      <c r="B15" s="173" t="s">
        <v>129</v>
      </c>
      <c r="C15" s="179" t="s">
        <v>130</v>
      </c>
      <c r="D15" s="174" t="s">
        <v>111</v>
      </c>
      <c r="E15" s="175">
        <v>134</v>
      </c>
      <c r="F15" s="176"/>
      <c r="G15" s="177">
        <f>ROUND(E15*F15,2)</f>
        <v>0</v>
      </c>
      <c r="H15" s="156"/>
      <c r="I15" s="155">
        <f>ROUND(E15*H15,2)</f>
        <v>0</v>
      </c>
      <c r="J15" s="156"/>
      <c r="K15" s="155">
        <f>ROUND(E15*J15,2)</f>
        <v>0</v>
      </c>
      <c r="L15" s="155">
        <v>21</v>
      </c>
      <c r="M15" s="155">
        <f>G15*(1+L15/100)</f>
        <v>0</v>
      </c>
      <c r="N15" s="154">
        <v>0</v>
      </c>
      <c r="O15" s="154">
        <f>ROUND(E15*N15,2)</f>
        <v>0</v>
      </c>
      <c r="P15" s="154">
        <v>0</v>
      </c>
      <c r="Q15" s="154">
        <f>ROUND(E15*P15,2)</f>
        <v>0</v>
      </c>
      <c r="R15" s="155"/>
      <c r="S15" s="155" t="s">
        <v>112</v>
      </c>
      <c r="T15" s="155" t="s">
        <v>113</v>
      </c>
      <c r="U15" s="155">
        <v>0.11</v>
      </c>
      <c r="V15" s="155">
        <f>ROUND(E15*U15,2)</f>
        <v>14.74</v>
      </c>
      <c r="W15" s="155"/>
      <c r="X15" s="155" t="s">
        <v>114</v>
      </c>
      <c r="Y15" s="155" t="s">
        <v>115</v>
      </c>
      <c r="Z15" s="147"/>
      <c r="AA15" s="147"/>
      <c r="AB15" s="147"/>
      <c r="AC15" s="147"/>
      <c r="AD15" s="147"/>
      <c r="AE15" s="147"/>
      <c r="AF15" s="147"/>
      <c r="AG15" s="147" t="s">
        <v>116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2">
        <v>8</v>
      </c>
      <c r="B16" s="173" t="s">
        <v>131</v>
      </c>
      <c r="C16" s="179" t="s">
        <v>132</v>
      </c>
      <c r="D16" s="174" t="s">
        <v>111</v>
      </c>
      <c r="E16" s="175">
        <v>168</v>
      </c>
      <c r="F16" s="176"/>
      <c r="G16" s="177">
        <f>ROUND(E16*F16,2)</f>
        <v>0</v>
      </c>
      <c r="H16" s="156"/>
      <c r="I16" s="155">
        <f>ROUND(E16*H16,2)</f>
        <v>0</v>
      </c>
      <c r="J16" s="156"/>
      <c r="K16" s="155">
        <f>ROUND(E16*J16,2)</f>
        <v>0</v>
      </c>
      <c r="L16" s="155">
        <v>21</v>
      </c>
      <c r="M16" s="155">
        <f>G16*(1+L16/100)</f>
        <v>0</v>
      </c>
      <c r="N16" s="154">
        <v>0</v>
      </c>
      <c r="O16" s="154">
        <f>ROUND(E16*N16,2)</f>
        <v>0</v>
      </c>
      <c r="P16" s="154">
        <v>0</v>
      </c>
      <c r="Q16" s="154">
        <f>ROUND(E16*P16,2)</f>
        <v>0</v>
      </c>
      <c r="R16" s="155"/>
      <c r="S16" s="155" t="s">
        <v>112</v>
      </c>
      <c r="T16" s="155" t="s">
        <v>113</v>
      </c>
      <c r="U16" s="155">
        <v>0.43</v>
      </c>
      <c r="V16" s="155">
        <f>ROUND(E16*U16,2)</f>
        <v>72.239999999999995</v>
      </c>
      <c r="W16" s="155"/>
      <c r="X16" s="155" t="s">
        <v>114</v>
      </c>
      <c r="Y16" s="155" t="s">
        <v>115</v>
      </c>
      <c r="Z16" s="147"/>
      <c r="AA16" s="147"/>
      <c r="AB16" s="147"/>
      <c r="AC16" s="147"/>
      <c r="AD16" s="147"/>
      <c r="AE16" s="147"/>
      <c r="AF16" s="147"/>
      <c r="AG16" s="147" t="s">
        <v>116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2">
        <v>9</v>
      </c>
      <c r="B17" s="173" t="s">
        <v>133</v>
      </c>
      <c r="C17" s="179" t="s">
        <v>134</v>
      </c>
      <c r="D17" s="174" t="s">
        <v>111</v>
      </c>
      <c r="E17" s="175">
        <v>134</v>
      </c>
      <c r="F17" s="176"/>
      <c r="G17" s="177">
        <f>ROUND(E17*F17,2)</f>
        <v>0</v>
      </c>
      <c r="H17" s="156"/>
      <c r="I17" s="155">
        <f>ROUND(E17*H17,2)</f>
        <v>0</v>
      </c>
      <c r="J17" s="156"/>
      <c r="K17" s="155">
        <f>ROUND(E17*J17,2)</f>
        <v>0</v>
      </c>
      <c r="L17" s="155">
        <v>21</v>
      </c>
      <c r="M17" s="155">
        <f>G17*(1+L17/100)</f>
        <v>0</v>
      </c>
      <c r="N17" s="154">
        <v>0</v>
      </c>
      <c r="O17" s="154">
        <f>ROUND(E17*N17,2)</f>
        <v>0</v>
      </c>
      <c r="P17" s="154">
        <v>0</v>
      </c>
      <c r="Q17" s="154">
        <f>ROUND(E17*P17,2)</f>
        <v>0</v>
      </c>
      <c r="R17" s="155"/>
      <c r="S17" s="155" t="s">
        <v>119</v>
      </c>
      <c r="T17" s="155" t="s">
        <v>120</v>
      </c>
      <c r="U17" s="155">
        <v>0</v>
      </c>
      <c r="V17" s="155">
        <f>ROUND(E17*U17,2)</f>
        <v>0</v>
      </c>
      <c r="W17" s="155"/>
      <c r="X17" s="155" t="s">
        <v>114</v>
      </c>
      <c r="Y17" s="155" t="s">
        <v>115</v>
      </c>
      <c r="Z17" s="147"/>
      <c r="AA17" s="147"/>
      <c r="AB17" s="147"/>
      <c r="AC17" s="147"/>
      <c r="AD17" s="147"/>
      <c r="AE17" s="147"/>
      <c r="AF17" s="147"/>
      <c r="AG17" s="147" t="s">
        <v>116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">
      <c r="A18" s="159" t="s">
        <v>107</v>
      </c>
      <c r="B18" s="160" t="s">
        <v>71</v>
      </c>
      <c r="C18" s="178" t="s">
        <v>72</v>
      </c>
      <c r="D18" s="161"/>
      <c r="E18" s="162"/>
      <c r="F18" s="163"/>
      <c r="G18" s="164">
        <f>SUMIF(AG19:AG27,"&lt;&gt;NOR",G19:G27)</f>
        <v>0</v>
      </c>
      <c r="H18" s="158"/>
      <c r="I18" s="158">
        <f>SUM(I19:I27)</f>
        <v>0</v>
      </c>
      <c r="J18" s="158"/>
      <c r="K18" s="158">
        <f>SUM(K19:K27)</f>
        <v>0</v>
      </c>
      <c r="L18" s="158"/>
      <c r="M18" s="158">
        <f>SUM(M19:M27)</f>
        <v>0</v>
      </c>
      <c r="N18" s="157"/>
      <c r="O18" s="157">
        <f>SUM(O19:O27)</f>
        <v>10.059999999999999</v>
      </c>
      <c r="P18" s="157"/>
      <c r="Q18" s="157">
        <f>SUM(Q19:Q27)</f>
        <v>0</v>
      </c>
      <c r="R18" s="158"/>
      <c r="S18" s="158"/>
      <c r="T18" s="158"/>
      <c r="U18" s="158"/>
      <c r="V18" s="158">
        <f>SUM(V19:V27)</f>
        <v>236.92999999999998</v>
      </c>
      <c r="W18" s="158"/>
      <c r="X18" s="158"/>
      <c r="Y18" s="158"/>
      <c r="AG18" t="s">
        <v>108</v>
      </c>
    </row>
    <row r="19" spans="1:60" outlineLevel="1" x14ac:dyDescent="0.2">
      <c r="A19" s="172">
        <v>10</v>
      </c>
      <c r="B19" s="173" t="s">
        <v>135</v>
      </c>
      <c r="C19" s="179" t="s">
        <v>136</v>
      </c>
      <c r="D19" s="174" t="s">
        <v>111</v>
      </c>
      <c r="E19" s="175">
        <v>139.77600000000001</v>
      </c>
      <c r="F19" s="176"/>
      <c r="G19" s="177">
        <f t="shared" ref="G19:G27" si="7">ROUND(E19*F19,2)</f>
        <v>0</v>
      </c>
      <c r="H19" s="156"/>
      <c r="I19" s="155">
        <f t="shared" ref="I19:I27" si="8">ROUND(E19*H19,2)</f>
        <v>0</v>
      </c>
      <c r="J19" s="156"/>
      <c r="K19" s="155">
        <f t="shared" ref="K19:K27" si="9">ROUND(E19*J19,2)</f>
        <v>0</v>
      </c>
      <c r="L19" s="155">
        <v>21</v>
      </c>
      <c r="M19" s="155">
        <f t="shared" ref="M19:M27" si="10">G19*(1+L19/100)</f>
        <v>0</v>
      </c>
      <c r="N19" s="154">
        <v>1.8380000000000001E-2</v>
      </c>
      <c r="O19" s="154">
        <f t="shared" ref="O19:O27" si="11">ROUND(E19*N19,2)</f>
        <v>2.57</v>
      </c>
      <c r="P19" s="154">
        <v>0</v>
      </c>
      <c r="Q19" s="154">
        <f t="shared" ref="Q19:Q27" si="12">ROUND(E19*P19,2)</f>
        <v>0</v>
      </c>
      <c r="R19" s="155"/>
      <c r="S19" s="155" t="s">
        <v>112</v>
      </c>
      <c r="T19" s="155" t="s">
        <v>113</v>
      </c>
      <c r="U19" s="155">
        <v>0.14399999999999999</v>
      </c>
      <c r="V19" s="155">
        <f t="shared" ref="V19:V27" si="13">ROUND(E19*U19,2)</f>
        <v>20.13</v>
      </c>
      <c r="W19" s="155"/>
      <c r="X19" s="155" t="s">
        <v>114</v>
      </c>
      <c r="Y19" s="155" t="s">
        <v>115</v>
      </c>
      <c r="Z19" s="147"/>
      <c r="AA19" s="147"/>
      <c r="AB19" s="147"/>
      <c r="AC19" s="147"/>
      <c r="AD19" s="147"/>
      <c r="AE19" s="147"/>
      <c r="AF19" s="147"/>
      <c r="AG19" s="147" t="s">
        <v>116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2">
        <v>11</v>
      </c>
      <c r="B20" s="173" t="s">
        <v>137</v>
      </c>
      <c r="C20" s="179" t="s">
        <v>138</v>
      </c>
      <c r="D20" s="174" t="s">
        <v>111</v>
      </c>
      <c r="E20" s="175">
        <v>1397.76</v>
      </c>
      <c r="F20" s="176"/>
      <c r="G20" s="177">
        <f t="shared" si="7"/>
        <v>0</v>
      </c>
      <c r="H20" s="156"/>
      <c r="I20" s="155">
        <f t="shared" si="8"/>
        <v>0</v>
      </c>
      <c r="J20" s="156"/>
      <c r="K20" s="155">
        <f t="shared" si="9"/>
        <v>0</v>
      </c>
      <c r="L20" s="155">
        <v>21</v>
      </c>
      <c r="M20" s="155">
        <f t="shared" si="10"/>
        <v>0</v>
      </c>
      <c r="N20" s="154">
        <v>9.7000000000000005E-4</v>
      </c>
      <c r="O20" s="154">
        <f t="shared" si="11"/>
        <v>1.36</v>
      </c>
      <c r="P20" s="154">
        <v>0</v>
      </c>
      <c r="Q20" s="154">
        <f t="shared" si="12"/>
        <v>0</v>
      </c>
      <c r="R20" s="155"/>
      <c r="S20" s="155" t="s">
        <v>112</v>
      </c>
      <c r="T20" s="155" t="s">
        <v>113</v>
      </c>
      <c r="U20" s="155">
        <v>6.0000000000000001E-3</v>
      </c>
      <c r="V20" s="155">
        <f t="shared" si="13"/>
        <v>8.39</v>
      </c>
      <c r="W20" s="155"/>
      <c r="X20" s="155" t="s">
        <v>114</v>
      </c>
      <c r="Y20" s="155" t="s">
        <v>115</v>
      </c>
      <c r="Z20" s="147"/>
      <c r="AA20" s="147"/>
      <c r="AB20" s="147"/>
      <c r="AC20" s="147"/>
      <c r="AD20" s="147"/>
      <c r="AE20" s="147"/>
      <c r="AF20" s="147"/>
      <c r="AG20" s="147" t="s">
        <v>116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2">
        <v>12</v>
      </c>
      <c r="B21" s="173" t="s">
        <v>139</v>
      </c>
      <c r="C21" s="179" t="s">
        <v>140</v>
      </c>
      <c r="D21" s="174" t="s">
        <v>111</v>
      </c>
      <c r="E21" s="175">
        <v>139.78</v>
      </c>
      <c r="F21" s="176"/>
      <c r="G21" s="177">
        <f t="shared" si="7"/>
        <v>0</v>
      </c>
      <c r="H21" s="156"/>
      <c r="I21" s="155">
        <f t="shared" si="8"/>
        <v>0</v>
      </c>
      <c r="J21" s="156"/>
      <c r="K21" s="155">
        <f t="shared" si="9"/>
        <v>0</v>
      </c>
      <c r="L21" s="155">
        <v>21</v>
      </c>
      <c r="M21" s="155">
        <f t="shared" si="10"/>
        <v>0</v>
      </c>
      <c r="N21" s="154">
        <v>0</v>
      </c>
      <c r="O21" s="154">
        <f t="shared" si="11"/>
        <v>0</v>
      </c>
      <c r="P21" s="154">
        <v>0</v>
      </c>
      <c r="Q21" s="154">
        <f t="shared" si="12"/>
        <v>0</v>
      </c>
      <c r="R21" s="155"/>
      <c r="S21" s="155" t="s">
        <v>112</v>
      </c>
      <c r="T21" s="155" t="s">
        <v>113</v>
      </c>
      <c r="U21" s="155">
        <v>0.126</v>
      </c>
      <c r="V21" s="155">
        <f t="shared" si="13"/>
        <v>17.61</v>
      </c>
      <c r="W21" s="155"/>
      <c r="X21" s="155" t="s">
        <v>114</v>
      </c>
      <c r="Y21" s="155" t="s">
        <v>115</v>
      </c>
      <c r="Z21" s="147"/>
      <c r="AA21" s="147"/>
      <c r="AB21" s="147"/>
      <c r="AC21" s="147"/>
      <c r="AD21" s="147"/>
      <c r="AE21" s="147"/>
      <c r="AF21" s="147"/>
      <c r="AG21" s="147" t="s">
        <v>116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2">
        <v>13</v>
      </c>
      <c r="B22" s="173" t="s">
        <v>141</v>
      </c>
      <c r="C22" s="179" t="s">
        <v>142</v>
      </c>
      <c r="D22" s="174" t="s">
        <v>143</v>
      </c>
      <c r="E22" s="175">
        <v>360.375</v>
      </c>
      <c r="F22" s="176"/>
      <c r="G22" s="177">
        <f t="shared" si="7"/>
        <v>0</v>
      </c>
      <c r="H22" s="156"/>
      <c r="I22" s="155">
        <f t="shared" si="8"/>
        <v>0</v>
      </c>
      <c r="J22" s="156"/>
      <c r="K22" s="155">
        <f t="shared" si="9"/>
        <v>0</v>
      </c>
      <c r="L22" s="155">
        <v>21</v>
      </c>
      <c r="M22" s="155">
        <f t="shared" si="10"/>
        <v>0</v>
      </c>
      <c r="N22" s="154">
        <v>7.3499999999999998E-3</v>
      </c>
      <c r="O22" s="154">
        <f t="shared" si="11"/>
        <v>2.65</v>
      </c>
      <c r="P22" s="154">
        <v>0</v>
      </c>
      <c r="Q22" s="154">
        <f t="shared" si="12"/>
        <v>0</v>
      </c>
      <c r="R22" s="155"/>
      <c r="S22" s="155" t="s">
        <v>112</v>
      </c>
      <c r="T22" s="155" t="s">
        <v>113</v>
      </c>
      <c r="U22" s="155">
        <v>6.3E-2</v>
      </c>
      <c r="V22" s="155">
        <f t="shared" si="13"/>
        <v>22.7</v>
      </c>
      <c r="W22" s="155"/>
      <c r="X22" s="155" t="s">
        <v>114</v>
      </c>
      <c r="Y22" s="155" t="s">
        <v>115</v>
      </c>
      <c r="Z22" s="147"/>
      <c r="AA22" s="147"/>
      <c r="AB22" s="147"/>
      <c r="AC22" s="147"/>
      <c r="AD22" s="147"/>
      <c r="AE22" s="147"/>
      <c r="AF22" s="147"/>
      <c r="AG22" s="147" t="s">
        <v>116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2">
        <v>14</v>
      </c>
      <c r="B23" s="173" t="s">
        <v>144</v>
      </c>
      <c r="C23" s="179" t="s">
        <v>145</v>
      </c>
      <c r="D23" s="174" t="s">
        <v>143</v>
      </c>
      <c r="E23" s="175">
        <v>3603.75</v>
      </c>
      <c r="F23" s="176"/>
      <c r="G23" s="177">
        <f t="shared" si="7"/>
        <v>0</v>
      </c>
      <c r="H23" s="156"/>
      <c r="I23" s="155">
        <f t="shared" si="8"/>
        <v>0</v>
      </c>
      <c r="J23" s="156"/>
      <c r="K23" s="155">
        <f t="shared" si="9"/>
        <v>0</v>
      </c>
      <c r="L23" s="155">
        <v>21</v>
      </c>
      <c r="M23" s="155">
        <f t="shared" si="10"/>
        <v>0</v>
      </c>
      <c r="N23" s="154">
        <v>1.2E-4</v>
      </c>
      <c r="O23" s="154">
        <f t="shared" si="11"/>
        <v>0.43</v>
      </c>
      <c r="P23" s="154">
        <v>0</v>
      </c>
      <c r="Q23" s="154">
        <f t="shared" si="12"/>
        <v>0</v>
      </c>
      <c r="R23" s="155"/>
      <c r="S23" s="155" t="s">
        <v>112</v>
      </c>
      <c r="T23" s="155" t="s">
        <v>113</v>
      </c>
      <c r="U23" s="155">
        <v>1E-3</v>
      </c>
      <c r="V23" s="155">
        <f t="shared" si="13"/>
        <v>3.6</v>
      </c>
      <c r="W23" s="155"/>
      <c r="X23" s="155" t="s">
        <v>114</v>
      </c>
      <c r="Y23" s="155" t="s">
        <v>115</v>
      </c>
      <c r="Z23" s="147"/>
      <c r="AA23" s="147"/>
      <c r="AB23" s="147"/>
      <c r="AC23" s="147"/>
      <c r="AD23" s="147"/>
      <c r="AE23" s="147"/>
      <c r="AF23" s="147"/>
      <c r="AG23" s="147" t="s">
        <v>116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2">
        <v>15</v>
      </c>
      <c r="B24" s="173" t="s">
        <v>146</v>
      </c>
      <c r="C24" s="179" t="s">
        <v>147</v>
      </c>
      <c r="D24" s="174" t="s">
        <v>143</v>
      </c>
      <c r="E24" s="175">
        <v>360.375</v>
      </c>
      <c r="F24" s="176"/>
      <c r="G24" s="177">
        <f t="shared" si="7"/>
        <v>0</v>
      </c>
      <c r="H24" s="156"/>
      <c r="I24" s="155">
        <f t="shared" si="8"/>
        <v>0</v>
      </c>
      <c r="J24" s="156"/>
      <c r="K24" s="155">
        <f t="shared" si="9"/>
        <v>0</v>
      </c>
      <c r="L24" s="155">
        <v>21</v>
      </c>
      <c r="M24" s="155">
        <f t="shared" si="10"/>
        <v>0</v>
      </c>
      <c r="N24" s="154">
        <v>0</v>
      </c>
      <c r="O24" s="154">
        <f t="shared" si="11"/>
        <v>0</v>
      </c>
      <c r="P24" s="154">
        <v>0</v>
      </c>
      <c r="Q24" s="154">
        <f t="shared" si="12"/>
        <v>0</v>
      </c>
      <c r="R24" s="155"/>
      <c r="S24" s="155" t="s">
        <v>112</v>
      </c>
      <c r="T24" s="155" t="s">
        <v>113</v>
      </c>
      <c r="U24" s="155">
        <v>3.7999999999999999E-2</v>
      </c>
      <c r="V24" s="155">
        <f t="shared" si="13"/>
        <v>13.69</v>
      </c>
      <c r="W24" s="155"/>
      <c r="X24" s="155" t="s">
        <v>114</v>
      </c>
      <c r="Y24" s="155" t="s">
        <v>115</v>
      </c>
      <c r="Z24" s="147"/>
      <c r="AA24" s="147"/>
      <c r="AB24" s="147"/>
      <c r="AC24" s="147"/>
      <c r="AD24" s="147"/>
      <c r="AE24" s="147"/>
      <c r="AF24" s="147"/>
      <c r="AG24" s="147" t="s">
        <v>116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2">
        <v>16</v>
      </c>
      <c r="B25" s="173" t="s">
        <v>148</v>
      </c>
      <c r="C25" s="179" t="s">
        <v>149</v>
      </c>
      <c r="D25" s="174" t="s">
        <v>111</v>
      </c>
      <c r="E25" s="175">
        <v>180.1875</v>
      </c>
      <c r="F25" s="176"/>
      <c r="G25" s="177">
        <f t="shared" si="7"/>
        <v>0</v>
      </c>
      <c r="H25" s="156"/>
      <c r="I25" s="155">
        <f t="shared" si="8"/>
        <v>0</v>
      </c>
      <c r="J25" s="156"/>
      <c r="K25" s="155">
        <f t="shared" si="9"/>
        <v>0</v>
      </c>
      <c r="L25" s="155">
        <v>21</v>
      </c>
      <c r="M25" s="155">
        <f t="shared" si="10"/>
        <v>0</v>
      </c>
      <c r="N25" s="154">
        <v>1.6910000000000001E-2</v>
      </c>
      <c r="O25" s="154">
        <f t="shared" si="11"/>
        <v>3.05</v>
      </c>
      <c r="P25" s="154">
        <v>0</v>
      </c>
      <c r="Q25" s="154">
        <f t="shared" si="12"/>
        <v>0</v>
      </c>
      <c r="R25" s="155"/>
      <c r="S25" s="155" t="s">
        <v>112</v>
      </c>
      <c r="T25" s="155" t="s">
        <v>113</v>
      </c>
      <c r="U25" s="155">
        <v>0.13100000000000001</v>
      </c>
      <c r="V25" s="155">
        <f t="shared" si="13"/>
        <v>23.6</v>
      </c>
      <c r="W25" s="155"/>
      <c r="X25" s="155" t="s">
        <v>114</v>
      </c>
      <c r="Y25" s="155" t="s">
        <v>115</v>
      </c>
      <c r="Z25" s="147"/>
      <c r="AA25" s="147"/>
      <c r="AB25" s="147"/>
      <c r="AC25" s="147"/>
      <c r="AD25" s="147"/>
      <c r="AE25" s="147"/>
      <c r="AF25" s="147"/>
      <c r="AG25" s="147" t="s">
        <v>116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2">
        <v>17</v>
      </c>
      <c r="B26" s="173" t="s">
        <v>150</v>
      </c>
      <c r="C26" s="179" t="s">
        <v>151</v>
      </c>
      <c r="D26" s="174" t="s">
        <v>111</v>
      </c>
      <c r="E26" s="175">
        <v>54056.25</v>
      </c>
      <c r="F26" s="176"/>
      <c r="G26" s="177">
        <f t="shared" si="7"/>
        <v>0</v>
      </c>
      <c r="H26" s="156"/>
      <c r="I26" s="155">
        <f t="shared" si="8"/>
        <v>0</v>
      </c>
      <c r="J26" s="156"/>
      <c r="K26" s="155">
        <f t="shared" si="9"/>
        <v>0</v>
      </c>
      <c r="L26" s="155">
        <v>21</v>
      </c>
      <c r="M26" s="155">
        <f t="shared" si="10"/>
        <v>0</v>
      </c>
      <c r="N26" s="154">
        <v>0</v>
      </c>
      <c r="O26" s="154">
        <f t="shared" si="11"/>
        <v>0</v>
      </c>
      <c r="P26" s="154">
        <v>0</v>
      </c>
      <c r="Q26" s="154">
        <f t="shared" si="12"/>
        <v>0</v>
      </c>
      <c r="R26" s="155"/>
      <c r="S26" s="155" t="s">
        <v>112</v>
      </c>
      <c r="T26" s="155" t="s">
        <v>113</v>
      </c>
      <c r="U26" s="155">
        <v>2E-3</v>
      </c>
      <c r="V26" s="155">
        <f t="shared" si="13"/>
        <v>108.11</v>
      </c>
      <c r="W26" s="155"/>
      <c r="X26" s="155" t="s">
        <v>114</v>
      </c>
      <c r="Y26" s="155" t="s">
        <v>115</v>
      </c>
      <c r="Z26" s="147"/>
      <c r="AA26" s="147"/>
      <c r="AB26" s="147"/>
      <c r="AC26" s="147"/>
      <c r="AD26" s="147"/>
      <c r="AE26" s="147"/>
      <c r="AF26" s="147"/>
      <c r="AG26" s="147" t="s">
        <v>116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2">
        <v>18</v>
      </c>
      <c r="B27" s="173" t="s">
        <v>152</v>
      </c>
      <c r="C27" s="179" t="s">
        <v>153</v>
      </c>
      <c r="D27" s="174" t="s">
        <v>111</v>
      </c>
      <c r="E27" s="175">
        <v>180.1875</v>
      </c>
      <c r="F27" s="176"/>
      <c r="G27" s="177">
        <f t="shared" si="7"/>
        <v>0</v>
      </c>
      <c r="H27" s="156"/>
      <c r="I27" s="155">
        <f t="shared" si="8"/>
        <v>0</v>
      </c>
      <c r="J27" s="156"/>
      <c r="K27" s="155">
        <f t="shared" si="9"/>
        <v>0</v>
      </c>
      <c r="L27" s="155">
        <v>21</v>
      </c>
      <c r="M27" s="155">
        <f t="shared" si="10"/>
        <v>0</v>
      </c>
      <c r="N27" s="154">
        <v>0</v>
      </c>
      <c r="O27" s="154">
        <f t="shared" si="11"/>
        <v>0</v>
      </c>
      <c r="P27" s="154">
        <v>0</v>
      </c>
      <c r="Q27" s="154">
        <f t="shared" si="12"/>
        <v>0</v>
      </c>
      <c r="R27" s="155"/>
      <c r="S27" s="155" t="s">
        <v>112</v>
      </c>
      <c r="T27" s="155" t="s">
        <v>113</v>
      </c>
      <c r="U27" s="155">
        <v>0.106</v>
      </c>
      <c r="V27" s="155">
        <f t="shared" si="13"/>
        <v>19.100000000000001</v>
      </c>
      <c r="W27" s="155"/>
      <c r="X27" s="155" t="s">
        <v>114</v>
      </c>
      <c r="Y27" s="155" t="s">
        <v>115</v>
      </c>
      <c r="Z27" s="147"/>
      <c r="AA27" s="147"/>
      <c r="AB27" s="147"/>
      <c r="AC27" s="147"/>
      <c r="AD27" s="147"/>
      <c r="AE27" s="147"/>
      <c r="AF27" s="147"/>
      <c r="AG27" s="147" t="s">
        <v>116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5.5" x14ac:dyDescent="0.2">
      <c r="A28" s="159" t="s">
        <v>107</v>
      </c>
      <c r="B28" s="160" t="s">
        <v>73</v>
      </c>
      <c r="C28" s="178" t="s">
        <v>74</v>
      </c>
      <c r="D28" s="161"/>
      <c r="E28" s="162"/>
      <c r="F28" s="163"/>
      <c r="G28" s="164">
        <f>SUMIF(AG29:AG31,"&lt;&gt;NOR",G29:G31)</f>
        <v>0</v>
      </c>
      <c r="H28" s="158"/>
      <c r="I28" s="158">
        <f>SUM(I29:I31)</f>
        <v>0</v>
      </c>
      <c r="J28" s="158"/>
      <c r="K28" s="158">
        <f>SUM(K29:K31)</f>
        <v>0</v>
      </c>
      <c r="L28" s="158"/>
      <c r="M28" s="158">
        <f>SUM(M29:M31)</f>
        <v>0</v>
      </c>
      <c r="N28" s="157"/>
      <c r="O28" s="157">
        <f>SUM(O29:O31)</f>
        <v>0</v>
      </c>
      <c r="P28" s="157"/>
      <c r="Q28" s="157">
        <f>SUM(Q29:Q31)</f>
        <v>0</v>
      </c>
      <c r="R28" s="158"/>
      <c r="S28" s="158"/>
      <c r="T28" s="158"/>
      <c r="U28" s="158"/>
      <c r="V28" s="158">
        <f>SUM(V29:V31)</f>
        <v>59.47</v>
      </c>
      <c r="W28" s="158"/>
      <c r="X28" s="158"/>
      <c r="Y28" s="158"/>
      <c r="AG28" t="s">
        <v>108</v>
      </c>
    </row>
    <row r="29" spans="1:60" outlineLevel="1" x14ac:dyDescent="0.2">
      <c r="A29" s="172">
        <v>19</v>
      </c>
      <c r="B29" s="173" t="s">
        <v>154</v>
      </c>
      <c r="C29" s="179" t="s">
        <v>155</v>
      </c>
      <c r="D29" s="174" t="s">
        <v>111</v>
      </c>
      <c r="E29" s="175">
        <v>168</v>
      </c>
      <c r="F29" s="176"/>
      <c r="G29" s="177">
        <f>ROUND(E29*F29,2)</f>
        <v>0</v>
      </c>
      <c r="H29" s="156"/>
      <c r="I29" s="155">
        <f>ROUND(E29*H29,2)</f>
        <v>0</v>
      </c>
      <c r="J29" s="156"/>
      <c r="K29" s="155">
        <f>ROUND(E29*J29,2)</f>
        <v>0</v>
      </c>
      <c r="L29" s="155">
        <v>21</v>
      </c>
      <c r="M29" s="155">
        <f>G29*(1+L29/100)</f>
        <v>0</v>
      </c>
      <c r="N29" s="154">
        <v>0</v>
      </c>
      <c r="O29" s="154">
        <f>ROUND(E29*N29,2)</f>
        <v>0</v>
      </c>
      <c r="P29" s="154">
        <v>0</v>
      </c>
      <c r="Q29" s="154">
        <f>ROUND(E29*P29,2)</f>
        <v>0</v>
      </c>
      <c r="R29" s="155"/>
      <c r="S29" s="155" t="s">
        <v>112</v>
      </c>
      <c r="T29" s="155" t="s">
        <v>113</v>
      </c>
      <c r="U29" s="155">
        <v>0.35399999999999998</v>
      </c>
      <c r="V29" s="155">
        <f>ROUND(E29*U29,2)</f>
        <v>59.47</v>
      </c>
      <c r="W29" s="155"/>
      <c r="X29" s="155" t="s">
        <v>114</v>
      </c>
      <c r="Y29" s="155" t="s">
        <v>115</v>
      </c>
      <c r="Z29" s="147"/>
      <c r="AA29" s="147"/>
      <c r="AB29" s="147"/>
      <c r="AC29" s="147"/>
      <c r="AD29" s="147"/>
      <c r="AE29" s="147"/>
      <c r="AF29" s="147"/>
      <c r="AG29" s="147" t="s">
        <v>116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2">
        <v>20</v>
      </c>
      <c r="B30" s="173" t="s">
        <v>156</v>
      </c>
      <c r="C30" s="179" t="s">
        <v>157</v>
      </c>
      <c r="D30" s="174" t="s">
        <v>158</v>
      </c>
      <c r="E30" s="175">
        <v>10</v>
      </c>
      <c r="F30" s="176"/>
      <c r="G30" s="177">
        <f>ROUND(E30*F30,2)</f>
        <v>0</v>
      </c>
      <c r="H30" s="156"/>
      <c r="I30" s="155">
        <f>ROUND(E30*H30,2)</f>
        <v>0</v>
      </c>
      <c r="J30" s="156"/>
      <c r="K30" s="155">
        <f>ROUND(E30*J30,2)</f>
        <v>0</v>
      </c>
      <c r="L30" s="155">
        <v>21</v>
      </c>
      <c r="M30" s="155">
        <f>G30*(1+L30/100)</f>
        <v>0</v>
      </c>
      <c r="N30" s="154">
        <v>0</v>
      </c>
      <c r="O30" s="154">
        <f>ROUND(E30*N30,2)</f>
        <v>0</v>
      </c>
      <c r="P30" s="154">
        <v>0</v>
      </c>
      <c r="Q30" s="154">
        <f>ROUND(E30*P30,2)</f>
        <v>0</v>
      </c>
      <c r="R30" s="155"/>
      <c r="S30" s="155" t="s">
        <v>119</v>
      </c>
      <c r="T30" s="155" t="s">
        <v>120</v>
      </c>
      <c r="U30" s="155">
        <v>0</v>
      </c>
      <c r="V30" s="155">
        <f>ROUND(E30*U30,2)</f>
        <v>0</v>
      </c>
      <c r="W30" s="155"/>
      <c r="X30" s="155" t="s">
        <v>114</v>
      </c>
      <c r="Y30" s="155" t="s">
        <v>115</v>
      </c>
      <c r="Z30" s="147"/>
      <c r="AA30" s="147"/>
      <c r="AB30" s="147"/>
      <c r="AC30" s="147"/>
      <c r="AD30" s="147"/>
      <c r="AE30" s="147"/>
      <c r="AF30" s="147"/>
      <c r="AG30" s="147" t="s">
        <v>159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1" x14ac:dyDescent="0.2">
      <c r="A31" s="172">
        <v>21</v>
      </c>
      <c r="B31" s="173" t="s">
        <v>160</v>
      </c>
      <c r="C31" s="179" t="s">
        <v>161</v>
      </c>
      <c r="D31" s="174" t="s">
        <v>162</v>
      </c>
      <c r="E31" s="175">
        <v>10</v>
      </c>
      <c r="F31" s="176"/>
      <c r="G31" s="177">
        <f>ROUND(E31*F31,2)</f>
        <v>0</v>
      </c>
      <c r="H31" s="156"/>
      <c r="I31" s="155">
        <f>ROUND(E31*H31,2)</f>
        <v>0</v>
      </c>
      <c r="J31" s="156"/>
      <c r="K31" s="155">
        <f>ROUND(E31*J31,2)</f>
        <v>0</v>
      </c>
      <c r="L31" s="155">
        <v>21</v>
      </c>
      <c r="M31" s="155">
        <f>G31*(1+L31/100)</f>
        <v>0</v>
      </c>
      <c r="N31" s="154">
        <v>0</v>
      </c>
      <c r="O31" s="154">
        <f>ROUND(E31*N31,2)</f>
        <v>0</v>
      </c>
      <c r="P31" s="154">
        <v>0</v>
      </c>
      <c r="Q31" s="154">
        <f>ROUND(E31*P31,2)</f>
        <v>0</v>
      </c>
      <c r="R31" s="155"/>
      <c r="S31" s="155" t="s">
        <v>119</v>
      </c>
      <c r="T31" s="155" t="s">
        <v>120</v>
      </c>
      <c r="U31" s="155">
        <v>0</v>
      </c>
      <c r="V31" s="155">
        <f>ROUND(E31*U31,2)</f>
        <v>0</v>
      </c>
      <c r="W31" s="155"/>
      <c r="X31" s="155" t="s">
        <v>114</v>
      </c>
      <c r="Y31" s="155" t="s">
        <v>115</v>
      </c>
      <c r="Z31" s="147"/>
      <c r="AA31" s="147"/>
      <c r="AB31" s="147"/>
      <c r="AC31" s="147"/>
      <c r="AD31" s="147"/>
      <c r="AE31" s="147"/>
      <c r="AF31" s="147"/>
      <c r="AG31" s="147" t="s">
        <v>159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x14ac:dyDescent="0.2">
      <c r="A32" s="159" t="s">
        <v>107</v>
      </c>
      <c r="B32" s="160" t="s">
        <v>75</v>
      </c>
      <c r="C32" s="178" t="s">
        <v>76</v>
      </c>
      <c r="D32" s="161"/>
      <c r="E32" s="162"/>
      <c r="F32" s="163"/>
      <c r="G32" s="164">
        <f>SUMIF(AG33:AG33,"&lt;&gt;NOR",G33:G33)</f>
        <v>0</v>
      </c>
      <c r="H32" s="158"/>
      <c r="I32" s="158">
        <f>SUM(I33:I33)</f>
        <v>0</v>
      </c>
      <c r="J32" s="158"/>
      <c r="K32" s="158">
        <f>SUM(K33:K33)</f>
        <v>0</v>
      </c>
      <c r="L32" s="158"/>
      <c r="M32" s="158">
        <f>SUM(M33:M33)</f>
        <v>0</v>
      </c>
      <c r="N32" s="157"/>
      <c r="O32" s="157">
        <f>SUM(O33:O33)</f>
        <v>0</v>
      </c>
      <c r="P32" s="157"/>
      <c r="Q32" s="157">
        <f>SUM(Q33:Q33)</f>
        <v>0</v>
      </c>
      <c r="R32" s="158"/>
      <c r="S32" s="158"/>
      <c r="T32" s="158"/>
      <c r="U32" s="158"/>
      <c r="V32" s="158">
        <f>SUM(V33:V33)</f>
        <v>220</v>
      </c>
      <c r="W32" s="158"/>
      <c r="X32" s="158"/>
      <c r="Y32" s="158"/>
      <c r="AG32" t="s">
        <v>108</v>
      </c>
    </row>
    <row r="33" spans="1:60" ht="22.5" outlineLevel="1" x14ac:dyDescent="0.2">
      <c r="A33" s="172">
        <v>22</v>
      </c>
      <c r="B33" s="173" t="s">
        <v>163</v>
      </c>
      <c r="C33" s="179" t="s">
        <v>164</v>
      </c>
      <c r="D33" s="174" t="s">
        <v>165</v>
      </c>
      <c r="E33" s="175">
        <v>40</v>
      </c>
      <c r="F33" s="176"/>
      <c r="G33" s="177">
        <f>ROUND(E33*F33,2)</f>
        <v>0</v>
      </c>
      <c r="H33" s="156"/>
      <c r="I33" s="155">
        <f>ROUND(E33*H33,2)</f>
        <v>0</v>
      </c>
      <c r="J33" s="156"/>
      <c r="K33" s="155">
        <f>ROUND(E33*J33,2)</f>
        <v>0</v>
      </c>
      <c r="L33" s="155">
        <v>21</v>
      </c>
      <c r="M33" s="155">
        <f>G33*(1+L33/100)</f>
        <v>0</v>
      </c>
      <c r="N33" s="154">
        <v>0</v>
      </c>
      <c r="O33" s="154">
        <f>ROUND(E33*N33,2)</f>
        <v>0</v>
      </c>
      <c r="P33" s="154">
        <v>0</v>
      </c>
      <c r="Q33" s="154">
        <f>ROUND(E33*P33,2)</f>
        <v>0</v>
      </c>
      <c r="R33" s="155"/>
      <c r="S33" s="155" t="s">
        <v>112</v>
      </c>
      <c r="T33" s="155" t="s">
        <v>113</v>
      </c>
      <c r="U33" s="155">
        <v>5.5</v>
      </c>
      <c r="V33" s="155">
        <f>ROUND(E33*U33,2)</f>
        <v>220</v>
      </c>
      <c r="W33" s="155"/>
      <c r="X33" s="155" t="s">
        <v>114</v>
      </c>
      <c r="Y33" s="155" t="s">
        <v>115</v>
      </c>
      <c r="Z33" s="147"/>
      <c r="AA33" s="147"/>
      <c r="AB33" s="147"/>
      <c r="AC33" s="147"/>
      <c r="AD33" s="147"/>
      <c r="AE33" s="147"/>
      <c r="AF33" s="147"/>
      <c r="AG33" s="147" t="s">
        <v>116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x14ac:dyDescent="0.2">
      <c r="A34" s="159" t="s">
        <v>107</v>
      </c>
      <c r="B34" s="160" t="s">
        <v>77</v>
      </c>
      <c r="C34" s="178" t="s">
        <v>78</v>
      </c>
      <c r="D34" s="161"/>
      <c r="E34" s="162"/>
      <c r="F34" s="163"/>
      <c r="G34" s="164">
        <f>SUMIF(AG35:AG36,"&lt;&gt;NOR",G35:G36)</f>
        <v>0</v>
      </c>
      <c r="H34" s="158"/>
      <c r="I34" s="158">
        <f>SUM(I35:I36)</f>
        <v>0</v>
      </c>
      <c r="J34" s="158"/>
      <c r="K34" s="158">
        <f>SUM(K35:K36)</f>
        <v>0</v>
      </c>
      <c r="L34" s="158"/>
      <c r="M34" s="158">
        <f>SUM(M35:M36)</f>
        <v>0</v>
      </c>
      <c r="N34" s="157"/>
      <c r="O34" s="157">
        <f>SUM(O35:O36)</f>
        <v>0.1</v>
      </c>
      <c r="P34" s="157"/>
      <c r="Q34" s="157">
        <f>SUM(Q35:Q36)</f>
        <v>0</v>
      </c>
      <c r="R34" s="158"/>
      <c r="S34" s="158"/>
      <c r="T34" s="158"/>
      <c r="U34" s="158"/>
      <c r="V34" s="158">
        <f>SUM(V35:V36)</f>
        <v>22.580000000000002</v>
      </c>
      <c r="W34" s="158"/>
      <c r="X34" s="158"/>
      <c r="Y34" s="158"/>
      <c r="AG34" t="s">
        <v>108</v>
      </c>
    </row>
    <row r="35" spans="1:60" outlineLevel="1" x14ac:dyDescent="0.2">
      <c r="A35" s="172">
        <v>23</v>
      </c>
      <c r="B35" s="173" t="s">
        <v>166</v>
      </c>
      <c r="C35" s="179" t="s">
        <v>167</v>
      </c>
      <c r="D35" s="174" t="s">
        <v>111</v>
      </c>
      <c r="E35" s="175">
        <v>168</v>
      </c>
      <c r="F35" s="176"/>
      <c r="G35" s="177">
        <f>ROUND(E35*F35,2)</f>
        <v>0</v>
      </c>
      <c r="H35" s="156"/>
      <c r="I35" s="155">
        <f>ROUND(E35*H35,2)</f>
        <v>0</v>
      </c>
      <c r="J35" s="156"/>
      <c r="K35" s="155">
        <f>ROUND(E35*J35,2)</f>
        <v>0</v>
      </c>
      <c r="L35" s="155">
        <v>21</v>
      </c>
      <c r="M35" s="155">
        <f>G35*(1+L35/100)</f>
        <v>0</v>
      </c>
      <c r="N35" s="154">
        <v>1.6000000000000001E-4</v>
      </c>
      <c r="O35" s="154">
        <f>ROUND(E35*N35,2)</f>
        <v>0.03</v>
      </c>
      <c r="P35" s="154">
        <v>0</v>
      </c>
      <c r="Q35" s="154">
        <f>ROUND(E35*P35,2)</f>
        <v>0</v>
      </c>
      <c r="R35" s="155"/>
      <c r="S35" s="155" t="s">
        <v>112</v>
      </c>
      <c r="T35" s="155" t="s">
        <v>113</v>
      </c>
      <c r="U35" s="155">
        <v>3.2480000000000002E-2</v>
      </c>
      <c r="V35" s="155">
        <f>ROUND(E35*U35,2)</f>
        <v>5.46</v>
      </c>
      <c r="W35" s="155"/>
      <c r="X35" s="155" t="s">
        <v>114</v>
      </c>
      <c r="Y35" s="155" t="s">
        <v>115</v>
      </c>
      <c r="Z35" s="147"/>
      <c r="AA35" s="147"/>
      <c r="AB35" s="147"/>
      <c r="AC35" s="147"/>
      <c r="AD35" s="147"/>
      <c r="AE35" s="147"/>
      <c r="AF35" s="147"/>
      <c r="AG35" s="147" t="s">
        <v>168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2">
        <v>24</v>
      </c>
      <c r="B36" s="173" t="s">
        <v>169</v>
      </c>
      <c r="C36" s="179" t="s">
        <v>170</v>
      </c>
      <c r="D36" s="174" t="s">
        <v>111</v>
      </c>
      <c r="E36" s="175">
        <v>168</v>
      </c>
      <c r="F36" s="176"/>
      <c r="G36" s="177">
        <f>ROUND(E36*F36,2)</f>
        <v>0</v>
      </c>
      <c r="H36" s="156"/>
      <c r="I36" s="155">
        <f>ROUND(E36*H36,2)</f>
        <v>0</v>
      </c>
      <c r="J36" s="156"/>
      <c r="K36" s="155">
        <f>ROUND(E36*J36,2)</f>
        <v>0</v>
      </c>
      <c r="L36" s="155">
        <v>21</v>
      </c>
      <c r="M36" s="155">
        <f>G36*(1+L36/100)</f>
        <v>0</v>
      </c>
      <c r="N36" s="154">
        <v>4.2000000000000002E-4</v>
      </c>
      <c r="O36" s="154">
        <f>ROUND(E36*N36,2)</f>
        <v>7.0000000000000007E-2</v>
      </c>
      <c r="P36" s="154">
        <v>0</v>
      </c>
      <c r="Q36" s="154">
        <f>ROUND(E36*P36,2)</f>
        <v>0</v>
      </c>
      <c r="R36" s="155"/>
      <c r="S36" s="155" t="s">
        <v>112</v>
      </c>
      <c r="T36" s="155" t="s">
        <v>113</v>
      </c>
      <c r="U36" s="155">
        <v>0.10191</v>
      </c>
      <c r="V36" s="155">
        <f>ROUND(E36*U36,2)</f>
        <v>17.12</v>
      </c>
      <c r="W36" s="155"/>
      <c r="X36" s="155" t="s">
        <v>114</v>
      </c>
      <c r="Y36" s="155" t="s">
        <v>115</v>
      </c>
      <c r="Z36" s="147"/>
      <c r="AA36" s="147"/>
      <c r="AB36" s="147"/>
      <c r="AC36" s="147"/>
      <c r="AD36" s="147"/>
      <c r="AE36" s="147"/>
      <c r="AF36" s="147"/>
      <c r="AG36" s="147" t="s">
        <v>168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59" t="s">
        <v>107</v>
      </c>
      <c r="B37" s="160" t="s">
        <v>79</v>
      </c>
      <c r="C37" s="178" t="s">
        <v>29</v>
      </c>
      <c r="D37" s="161"/>
      <c r="E37" s="162"/>
      <c r="F37" s="163"/>
      <c r="G37" s="164">
        <f>SUMIF(AG38:AG45,"&lt;&gt;NOR",G38:G45)</f>
        <v>0</v>
      </c>
      <c r="H37" s="158"/>
      <c r="I37" s="158">
        <f>SUM(I38:I45)</f>
        <v>0</v>
      </c>
      <c r="J37" s="158"/>
      <c r="K37" s="158">
        <f>SUM(K38:K45)</f>
        <v>0</v>
      </c>
      <c r="L37" s="158"/>
      <c r="M37" s="158">
        <f>SUM(M38:M45)</f>
        <v>0</v>
      </c>
      <c r="N37" s="157"/>
      <c r="O37" s="157">
        <f>SUM(O38:O45)</f>
        <v>0</v>
      </c>
      <c r="P37" s="157"/>
      <c r="Q37" s="157">
        <f>SUM(Q38:Q45)</f>
        <v>0</v>
      </c>
      <c r="R37" s="158"/>
      <c r="S37" s="158"/>
      <c r="T37" s="158"/>
      <c r="U37" s="158"/>
      <c r="V37" s="158">
        <f>SUM(V38:V45)</f>
        <v>0</v>
      </c>
      <c r="W37" s="158"/>
      <c r="X37" s="158"/>
      <c r="Y37" s="158"/>
      <c r="AG37" t="s">
        <v>108</v>
      </c>
    </row>
    <row r="38" spans="1:60" outlineLevel="1" x14ac:dyDescent="0.2">
      <c r="A38" s="172">
        <v>25</v>
      </c>
      <c r="B38" s="173" t="s">
        <v>171</v>
      </c>
      <c r="C38" s="179" t="s">
        <v>172</v>
      </c>
      <c r="D38" s="174" t="s">
        <v>173</v>
      </c>
      <c r="E38" s="175">
        <v>1</v>
      </c>
      <c r="F38" s="176"/>
      <c r="G38" s="177">
        <f t="shared" ref="G38:G45" si="14">ROUND(E38*F38,2)</f>
        <v>0</v>
      </c>
      <c r="H38" s="156"/>
      <c r="I38" s="155">
        <f t="shared" ref="I38:I45" si="15">ROUND(E38*H38,2)</f>
        <v>0</v>
      </c>
      <c r="J38" s="156"/>
      <c r="K38" s="155">
        <f t="shared" ref="K38:K45" si="16">ROUND(E38*J38,2)</f>
        <v>0</v>
      </c>
      <c r="L38" s="155">
        <v>21</v>
      </c>
      <c r="M38" s="155">
        <f t="shared" ref="M38:M45" si="17">G38*(1+L38/100)</f>
        <v>0</v>
      </c>
      <c r="N38" s="154">
        <v>0</v>
      </c>
      <c r="O38" s="154">
        <f t="shared" ref="O38:O45" si="18">ROUND(E38*N38,2)</f>
        <v>0</v>
      </c>
      <c r="P38" s="154">
        <v>0</v>
      </c>
      <c r="Q38" s="154">
        <f t="shared" ref="Q38:Q45" si="19">ROUND(E38*P38,2)</f>
        <v>0</v>
      </c>
      <c r="R38" s="155"/>
      <c r="S38" s="155" t="s">
        <v>119</v>
      </c>
      <c r="T38" s="155" t="s">
        <v>120</v>
      </c>
      <c r="U38" s="155">
        <v>0</v>
      </c>
      <c r="V38" s="155">
        <f t="shared" ref="V38:V45" si="20">ROUND(E38*U38,2)</f>
        <v>0</v>
      </c>
      <c r="W38" s="155"/>
      <c r="X38" s="155" t="s">
        <v>174</v>
      </c>
      <c r="Y38" s="155" t="s">
        <v>115</v>
      </c>
      <c r="Z38" s="147"/>
      <c r="AA38" s="147"/>
      <c r="AB38" s="147"/>
      <c r="AC38" s="147"/>
      <c r="AD38" s="147"/>
      <c r="AE38" s="147"/>
      <c r="AF38" s="147"/>
      <c r="AG38" s="147" t="s">
        <v>175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2">
        <v>26</v>
      </c>
      <c r="B39" s="173" t="s">
        <v>176</v>
      </c>
      <c r="C39" s="179" t="s">
        <v>177</v>
      </c>
      <c r="D39" s="174" t="s">
        <v>173</v>
      </c>
      <c r="E39" s="175">
        <v>1</v>
      </c>
      <c r="F39" s="176"/>
      <c r="G39" s="177">
        <f t="shared" si="14"/>
        <v>0</v>
      </c>
      <c r="H39" s="156"/>
      <c r="I39" s="155">
        <f t="shared" si="15"/>
        <v>0</v>
      </c>
      <c r="J39" s="156"/>
      <c r="K39" s="155">
        <f t="shared" si="16"/>
        <v>0</v>
      </c>
      <c r="L39" s="155">
        <v>21</v>
      </c>
      <c r="M39" s="155">
        <f t="shared" si="17"/>
        <v>0</v>
      </c>
      <c r="N39" s="154">
        <v>0</v>
      </c>
      <c r="O39" s="154">
        <f t="shared" si="18"/>
        <v>0</v>
      </c>
      <c r="P39" s="154">
        <v>0</v>
      </c>
      <c r="Q39" s="154">
        <f t="shared" si="19"/>
        <v>0</v>
      </c>
      <c r="R39" s="155"/>
      <c r="S39" s="155" t="s">
        <v>119</v>
      </c>
      <c r="T39" s="155" t="s">
        <v>120</v>
      </c>
      <c r="U39" s="155">
        <v>0</v>
      </c>
      <c r="V39" s="155">
        <f t="shared" si="20"/>
        <v>0</v>
      </c>
      <c r="W39" s="155"/>
      <c r="X39" s="155" t="s">
        <v>174</v>
      </c>
      <c r="Y39" s="155" t="s">
        <v>115</v>
      </c>
      <c r="Z39" s="147"/>
      <c r="AA39" s="147"/>
      <c r="AB39" s="147"/>
      <c r="AC39" s="147"/>
      <c r="AD39" s="147"/>
      <c r="AE39" s="147"/>
      <c r="AF39" s="147"/>
      <c r="AG39" s="147" t="s">
        <v>175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2">
        <v>27</v>
      </c>
      <c r="B40" s="173" t="s">
        <v>178</v>
      </c>
      <c r="C40" s="179" t="s">
        <v>179</v>
      </c>
      <c r="D40" s="174" t="s">
        <v>173</v>
      </c>
      <c r="E40" s="175">
        <v>1</v>
      </c>
      <c r="F40" s="176"/>
      <c r="G40" s="177">
        <f t="shared" si="14"/>
        <v>0</v>
      </c>
      <c r="H40" s="156"/>
      <c r="I40" s="155">
        <f t="shared" si="15"/>
        <v>0</v>
      </c>
      <c r="J40" s="156"/>
      <c r="K40" s="155">
        <f t="shared" si="16"/>
        <v>0</v>
      </c>
      <c r="L40" s="155">
        <v>21</v>
      </c>
      <c r="M40" s="155">
        <f t="shared" si="17"/>
        <v>0</v>
      </c>
      <c r="N40" s="154">
        <v>0</v>
      </c>
      <c r="O40" s="154">
        <f t="shared" si="18"/>
        <v>0</v>
      </c>
      <c r="P40" s="154">
        <v>0</v>
      </c>
      <c r="Q40" s="154">
        <f t="shared" si="19"/>
        <v>0</v>
      </c>
      <c r="R40" s="155"/>
      <c r="S40" s="155" t="s">
        <v>112</v>
      </c>
      <c r="T40" s="155" t="s">
        <v>120</v>
      </c>
      <c r="U40" s="155">
        <v>0</v>
      </c>
      <c r="V40" s="155">
        <f t="shared" si="20"/>
        <v>0</v>
      </c>
      <c r="W40" s="155"/>
      <c r="X40" s="155" t="s">
        <v>174</v>
      </c>
      <c r="Y40" s="155" t="s">
        <v>115</v>
      </c>
      <c r="Z40" s="147"/>
      <c r="AA40" s="147"/>
      <c r="AB40" s="147"/>
      <c r="AC40" s="147"/>
      <c r="AD40" s="147"/>
      <c r="AE40" s="147"/>
      <c r="AF40" s="147"/>
      <c r="AG40" s="147" t="s">
        <v>175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2">
        <v>28</v>
      </c>
      <c r="B41" s="173" t="s">
        <v>180</v>
      </c>
      <c r="C41" s="179" t="s">
        <v>181</v>
      </c>
      <c r="D41" s="174" t="s">
        <v>173</v>
      </c>
      <c r="E41" s="175">
        <v>1</v>
      </c>
      <c r="F41" s="176"/>
      <c r="G41" s="177">
        <f t="shared" si="14"/>
        <v>0</v>
      </c>
      <c r="H41" s="156"/>
      <c r="I41" s="155">
        <f t="shared" si="15"/>
        <v>0</v>
      </c>
      <c r="J41" s="156"/>
      <c r="K41" s="155">
        <f t="shared" si="16"/>
        <v>0</v>
      </c>
      <c r="L41" s="155">
        <v>21</v>
      </c>
      <c r="M41" s="155">
        <f t="shared" si="17"/>
        <v>0</v>
      </c>
      <c r="N41" s="154">
        <v>0</v>
      </c>
      <c r="O41" s="154">
        <f t="shared" si="18"/>
        <v>0</v>
      </c>
      <c r="P41" s="154">
        <v>0</v>
      </c>
      <c r="Q41" s="154">
        <f t="shared" si="19"/>
        <v>0</v>
      </c>
      <c r="R41" s="155"/>
      <c r="S41" s="155" t="s">
        <v>119</v>
      </c>
      <c r="T41" s="155" t="s">
        <v>120</v>
      </c>
      <c r="U41" s="155">
        <v>0</v>
      </c>
      <c r="V41" s="155">
        <f t="shared" si="20"/>
        <v>0</v>
      </c>
      <c r="W41" s="155"/>
      <c r="X41" s="155" t="s">
        <v>174</v>
      </c>
      <c r="Y41" s="155" t="s">
        <v>115</v>
      </c>
      <c r="Z41" s="147"/>
      <c r="AA41" s="147"/>
      <c r="AB41" s="147"/>
      <c r="AC41" s="147"/>
      <c r="AD41" s="147"/>
      <c r="AE41" s="147"/>
      <c r="AF41" s="147"/>
      <c r="AG41" s="147" t="s">
        <v>175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22.5" outlineLevel="1" x14ac:dyDescent="0.2">
      <c r="A42" s="172">
        <v>29</v>
      </c>
      <c r="B42" s="173" t="s">
        <v>182</v>
      </c>
      <c r="C42" s="179" t="s">
        <v>183</v>
      </c>
      <c r="D42" s="174" t="s">
        <v>173</v>
      </c>
      <c r="E42" s="175">
        <v>1</v>
      </c>
      <c r="F42" s="176"/>
      <c r="G42" s="177">
        <f t="shared" si="14"/>
        <v>0</v>
      </c>
      <c r="H42" s="156"/>
      <c r="I42" s="155">
        <f t="shared" si="15"/>
        <v>0</v>
      </c>
      <c r="J42" s="156"/>
      <c r="K42" s="155">
        <f t="shared" si="16"/>
        <v>0</v>
      </c>
      <c r="L42" s="155">
        <v>21</v>
      </c>
      <c r="M42" s="155">
        <f t="shared" si="17"/>
        <v>0</v>
      </c>
      <c r="N42" s="154">
        <v>0</v>
      </c>
      <c r="O42" s="154">
        <f t="shared" si="18"/>
        <v>0</v>
      </c>
      <c r="P42" s="154">
        <v>0</v>
      </c>
      <c r="Q42" s="154">
        <f t="shared" si="19"/>
        <v>0</v>
      </c>
      <c r="R42" s="155"/>
      <c r="S42" s="155" t="s">
        <v>119</v>
      </c>
      <c r="T42" s="155" t="s">
        <v>120</v>
      </c>
      <c r="U42" s="155">
        <v>0</v>
      </c>
      <c r="V42" s="155">
        <f t="shared" si="20"/>
        <v>0</v>
      </c>
      <c r="W42" s="155"/>
      <c r="X42" s="155" t="s">
        <v>174</v>
      </c>
      <c r="Y42" s="155" t="s">
        <v>115</v>
      </c>
      <c r="Z42" s="147"/>
      <c r="AA42" s="147"/>
      <c r="AB42" s="147"/>
      <c r="AC42" s="147"/>
      <c r="AD42" s="147"/>
      <c r="AE42" s="147"/>
      <c r="AF42" s="147"/>
      <c r="AG42" s="147" t="s">
        <v>184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2">
        <v>30</v>
      </c>
      <c r="B43" s="173" t="s">
        <v>185</v>
      </c>
      <c r="C43" s="179" t="s">
        <v>186</v>
      </c>
      <c r="D43" s="174" t="s">
        <v>173</v>
      </c>
      <c r="E43" s="175">
        <v>1</v>
      </c>
      <c r="F43" s="176"/>
      <c r="G43" s="177">
        <f t="shared" si="14"/>
        <v>0</v>
      </c>
      <c r="H43" s="156"/>
      <c r="I43" s="155">
        <f t="shared" si="15"/>
        <v>0</v>
      </c>
      <c r="J43" s="156"/>
      <c r="K43" s="155">
        <f t="shared" si="16"/>
        <v>0</v>
      </c>
      <c r="L43" s="155">
        <v>21</v>
      </c>
      <c r="M43" s="155">
        <f t="shared" si="17"/>
        <v>0</v>
      </c>
      <c r="N43" s="154">
        <v>0</v>
      </c>
      <c r="O43" s="154">
        <f t="shared" si="18"/>
        <v>0</v>
      </c>
      <c r="P43" s="154">
        <v>0</v>
      </c>
      <c r="Q43" s="154">
        <f t="shared" si="19"/>
        <v>0</v>
      </c>
      <c r="R43" s="155"/>
      <c r="S43" s="155" t="s">
        <v>119</v>
      </c>
      <c r="T43" s="155" t="s">
        <v>120</v>
      </c>
      <c r="U43" s="155">
        <v>0</v>
      </c>
      <c r="V43" s="155">
        <f t="shared" si="20"/>
        <v>0</v>
      </c>
      <c r="W43" s="155"/>
      <c r="X43" s="155" t="s">
        <v>174</v>
      </c>
      <c r="Y43" s="155" t="s">
        <v>115</v>
      </c>
      <c r="Z43" s="147"/>
      <c r="AA43" s="147"/>
      <c r="AB43" s="147"/>
      <c r="AC43" s="147"/>
      <c r="AD43" s="147"/>
      <c r="AE43" s="147"/>
      <c r="AF43" s="147"/>
      <c r="AG43" s="147" t="s">
        <v>184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22.5" outlineLevel="1" x14ac:dyDescent="0.2">
      <c r="A44" s="172">
        <v>31</v>
      </c>
      <c r="B44" s="173" t="s">
        <v>187</v>
      </c>
      <c r="C44" s="179" t="s">
        <v>188</v>
      </c>
      <c r="D44" s="174" t="s">
        <v>173</v>
      </c>
      <c r="E44" s="175">
        <v>1</v>
      </c>
      <c r="F44" s="176"/>
      <c r="G44" s="177">
        <f t="shared" si="14"/>
        <v>0</v>
      </c>
      <c r="H44" s="156"/>
      <c r="I44" s="155">
        <f t="shared" si="15"/>
        <v>0</v>
      </c>
      <c r="J44" s="156"/>
      <c r="K44" s="155">
        <f t="shared" si="16"/>
        <v>0</v>
      </c>
      <c r="L44" s="155">
        <v>21</v>
      </c>
      <c r="M44" s="155">
        <f t="shared" si="17"/>
        <v>0</v>
      </c>
      <c r="N44" s="154">
        <v>0</v>
      </c>
      <c r="O44" s="154">
        <f t="shared" si="18"/>
        <v>0</v>
      </c>
      <c r="P44" s="154">
        <v>0</v>
      </c>
      <c r="Q44" s="154">
        <f t="shared" si="19"/>
        <v>0</v>
      </c>
      <c r="R44" s="155"/>
      <c r="S44" s="155" t="s">
        <v>119</v>
      </c>
      <c r="T44" s="155" t="s">
        <v>120</v>
      </c>
      <c r="U44" s="155">
        <v>0</v>
      </c>
      <c r="V44" s="155">
        <f t="shared" si="20"/>
        <v>0</v>
      </c>
      <c r="W44" s="155"/>
      <c r="X44" s="155" t="s">
        <v>174</v>
      </c>
      <c r="Y44" s="155" t="s">
        <v>115</v>
      </c>
      <c r="Z44" s="147"/>
      <c r="AA44" s="147"/>
      <c r="AB44" s="147"/>
      <c r="AC44" s="147"/>
      <c r="AD44" s="147"/>
      <c r="AE44" s="147"/>
      <c r="AF44" s="147"/>
      <c r="AG44" s="147" t="s">
        <v>184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66">
        <v>32</v>
      </c>
      <c r="B45" s="167" t="s">
        <v>189</v>
      </c>
      <c r="C45" s="180" t="s">
        <v>190</v>
      </c>
      <c r="D45" s="168" t="s">
        <v>173</v>
      </c>
      <c r="E45" s="169">
        <v>1</v>
      </c>
      <c r="F45" s="170"/>
      <c r="G45" s="171">
        <f t="shared" si="14"/>
        <v>0</v>
      </c>
      <c r="H45" s="156"/>
      <c r="I45" s="155">
        <f t="shared" si="15"/>
        <v>0</v>
      </c>
      <c r="J45" s="156"/>
      <c r="K45" s="155">
        <f t="shared" si="16"/>
        <v>0</v>
      </c>
      <c r="L45" s="155">
        <v>21</v>
      </c>
      <c r="M45" s="155">
        <f t="shared" si="17"/>
        <v>0</v>
      </c>
      <c r="N45" s="154">
        <v>0</v>
      </c>
      <c r="O45" s="154">
        <f t="shared" si="18"/>
        <v>0</v>
      </c>
      <c r="P45" s="154">
        <v>0</v>
      </c>
      <c r="Q45" s="154">
        <f t="shared" si="19"/>
        <v>0</v>
      </c>
      <c r="R45" s="155"/>
      <c r="S45" s="155" t="s">
        <v>119</v>
      </c>
      <c r="T45" s="155" t="s">
        <v>120</v>
      </c>
      <c r="U45" s="155">
        <v>0</v>
      </c>
      <c r="V45" s="155">
        <f t="shared" si="20"/>
        <v>0</v>
      </c>
      <c r="W45" s="155"/>
      <c r="X45" s="155" t="s">
        <v>174</v>
      </c>
      <c r="Y45" s="155" t="s">
        <v>115</v>
      </c>
      <c r="Z45" s="147"/>
      <c r="AA45" s="147"/>
      <c r="AB45" s="147"/>
      <c r="AC45" s="147"/>
      <c r="AD45" s="147"/>
      <c r="AE45" s="147"/>
      <c r="AF45" s="147"/>
      <c r="AG45" s="147" t="s">
        <v>184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3"/>
      <c r="B46" s="4"/>
      <c r="C46" s="181"/>
      <c r="D46" s="6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E46">
        <v>15</v>
      </c>
      <c r="AF46">
        <v>21</v>
      </c>
      <c r="AG46" t="s">
        <v>93</v>
      </c>
    </row>
    <row r="47" spans="1:60" x14ac:dyDescent="0.2">
      <c r="A47" s="150"/>
      <c r="B47" s="151" t="s">
        <v>31</v>
      </c>
      <c r="C47" s="182"/>
      <c r="D47" s="152"/>
      <c r="E47" s="153"/>
      <c r="F47" s="153"/>
      <c r="G47" s="165">
        <f>G8+G14+G18+G28+G32+G34+G37</f>
        <v>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f>SUMIF(L7:L45,AE46,G7:G45)</f>
        <v>0</v>
      </c>
      <c r="AF47">
        <f>SUMIF(L7:L45,AF46,G7:G45)</f>
        <v>0</v>
      </c>
      <c r="AG47" t="s">
        <v>191</v>
      </c>
    </row>
    <row r="48" spans="1:60" x14ac:dyDescent="0.2">
      <c r="A48" s="3"/>
      <c r="B48" s="4"/>
      <c r="C48" s="181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81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0" t="s">
        <v>192</v>
      </c>
      <c r="B50" s="260"/>
      <c r="C50" s="26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41"/>
      <c r="B51" s="242"/>
      <c r="C51" s="243"/>
      <c r="D51" s="242"/>
      <c r="E51" s="242"/>
      <c r="F51" s="242"/>
      <c r="G51" s="244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AG51" t="s">
        <v>193</v>
      </c>
    </row>
    <row r="52" spans="1:33" x14ac:dyDescent="0.2">
      <c r="A52" s="245"/>
      <c r="B52" s="246"/>
      <c r="C52" s="247"/>
      <c r="D52" s="246"/>
      <c r="E52" s="246"/>
      <c r="F52" s="246"/>
      <c r="G52" s="248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33" x14ac:dyDescent="0.2">
      <c r="A53" s="245"/>
      <c r="B53" s="246"/>
      <c r="C53" s="247"/>
      <c r="D53" s="246"/>
      <c r="E53" s="246"/>
      <c r="F53" s="246"/>
      <c r="G53" s="248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45"/>
      <c r="B54" s="246"/>
      <c r="C54" s="247"/>
      <c r="D54" s="246"/>
      <c r="E54" s="246"/>
      <c r="F54" s="246"/>
      <c r="G54" s="248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49"/>
      <c r="B55" s="250"/>
      <c r="C55" s="251"/>
      <c r="D55" s="250"/>
      <c r="E55" s="250"/>
      <c r="F55" s="250"/>
      <c r="G55" s="252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3"/>
      <c r="B56" s="4"/>
      <c r="C56" s="181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C57" s="183"/>
      <c r="D57" s="10"/>
      <c r="AG57" t="s">
        <v>194</v>
      </c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</sheetData>
  <mergeCells count="6">
    <mergeCell ref="A51:G55"/>
    <mergeCell ref="A1:G1"/>
    <mergeCell ref="C2:G2"/>
    <mergeCell ref="C3:G3"/>
    <mergeCell ref="C4:G4"/>
    <mergeCell ref="A50:C50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02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02 Pol'!Názvy_tisku</vt:lpstr>
      <vt:lpstr>oadresa</vt:lpstr>
      <vt:lpstr>Stavba!Objednatel</vt:lpstr>
      <vt:lpstr>Stavba!Objekt</vt:lpstr>
      <vt:lpstr>'02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Zdenek Beran</dc:creator>
  <cp:lastModifiedBy>Dušan Baranovič</cp:lastModifiedBy>
  <cp:lastPrinted>2019-03-19T12:27:02Z</cp:lastPrinted>
  <dcterms:created xsi:type="dcterms:W3CDTF">2009-04-08T07:15:50Z</dcterms:created>
  <dcterms:modified xsi:type="dcterms:W3CDTF">2024-02-20T04:14:48Z</dcterms:modified>
</cp:coreProperties>
</file>