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66925"/>
  <bookViews>
    <workbookView xWindow="65428" yWindow="65428" windowWidth="23256" windowHeight="12576" tabRatio="500" activeTab="0"/>
  </bookViews>
  <sheets>
    <sheet name="Enterální výživa" sheetId="4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<sst xmlns="http://schemas.openxmlformats.org/spreadsheetml/2006/main" count="66" uniqueCount="59">
  <si>
    <t>Enterální výživa - sipping</t>
  </si>
  <si>
    <t>Spotřeba v ks</t>
  </si>
  <si>
    <t>Spotřeba v ml/g</t>
  </si>
  <si>
    <t>Spotřeba v kg/l</t>
  </si>
  <si>
    <t>Skutečný objem 1 ks</t>
  </si>
  <si>
    <t>Cena celkem v Kč bez DPH</t>
  </si>
  <si>
    <t>125-200kcal</t>
  </si>
  <si>
    <t>200-240ml</t>
  </si>
  <si>
    <t>150-200kcal</t>
  </si>
  <si>
    <t>5,5-10g</t>
  </si>
  <si>
    <t>3,5-6g</t>
  </si>
  <si>
    <t>90-200kcal</t>
  </si>
  <si>
    <t>4-10g</t>
  </si>
  <si>
    <t>100-300ml</t>
  </si>
  <si>
    <t>120-200kcal</t>
  </si>
  <si>
    <t>9-12g</t>
  </si>
  <si>
    <t>125-150g</t>
  </si>
  <si>
    <t>100-200kcal</t>
  </si>
  <si>
    <t>8-11g</t>
  </si>
  <si>
    <t>125ml</t>
  </si>
  <si>
    <t>džusový</t>
  </si>
  <si>
    <t>na léčbu dekubitů (s obsahem argininu)</t>
  </si>
  <si>
    <t>pro diabetiky</t>
  </si>
  <si>
    <t>při poruchách polykání - krémová konzistence  DIA</t>
  </si>
  <si>
    <t>150-200g</t>
  </si>
  <si>
    <t>7,5-10g</t>
  </si>
  <si>
    <t>při poruchách polykání - krémová konzistence</t>
  </si>
  <si>
    <t>s vlákninou</t>
  </si>
  <si>
    <t>s vyšším obsahem bílkovin a energie</t>
  </si>
  <si>
    <t>200-300kcal</t>
  </si>
  <si>
    <t>8-16g</t>
  </si>
  <si>
    <t>se zvýšeným obsahem bílkovin</t>
  </si>
  <si>
    <t>s vysokým obsahem bílkovin</t>
  </si>
  <si>
    <t>150-250kcal</t>
  </si>
  <si>
    <t>výživa s obsahem ovoce</t>
  </si>
  <si>
    <t>150-200ml</t>
  </si>
  <si>
    <t>130-160kcal</t>
  </si>
  <si>
    <t>8-12g</t>
  </si>
  <si>
    <t>Příloha č. 1 - Cenová nabídka</t>
  </si>
  <si>
    <t>Č.</t>
  </si>
  <si>
    <t>Cena za 1 ks v Kč bez DPH</t>
  </si>
  <si>
    <t>Cena za 100ml v Kč bez DPH</t>
  </si>
  <si>
    <t>Obsah energie na 100ml</t>
  </si>
  <si>
    <t>Obsah bílkovin na 100ml</t>
  </si>
  <si>
    <t>Objem 1 ks</t>
  </si>
  <si>
    <t>Název produktu</t>
  </si>
  <si>
    <t>01.</t>
  </si>
  <si>
    <t>03.</t>
  </si>
  <si>
    <t>02.</t>
  </si>
  <si>
    <t>10.</t>
  </si>
  <si>
    <t>Příchuť</t>
  </si>
  <si>
    <t>Objednací kód</t>
  </si>
  <si>
    <t>04.</t>
  </si>
  <si>
    <t>05.</t>
  </si>
  <si>
    <t>06.</t>
  </si>
  <si>
    <t>07.</t>
  </si>
  <si>
    <t>08.</t>
  </si>
  <si>
    <t>09.</t>
  </si>
  <si>
    <r>
      <t xml:space="preserve">15-30g </t>
    </r>
    <r>
      <rPr>
        <sz val="11"/>
        <color rgb="FFFF0000"/>
        <rFont val="Calibri"/>
        <family val="2"/>
      </rPr>
      <t>9-15g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</si>
</sst>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0" xfId="0" applyFont="1"/>
    <xf numFmtId="164" fontId="0" fillId="0" borderId="3" xfId="0" applyNumberFormat="1" applyBorder="1"/>
    <xf numFmtId="0" fontId="0" fillId="0" borderId="4" xfId="0" applyBorder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/>
    <xf numFmtId="4" fontId="6" fillId="0" borderId="2" xfId="0" applyNumberFormat="1" applyFont="1" applyBorder="1"/>
    <xf numFmtId="165" fontId="6" fillId="0" borderId="2" xfId="0" applyNumberFormat="1" applyFont="1" applyBorder="1"/>
    <xf numFmtId="164" fontId="6" fillId="0" borderId="3" xfId="0" applyNumberFormat="1" applyFont="1" applyBorder="1"/>
    <xf numFmtId="0" fontId="6" fillId="0" borderId="2" xfId="0" applyFont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6" xfId="0" applyFont="1" applyFill="1" applyBorder="1" applyAlignment="1">
      <alignment wrapText="1"/>
    </xf>
    <xf numFmtId="164" fontId="6" fillId="0" borderId="2" xfId="0" applyNumberFormat="1" applyFont="1" applyBorder="1"/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FF56-CF90-4E51-B24F-58B7AA0C5CA8}">
  <sheetPr>
    <pageSetUpPr fitToPage="1"/>
  </sheetPr>
  <dimension ref="A1:O15"/>
  <sheetViews>
    <sheetView tabSelected="1" workbookViewId="0" topLeftCell="A1">
      <selection activeCell="I14" sqref="I14"/>
    </sheetView>
  </sheetViews>
  <sheetFormatPr defaultColWidth="8.7109375" defaultRowHeight="15"/>
  <cols>
    <col min="1" max="1" width="4.421875" style="0" customWidth="1"/>
    <col min="2" max="2" width="10.28125" style="0" customWidth="1"/>
    <col min="3" max="3" width="53.28125" style="0" bestFit="1" customWidth="1"/>
    <col min="4" max="4" width="10.7109375" style="0" customWidth="1"/>
    <col min="5" max="5" width="11.140625" style="0" customWidth="1"/>
    <col min="6" max="6" width="7.00390625" style="0" customWidth="1"/>
    <col min="7" max="7" width="9.421875" style="0" customWidth="1"/>
    <col min="8" max="8" width="11.28125" style="0" bestFit="1" customWidth="1"/>
    <col min="9" max="9" width="10.140625" style="0" customWidth="1"/>
    <col min="10" max="10" width="9.7109375" style="0" customWidth="1"/>
    <col min="11" max="12" width="11.28125" style="0" customWidth="1"/>
    <col min="13" max="15" width="12.421875" style="0" customWidth="1"/>
  </cols>
  <sheetData>
    <row r="1" ht="15">
      <c r="A1" s="9" t="s">
        <v>38</v>
      </c>
    </row>
    <row r="3" ht="15" thickBot="1"/>
    <row r="4" spans="1:15" ht="40.2">
      <c r="A4" s="18" t="s">
        <v>39</v>
      </c>
      <c r="B4" s="19" t="s">
        <v>51</v>
      </c>
      <c r="C4" s="20"/>
      <c r="D4" s="20" t="s">
        <v>44</v>
      </c>
      <c r="E4" s="1" t="s">
        <v>42</v>
      </c>
      <c r="F4" s="1" t="s">
        <v>43</v>
      </c>
      <c r="G4" s="1" t="s">
        <v>1</v>
      </c>
      <c r="H4" s="1" t="s">
        <v>2</v>
      </c>
      <c r="I4" s="1" t="s">
        <v>3</v>
      </c>
      <c r="J4" s="1" t="s">
        <v>4</v>
      </c>
      <c r="K4" s="2" t="s">
        <v>41</v>
      </c>
      <c r="L4" s="2" t="s">
        <v>40</v>
      </c>
      <c r="M4" s="2" t="s">
        <v>5</v>
      </c>
      <c r="N4" s="1" t="s">
        <v>45</v>
      </c>
      <c r="O4" s="21" t="s">
        <v>50</v>
      </c>
    </row>
    <row r="5" spans="1:15" ht="1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">
      <c r="A6" s="11" t="s">
        <v>46</v>
      </c>
      <c r="B6" s="5"/>
      <c r="C6" s="5" t="s">
        <v>20</v>
      </c>
      <c r="D6" s="3" t="s">
        <v>7</v>
      </c>
      <c r="E6" s="3" t="s">
        <v>8</v>
      </c>
      <c r="F6" s="3" t="s">
        <v>10</v>
      </c>
      <c r="G6" s="7">
        <f>2*650</f>
        <v>1300</v>
      </c>
      <c r="H6" s="7">
        <f>(650*200)*2</f>
        <v>260000</v>
      </c>
      <c r="I6" s="8">
        <f>130*2</f>
        <v>260</v>
      </c>
      <c r="J6" s="3"/>
      <c r="K6" s="4"/>
      <c r="L6" s="4"/>
      <c r="M6" s="4">
        <f aca="true" t="shared" si="0" ref="M6:M15">(H6*K6)/100</f>
        <v>0</v>
      </c>
      <c r="N6" s="4"/>
      <c r="O6" s="10"/>
    </row>
    <row r="7" spans="1:15" ht="15">
      <c r="A7" s="11" t="s">
        <v>48</v>
      </c>
      <c r="B7" s="5"/>
      <c r="C7" s="6" t="s">
        <v>21</v>
      </c>
      <c r="D7" s="3" t="s">
        <v>13</v>
      </c>
      <c r="E7" s="3" t="s">
        <v>14</v>
      </c>
      <c r="F7" s="3" t="s">
        <v>15</v>
      </c>
      <c r="G7" s="7">
        <f>2*500</f>
        <v>1000</v>
      </c>
      <c r="H7" s="7">
        <f>500*200*2</f>
        <v>200000</v>
      </c>
      <c r="I7" s="8">
        <f>2*100</f>
        <v>200</v>
      </c>
      <c r="J7" s="3"/>
      <c r="K7" s="4"/>
      <c r="L7" s="4"/>
      <c r="M7" s="4">
        <f t="shared" si="0"/>
        <v>0</v>
      </c>
      <c r="N7" s="4"/>
      <c r="O7" s="10"/>
    </row>
    <row r="8" spans="1:15" ht="15">
      <c r="A8" s="11" t="s">
        <v>47</v>
      </c>
      <c r="B8" s="5"/>
      <c r="C8" s="5" t="s">
        <v>22</v>
      </c>
      <c r="D8" s="3" t="s">
        <v>7</v>
      </c>
      <c r="E8" s="3" t="s">
        <v>11</v>
      </c>
      <c r="F8" s="3" t="s">
        <v>12</v>
      </c>
      <c r="G8" s="7">
        <f>2*2500</f>
        <v>5000</v>
      </c>
      <c r="H8" s="7">
        <f>2500*220*2</f>
        <v>1100000</v>
      </c>
      <c r="I8" s="8">
        <f>2*550</f>
        <v>1100</v>
      </c>
      <c r="J8" s="3"/>
      <c r="K8" s="4"/>
      <c r="L8" s="4"/>
      <c r="M8" s="4">
        <f t="shared" si="0"/>
        <v>0</v>
      </c>
      <c r="N8" s="4"/>
      <c r="O8" s="10"/>
    </row>
    <row r="9" spans="1:15" ht="15">
      <c r="A9" s="11" t="s">
        <v>52</v>
      </c>
      <c r="B9" s="5"/>
      <c r="C9" s="5" t="s">
        <v>23</v>
      </c>
      <c r="D9" s="3" t="s">
        <v>24</v>
      </c>
      <c r="E9" s="3" t="s">
        <v>17</v>
      </c>
      <c r="F9" s="3" t="s">
        <v>25</v>
      </c>
      <c r="G9" s="7">
        <f>2*1100</f>
        <v>2200</v>
      </c>
      <c r="H9" s="7">
        <f>1100*200*2</f>
        <v>440000</v>
      </c>
      <c r="I9" s="8">
        <f>2*220</f>
        <v>440</v>
      </c>
      <c r="J9" s="3"/>
      <c r="K9" s="4"/>
      <c r="L9" s="4"/>
      <c r="M9" s="4">
        <f t="shared" si="0"/>
        <v>0</v>
      </c>
      <c r="N9" s="4"/>
      <c r="O9" s="10"/>
    </row>
    <row r="10" spans="1:15" ht="15">
      <c r="A10" s="11" t="s">
        <v>53</v>
      </c>
      <c r="B10" s="5"/>
      <c r="C10" s="5" t="s">
        <v>26</v>
      </c>
      <c r="D10" s="3" t="s">
        <v>16</v>
      </c>
      <c r="E10" s="3" t="s">
        <v>17</v>
      </c>
      <c r="F10" s="3" t="s">
        <v>18</v>
      </c>
      <c r="G10" s="7">
        <f>2*14700</f>
        <v>29400</v>
      </c>
      <c r="H10" s="7">
        <f>14700*125*2</f>
        <v>3675000</v>
      </c>
      <c r="I10" s="8">
        <f>2*1837.5</f>
        <v>3675</v>
      </c>
      <c r="J10" s="3"/>
      <c r="K10" s="4"/>
      <c r="L10" s="4"/>
      <c r="M10" s="4">
        <f t="shared" si="0"/>
        <v>0</v>
      </c>
      <c r="N10" s="4"/>
      <c r="O10" s="10"/>
    </row>
    <row r="11" spans="1:15" ht="15">
      <c r="A11" s="11" t="s">
        <v>54</v>
      </c>
      <c r="B11" s="5"/>
      <c r="C11" s="5" t="s">
        <v>27</v>
      </c>
      <c r="D11" s="3" t="s">
        <v>7</v>
      </c>
      <c r="E11" s="3" t="s">
        <v>8</v>
      </c>
      <c r="F11" s="3" t="s">
        <v>9</v>
      </c>
      <c r="G11" s="7">
        <f>2*600</f>
        <v>1200</v>
      </c>
      <c r="H11" s="7">
        <f>600*200*2</f>
        <v>240000</v>
      </c>
      <c r="I11" s="8">
        <f>2*120</f>
        <v>240</v>
      </c>
      <c r="J11" s="3"/>
      <c r="K11" s="4"/>
      <c r="L11" s="4"/>
      <c r="M11" s="4">
        <f t="shared" si="0"/>
        <v>0</v>
      </c>
      <c r="N11" s="4"/>
      <c r="O11" s="10"/>
    </row>
    <row r="12" spans="1:15" ht="15">
      <c r="A12" s="11" t="s">
        <v>55</v>
      </c>
      <c r="B12" s="5"/>
      <c r="C12" s="5" t="s">
        <v>28</v>
      </c>
      <c r="D12" s="3" t="s">
        <v>19</v>
      </c>
      <c r="E12" s="3" t="s">
        <v>29</v>
      </c>
      <c r="F12" s="3" t="s">
        <v>30</v>
      </c>
      <c r="G12" s="7">
        <f>2*1100</f>
        <v>2200</v>
      </c>
      <c r="H12" s="7">
        <f>1100*125*2</f>
        <v>275000</v>
      </c>
      <c r="I12" s="8">
        <f>2*137</f>
        <v>274</v>
      </c>
      <c r="J12" s="3"/>
      <c r="K12" s="4"/>
      <c r="L12" s="4"/>
      <c r="M12" s="4">
        <f t="shared" si="0"/>
        <v>0</v>
      </c>
      <c r="N12" s="4"/>
      <c r="O12" s="10"/>
    </row>
    <row r="13" spans="1:15" ht="15">
      <c r="A13" s="11" t="s">
        <v>56</v>
      </c>
      <c r="B13" s="5"/>
      <c r="C13" s="5" t="s">
        <v>31</v>
      </c>
      <c r="D13" s="3" t="s">
        <v>7</v>
      </c>
      <c r="E13" s="3" t="s">
        <v>6</v>
      </c>
      <c r="F13" s="3" t="s">
        <v>18</v>
      </c>
      <c r="G13" s="7">
        <f>2*2100</f>
        <v>4200</v>
      </c>
      <c r="H13" s="7">
        <f>2100*200*2</f>
        <v>840000</v>
      </c>
      <c r="I13" s="8">
        <f>2*420</f>
        <v>840</v>
      </c>
      <c r="J13" s="3"/>
      <c r="K13" s="4"/>
      <c r="L13" s="4"/>
      <c r="M13" s="4">
        <f t="shared" si="0"/>
        <v>0</v>
      </c>
      <c r="N13" s="4"/>
      <c r="O13" s="10"/>
    </row>
    <row r="14" spans="1:15" ht="28.8">
      <c r="A14" s="26" t="s">
        <v>57</v>
      </c>
      <c r="B14" s="27"/>
      <c r="C14" s="28" t="s">
        <v>32</v>
      </c>
      <c r="D14" s="29" t="s">
        <v>7</v>
      </c>
      <c r="E14" s="29" t="s">
        <v>33</v>
      </c>
      <c r="F14" s="30" t="s">
        <v>58</v>
      </c>
      <c r="G14" s="31">
        <f>2*400</f>
        <v>800</v>
      </c>
      <c r="H14" s="31">
        <f>400*200*2</f>
        <v>160000</v>
      </c>
      <c r="I14" s="32">
        <f>2*80</f>
        <v>160</v>
      </c>
      <c r="J14" s="29"/>
      <c r="K14" s="33"/>
      <c r="L14" s="33"/>
      <c r="M14" s="34">
        <f t="shared" si="0"/>
        <v>0</v>
      </c>
      <c r="N14" s="34"/>
      <c r="O14" s="35"/>
    </row>
    <row r="15" spans="1:15" ht="15">
      <c r="A15" s="11" t="s">
        <v>49</v>
      </c>
      <c r="B15" s="5"/>
      <c r="C15" s="17" t="s">
        <v>34</v>
      </c>
      <c r="D15" s="12" t="s">
        <v>35</v>
      </c>
      <c r="E15" s="12" t="s">
        <v>36</v>
      </c>
      <c r="F15" s="12" t="s">
        <v>37</v>
      </c>
      <c r="G15" s="13">
        <f>2*250</f>
        <v>500</v>
      </c>
      <c r="H15" s="13">
        <f>250*175*2</f>
        <v>87500</v>
      </c>
      <c r="I15" s="14">
        <f>2*43.75</f>
        <v>87.5</v>
      </c>
      <c r="J15" s="12"/>
      <c r="K15" s="15"/>
      <c r="L15" s="15"/>
      <c r="M15" s="22">
        <f t="shared" si="0"/>
        <v>0</v>
      </c>
      <c r="N15" s="22"/>
      <c r="O15" s="16"/>
    </row>
  </sheetData>
  <mergeCells count="1">
    <mergeCell ref="A5:O5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57421875" defaultRowHeight="15"/>
  <sheetData/>
  <printOptions/>
  <pageMargins left="0.7" right="0.7" top="0.7875" bottom="0.7875" header="0.511811023622047" footer="0.51181102362204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57421875" defaultRowHeight="15"/>
  <sheetData/>
  <printOptions/>
  <pageMargins left="0.7" right="0.7" top="0.7875" bottom="0.78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Vandíková</dc:creator>
  <cp:keywords/>
  <dc:description/>
  <cp:lastModifiedBy>Ing. ŠAFÁŘOVÁ Eva</cp:lastModifiedBy>
  <cp:lastPrinted>2024-02-21T13:00:56Z</cp:lastPrinted>
  <dcterms:created xsi:type="dcterms:W3CDTF">2017-05-01T17:02:58Z</dcterms:created>
  <dcterms:modified xsi:type="dcterms:W3CDTF">2024-03-05T09:54:33Z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