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bookViews>
    <workbookView xWindow="65416" yWindow="65416" windowWidth="29040" windowHeight="15840" activeTab="0"/>
  </bookViews>
  <sheets>
    <sheet name="Rekapitulace stavby" sheetId="1" r:id="rId1"/>
    <sheet name="220545-1 - PD sanace" sheetId="2" r:id="rId2"/>
    <sheet name="220545-2 - Vedlejší a ost..." sheetId="3" r:id="rId3"/>
  </sheets>
  <definedNames>
    <definedName name="_xlnm._FilterDatabase" localSheetId="1" hidden="1">'220545-1 - PD sanace'!$C$123:$K$279</definedName>
    <definedName name="_xlnm._FilterDatabase" localSheetId="2" hidden="1">'220545-2 - Vedlejší a ost...'!$C$123:$K$196</definedName>
    <definedName name="_xlnm.Print_Area" localSheetId="1">'220545-1 - PD sanace'!$C$4:$J$76,'220545-1 - PD sanace'!$C$82:$J$105,'220545-1 - PD sanace'!$C$111:$K$279</definedName>
    <definedName name="_xlnm.Print_Area" localSheetId="2">'220545-2 - Vedlejší a ost...'!$C$4:$J$76,'220545-2 - Vedlejší a ost...'!$C$82:$J$105,'220545-2 - Vedlejší a ost...'!$C$111:$K$196</definedName>
    <definedName name="_xlnm.Print_Area" localSheetId="0">'Rekapitulace stavby'!$D$4:$AO$76,'Rekapitulace stavby'!$C$82:$AQ$97</definedName>
    <definedName name="_xlnm.Print_Titles" localSheetId="0">'Rekapitulace stavby'!$92:$92</definedName>
    <definedName name="_xlnm.Print_Titles" localSheetId="1">'220545-1 - PD sanace'!$123:$123</definedName>
    <definedName name="_xlnm.Print_Titles" localSheetId="2">'220545-2 - Vedlejší a ost...'!$123:$123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<sst xmlns="http://schemas.openxmlformats.org/spreadsheetml/2006/main" count="2379" uniqueCount="448">
  <si>
    <t>Export Komplet</t>
  </si>
  <si>
    <t/>
  </si>
  <si>
    <t>2.0</t>
  </si>
  <si>
    <t>ZAMOK</t>
  </si>
  <si>
    <t>False</t>
  </si>
  <si>
    <t>{43bbcfff-1c48-434d-9beb-12ce5468d05d}</t>
  </si>
  <si>
    <t>0,01</t>
  </si>
  <si>
    <t>21</t>
  </si>
  <si>
    <t>12</t>
  </si>
  <si>
    <t>REKAPITULACE STAVBY</t>
  </si>
  <si>
    <t>v ---  níže se nacházejí doplnkové a pomocné údaje k sestavám  --- v</t>
  </si>
  <si>
    <t>Návod na vyplnění</t>
  </si>
  <si>
    <t>0,001</t>
  </si>
  <si>
    <t>Kód:</t>
  </si>
  <si>
    <t>220545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</si>
  <si>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</si>
  <si>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</si>
  <si>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Drásov - sanační projekt</t>
  </si>
  <si>
    <t>KSO:</t>
  </si>
  <si>
    <t>CC-CZ:</t>
  </si>
  <si>
    <t>Místo:</t>
  </si>
  <si>
    <t>Drásov</t>
  </si>
  <si>
    <t>Datum:</t>
  </si>
  <si>
    <t>4. 11. 2022</t>
  </si>
  <si>
    <t>Zadavatel:</t>
  </si>
  <si>
    <t>IČ:</t>
  </si>
  <si>
    <t xml:space="preserve"> </t>
  </si>
  <si>
    <t>DIČ:</t>
  </si>
  <si>
    <t>Uchazeč:</t>
  </si>
  <si>
    <t>Vyplň údaj</t>
  </si>
  <si>
    <t>Projektant:</t>
  </si>
  <si>
    <t>46344942</t>
  </si>
  <si>
    <t>GEOtest, a.s.</t>
  </si>
  <si>
    <t>CZ46344942</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</si>
  <si>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</si>
  <si>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</si>
  <si>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</si>
  <si>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</si>
  <si>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</si>
  <si>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</si>
  <si>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</si>
  <si>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</si>
  <si>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</si>
  <si>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</si>
  <si>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</si>
  <si>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</si>
  <si>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</si>
  <si>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</si>
  <si>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</si>
  <si>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</si>
  <si>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</si>
  <si>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</si>
  <si>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</si>
  <si>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</si>
  <si>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</si>
  <si>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</si>
  <si>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</si>
  <si>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</si>
  <si>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</si>
  <si>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</si>
  <si>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</si>
  <si>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</si>
  <si>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</si>
  <si>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</si>
  <si>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</si>
  <si>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</si>
  <si>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</si>
  <si>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</si>
  <si>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</si>
  <si>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</si>
  <si>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</si>
  <si>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</si>
  <si>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</si>
  <si>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</si>
  <si>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</si>
  <si>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</si>
  <si>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</si>
  <si>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</si>
  <si>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</si>
  <si>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</si>
  <si>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</si>
  <si>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</si>
  <si>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220545-1</t>
  </si>
  <si>
    <t>PD sanace</t>
  </si>
  <si>
    <t>STA</t>
  </si>
  <si>
    <t>1</t>
  </si>
  <si>
    <t>{06913775-5fce-4de8-8c20-92052ac97f56}</t>
  </si>
  <si>
    <t>2</t>
  </si>
  <si>
    <t>220545-2</t>
  </si>
  <si>
    <t>Vedlejší a ostatní náklady</t>
  </si>
  <si>
    <t>{82700295-aa07-4538-ae52-478a307e4427}</t>
  </si>
  <si>
    <t>KRYCÍ LIST SOUPISU PRACÍ</t>
  </si>
  <si>
    <t>Objekt:</t>
  </si>
  <si>
    <t>220545-1 - PD sanace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</si>
  <si>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</si>
  <si>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</si>
  <si>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</si>
  <si>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</si>
  <si>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</si>
  <si>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</si>
  <si>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</si>
  <si>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</si>
  <si>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</si>
  <si>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</si>
  <si>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</si>
  <si>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</si>
  <si>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</si>
  <si>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</si>
  <si>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</si>
  <si>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</si>
  <si>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</si>
  <si>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</si>
  <si>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</si>
  <si>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</si>
  <si>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</si>
  <si>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</si>
  <si>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</si>
  <si>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</si>
  <si>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</si>
  <si>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</si>
  <si>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</si>
  <si>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</si>
  <si>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</si>
  <si>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</si>
  <si>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</si>
  <si>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113151111</t>
  </si>
  <si>
    <t>Rozebrání zpevněných ploch ze silničních dílců</t>
  </si>
  <si>
    <t>m2</t>
  </si>
  <si>
    <t>CS ÚRS 2024 01</t>
  </si>
  <si>
    <t>4</t>
  </si>
  <si>
    <t>1578710962</t>
  </si>
  <si>
    <t>PP</t>
  </si>
  <si>
    <t>Rozebírání zpevněných ploch  s přemístěním na skládku na vzdálenost do 20 m nebo s naložením na dopravní prostředek ze silničních panelů</t>
  </si>
  <si>
    <t>VV</t>
  </si>
  <si>
    <t>90,0*3,0 "dočasná panelová komunikace"</t>
  </si>
  <si>
    <t>121151124</t>
  </si>
  <si>
    <t>Sejmutí ornice plochy přes 500 m2 tl vrstvy přes 200 do 250 mm strojně</t>
  </si>
  <si>
    <t>-819908307</t>
  </si>
  <si>
    <t>Sejmutí ornice strojně při souvislé ploše přes 500 m2, tl. vrstvy přes 200 do 250 mm</t>
  </si>
  <si>
    <t>55,8+33,3+72,7+12,5+11,6 "skrývka ornice"</t>
  </si>
  <si>
    <t>3</t>
  </si>
  <si>
    <t>122151106</t>
  </si>
  <si>
    <t>Odkopávky a prokopávky nezapažené v hornině třídy těžitelnosti I skupiny 1 a 2 objem do 5000 m3 strojně</t>
  </si>
  <si>
    <t>m3</t>
  </si>
  <si>
    <t>275010653</t>
  </si>
  <si>
    <t>Odkopávky a prokopávky nezapažené strojně v hornině třídy těžitelnosti I skupiny 1 a 2 přes 1 000 do 5 000 m3</t>
  </si>
  <si>
    <t>12,0+67,0+15,0+25,0+24,0 "nekontaminovaná zemina"</t>
  </si>
  <si>
    <t>482,4+17,4+14,4+168,8 "objem ze svahování nekontaminované zeminy"</t>
  </si>
  <si>
    <t>Mezisoučet</t>
  </si>
  <si>
    <t>887,0+112,0+67,0+473,0+25,0+24,0 "kontaminované zeminy z nezapažené stavební jámy"</t>
  </si>
  <si>
    <t>683,0*0,2 "objem ze svahování kontaminované zeminy"</t>
  </si>
  <si>
    <t>Součet</t>
  </si>
  <si>
    <t>151711121</t>
  </si>
  <si>
    <t>Osazení zápor ocelových dl do 14 m</t>
  </si>
  <si>
    <t>m</t>
  </si>
  <si>
    <t>1462752161</t>
  </si>
  <si>
    <t>Osazení ocelových zápor pro pažení hloubených vykopávek  do předem provedených vrtů se zabetonováním spodního konce, s příp. nutným obsypem zápory pískem délky od 0 do 14 m</t>
  </si>
  <si>
    <t>13*10,0 "13 ks záporového pažení, 10,0 m délky"</t>
  </si>
  <si>
    <t>5</t>
  </si>
  <si>
    <t>M</t>
  </si>
  <si>
    <t>13010762</t>
  </si>
  <si>
    <t>ocel profilová jakost S235JR (11 375) průřez IPE 330</t>
  </si>
  <si>
    <t>t</t>
  </si>
  <si>
    <t>8</t>
  </si>
  <si>
    <t>-1116881584</t>
  </si>
  <si>
    <t>P</t>
  </si>
  <si>
    <t>Poznámka k položce:
Hmotnost: 50,40 kg/m</t>
  </si>
  <si>
    <t>10,0*13*49,1/1000 "délka 10,0 m; 13 ks; 49,1 kg/m"</t>
  </si>
  <si>
    <t>6</t>
  </si>
  <si>
    <t>151711141</t>
  </si>
  <si>
    <t>Vytažení zápor ocelových dl do 14 m</t>
  </si>
  <si>
    <t>-1869353928</t>
  </si>
  <si>
    <t>Vytažení ocelových zápor pro pažení délky od 0 do 14 m</t>
  </si>
  <si>
    <t>7</t>
  </si>
  <si>
    <t>151721113</t>
  </si>
  <si>
    <t>Zřízení pažení do ocelových zápor hl výkopu přes 10 m s jeho následným odstraněním</t>
  </si>
  <si>
    <t>147999551</t>
  </si>
  <si>
    <t>Pažení do ocelových zápor  bez ohledu na druh pažin, s odstraněním pažení, hloubky výkopu přes 10 m</t>
  </si>
  <si>
    <t>Poznámka k položce:
Zápory jsou tvořené nosníky IPE 330, ocel S235. Ze stávajícího terénu (nepředpokládá se pojezd stavební mechanizace po povrchu cyklostezky) budou provedeny vrty profilu 630 mm do hloubky 9,80 metru. Do takto provedených vrtů se následně osadí ocelová zápora délky 10,0 m a provede se betonáž paty vrty hubeným betonem C16/20 (případně se pata zápory může zalít cementovou zálivkou. Patou zápory je míněna ta část zápory, která zasahuje pod maximální úroveň ve výkopu na lícové straně záporového pažení. Následně se zbylá část vrtu až po terén zasype nesoudržným materiálem. Uvažuje se, že 20 cm zápory bude zasahovat nad terén a bude tvořit tzv. okopovou hranu. Po dokončení prací na záporách se zahájí zemní práce na lící záporové stěny a současně se bude osazovat výdřeva tl. 120 mm z jehličnatého polohraněného řeziva v kvalitě dřeva třídy S7 dle normy ČSN 73 2824-1. Následně bude provedeno dosypání a zhutnění zeminy za rubem záporové konstrukce tak, aby zde nedocházelo k prosedání zeminy a následně k případným poruchám na cyklostezce rubem konstrukce.</t>
  </si>
  <si>
    <t>1,8*12*10</t>
  </si>
  <si>
    <t>162251102</t>
  </si>
  <si>
    <t>Vodorovné přemístění přes 20 do 50 m výkopku/sypaniny z horniny třídy těžitelnosti I skupiny 1 až 3</t>
  </si>
  <si>
    <t>-2111813053</t>
  </si>
  <si>
    <t>Vodorovné přemístění výkopku nebo sypaniny po suchu na obvyklém dopravním prostředku, bez naložení výkopku, avšak se složením bez rozhrnutí z horniny třídy těžitelnosti I skupiny 1 až 3 na vzdálenost přes 20 do 50 m</t>
  </si>
  <si>
    <t>Vodorovné přemístění na mezideponii</t>
  </si>
  <si>
    <t>(55,8+33,3+72,7+12,5+11,6)*0,2 "skrývka ornice; tl. 0,2 m"</t>
  </si>
  <si>
    <t>Vodorovné přemístění z mezideponie zpět na stavbu</t>
  </si>
  <si>
    <t>545,0 "objem ze svahování"</t>
  </si>
  <si>
    <t>9</t>
  </si>
  <si>
    <t>167151111</t>
  </si>
  <si>
    <t>Nakládání výkopku z hornin třídy těžitelnosti I, skupiny 1 až 3 přes 100 m3</t>
  </si>
  <si>
    <t>8200358</t>
  </si>
  <si>
    <t>Nakládání, skládání a překládání neulehlého výkopku nebo sypaniny strojně nakládání, množství přes 100 m3, z hornin třídy těžitelnosti I, skupiny 1 až 3</t>
  </si>
  <si>
    <t>Nakládání kontaminované zeminy na mezideponii</t>
  </si>
  <si>
    <t>10</t>
  </si>
  <si>
    <t>1712011012R</t>
  </si>
  <si>
    <t>Biodegradace odpadu (17 05 03 Zemina a kamení obsahující nebezpečné látky)</t>
  </si>
  <si>
    <t>-1282033082</t>
  </si>
  <si>
    <t>Poznámka k položce:
Součástí biodegradace je také odvoz kontaminované zeminy.</t>
  </si>
  <si>
    <t>1,0 m3 = 1,85 t</t>
  </si>
  <si>
    <t>1725,0*1,85*0,75 "75 % likvidace biodegradací"</t>
  </si>
  <si>
    <t>11</t>
  </si>
  <si>
    <t>171201108R</t>
  </si>
  <si>
    <t>Spálení odpadu NO, případně energetické využití NO (17 03 03* Uhelný dehet a výrobky z dehtu)</t>
  </si>
  <si>
    <t>-1169123002</t>
  </si>
  <si>
    <t>1725,0*1,85*0,25 "25 % likvidace spálením"</t>
  </si>
  <si>
    <t>171251201</t>
  </si>
  <si>
    <t>Uložení sypaniny na skládky nebo meziskládky</t>
  </si>
  <si>
    <t>454568259</t>
  </si>
  <si>
    <t>Uložení sypaniny na skládky nebo meziskládky bez hutnění s upravením uložené sypaniny do předepsaného tvaru</t>
  </si>
  <si>
    <t>13</t>
  </si>
  <si>
    <t>174101101</t>
  </si>
  <si>
    <t>Zásyp jam, šachet rýh nebo kolem objektů sypaninou se zhutněním</t>
  </si>
  <si>
    <t>1994443907</t>
  </si>
  <si>
    <t>Zásyp sypaninou z jakékoliv horniny s uložením výkopku ve vrstvách se zhutněním jam, šachet, rýh nebo kolem objektů v těchto vykopávkách</t>
  </si>
  <si>
    <t>2414,0*1,1 "10 % na zhutnění"</t>
  </si>
  <si>
    <t>14</t>
  </si>
  <si>
    <t>181151311</t>
  </si>
  <si>
    <t>Plošná úprava terénu přes 500 m2 zemina skupiny 1 až 4 nerovnosti přes 50 do 100 mm v rovinně a svahu do 1:5</t>
  </si>
  <si>
    <t>307030601</t>
  </si>
  <si>
    <t>Plošná úprava terénu v zemině skupiny 1 až 4 s urovnáním povrchu bez doplnění ornice souvislé plochy přes 500 m2 při nerovnostech terénu přes 50 do 100 mm v rovině nebo na svahu do 1:5</t>
  </si>
  <si>
    <t>Úprava terénu před rekultivací</t>
  </si>
  <si>
    <t>1200,0 "planimetrováno ze situace"</t>
  </si>
  <si>
    <t>15</t>
  </si>
  <si>
    <t>181152301</t>
  </si>
  <si>
    <t>Úprava pláně pro silnice a dálnice v zářezech bez zhutnění</t>
  </si>
  <si>
    <t>1275152758</t>
  </si>
  <si>
    <t>Úprava pláně na stavbách silnic a dálnic strojně v zářezech mimo skalních bez zhutnění</t>
  </si>
  <si>
    <t>16</t>
  </si>
  <si>
    <t>181351115</t>
  </si>
  <si>
    <t>Rozprostření ornice tl vrstvy přes 250 do 300 mm pl přes 500 m2 v rovině nebo ve svahu do 1:5 strojně</t>
  </si>
  <si>
    <t>-1422096676</t>
  </si>
  <si>
    <t>Rozprostření a urovnání ornice v rovině nebo ve svahu sklonu do 1:5 strojně při souvislé ploše přes 500 m2, tl. vrstvy přes 250 do 300 mm</t>
  </si>
  <si>
    <t>17</t>
  </si>
  <si>
    <t>181411123</t>
  </si>
  <si>
    <t>Založení lučního trávníku výsevem plochy do 1000 m2 ve svahu do 1:1</t>
  </si>
  <si>
    <t>-418585510</t>
  </si>
  <si>
    <t>Založení trávníku na půdě předem připravené plochy do 1000 m2 výsevem včetně utažení lučního na svahu přes 1:2 do 1:1</t>
  </si>
  <si>
    <t>18</t>
  </si>
  <si>
    <t>00572472</t>
  </si>
  <si>
    <t>osivo směs travní krajinná-rovinná</t>
  </si>
  <si>
    <t>kg</t>
  </si>
  <si>
    <t>996665501</t>
  </si>
  <si>
    <t>1200*0,0055 'Přepočtené koeficientem množství</t>
  </si>
  <si>
    <t>19</t>
  </si>
  <si>
    <t>182151111</t>
  </si>
  <si>
    <t>Svahování v zářezech v hornině třídy těžitelnosti I, skupiny 1 až 3</t>
  </si>
  <si>
    <t>1678689279</t>
  </si>
  <si>
    <t>Svahování trvalých svahů do projektovaných profilů strojně s potřebným přemístěním výkopku při svahování v zářezech v hornině třídy těžitelnosti I, skupiny 1 až 3</t>
  </si>
  <si>
    <t>112,0+50,0+35,0+12,0+8,0+8,0+70,0+50,0 "svahování ve sklonu 1:1"</t>
  </si>
  <si>
    <t>Zakládání</t>
  </si>
  <si>
    <t>20</t>
  </si>
  <si>
    <t>226212613</t>
  </si>
  <si>
    <t>Vrty velkoprofilové svislé zapažené D přes 650 do 850 mm hl od 0 do 10 m hornina III</t>
  </si>
  <si>
    <t>-1690360686</t>
  </si>
  <si>
    <t>Velkoprofilové vrty náběrovým vrtáním svislé zapažené  ocelovými pažnicemi průměru přes 650 do 850 mm, v hl od 0 do 10 m v hornině tř. III</t>
  </si>
  <si>
    <t>13*10,0 "13 ks zápor; d = 10,0 m"</t>
  </si>
  <si>
    <t>231111112</t>
  </si>
  <si>
    <t>Zřízení pilot svislých D do 650 mm hl do 30 m bez vytažení pažnic z betonu prostého</t>
  </si>
  <si>
    <t>1248305054</t>
  </si>
  <si>
    <t>Zřízení výplně pilot bez vytažení pažnic  nezapažených nebo zapažených bentonitovou suspenzí svislých z betonu prostého, v hl od 0 do 30 m, při průměru piloty přes 450 do 650 mm</t>
  </si>
  <si>
    <t>22</t>
  </si>
  <si>
    <t>58932563</t>
  </si>
  <si>
    <t>beton C 16/20 X0,XC1 kamenivo frakce 0/8</t>
  </si>
  <si>
    <t>-777436042</t>
  </si>
  <si>
    <t>(PI*0,325*0,325*10,0)*13 "objem vrtu: r=0,325 m; d=10,0; 13 ks"</t>
  </si>
  <si>
    <t>-0,00626*10,0*13 "objem piloty IPE330: plocha průřezu 0,00626 m2; d=10,0 m; 13 ks"</t>
  </si>
  <si>
    <t>23</t>
  </si>
  <si>
    <t>291211111</t>
  </si>
  <si>
    <t>Zřízení plochy ze silničních panelů do lože tl 50 mm z kameniva</t>
  </si>
  <si>
    <t>2087242333</t>
  </si>
  <si>
    <t>Zřízení zpevněné plochy ze silničních panelů  osazených do lože tl. 50 mm z kameniva</t>
  </si>
  <si>
    <t>90,0*3,0 "dočasná panelová komunikace; délka 90 m; šířka 3,0 m"</t>
  </si>
  <si>
    <t>24</t>
  </si>
  <si>
    <t>PFB.2320001</t>
  </si>
  <si>
    <t>Panel silniční výšky 180 mm IZD 300/100/18 JP 20 tun</t>
  </si>
  <si>
    <t>kus</t>
  </si>
  <si>
    <t>1592767303</t>
  </si>
  <si>
    <t>Poznámka k položce:
3000/1000/180</t>
  </si>
  <si>
    <t>360*0,25 'Přepočtené koeficientem množství</t>
  </si>
  <si>
    <t>25</t>
  </si>
  <si>
    <t>292111111</t>
  </si>
  <si>
    <t>Montáž pomocné konstrukce ocelové pro zvláštní zakládání z terénu</t>
  </si>
  <si>
    <t>-1364412322</t>
  </si>
  <si>
    <t>Pomocná konstrukce pro zvláštní zakládání staveb  ocelová z terénu zřízení</t>
  </si>
  <si>
    <t>Poznámka k položce:
v ceně je zahrnuta i do dodávka materiálu</t>
  </si>
  <si>
    <t>13*10,0*49,1/1000 "13 ks zápor; d = 10,0 m; IPE 330 49,1 kg/m"</t>
  </si>
  <si>
    <t>26</t>
  </si>
  <si>
    <t>292111112</t>
  </si>
  <si>
    <t>Demontáž pomocné konstrukce ocelové pro zvláštní zakládáníz terénu</t>
  </si>
  <si>
    <t>38726998</t>
  </si>
  <si>
    <t>Pomocná konstrukce pro zvláštní zakládání staveb  ocelová z terénu odstranění</t>
  </si>
  <si>
    <t>Vodorovné konstrukce</t>
  </si>
  <si>
    <t>27</t>
  </si>
  <si>
    <t>464571201</t>
  </si>
  <si>
    <t>Čistá zemina z jiného zdroje</t>
  </si>
  <si>
    <t>661568697</t>
  </si>
  <si>
    <t>Poznámka k položce:
V položce je započítána i doprava z jiného zdroje.</t>
  </si>
  <si>
    <t>1725,4*1,1 "čistá zemina z jiného zdroje do vytěžené sanační jámy; 10 % na zhutnění"</t>
  </si>
  <si>
    <t>Komunikace pozemní</t>
  </si>
  <si>
    <t>28</t>
  </si>
  <si>
    <t>572531135</t>
  </si>
  <si>
    <t>Oprava trhlin asfaltovou sanační hmotou š přes 70 mm</t>
  </si>
  <si>
    <t>737862073</t>
  </si>
  <si>
    <t>Vyspravení trhlin dosavadního krytu asfaltovou sanační hmotou  oprava trhlin šířky přes 70 mm</t>
  </si>
  <si>
    <t>30,0 "oprava možných zátrhů v cyklostezce"</t>
  </si>
  <si>
    <t>Trubní vedení</t>
  </si>
  <si>
    <t>29</t>
  </si>
  <si>
    <t>871360430R</t>
  </si>
  <si>
    <t>Montáž kanalizačního potrubí korugovaného SN 16 z polypropylenu DN 250</t>
  </si>
  <si>
    <t>-1871955385</t>
  </si>
  <si>
    <t>Montáž kanalizačního potrubí z plastů z polypropylenu PP korugovaného nebo žebrovaného SN 16 DN 250</t>
  </si>
  <si>
    <t>Poznámka k položce:
Součástí vybudování nové kanalizace jsou veškeré: 
zemní práce, 
dodávka potřebného zásypového a obsypového materiálu, 
dodávka dalšího potřebného montážního materiálu, 
napojení na stávající kanalizaci vč. potřebného materiálu (např. šachty), 
likvidace přebytečného materiálu.</t>
  </si>
  <si>
    <t>36,0 "dešťová kanalizace"</t>
  </si>
  <si>
    <t>30</t>
  </si>
  <si>
    <t>28617277</t>
  </si>
  <si>
    <t>trubka kanalizační PP korugovaná DN 250x6000mm SN16</t>
  </si>
  <si>
    <t>-271850784</t>
  </si>
  <si>
    <t>36*1,015 'Přepočtené koeficientem množství</t>
  </si>
  <si>
    <t>Ostatní konstrukce a práce, bourání</t>
  </si>
  <si>
    <t>31</t>
  </si>
  <si>
    <t>916131213</t>
  </si>
  <si>
    <t>Osazení silničního obrubníku betonového stojatého s boční opěrou do lože z betonu prostého</t>
  </si>
  <si>
    <t>-2005643271</t>
  </si>
  <si>
    <t>Osazení silničního obrubníku betonového se zřízením lože, s vyplněním a zatřením spár cementovou maltou stojatého s boční opěrou z betonu prostého, do lože z betonu prostého</t>
  </si>
  <si>
    <t>60,0 "oprava obrubníků  na parkovišti z důvodu pojezdu mechanizace"</t>
  </si>
  <si>
    <t>32</t>
  </si>
  <si>
    <t>59217026</t>
  </si>
  <si>
    <t>obrubník betonový silniční 500x150x250mm</t>
  </si>
  <si>
    <t>-179331173</t>
  </si>
  <si>
    <t>60*1,02 'Přepočtené koeficientem množství</t>
  </si>
  <si>
    <t>998</t>
  </si>
  <si>
    <t>Přesun hmot</t>
  </si>
  <si>
    <t>33</t>
  </si>
  <si>
    <t>998003111</t>
  </si>
  <si>
    <t>Přesun hmot pro piloty, kůly, jehly a stěny dřevěné a ocelové zřizované z terénu</t>
  </si>
  <si>
    <t>746844929</t>
  </si>
  <si>
    <t>Přesun hmot  pro piloty, kůly, jehly, zápory, štětové nebo tabulové stěny ocelové nebo dřevěné, zřizované z terénu</t>
  </si>
  <si>
    <t>34</t>
  </si>
  <si>
    <t>998312011</t>
  </si>
  <si>
    <t>Přesun hmot pro sanace území, hrazení a úpravy bystřin</t>
  </si>
  <si>
    <t>-505522031</t>
  </si>
  <si>
    <t>Přesun hmot pro sanace území, hrazení a úpravy bystřin  jakéhokoliv rozsahu pro dopravní vzdálenost 50 m</t>
  </si>
  <si>
    <t>220545-2 - Vedlejší a ostatní náklady</t>
  </si>
  <si>
    <t>OST - Ostatní</t>
  </si>
  <si>
    <t>VRN - Vedlejší rozpočtové náklady</t>
  </si>
  <si>
    <t xml:space="preserve">    VRN1 - Průzkumné, geodetické a projektové práce</t>
  </si>
  <si>
    <t xml:space="preserve">    VRN4 - Inženýrská činnost</t>
  </si>
  <si>
    <t xml:space="preserve">    VRN5 - Finanční náklady</t>
  </si>
  <si>
    <t xml:space="preserve">    VRN8 - Přesun stavebních kapacit</t>
  </si>
  <si>
    <t>8713603101R</t>
  </si>
  <si>
    <t>Montáž kanalizačního potrubí hladkého plnostěnného SN 10 z polypropylenu DN 250</t>
  </si>
  <si>
    <t>-1658047679</t>
  </si>
  <si>
    <t>Montáž kanalizačního potrubí z plastů z polypropylenu PP hladkého plnostěnného SN 10 DN 250</t>
  </si>
  <si>
    <t>Poznámka k položce:
Součástí vybudování nové deťové kanalizace jsou veškeré zemní práce, veškerý potřebný materiál pro uložení, napojení na stávající kanalizaci (např. šachtou), likvidace přebytečného materiálu.</t>
  </si>
  <si>
    <t>36,0 "vybudování nové dešťové kanalizace"</t>
  </si>
  <si>
    <t>28617096</t>
  </si>
  <si>
    <t>trubka kanalizační PP plnostěnná třívrstvá DN 250x6000mm SN16</t>
  </si>
  <si>
    <t>1391646034</t>
  </si>
  <si>
    <t>OST</t>
  </si>
  <si>
    <t>Ostatní</t>
  </si>
  <si>
    <t>800800001</t>
  </si>
  <si>
    <t>Náklady spojené se zajištěním a realizací prací</t>
  </si>
  <si>
    <t>soubor</t>
  </si>
  <si>
    <t>512</t>
  </si>
  <si>
    <t>1215294360</t>
  </si>
  <si>
    <t>Poznámka k položce:
Uvedení pozemků do původního stavu</t>
  </si>
  <si>
    <t>VRN</t>
  </si>
  <si>
    <t>Vedlejší rozpočtové náklady</t>
  </si>
  <si>
    <t>17 R</t>
  </si>
  <si>
    <t>Aktualizace (přizpůsobení) nebo zpracování* plánu bezpečnosti a ochrany zdraví při práci.</t>
  </si>
  <si>
    <t>359733239</t>
  </si>
  <si>
    <t>Poznámka k položce:
Vypracování ( příp. aktualizace) plánu bezpečnosti a ochrany zdraví při práci na staveništi ve smyslu §15 odstavce 2 zákona č. 309/2006 Sb., který předá zhotovitel objednateli k odsouhlasení při předání a převzetí staveniště. Zajištění plnění povinností dle zákona č. 309/2006 Sb. a nař.vlády č. 591/2006Sb.</t>
  </si>
  <si>
    <t>18 R</t>
  </si>
  <si>
    <t>Zpracování (případně aktualizace) havarijního plánu pro celou stavbu.</t>
  </si>
  <si>
    <t>494961206</t>
  </si>
  <si>
    <t>19 R</t>
  </si>
  <si>
    <t>Provedení opatření vyplývajících z havarijního plánu.</t>
  </si>
  <si>
    <t>1023718503</t>
  </si>
  <si>
    <t>21.1 R</t>
  </si>
  <si>
    <t>Náklady spojené s povinnou publicitou zahrnuje náklady na propagační bilboard - dočasný. Na stavbě bude osazen bilboard o minimální velikosti 2,1 x 2,2 m. Bude osazen na AL sloupcích. Součástí budou také šrouby, objímky a kotvící prvky.</t>
  </si>
  <si>
    <t>1024</t>
  </si>
  <si>
    <t>110481083</t>
  </si>
  <si>
    <t>22.1 R</t>
  </si>
  <si>
    <t>Náklady spojené s povinnou publicitou zahrnuje náklady na pamětní desku. Na stavbě bude osazena mosazná pamětní deska s gravírováním a zabarvením o minimálním rozměru 300 x 400 mm. Součástí budou také šrouby a ostatní kotvící prvky.</t>
  </si>
  <si>
    <t>-1816425532</t>
  </si>
  <si>
    <t>22.2 R</t>
  </si>
  <si>
    <t>Instalace prvků povinné publicity</t>
  </si>
  <si>
    <t>-1766088891</t>
  </si>
  <si>
    <t xml:space="preserve">Poznámka k položce:
Instalace pamětní desky.
Instalace bilboardu vč. dopravy na stavební buňku v případě, že buňka bude mít úchyty tj. kontejnerová stavba.
V případě, že buňka bude umístěna na zemi bude použit lankový rám.
Součástí položky je také doprava.
</t>
  </si>
  <si>
    <t>VRN1</t>
  </si>
  <si>
    <t>Průzkumné, geodetické a projektové práce</t>
  </si>
  <si>
    <t>012002000</t>
  </si>
  <si>
    <t>Geodetické práce</t>
  </si>
  <si>
    <t>…</t>
  </si>
  <si>
    <t>1176349925</t>
  </si>
  <si>
    <t>1 "geodetické zaměření výkopu odtěžby"</t>
  </si>
  <si>
    <t>013002000</t>
  </si>
  <si>
    <t>Projektové práce</t>
  </si>
  <si>
    <t>-955783610</t>
  </si>
  <si>
    <t>1 "zpracování prováděcí projektové dokumentace v souladu s Vyhl. č. 499/2006 Sb. o dokumentaci staveb"</t>
  </si>
  <si>
    <t>013002001</t>
  </si>
  <si>
    <t>Realizační projekt sanačních prací + zpracování závěrečné zprávy o provedených pracích + výstupy KD</t>
  </si>
  <si>
    <t>1580029804</t>
  </si>
  <si>
    <t>1 "zpracování závěrečné zprávy o provedených pracích"</t>
  </si>
  <si>
    <t>VRN4</t>
  </si>
  <si>
    <t>Inženýrská činnost</t>
  </si>
  <si>
    <t>041002000</t>
  </si>
  <si>
    <t>Dozory</t>
  </si>
  <si>
    <t>34181276</t>
  </si>
  <si>
    <t>1 "sanační a postsanační monitoring"</t>
  </si>
  <si>
    <t>0430020001R</t>
  </si>
  <si>
    <t>Zkoušky a ostatní měření</t>
  </si>
  <si>
    <t>-2031885763</t>
  </si>
  <si>
    <t>74 "odběr vzorků zeminy vč. dopravy"</t>
  </si>
  <si>
    <t>0430020002R</t>
  </si>
  <si>
    <t>1710359817</t>
  </si>
  <si>
    <t>Laboratorní stanovení na C10-C40</t>
  </si>
  <si>
    <t>57 "kontaminovaná zemina, stěny, dno, rezerva"</t>
  </si>
  <si>
    <t>13 "svahy pro svahování"</t>
  </si>
  <si>
    <t>0430020003R</t>
  </si>
  <si>
    <t>-1640265211</t>
  </si>
  <si>
    <t>2 "výluh dle vyhlášky tabulky 10.1 Vyhlášky č. 273/2021 Sb."</t>
  </si>
  <si>
    <t>0430020004R</t>
  </si>
  <si>
    <t>-1167326247</t>
  </si>
  <si>
    <t>1 "biodegradace"</t>
  </si>
  <si>
    <t>0430020005R</t>
  </si>
  <si>
    <t>1362673199</t>
  </si>
  <si>
    <t>1 "technologická analýza pro termickou likvidaci (TOX + další parametry)"</t>
  </si>
  <si>
    <t>049002000</t>
  </si>
  <si>
    <t>Ostatní inženýrská činnost</t>
  </si>
  <si>
    <t>-1448166541</t>
  </si>
  <si>
    <t>1 "inženýring"</t>
  </si>
  <si>
    <t>049002001R</t>
  </si>
  <si>
    <t>Doplnění SEKM</t>
  </si>
  <si>
    <t>1933595649</t>
  </si>
  <si>
    <t>1 "doplnění evidence kontaminovaných míst"</t>
  </si>
  <si>
    <t>VRN5</t>
  </si>
  <si>
    <t>Finanční náklady</t>
  </si>
  <si>
    <t>059002000</t>
  </si>
  <si>
    <t>Ostatní finance - stavební čerpání</t>
  </si>
  <si>
    <t>556031491</t>
  </si>
  <si>
    <t>Ostatní finance</t>
  </si>
  <si>
    <t>VRN8</t>
  </si>
  <si>
    <t>Přesun stavebních kapacit</t>
  </si>
  <si>
    <t>081002000</t>
  </si>
  <si>
    <t>Doprava zaměstnanců</t>
  </si>
  <si>
    <t>974405113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</si>
</sst>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3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167"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lignment vertical="center"/>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Alignment="1" applyProtection="1">
      <alignment vertical="center"/>
      <protection locked="0"/>
    </xf>
    <xf numFmtId="0" fontId="0" fillId="0" borderId="17"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Alignment="1">
      <alignment horizontal="center" vertical="center"/>
    </xf>
    <xf numFmtId="0" fontId="40" fillId="0" borderId="0" xfId="0" applyFont="1" applyAlignment="1">
      <alignment vertical="center" wrapText="1"/>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xf>
    <xf numFmtId="4" fontId="30" fillId="0" borderId="0" xfId="0" applyNumberFormat="1" applyFont="1" applyAlignment="1">
      <alignment vertical="center"/>
    </xf>
    <xf numFmtId="0" fontId="30" fillId="0" borderId="0" xfId="0" applyFont="1" applyAlignment="1">
      <alignment vertical="center"/>
    </xf>
    <xf numFmtId="0" fontId="29"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7" xfId="0" applyFont="1" applyFill="1" applyBorder="1" applyAlignment="1">
      <alignment horizontal="right" vertical="center"/>
    </xf>
    <xf numFmtId="0" fontId="24" fillId="4" borderId="2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tabSelected="1" workbookViewId="0" topLeftCell="A1">
      <selection activeCell="AR28" sqref="AR28"/>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190"/>
      <c r="AS2" s="190"/>
      <c r="AT2" s="190"/>
      <c r="AU2" s="190"/>
      <c r="AV2" s="190"/>
      <c r="AW2" s="190"/>
      <c r="AX2" s="190"/>
      <c r="AY2" s="190"/>
      <c r="AZ2" s="190"/>
      <c r="BA2" s="190"/>
      <c r="BB2" s="190"/>
      <c r="BC2" s="190"/>
      <c r="BD2" s="190"/>
      <c r="BE2" s="190"/>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20" t="s">
        <v>14</v>
      </c>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R5" s="20"/>
      <c r="BE5" s="217" t="s">
        <v>15</v>
      </c>
      <c r="BS5" s="17" t="s">
        <v>6</v>
      </c>
    </row>
    <row r="6" spans="2:71" ht="36.95" customHeight="1">
      <c r="B6" s="20"/>
      <c r="D6" s="26" t="s">
        <v>16</v>
      </c>
      <c r="K6" s="221" t="s">
        <v>17</v>
      </c>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R6" s="20"/>
      <c r="BE6" s="218"/>
      <c r="BS6" s="17" t="s">
        <v>6</v>
      </c>
    </row>
    <row r="7" spans="2:71" ht="12" customHeight="1">
      <c r="B7" s="20"/>
      <c r="D7" s="27" t="s">
        <v>18</v>
      </c>
      <c r="K7" s="25" t="s">
        <v>1</v>
      </c>
      <c r="AK7" s="27" t="s">
        <v>19</v>
      </c>
      <c r="AN7" s="25" t="s">
        <v>1</v>
      </c>
      <c r="AR7" s="20"/>
      <c r="BE7" s="218"/>
      <c r="BS7" s="17" t="s">
        <v>6</v>
      </c>
    </row>
    <row r="8" spans="2:71" ht="12" customHeight="1">
      <c r="B8" s="20"/>
      <c r="D8" s="27" t="s">
        <v>20</v>
      </c>
      <c r="K8" s="25" t="s">
        <v>21</v>
      </c>
      <c r="AK8" s="27" t="s">
        <v>22</v>
      </c>
      <c r="AN8" s="28" t="s">
        <v>23</v>
      </c>
      <c r="AR8" s="20"/>
      <c r="BE8" s="218"/>
      <c r="BS8" s="17" t="s">
        <v>6</v>
      </c>
    </row>
    <row r="9" spans="2:71" ht="14.45" customHeight="1">
      <c r="B9" s="20"/>
      <c r="AR9" s="20"/>
      <c r="BE9" s="218"/>
      <c r="BS9" s="17" t="s">
        <v>6</v>
      </c>
    </row>
    <row r="10" spans="2:71" ht="12" customHeight="1">
      <c r="B10" s="20"/>
      <c r="D10" s="27" t="s">
        <v>24</v>
      </c>
      <c r="AK10" s="27" t="s">
        <v>25</v>
      </c>
      <c r="AN10" s="25" t="s">
        <v>1</v>
      </c>
      <c r="AR10" s="20"/>
      <c r="BE10" s="218"/>
      <c r="BS10" s="17" t="s">
        <v>6</v>
      </c>
    </row>
    <row r="11" spans="2:71" ht="18.4" customHeight="1">
      <c r="B11" s="20"/>
      <c r="E11" s="25" t="s">
        <v>26</v>
      </c>
      <c r="AK11" s="27" t="s">
        <v>27</v>
      </c>
      <c r="AN11" s="25" t="s">
        <v>1</v>
      </c>
      <c r="AR11" s="20"/>
      <c r="BE11" s="218"/>
      <c r="BS11" s="17" t="s">
        <v>6</v>
      </c>
    </row>
    <row r="12" spans="2:71" ht="6.95" customHeight="1">
      <c r="B12" s="20"/>
      <c r="AR12" s="20"/>
      <c r="BE12" s="218"/>
      <c r="BS12" s="17" t="s">
        <v>6</v>
      </c>
    </row>
    <row r="13" spans="2:71" ht="12" customHeight="1">
      <c r="B13" s="20"/>
      <c r="D13" s="27" t="s">
        <v>28</v>
      </c>
      <c r="AK13" s="27" t="s">
        <v>25</v>
      </c>
      <c r="AN13" s="29" t="s">
        <v>29</v>
      </c>
      <c r="AR13" s="20"/>
      <c r="BE13" s="218"/>
      <c r="BS13" s="17" t="s">
        <v>6</v>
      </c>
    </row>
    <row r="14" spans="2:71" ht="12.75">
      <c r="B14" s="20"/>
      <c r="E14" s="222" t="s">
        <v>29</v>
      </c>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7" t="s">
        <v>27</v>
      </c>
      <c r="AN14" s="29" t="s">
        <v>29</v>
      </c>
      <c r="AR14" s="20"/>
      <c r="BE14" s="218"/>
      <c r="BS14" s="17" t="s">
        <v>6</v>
      </c>
    </row>
    <row r="15" spans="2:71" ht="6.95" customHeight="1">
      <c r="B15" s="20"/>
      <c r="AR15" s="20"/>
      <c r="BE15" s="218"/>
      <c r="BS15" s="17" t="s">
        <v>4</v>
      </c>
    </row>
    <row r="16" spans="2:71" ht="12" customHeight="1">
      <c r="B16" s="20"/>
      <c r="D16" s="27" t="s">
        <v>30</v>
      </c>
      <c r="AK16" s="27" t="s">
        <v>25</v>
      </c>
      <c r="AN16" s="25" t="s">
        <v>31</v>
      </c>
      <c r="AR16" s="20"/>
      <c r="BE16" s="218"/>
      <c r="BS16" s="17" t="s">
        <v>4</v>
      </c>
    </row>
    <row r="17" spans="2:71" ht="18.4" customHeight="1">
      <c r="B17" s="20"/>
      <c r="E17" s="25" t="s">
        <v>32</v>
      </c>
      <c r="AK17" s="27" t="s">
        <v>27</v>
      </c>
      <c r="AN17" s="25" t="s">
        <v>33</v>
      </c>
      <c r="AR17" s="20"/>
      <c r="BE17" s="218"/>
      <c r="BS17" s="17" t="s">
        <v>34</v>
      </c>
    </row>
    <row r="18" spans="2:71" ht="6.95" customHeight="1">
      <c r="B18" s="20"/>
      <c r="AR18" s="20"/>
      <c r="BE18" s="218"/>
      <c r="BS18" s="17" t="s">
        <v>6</v>
      </c>
    </row>
    <row r="19" spans="2:71" ht="12" customHeight="1">
      <c r="B19" s="20"/>
      <c r="D19" s="27" t="s">
        <v>35</v>
      </c>
      <c r="AK19" s="27" t="s">
        <v>25</v>
      </c>
      <c r="AN19" s="25" t="s">
        <v>1</v>
      </c>
      <c r="AR19" s="20"/>
      <c r="BE19" s="218"/>
      <c r="BS19" s="17" t="s">
        <v>6</v>
      </c>
    </row>
    <row r="20" spans="2:71" ht="18.4" customHeight="1">
      <c r="B20" s="20"/>
      <c r="E20" s="25" t="s">
        <v>26</v>
      </c>
      <c r="AK20" s="27" t="s">
        <v>27</v>
      </c>
      <c r="AN20" s="25" t="s">
        <v>1</v>
      </c>
      <c r="AR20" s="20"/>
      <c r="BE20" s="218"/>
      <c r="BS20" s="17" t="s">
        <v>34</v>
      </c>
    </row>
    <row r="21" spans="2:57" ht="6.95" customHeight="1">
      <c r="B21" s="20"/>
      <c r="AR21" s="20"/>
      <c r="BE21" s="218"/>
    </row>
    <row r="22" spans="2:57" ht="12" customHeight="1">
      <c r="B22" s="20"/>
      <c r="D22" s="27" t="s">
        <v>36</v>
      </c>
      <c r="AR22" s="20"/>
      <c r="BE22" s="218"/>
    </row>
    <row r="23" spans="2:57" ht="16.5" customHeight="1">
      <c r="B23" s="20"/>
      <c r="E23" s="224" t="s">
        <v>1</v>
      </c>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R23" s="20"/>
      <c r="BE23" s="218"/>
    </row>
    <row r="24" spans="2:57" ht="6.95" customHeight="1">
      <c r="B24" s="20"/>
      <c r="AR24" s="20"/>
      <c r="BE24" s="218"/>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18"/>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25">
        <f>ROUND(AG94,2)</f>
        <v>0</v>
      </c>
      <c r="AL26" s="226"/>
      <c r="AM26" s="226"/>
      <c r="AN26" s="226"/>
      <c r="AO26" s="226"/>
      <c r="AR26" s="32"/>
      <c r="BE26" s="218"/>
    </row>
    <row r="27" spans="2:57" s="1" customFormat="1" ht="6.95" customHeight="1">
      <c r="B27" s="32"/>
      <c r="AR27" s="32"/>
      <c r="BE27" s="218"/>
    </row>
    <row r="28" spans="2:57" s="1" customFormat="1" ht="12.75">
      <c r="B28" s="32"/>
      <c r="L28" s="227" t="s">
        <v>38</v>
      </c>
      <c r="M28" s="227"/>
      <c r="N28" s="227"/>
      <c r="O28" s="227"/>
      <c r="P28" s="227"/>
      <c r="W28" s="227" t="s">
        <v>39</v>
      </c>
      <c r="X28" s="227"/>
      <c r="Y28" s="227"/>
      <c r="Z28" s="227"/>
      <c r="AA28" s="227"/>
      <c r="AB28" s="227"/>
      <c r="AC28" s="227"/>
      <c r="AD28" s="227"/>
      <c r="AE28" s="227"/>
      <c r="AK28" s="227" t="s">
        <v>40</v>
      </c>
      <c r="AL28" s="227"/>
      <c r="AM28" s="227"/>
      <c r="AN28" s="227"/>
      <c r="AO28" s="227"/>
      <c r="AR28" s="32"/>
      <c r="BE28" s="218"/>
    </row>
    <row r="29" spans="2:57" s="2" customFormat="1" ht="14.45" customHeight="1">
      <c r="B29" s="36"/>
      <c r="D29" s="27" t="s">
        <v>41</v>
      </c>
      <c r="F29" s="27" t="s">
        <v>42</v>
      </c>
      <c r="L29" s="212">
        <v>0.21</v>
      </c>
      <c r="M29" s="211"/>
      <c r="N29" s="211"/>
      <c r="O29" s="211"/>
      <c r="P29" s="211"/>
      <c r="W29" s="210">
        <f>ROUND(AZ94,2)</f>
        <v>0</v>
      </c>
      <c r="X29" s="211"/>
      <c r="Y29" s="211"/>
      <c r="Z29" s="211"/>
      <c r="AA29" s="211"/>
      <c r="AB29" s="211"/>
      <c r="AC29" s="211"/>
      <c r="AD29" s="211"/>
      <c r="AE29" s="211"/>
      <c r="AK29" s="210">
        <f>ROUND(AV94,2)</f>
        <v>0</v>
      </c>
      <c r="AL29" s="211"/>
      <c r="AM29" s="211"/>
      <c r="AN29" s="211"/>
      <c r="AO29" s="211"/>
      <c r="AR29" s="36"/>
      <c r="BE29" s="219"/>
    </row>
    <row r="30" spans="2:57" s="2" customFormat="1" ht="14.45" customHeight="1">
      <c r="B30" s="36"/>
      <c r="F30" s="27" t="s">
        <v>43</v>
      </c>
      <c r="L30" s="212">
        <v>0.12</v>
      </c>
      <c r="M30" s="211"/>
      <c r="N30" s="211"/>
      <c r="O30" s="211"/>
      <c r="P30" s="211"/>
      <c r="W30" s="210">
        <f>ROUND(BA94,2)</f>
        <v>0</v>
      </c>
      <c r="X30" s="211"/>
      <c r="Y30" s="211"/>
      <c r="Z30" s="211"/>
      <c r="AA30" s="211"/>
      <c r="AB30" s="211"/>
      <c r="AC30" s="211"/>
      <c r="AD30" s="211"/>
      <c r="AE30" s="211"/>
      <c r="AK30" s="210">
        <f>ROUND(AW94,2)</f>
        <v>0</v>
      </c>
      <c r="AL30" s="211"/>
      <c r="AM30" s="211"/>
      <c r="AN30" s="211"/>
      <c r="AO30" s="211"/>
      <c r="AR30" s="36"/>
      <c r="BE30" s="219"/>
    </row>
    <row r="31" spans="2:57" s="2" customFormat="1" ht="14.45" customHeight="1" hidden="1">
      <c r="B31" s="36"/>
      <c r="F31" s="27" t="s">
        <v>44</v>
      </c>
      <c r="L31" s="212">
        <v>0.21</v>
      </c>
      <c r="M31" s="211"/>
      <c r="N31" s="211"/>
      <c r="O31" s="211"/>
      <c r="P31" s="211"/>
      <c r="W31" s="210">
        <f>ROUND(BB94,2)</f>
        <v>0</v>
      </c>
      <c r="X31" s="211"/>
      <c r="Y31" s="211"/>
      <c r="Z31" s="211"/>
      <c r="AA31" s="211"/>
      <c r="AB31" s="211"/>
      <c r="AC31" s="211"/>
      <c r="AD31" s="211"/>
      <c r="AE31" s="211"/>
      <c r="AK31" s="210">
        <v>0</v>
      </c>
      <c r="AL31" s="211"/>
      <c r="AM31" s="211"/>
      <c r="AN31" s="211"/>
      <c r="AO31" s="211"/>
      <c r="AR31" s="36"/>
      <c r="BE31" s="219"/>
    </row>
    <row r="32" spans="2:57" s="2" customFormat="1" ht="14.45" customHeight="1" hidden="1">
      <c r="B32" s="36"/>
      <c r="F32" s="27" t="s">
        <v>45</v>
      </c>
      <c r="L32" s="212">
        <v>0.12</v>
      </c>
      <c r="M32" s="211"/>
      <c r="N32" s="211"/>
      <c r="O32" s="211"/>
      <c r="P32" s="211"/>
      <c r="W32" s="210">
        <f>ROUND(BC94,2)</f>
        <v>0</v>
      </c>
      <c r="X32" s="211"/>
      <c r="Y32" s="211"/>
      <c r="Z32" s="211"/>
      <c r="AA32" s="211"/>
      <c r="AB32" s="211"/>
      <c r="AC32" s="211"/>
      <c r="AD32" s="211"/>
      <c r="AE32" s="211"/>
      <c r="AK32" s="210">
        <v>0</v>
      </c>
      <c r="AL32" s="211"/>
      <c r="AM32" s="211"/>
      <c r="AN32" s="211"/>
      <c r="AO32" s="211"/>
      <c r="AR32" s="36"/>
      <c r="BE32" s="219"/>
    </row>
    <row r="33" spans="2:57" s="2" customFormat="1" ht="14.45" customHeight="1" hidden="1">
      <c r="B33" s="36"/>
      <c r="F33" s="27" t="s">
        <v>46</v>
      </c>
      <c r="L33" s="212">
        <v>0</v>
      </c>
      <c r="M33" s="211"/>
      <c r="N33" s="211"/>
      <c r="O33" s="211"/>
      <c r="P33" s="211"/>
      <c r="W33" s="210">
        <f>ROUND(BD94,2)</f>
        <v>0</v>
      </c>
      <c r="X33" s="211"/>
      <c r="Y33" s="211"/>
      <c r="Z33" s="211"/>
      <c r="AA33" s="211"/>
      <c r="AB33" s="211"/>
      <c r="AC33" s="211"/>
      <c r="AD33" s="211"/>
      <c r="AE33" s="211"/>
      <c r="AK33" s="210">
        <v>0</v>
      </c>
      <c r="AL33" s="211"/>
      <c r="AM33" s="211"/>
      <c r="AN33" s="211"/>
      <c r="AO33" s="211"/>
      <c r="AR33" s="36"/>
      <c r="BE33" s="219"/>
    </row>
    <row r="34" spans="2:57" s="1" customFormat="1" ht="6.95" customHeight="1">
      <c r="B34" s="32"/>
      <c r="AR34" s="32"/>
      <c r="BE34" s="218"/>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13" t="s">
        <v>49</v>
      </c>
      <c r="Y35" s="214"/>
      <c r="Z35" s="214"/>
      <c r="AA35" s="214"/>
      <c r="AB35" s="214"/>
      <c r="AC35" s="39"/>
      <c r="AD35" s="39"/>
      <c r="AE35" s="39"/>
      <c r="AF35" s="39"/>
      <c r="AG35" s="39"/>
      <c r="AH35" s="39"/>
      <c r="AI35" s="39"/>
      <c r="AJ35" s="39"/>
      <c r="AK35" s="215">
        <f>SUM(AK26:AK33)</f>
        <v>0</v>
      </c>
      <c r="AL35" s="214"/>
      <c r="AM35" s="214"/>
      <c r="AN35" s="214"/>
      <c r="AO35" s="216"/>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2:44" s="1" customFormat="1" ht="12.75">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2">
      <c r="B61" s="20"/>
      <c r="AR61" s="20"/>
    </row>
    <row r="62" spans="2:44" ht="12">
      <c r="B62" s="20"/>
      <c r="AR62" s="20"/>
    </row>
    <row r="63" spans="2:44" ht="12">
      <c r="B63" s="20"/>
      <c r="AR63" s="20"/>
    </row>
    <row r="64" spans="2:44" s="1" customFormat="1" ht="12.75">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2:44" s="1" customFormat="1" ht="12.75">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2">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3" t="str">
        <f>K5</f>
        <v>220545</v>
      </c>
      <c r="AR84" s="48"/>
    </row>
    <row r="85" spans="2:44" s="4" customFormat="1" ht="36.95" customHeight="1">
      <c r="B85" s="49"/>
      <c r="C85" s="50" t="s">
        <v>16</v>
      </c>
      <c r="L85" s="201" t="str">
        <f>K6</f>
        <v>Drásov - sanační projekt</v>
      </c>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R85" s="49"/>
    </row>
    <row r="86" spans="2:44" s="1" customFormat="1" ht="6.95" customHeight="1">
      <c r="B86" s="32"/>
      <c r="AR86" s="32"/>
    </row>
    <row r="87" spans="2:44" s="1" customFormat="1" ht="12" customHeight="1">
      <c r="B87" s="32"/>
      <c r="C87" s="27" t="s">
        <v>20</v>
      </c>
      <c r="L87" s="51" t="str">
        <f>IF(K8="","",K8)</f>
        <v>Drásov</v>
      </c>
      <c r="AI87" s="27" t="s">
        <v>22</v>
      </c>
      <c r="AM87" s="203" t="str">
        <f>IF(AN8="","",AN8)</f>
        <v>4. 11. 2022</v>
      </c>
      <c r="AN87" s="203"/>
      <c r="AR87" s="32"/>
    </row>
    <row r="88" spans="2:44" s="1" customFormat="1" ht="6.95" customHeight="1">
      <c r="B88" s="32"/>
      <c r="AR88" s="32"/>
    </row>
    <row r="89" spans="2:56" s="1" customFormat="1" ht="15.2" customHeight="1">
      <c r="B89" s="32"/>
      <c r="C89" s="27" t="s">
        <v>24</v>
      </c>
      <c r="L89" s="3" t="str">
        <f>IF(E11="","",E11)</f>
        <v xml:space="preserve"> </v>
      </c>
      <c r="AI89" s="27" t="s">
        <v>30</v>
      </c>
      <c r="AM89" s="204" t="str">
        <f>IF(E17="","",E17)</f>
        <v>GEOtest, a.s.</v>
      </c>
      <c r="AN89" s="205"/>
      <c r="AO89" s="205"/>
      <c r="AP89" s="205"/>
      <c r="AR89" s="32"/>
      <c r="AS89" s="206" t="s">
        <v>57</v>
      </c>
      <c r="AT89" s="207"/>
      <c r="AU89" s="53"/>
      <c r="AV89" s="53"/>
      <c r="AW89" s="53"/>
      <c r="AX89" s="53"/>
      <c r="AY89" s="53"/>
      <c r="AZ89" s="53"/>
      <c r="BA89" s="53"/>
      <c r="BB89" s="53"/>
      <c r="BC89" s="53"/>
      <c r="BD89" s="54"/>
    </row>
    <row r="90" spans="2:56" s="1" customFormat="1" ht="15.2" customHeight="1">
      <c r="B90" s="32"/>
      <c r="C90" s="27" t="s">
        <v>28</v>
      </c>
      <c r="L90" s="3" t="str">
        <f>IF(E14="Vyplň údaj","",E14)</f>
        <v/>
      </c>
      <c r="AI90" s="27" t="s">
        <v>35</v>
      </c>
      <c r="AM90" s="204" t="str">
        <f>IF(E20="","",E20)</f>
        <v xml:space="preserve"> </v>
      </c>
      <c r="AN90" s="205"/>
      <c r="AO90" s="205"/>
      <c r="AP90" s="205"/>
      <c r="AR90" s="32"/>
      <c r="AS90" s="208"/>
      <c r="AT90" s="209"/>
      <c r="BD90" s="56"/>
    </row>
    <row r="91" spans="2:56" s="1" customFormat="1" ht="10.9" customHeight="1">
      <c r="B91" s="32"/>
      <c r="AR91" s="32"/>
      <c r="AS91" s="208"/>
      <c r="AT91" s="209"/>
      <c r="BD91" s="56"/>
    </row>
    <row r="92" spans="2:56" s="1" customFormat="1" ht="29.25" customHeight="1">
      <c r="B92" s="32"/>
      <c r="C92" s="196" t="s">
        <v>58</v>
      </c>
      <c r="D92" s="197"/>
      <c r="E92" s="197"/>
      <c r="F92" s="197"/>
      <c r="G92" s="197"/>
      <c r="H92" s="57"/>
      <c r="I92" s="198" t="s">
        <v>59</v>
      </c>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9" t="s">
        <v>60</v>
      </c>
      <c r="AH92" s="197"/>
      <c r="AI92" s="197"/>
      <c r="AJ92" s="197"/>
      <c r="AK92" s="197"/>
      <c r="AL92" s="197"/>
      <c r="AM92" s="197"/>
      <c r="AN92" s="198" t="s">
        <v>61</v>
      </c>
      <c r="AO92" s="197"/>
      <c r="AP92" s="200"/>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194">
        <f>ROUND(SUM(AG95:AG96),2)</f>
        <v>0</v>
      </c>
      <c r="AH94" s="194"/>
      <c r="AI94" s="194"/>
      <c r="AJ94" s="194"/>
      <c r="AK94" s="194"/>
      <c r="AL94" s="194"/>
      <c r="AM94" s="194"/>
      <c r="AN94" s="195">
        <f>SUM(AG94,AT94)</f>
        <v>0</v>
      </c>
      <c r="AO94" s="195"/>
      <c r="AP94" s="195"/>
      <c r="AQ94" s="67" t="s">
        <v>1</v>
      </c>
      <c r="AR94" s="63"/>
      <c r="AS94" s="68">
        <f>ROUND(SUM(AS95:AS96),2)</f>
        <v>0</v>
      </c>
      <c r="AT94" s="69">
        <f>ROUND(SUM(AV94:AW94),2)</f>
        <v>0</v>
      </c>
      <c r="AU94" s="70">
        <f>ROUND(SUM(AU95:AU96),5)</f>
        <v>0</v>
      </c>
      <c r="AV94" s="69">
        <f>ROUND(AZ94*L29,2)</f>
        <v>0</v>
      </c>
      <c r="AW94" s="69">
        <f>ROUND(BA94*L30,2)</f>
        <v>0</v>
      </c>
      <c r="AX94" s="69">
        <f>ROUND(BB94*L29,2)</f>
        <v>0</v>
      </c>
      <c r="AY94" s="69">
        <f>ROUND(BC94*L30,2)</f>
        <v>0</v>
      </c>
      <c r="AZ94" s="69">
        <f>ROUND(SUM(AZ95:AZ96),2)</f>
        <v>0</v>
      </c>
      <c r="BA94" s="69">
        <f>ROUND(SUM(BA95:BA96),2)</f>
        <v>0</v>
      </c>
      <c r="BB94" s="69">
        <f>ROUND(SUM(BB95:BB96),2)</f>
        <v>0</v>
      </c>
      <c r="BC94" s="69">
        <f>ROUND(SUM(BC95:BC96),2)</f>
        <v>0</v>
      </c>
      <c r="BD94" s="71">
        <f>ROUND(SUM(BD95:BD96),2)</f>
        <v>0</v>
      </c>
      <c r="BS94" s="72" t="s">
        <v>76</v>
      </c>
      <c r="BT94" s="72" t="s">
        <v>77</v>
      </c>
      <c r="BU94" s="73" t="s">
        <v>78</v>
      </c>
      <c r="BV94" s="72" t="s">
        <v>79</v>
      </c>
      <c r="BW94" s="72" t="s">
        <v>5</v>
      </c>
      <c r="BX94" s="72" t="s">
        <v>80</v>
      </c>
      <c r="CL94" s="72" t="s">
        <v>1</v>
      </c>
    </row>
    <row r="95" spans="1:91" s="6" customFormat="1" ht="24.75" customHeight="1">
      <c r="A95" s="74" t="s">
        <v>81</v>
      </c>
      <c r="B95" s="75"/>
      <c r="C95" s="76"/>
      <c r="D95" s="193" t="s">
        <v>82</v>
      </c>
      <c r="E95" s="193"/>
      <c r="F95" s="193"/>
      <c r="G95" s="193"/>
      <c r="H95" s="193"/>
      <c r="I95" s="77"/>
      <c r="J95" s="193" t="s">
        <v>83</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1">
        <f>'220545-1 - PD sanace'!J30</f>
        <v>0</v>
      </c>
      <c r="AH95" s="192"/>
      <c r="AI95" s="192"/>
      <c r="AJ95" s="192"/>
      <c r="AK95" s="192"/>
      <c r="AL95" s="192"/>
      <c r="AM95" s="192"/>
      <c r="AN95" s="191">
        <f>SUM(AG95,AT95)</f>
        <v>0</v>
      </c>
      <c r="AO95" s="192"/>
      <c r="AP95" s="192"/>
      <c r="AQ95" s="78" t="s">
        <v>84</v>
      </c>
      <c r="AR95" s="75"/>
      <c r="AS95" s="79">
        <v>0</v>
      </c>
      <c r="AT95" s="80">
        <f>ROUND(SUM(AV95:AW95),2)</f>
        <v>0</v>
      </c>
      <c r="AU95" s="81">
        <f>'220545-1 - PD sanace'!P124</f>
        <v>0</v>
      </c>
      <c r="AV95" s="80">
        <f>'220545-1 - PD sanace'!J33</f>
        <v>0</v>
      </c>
      <c r="AW95" s="80">
        <f>'220545-1 - PD sanace'!J34</f>
        <v>0</v>
      </c>
      <c r="AX95" s="80">
        <f>'220545-1 - PD sanace'!J35</f>
        <v>0</v>
      </c>
      <c r="AY95" s="80">
        <f>'220545-1 - PD sanace'!J36</f>
        <v>0</v>
      </c>
      <c r="AZ95" s="80">
        <f>'220545-1 - PD sanace'!F33</f>
        <v>0</v>
      </c>
      <c r="BA95" s="80">
        <f>'220545-1 - PD sanace'!F34</f>
        <v>0</v>
      </c>
      <c r="BB95" s="80">
        <f>'220545-1 - PD sanace'!F35</f>
        <v>0</v>
      </c>
      <c r="BC95" s="80">
        <f>'220545-1 - PD sanace'!F36</f>
        <v>0</v>
      </c>
      <c r="BD95" s="82">
        <f>'220545-1 - PD sanace'!F37</f>
        <v>0</v>
      </c>
      <c r="BT95" s="83" t="s">
        <v>85</v>
      </c>
      <c r="BV95" s="83" t="s">
        <v>79</v>
      </c>
      <c r="BW95" s="83" t="s">
        <v>86</v>
      </c>
      <c r="BX95" s="83" t="s">
        <v>5</v>
      </c>
      <c r="CL95" s="83" t="s">
        <v>1</v>
      </c>
      <c r="CM95" s="83" t="s">
        <v>87</v>
      </c>
    </row>
    <row r="96" spans="1:91" s="6" customFormat="1" ht="24.75" customHeight="1">
      <c r="A96" s="74" t="s">
        <v>81</v>
      </c>
      <c r="B96" s="75"/>
      <c r="C96" s="76"/>
      <c r="D96" s="193" t="s">
        <v>88</v>
      </c>
      <c r="E96" s="193"/>
      <c r="F96" s="193"/>
      <c r="G96" s="193"/>
      <c r="H96" s="193"/>
      <c r="I96" s="77"/>
      <c r="J96" s="193" t="s">
        <v>89</v>
      </c>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1">
        <f>'220545-2 - Vedlejší a ost...'!J30</f>
        <v>0</v>
      </c>
      <c r="AH96" s="192"/>
      <c r="AI96" s="192"/>
      <c r="AJ96" s="192"/>
      <c r="AK96" s="192"/>
      <c r="AL96" s="192"/>
      <c r="AM96" s="192"/>
      <c r="AN96" s="191">
        <f>SUM(AG96,AT96)</f>
        <v>0</v>
      </c>
      <c r="AO96" s="192"/>
      <c r="AP96" s="192"/>
      <c r="AQ96" s="78" t="s">
        <v>84</v>
      </c>
      <c r="AR96" s="75"/>
      <c r="AS96" s="84">
        <v>0</v>
      </c>
      <c r="AT96" s="85">
        <f>ROUND(SUM(AV96:AW96),2)</f>
        <v>0</v>
      </c>
      <c r="AU96" s="86">
        <f>'220545-2 - Vedlejší a ost...'!P124</f>
        <v>0</v>
      </c>
      <c r="AV96" s="85">
        <f>'220545-2 - Vedlejší a ost...'!J33</f>
        <v>0</v>
      </c>
      <c r="AW96" s="85">
        <f>'220545-2 - Vedlejší a ost...'!J34</f>
        <v>0</v>
      </c>
      <c r="AX96" s="85">
        <f>'220545-2 - Vedlejší a ost...'!J35</f>
        <v>0</v>
      </c>
      <c r="AY96" s="85">
        <f>'220545-2 - Vedlejší a ost...'!J36</f>
        <v>0</v>
      </c>
      <c r="AZ96" s="85">
        <f>'220545-2 - Vedlejší a ost...'!F33</f>
        <v>0</v>
      </c>
      <c r="BA96" s="85">
        <f>'220545-2 - Vedlejší a ost...'!F34</f>
        <v>0</v>
      </c>
      <c r="BB96" s="85">
        <f>'220545-2 - Vedlejší a ost...'!F35</f>
        <v>0</v>
      </c>
      <c r="BC96" s="85">
        <f>'220545-2 - Vedlejší a ost...'!F36</f>
        <v>0</v>
      </c>
      <c r="BD96" s="87">
        <f>'220545-2 - Vedlejší a ost...'!F37</f>
        <v>0</v>
      </c>
      <c r="BT96" s="83" t="s">
        <v>85</v>
      </c>
      <c r="BV96" s="83" t="s">
        <v>79</v>
      </c>
      <c r="BW96" s="83" t="s">
        <v>90</v>
      </c>
      <c r="BX96" s="83" t="s">
        <v>5</v>
      </c>
      <c r="CL96" s="83" t="s">
        <v>1</v>
      </c>
      <c r="CM96" s="83" t="s">
        <v>87</v>
      </c>
    </row>
    <row r="97" spans="2:44" s="1" customFormat="1" ht="30" customHeight="1">
      <c r="B97" s="32"/>
      <c r="AR97" s="32"/>
    </row>
    <row r="98" spans="2:44" s="1" customFormat="1" ht="6.95" customHeight="1">
      <c r="B98" s="44"/>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32"/>
    </row>
  </sheetData>
  <sheetProtection algorithmName="SHA-512" hashValue="lRRugttI1cd4RIoo+fqjtMeJQVeR9p4bUUscIYDP6FV5OvKH+aM4O9xGpeVAAfsyvMCx85mVmJIQricite0W4A==" saltValue="romKcAsH3HIPpHCYSeKBtD3omyHfig+yoiE3RUYN6FhpRpZpZdMGPaHA3L4buznB/WbbI1qcrtNGJvh5bJYU5w==" spinCount="100000" sheet="1" objects="1" scenarios="1" formatColumns="0" formatRows="0"/>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87:AN87"/>
    <mergeCell ref="AM89:AP89"/>
    <mergeCell ref="AS89:AT91"/>
    <mergeCell ref="AM90:AP90"/>
    <mergeCell ref="W33:AE33"/>
    <mergeCell ref="AK33:AO33"/>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s>
  <hyperlinks>
    <hyperlink ref="A95" location="'220545-1 - PD sanace'!C2" display="/"/>
    <hyperlink ref="A96" location="'220545-2 - Vedlejší a o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8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0"/>
      <c r="M2" s="190"/>
      <c r="N2" s="190"/>
      <c r="O2" s="190"/>
      <c r="P2" s="190"/>
      <c r="Q2" s="190"/>
      <c r="R2" s="190"/>
      <c r="S2" s="190"/>
      <c r="T2" s="190"/>
      <c r="U2" s="190"/>
      <c r="V2" s="190"/>
      <c r="AT2" s="17" t="s">
        <v>86</v>
      </c>
    </row>
    <row r="3" spans="2:46" ht="6.95" customHeight="1">
      <c r="B3" s="18"/>
      <c r="C3" s="19"/>
      <c r="D3" s="19"/>
      <c r="E3" s="19"/>
      <c r="F3" s="19"/>
      <c r="G3" s="19"/>
      <c r="H3" s="19"/>
      <c r="I3" s="19"/>
      <c r="J3" s="19"/>
      <c r="K3" s="19"/>
      <c r="L3" s="20"/>
      <c r="AT3" s="17" t="s">
        <v>87</v>
      </c>
    </row>
    <row r="4" spans="2:46" ht="24.95" customHeight="1">
      <c r="B4" s="20"/>
      <c r="D4" s="21" t="s">
        <v>91</v>
      </c>
      <c r="L4" s="20"/>
      <c r="M4" s="88" t="s">
        <v>10</v>
      </c>
      <c r="AT4" s="17" t="s">
        <v>4</v>
      </c>
    </row>
    <row r="5" spans="2:12" ht="6.95" customHeight="1">
      <c r="B5" s="20"/>
      <c r="L5" s="20"/>
    </row>
    <row r="6" spans="2:12" ht="12" customHeight="1">
      <c r="B6" s="20"/>
      <c r="D6" s="27" t="s">
        <v>16</v>
      </c>
      <c r="L6" s="20"/>
    </row>
    <row r="7" spans="2:12" ht="16.5" customHeight="1">
      <c r="B7" s="20"/>
      <c r="E7" s="229" t="str">
        <f>'Rekapitulace stavby'!K6</f>
        <v>Drásov - sanační projekt</v>
      </c>
      <c r="F7" s="230"/>
      <c r="G7" s="230"/>
      <c r="H7" s="230"/>
      <c r="L7" s="20"/>
    </row>
    <row r="8" spans="2:12" s="1" customFormat="1" ht="12" customHeight="1">
      <c r="B8" s="32"/>
      <c r="D8" s="27" t="s">
        <v>92</v>
      </c>
      <c r="L8" s="32"/>
    </row>
    <row r="9" spans="2:12" s="1" customFormat="1" ht="16.5" customHeight="1">
      <c r="B9" s="32"/>
      <c r="E9" s="201" t="s">
        <v>93</v>
      </c>
      <c r="F9" s="228"/>
      <c r="G9" s="228"/>
      <c r="H9" s="228"/>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4. 11. 2022</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27</v>
      </c>
      <c r="J15" s="25" t="str">
        <f>IF('Rekapitulace stavby'!AN11="","",'Rekapitulace stavby'!AN11)</f>
        <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31" t="str">
        <f>'Rekapitulace stavby'!E14</f>
        <v>Vyplň údaj</v>
      </c>
      <c r="F18" s="220"/>
      <c r="G18" s="220"/>
      <c r="H18" s="22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31</v>
      </c>
      <c r="L20" s="32"/>
    </row>
    <row r="21" spans="2:12" s="1" customFormat="1" ht="18" customHeight="1">
      <c r="B21" s="32"/>
      <c r="E21" s="25" t="s">
        <v>32</v>
      </c>
      <c r="I21" s="27" t="s">
        <v>27</v>
      </c>
      <c r="J21" s="25" t="s">
        <v>33</v>
      </c>
      <c r="L21" s="32"/>
    </row>
    <row r="22" spans="2:12" s="1" customFormat="1" ht="6.95" customHeight="1">
      <c r="B22" s="32"/>
      <c r="L22" s="32"/>
    </row>
    <row r="23" spans="2:12" s="1" customFormat="1" ht="12" customHeight="1">
      <c r="B23" s="32"/>
      <c r="D23" s="27" t="s">
        <v>35</v>
      </c>
      <c r="I23" s="27" t="s">
        <v>25</v>
      </c>
      <c r="J23" s="25" t="str">
        <f>IF('Rekapitulace stavby'!AN19="","",'Rekapitulace stavby'!AN19)</f>
        <v/>
      </c>
      <c r="L23" s="32"/>
    </row>
    <row r="24" spans="2:12" s="1" customFormat="1" ht="18" customHeight="1">
      <c r="B24" s="32"/>
      <c r="E24" s="25" t="str">
        <f>IF('Rekapitulace stavby'!E20="","",'Rekapitulace stavby'!E20)</f>
        <v xml:space="preserve"> </v>
      </c>
      <c r="I24" s="27" t="s">
        <v>27</v>
      </c>
      <c r="J24" s="25" t="str">
        <f>IF('Rekapitulace stavby'!AN20="","",'Rekapitulace stavby'!AN20)</f>
        <v/>
      </c>
      <c r="L24" s="32"/>
    </row>
    <row r="25" spans="2:12" s="1" customFormat="1" ht="6.95" customHeight="1">
      <c r="B25" s="32"/>
      <c r="L25" s="32"/>
    </row>
    <row r="26" spans="2:12" s="1" customFormat="1" ht="12" customHeight="1">
      <c r="B26" s="32"/>
      <c r="D26" s="27" t="s">
        <v>36</v>
      </c>
      <c r="L26" s="32"/>
    </row>
    <row r="27" spans="2:12" s="7" customFormat="1" ht="16.5" customHeight="1">
      <c r="B27" s="89"/>
      <c r="E27" s="224" t="s">
        <v>1</v>
      </c>
      <c r="F27" s="224"/>
      <c r="G27" s="224"/>
      <c r="H27" s="224"/>
      <c r="L27" s="89"/>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0"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91">
        <f>ROUND((SUM(BE124:BE279)),2)</f>
        <v>0</v>
      </c>
      <c r="I33" s="92">
        <v>0.21</v>
      </c>
      <c r="J33" s="91">
        <f>ROUND(((SUM(BE124:BE279))*I33),2)</f>
        <v>0</v>
      </c>
      <c r="L33" s="32"/>
    </row>
    <row r="34" spans="2:12" s="1" customFormat="1" ht="14.45" customHeight="1">
      <c r="B34" s="32"/>
      <c r="E34" s="27" t="s">
        <v>43</v>
      </c>
      <c r="F34" s="91">
        <f>ROUND((SUM(BF124:BF279)),2)</f>
        <v>0</v>
      </c>
      <c r="I34" s="92">
        <v>0.12</v>
      </c>
      <c r="J34" s="91">
        <f>ROUND(((SUM(BF124:BF279))*I34),2)</f>
        <v>0</v>
      </c>
      <c r="L34" s="32"/>
    </row>
    <row r="35" spans="2:12" s="1" customFormat="1" ht="14.45" customHeight="1" hidden="1">
      <c r="B35" s="32"/>
      <c r="E35" s="27" t="s">
        <v>44</v>
      </c>
      <c r="F35" s="91">
        <f>ROUND((SUM(BG124:BG279)),2)</f>
        <v>0</v>
      </c>
      <c r="I35" s="92">
        <v>0.21</v>
      </c>
      <c r="J35" s="91">
        <f>0</f>
        <v>0</v>
      </c>
      <c r="L35" s="32"/>
    </row>
    <row r="36" spans="2:12" s="1" customFormat="1" ht="14.45" customHeight="1" hidden="1">
      <c r="B36" s="32"/>
      <c r="E36" s="27" t="s">
        <v>45</v>
      </c>
      <c r="F36" s="91">
        <f>ROUND((SUM(BH124:BH279)),2)</f>
        <v>0</v>
      </c>
      <c r="I36" s="92">
        <v>0.12</v>
      </c>
      <c r="J36" s="91">
        <f>0</f>
        <v>0</v>
      </c>
      <c r="L36" s="32"/>
    </row>
    <row r="37" spans="2:12" s="1" customFormat="1" ht="14.45" customHeight="1" hidden="1">
      <c r="B37" s="32"/>
      <c r="E37" s="27" t="s">
        <v>46</v>
      </c>
      <c r="F37" s="91">
        <f>ROUND((SUM(BI124:BI279)),2)</f>
        <v>0</v>
      </c>
      <c r="I37" s="92">
        <v>0</v>
      </c>
      <c r="J37" s="91">
        <f>0</f>
        <v>0</v>
      </c>
      <c r="L37" s="32"/>
    </row>
    <row r="38" spans="2:12" s="1" customFormat="1" ht="6.95" customHeight="1">
      <c r="B38" s="32"/>
      <c r="L38" s="32"/>
    </row>
    <row r="39" spans="2:12" s="1" customFormat="1" ht="25.35" customHeight="1">
      <c r="B39" s="32"/>
      <c r="C39" s="93"/>
      <c r="D39" s="94" t="s">
        <v>47</v>
      </c>
      <c r="E39" s="57"/>
      <c r="F39" s="57"/>
      <c r="G39" s="95" t="s">
        <v>48</v>
      </c>
      <c r="H39" s="96" t="s">
        <v>49</v>
      </c>
      <c r="I39" s="57"/>
      <c r="J39" s="97">
        <f>SUM(J30:J37)</f>
        <v>0</v>
      </c>
      <c r="K39" s="98"/>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99" t="s">
        <v>53</v>
      </c>
      <c r="G61" s="43" t="s">
        <v>52</v>
      </c>
      <c r="H61" s="34"/>
      <c r="I61" s="34"/>
      <c r="J61" s="100"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99" t="s">
        <v>53</v>
      </c>
      <c r="G76" s="43" t="s">
        <v>52</v>
      </c>
      <c r="H76" s="34"/>
      <c r="I76" s="34"/>
      <c r="J76" s="100"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94</v>
      </c>
      <c r="L82" s="32"/>
    </row>
    <row r="83" spans="2:12" s="1" customFormat="1" ht="6.95" customHeight="1">
      <c r="B83" s="32"/>
      <c r="L83" s="32"/>
    </row>
    <row r="84" spans="2:12" s="1" customFormat="1" ht="12" customHeight="1">
      <c r="B84" s="32"/>
      <c r="C84" s="27" t="s">
        <v>16</v>
      </c>
      <c r="L84" s="32"/>
    </row>
    <row r="85" spans="2:12" s="1" customFormat="1" ht="16.5" customHeight="1">
      <c r="B85" s="32"/>
      <c r="E85" s="229" t="str">
        <f>E7</f>
        <v>Drásov - sanační projekt</v>
      </c>
      <c r="F85" s="230"/>
      <c r="G85" s="230"/>
      <c r="H85" s="230"/>
      <c r="L85" s="32"/>
    </row>
    <row r="86" spans="2:12" s="1" customFormat="1" ht="12" customHeight="1">
      <c r="B86" s="32"/>
      <c r="C86" s="27" t="s">
        <v>92</v>
      </c>
      <c r="L86" s="32"/>
    </row>
    <row r="87" spans="2:12" s="1" customFormat="1" ht="16.5" customHeight="1">
      <c r="B87" s="32"/>
      <c r="E87" s="201" t="str">
        <f>E9</f>
        <v>220545-1 - PD sanace</v>
      </c>
      <c r="F87" s="228"/>
      <c r="G87" s="228"/>
      <c r="H87" s="228"/>
      <c r="L87" s="32"/>
    </row>
    <row r="88" spans="2:12" s="1" customFormat="1" ht="6.95" customHeight="1">
      <c r="B88" s="32"/>
      <c r="L88" s="32"/>
    </row>
    <row r="89" spans="2:12" s="1" customFormat="1" ht="12" customHeight="1">
      <c r="B89" s="32"/>
      <c r="C89" s="27" t="s">
        <v>20</v>
      </c>
      <c r="F89" s="25" t="str">
        <f>F12</f>
        <v>Drásov</v>
      </c>
      <c r="I89" s="27" t="s">
        <v>22</v>
      </c>
      <c r="J89" s="52" t="str">
        <f>IF(J12="","",J12)</f>
        <v>4. 11. 2022</v>
      </c>
      <c r="L89" s="32"/>
    </row>
    <row r="90" spans="2:12" s="1" customFormat="1" ht="6.95" customHeight="1">
      <c r="B90" s="32"/>
      <c r="L90" s="32"/>
    </row>
    <row r="91" spans="2:12" s="1" customFormat="1" ht="15.2" customHeight="1">
      <c r="B91" s="32"/>
      <c r="C91" s="27" t="s">
        <v>24</v>
      </c>
      <c r="F91" s="25" t="str">
        <f>E15</f>
        <v xml:space="preserve"> </v>
      </c>
      <c r="I91" s="27" t="s">
        <v>30</v>
      </c>
      <c r="J91" s="30" t="str">
        <f>E21</f>
        <v>GEOtest, a.s.</v>
      </c>
      <c r="L91" s="32"/>
    </row>
    <row r="92" spans="2:12" s="1" customFormat="1" ht="15.2" customHeight="1">
      <c r="B92" s="32"/>
      <c r="C92" s="27" t="s">
        <v>28</v>
      </c>
      <c r="F92" s="25" t="str">
        <f>IF(E18="","",E18)</f>
        <v>Vyplň údaj</v>
      </c>
      <c r="I92" s="27" t="s">
        <v>35</v>
      </c>
      <c r="J92" s="30" t="str">
        <f>E24</f>
        <v xml:space="preserve"> </v>
      </c>
      <c r="L92" s="32"/>
    </row>
    <row r="93" spans="2:12" s="1" customFormat="1" ht="10.35" customHeight="1">
      <c r="B93" s="32"/>
      <c r="L93" s="32"/>
    </row>
    <row r="94" spans="2:12" s="1" customFormat="1" ht="29.25" customHeight="1">
      <c r="B94" s="32"/>
      <c r="C94" s="101" t="s">
        <v>95</v>
      </c>
      <c r="D94" s="93"/>
      <c r="E94" s="93"/>
      <c r="F94" s="93"/>
      <c r="G94" s="93"/>
      <c r="H94" s="93"/>
      <c r="I94" s="93"/>
      <c r="J94" s="102" t="s">
        <v>96</v>
      </c>
      <c r="K94" s="93"/>
      <c r="L94" s="32"/>
    </row>
    <row r="95" spans="2:12" s="1" customFormat="1" ht="10.35" customHeight="1">
      <c r="B95" s="32"/>
      <c r="L95" s="32"/>
    </row>
    <row r="96" spans="2:47" s="1" customFormat="1" ht="22.9" customHeight="1">
      <c r="B96" s="32"/>
      <c r="C96" s="103" t="s">
        <v>97</v>
      </c>
      <c r="J96" s="66">
        <f>J124</f>
        <v>0</v>
      </c>
      <c r="L96" s="32"/>
      <c r="AU96" s="17" t="s">
        <v>98</v>
      </c>
    </row>
    <row r="97" spans="2:12" s="8" customFormat="1" ht="24.95" customHeight="1">
      <c r="B97" s="104"/>
      <c r="D97" s="105" t="s">
        <v>99</v>
      </c>
      <c r="E97" s="106"/>
      <c r="F97" s="106"/>
      <c r="G97" s="106"/>
      <c r="H97" s="106"/>
      <c r="I97" s="106"/>
      <c r="J97" s="107">
        <f>J125</f>
        <v>0</v>
      </c>
      <c r="L97" s="104"/>
    </row>
    <row r="98" spans="2:12" s="9" customFormat="1" ht="19.9" customHeight="1">
      <c r="B98" s="108"/>
      <c r="D98" s="109" t="s">
        <v>100</v>
      </c>
      <c r="E98" s="110"/>
      <c r="F98" s="110"/>
      <c r="G98" s="110"/>
      <c r="H98" s="110"/>
      <c r="I98" s="110"/>
      <c r="J98" s="111">
        <f>J126</f>
        <v>0</v>
      </c>
      <c r="L98" s="108"/>
    </row>
    <row r="99" spans="2:12" s="9" customFormat="1" ht="19.9" customHeight="1">
      <c r="B99" s="108"/>
      <c r="D99" s="109" t="s">
        <v>101</v>
      </c>
      <c r="E99" s="110"/>
      <c r="F99" s="110"/>
      <c r="G99" s="110"/>
      <c r="H99" s="110"/>
      <c r="I99" s="110"/>
      <c r="J99" s="111">
        <f>J225</f>
        <v>0</v>
      </c>
      <c r="L99" s="108"/>
    </row>
    <row r="100" spans="2:12" s="9" customFormat="1" ht="19.9" customHeight="1">
      <c r="B100" s="108"/>
      <c r="D100" s="109" t="s">
        <v>102</v>
      </c>
      <c r="E100" s="110"/>
      <c r="F100" s="110"/>
      <c r="G100" s="110"/>
      <c r="H100" s="110"/>
      <c r="I100" s="110"/>
      <c r="J100" s="111">
        <f>J251</f>
        <v>0</v>
      </c>
      <c r="L100" s="108"/>
    </row>
    <row r="101" spans="2:12" s="9" customFormat="1" ht="19.9" customHeight="1">
      <c r="B101" s="108"/>
      <c r="D101" s="109" t="s">
        <v>103</v>
      </c>
      <c r="E101" s="110"/>
      <c r="F101" s="110"/>
      <c r="G101" s="110"/>
      <c r="H101" s="110"/>
      <c r="I101" s="110"/>
      <c r="J101" s="111">
        <f>J256</f>
        <v>0</v>
      </c>
      <c r="L101" s="108"/>
    </row>
    <row r="102" spans="2:12" s="9" customFormat="1" ht="19.9" customHeight="1">
      <c r="B102" s="108"/>
      <c r="D102" s="109" t="s">
        <v>104</v>
      </c>
      <c r="E102" s="110"/>
      <c r="F102" s="110"/>
      <c r="G102" s="110"/>
      <c r="H102" s="110"/>
      <c r="I102" s="110"/>
      <c r="J102" s="111">
        <f>J260</f>
        <v>0</v>
      </c>
      <c r="L102" s="108"/>
    </row>
    <row r="103" spans="2:12" s="9" customFormat="1" ht="19.9" customHeight="1">
      <c r="B103" s="108"/>
      <c r="D103" s="109" t="s">
        <v>105</v>
      </c>
      <c r="E103" s="110"/>
      <c r="F103" s="110"/>
      <c r="G103" s="110"/>
      <c r="H103" s="110"/>
      <c r="I103" s="110"/>
      <c r="J103" s="111">
        <f>J268</f>
        <v>0</v>
      </c>
      <c r="L103" s="108"/>
    </row>
    <row r="104" spans="2:12" s="9" customFormat="1" ht="19.9" customHeight="1">
      <c r="B104" s="108"/>
      <c r="D104" s="109" t="s">
        <v>106</v>
      </c>
      <c r="E104" s="110"/>
      <c r="F104" s="110"/>
      <c r="G104" s="110"/>
      <c r="H104" s="110"/>
      <c r="I104" s="110"/>
      <c r="J104" s="111">
        <f>J275</f>
        <v>0</v>
      </c>
      <c r="L104" s="108"/>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107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29" t="str">
        <f>E7</f>
        <v>Drásov - sanační projekt</v>
      </c>
      <c r="F114" s="230"/>
      <c r="G114" s="230"/>
      <c r="H114" s="230"/>
      <c r="L114" s="32"/>
    </row>
    <row r="115" spans="2:12" s="1" customFormat="1" ht="12" customHeight="1">
      <c r="B115" s="32"/>
      <c r="C115" s="27" t="s">
        <v>92</v>
      </c>
      <c r="L115" s="32"/>
    </row>
    <row r="116" spans="2:12" s="1" customFormat="1" ht="16.5" customHeight="1">
      <c r="B116" s="32"/>
      <c r="E116" s="201" t="str">
        <f>E9</f>
        <v>220545-1 - PD sanace</v>
      </c>
      <c r="F116" s="228"/>
      <c r="G116" s="228"/>
      <c r="H116" s="228"/>
      <c r="L116" s="32"/>
    </row>
    <row r="117" spans="2:12" s="1" customFormat="1" ht="6.95" customHeight="1">
      <c r="B117" s="32"/>
      <c r="L117" s="32"/>
    </row>
    <row r="118" spans="2:12" s="1" customFormat="1" ht="12" customHeight="1">
      <c r="B118" s="32"/>
      <c r="C118" s="27" t="s">
        <v>20</v>
      </c>
      <c r="F118" s="25" t="str">
        <f>F12</f>
        <v>Drásov</v>
      </c>
      <c r="I118" s="27" t="s">
        <v>22</v>
      </c>
      <c r="J118" s="52" t="str">
        <f>IF(J12="","",J12)</f>
        <v>4. 11. 2022</v>
      </c>
      <c r="L118" s="32"/>
    </row>
    <row r="119" spans="2:12" s="1" customFormat="1" ht="6.95" customHeight="1">
      <c r="B119" s="32"/>
      <c r="L119" s="32"/>
    </row>
    <row r="120" spans="2:12" s="1" customFormat="1" ht="15.2" customHeight="1">
      <c r="B120" s="32"/>
      <c r="C120" s="27" t="s">
        <v>24</v>
      </c>
      <c r="F120" s="25" t="str">
        <f>E15</f>
        <v xml:space="preserve"> </v>
      </c>
      <c r="I120" s="27" t="s">
        <v>30</v>
      </c>
      <c r="J120" s="30" t="str">
        <f>E21</f>
        <v>GEOtest, a.s.</v>
      </c>
      <c r="L120" s="32"/>
    </row>
    <row r="121" spans="2:12" s="1" customFormat="1" ht="15.2" customHeight="1">
      <c r="B121" s="32"/>
      <c r="C121" s="27" t="s">
        <v>28</v>
      </c>
      <c r="F121" s="25" t="str">
        <f>IF(E18="","",E18)</f>
        <v>Vyplň údaj</v>
      </c>
      <c r="I121" s="27" t="s">
        <v>35</v>
      </c>
      <c r="J121" s="30" t="str">
        <f>E24</f>
        <v xml:space="preserve"> </v>
      </c>
      <c r="L121" s="32"/>
    </row>
    <row r="122" spans="2:12" s="1" customFormat="1" ht="10.35" customHeight="1">
      <c r="B122" s="32"/>
      <c r="L122" s="32"/>
    </row>
    <row r="123" spans="2:20" s="10" customFormat="1" ht="29.25" customHeight="1">
      <c r="B123" s="112"/>
      <c r="C123" s="113" t="s">
        <v>108</v>
      </c>
      <c r="D123" s="114" t="s">
        <v>62</v>
      </c>
      <c r="E123" s="114" t="s">
        <v>58</v>
      </c>
      <c r="F123" s="114" t="s">
        <v>59</v>
      </c>
      <c r="G123" s="114" t="s">
        <v>109</v>
      </c>
      <c r="H123" s="114" t="s">
        <v>110</v>
      </c>
      <c r="I123" s="114" t="s">
        <v>111</v>
      </c>
      <c r="J123" s="114" t="s">
        <v>96</v>
      </c>
      <c r="K123" s="115" t="s">
        <v>112</v>
      </c>
      <c r="L123" s="112"/>
      <c r="M123" s="59" t="s">
        <v>1</v>
      </c>
      <c r="N123" s="60" t="s">
        <v>41</v>
      </c>
      <c r="O123" s="60" t="s">
        <v>113</v>
      </c>
      <c r="P123" s="60" t="s">
        <v>114</v>
      </c>
      <c r="Q123" s="60" t="s">
        <v>115</v>
      </c>
      <c r="R123" s="60" t="s">
        <v>116</v>
      </c>
      <c r="S123" s="60" t="s">
        <v>117</v>
      </c>
      <c r="T123" s="61" t="s">
        <v>118</v>
      </c>
    </row>
    <row r="124" spans="2:63" s="1" customFormat="1" ht="22.9" customHeight="1">
      <c r="B124" s="32"/>
      <c r="C124" s="64" t="s">
        <v>119</v>
      </c>
      <c r="J124" s="116">
        <f>BK124</f>
        <v>0</v>
      </c>
      <c r="L124" s="32"/>
      <c r="M124" s="62"/>
      <c r="N124" s="53"/>
      <c r="O124" s="53"/>
      <c r="P124" s="117">
        <f>P125</f>
        <v>0</v>
      </c>
      <c r="Q124" s="53"/>
      <c r="R124" s="117">
        <f>R125</f>
        <v>268.10661832999995</v>
      </c>
      <c r="S124" s="53"/>
      <c r="T124" s="118">
        <f>T125</f>
        <v>95.85</v>
      </c>
      <c r="AT124" s="17" t="s">
        <v>76</v>
      </c>
      <c r="AU124" s="17" t="s">
        <v>98</v>
      </c>
      <c r="BK124" s="119">
        <f>BK125</f>
        <v>0</v>
      </c>
    </row>
    <row r="125" spans="2:63" s="11" customFormat="1" ht="25.9" customHeight="1">
      <c r="B125" s="120"/>
      <c r="D125" s="121" t="s">
        <v>76</v>
      </c>
      <c r="E125" s="122" t="s">
        <v>120</v>
      </c>
      <c r="F125" s="122" t="s">
        <v>121</v>
      </c>
      <c r="I125" s="123"/>
      <c r="J125" s="124">
        <f>BK125</f>
        <v>0</v>
      </c>
      <c r="L125" s="120"/>
      <c r="M125" s="125"/>
      <c r="P125" s="126">
        <f>P126+P225+P251+P256+P260+P268+P275</f>
        <v>0</v>
      </c>
      <c r="R125" s="126">
        <f>R126+R225+R251+R256+R260+R268+R275</f>
        <v>268.10661832999995</v>
      </c>
      <c r="T125" s="127">
        <f>T126+T225+T251+T256+T260+T268+T275</f>
        <v>95.85</v>
      </c>
      <c r="AR125" s="121" t="s">
        <v>85</v>
      </c>
      <c r="AT125" s="128" t="s">
        <v>76</v>
      </c>
      <c r="AU125" s="128" t="s">
        <v>77</v>
      </c>
      <c r="AY125" s="121" t="s">
        <v>122</v>
      </c>
      <c r="BK125" s="129">
        <f>BK126+BK225+BK251+BK256+BK260+BK268+BK275</f>
        <v>0</v>
      </c>
    </row>
    <row r="126" spans="2:63" s="11" customFormat="1" ht="22.9" customHeight="1">
      <c r="B126" s="120"/>
      <c r="D126" s="121" t="s">
        <v>76</v>
      </c>
      <c r="E126" s="130" t="s">
        <v>85</v>
      </c>
      <c r="F126" s="130" t="s">
        <v>123</v>
      </c>
      <c r="I126" s="123"/>
      <c r="J126" s="131">
        <f>BK126</f>
        <v>0</v>
      </c>
      <c r="L126" s="120"/>
      <c r="M126" s="125"/>
      <c r="P126" s="126">
        <f>SUM(P127:P224)</f>
        <v>0</v>
      </c>
      <c r="R126" s="126">
        <f>SUM(R127:R224)</f>
        <v>13.584480000000001</v>
      </c>
      <c r="T126" s="127">
        <f>SUM(T127:T224)</f>
        <v>95.85</v>
      </c>
      <c r="AR126" s="121" t="s">
        <v>85</v>
      </c>
      <c r="AT126" s="128" t="s">
        <v>76</v>
      </c>
      <c r="AU126" s="128" t="s">
        <v>85</v>
      </c>
      <c r="AY126" s="121" t="s">
        <v>122</v>
      </c>
      <c r="BK126" s="129">
        <f>SUM(BK127:BK224)</f>
        <v>0</v>
      </c>
    </row>
    <row r="127" spans="2:65" s="1" customFormat="1" ht="16.5" customHeight="1">
      <c r="B127" s="32"/>
      <c r="C127" s="132" t="s">
        <v>85</v>
      </c>
      <c r="D127" s="132" t="s">
        <v>124</v>
      </c>
      <c r="E127" s="133" t="s">
        <v>125</v>
      </c>
      <c r="F127" s="134" t="s">
        <v>126</v>
      </c>
      <c r="G127" s="135" t="s">
        <v>127</v>
      </c>
      <c r="H127" s="136">
        <v>270</v>
      </c>
      <c r="I127" s="137"/>
      <c r="J127" s="138">
        <f>ROUND(I127*H127,2)</f>
        <v>0</v>
      </c>
      <c r="K127" s="134" t="s">
        <v>128</v>
      </c>
      <c r="L127" s="32"/>
      <c r="M127" s="139" t="s">
        <v>1</v>
      </c>
      <c r="N127" s="140" t="s">
        <v>42</v>
      </c>
      <c r="P127" s="141">
        <f>O127*H127</f>
        <v>0</v>
      </c>
      <c r="Q127" s="141">
        <v>0</v>
      </c>
      <c r="R127" s="141">
        <f>Q127*H127</f>
        <v>0</v>
      </c>
      <c r="S127" s="141">
        <v>0.355</v>
      </c>
      <c r="T127" s="142">
        <f>S127*H127</f>
        <v>95.85</v>
      </c>
      <c r="AR127" s="143" t="s">
        <v>129</v>
      </c>
      <c r="AT127" s="143" t="s">
        <v>124</v>
      </c>
      <c r="AU127" s="143" t="s">
        <v>87</v>
      </c>
      <c r="AY127" s="17" t="s">
        <v>122</v>
      </c>
      <c r="BE127" s="144">
        <f>IF(N127="základní",J127,0)</f>
        <v>0</v>
      </c>
      <c r="BF127" s="144">
        <f>IF(N127="snížená",J127,0)</f>
        <v>0</v>
      </c>
      <c r="BG127" s="144">
        <f>IF(N127="zákl. přenesená",J127,0)</f>
        <v>0</v>
      </c>
      <c r="BH127" s="144">
        <f>IF(N127="sníž. přenesená",J127,0)</f>
        <v>0</v>
      </c>
      <c r="BI127" s="144">
        <f>IF(N127="nulová",J127,0)</f>
        <v>0</v>
      </c>
      <c r="BJ127" s="17" t="s">
        <v>85</v>
      </c>
      <c r="BK127" s="144">
        <f>ROUND(I127*H127,2)</f>
        <v>0</v>
      </c>
      <c r="BL127" s="17" t="s">
        <v>129</v>
      </c>
      <c r="BM127" s="143" t="s">
        <v>130</v>
      </c>
    </row>
    <row r="128" spans="2:47" s="1" customFormat="1" ht="29.25">
      <c r="B128" s="32"/>
      <c r="D128" s="145" t="s">
        <v>131</v>
      </c>
      <c r="F128" s="146" t="s">
        <v>132</v>
      </c>
      <c r="I128" s="147"/>
      <c r="L128" s="32"/>
      <c r="M128" s="148"/>
      <c r="T128" s="56"/>
      <c r="AT128" s="17" t="s">
        <v>131</v>
      </c>
      <c r="AU128" s="17" t="s">
        <v>87</v>
      </c>
    </row>
    <row r="129" spans="2:51" s="12" customFormat="1" ht="12">
      <c r="B129" s="149"/>
      <c r="D129" s="145" t="s">
        <v>133</v>
      </c>
      <c r="E129" s="150" t="s">
        <v>1</v>
      </c>
      <c r="F129" s="151" t="s">
        <v>134</v>
      </c>
      <c r="H129" s="152">
        <v>270</v>
      </c>
      <c r="I129" s="153"/>
      <c r="L129" s="149"/>
      <c r="M129" s="154"/>
      <c r="T129" s="155"/>
      <c r="AT129" s="150" t="s">
        <v>133</v>
      </c>
      <c r="AU129" s="150" t="s">
        <v>87</v>
      </c>
      <c r="AV129" s="12" t="s">
        <v>87</v>
      </c>
      <c r="AW129" s="12" t="s">
        <v>34</v>
      </c>
      <c r="AX129" s="12" t="s">
        <v>85</v>
      </c>
      <c r="AY129" s="150" t="s">
        <v>122</v>
      </c>
    </row>
    <row r="130" spans="2:65" s="1" customFormat="1" ht="24.2" customHeight="1">
      <c r="B130" s="32"/>
      <c r="C130" s="132" t="s">
        <v>87</v>
      </c>
      <c r="D130" s="132" t="s">
        <v>124</v>
      </c>
      <c r="E130" s="133" t="s">
        <v>135</v>
      </c>
      <c r="F130" s="134" t="s">
        <v>136</v>
      </c>
      <c r="G130" s="135" t="s">
        <v>127</v>
      </c>
      <c r="H130" s="136">
        <v>185.9</v>
      </c>
      <c r="I130" s="137"/>
      <c r="J130" s="138">
        <f>ROUND(I130*H130,2)</f>
        <v>0</v>
      </c>
      <c r="K130" s="134" t="s">
        <v>128</v>
      </c>
      <c r="L130" s="32"/>
      <c r="M130" s="139" t="s">
        <v>1</v>
      </c>
      <c r="N130" s="140" t="s">
        <v>42</v>
      </c>
      <c r="P130" s="141">
        <f>O130*H130</f>
        <v>0</v>
      </c>
      <c r="Q130" s="141">
        <v>0</v>
      </c>
      <c r="R130" s="141">
        <f>Q130*H130</f>
        <v>0</v>
      </c>
      <c r="S130" s="141">
        <v>0</v>
      </c>
      <c r="T130" s="142">
        <f>S130*H130</f>
        <v>0</v>
      </c>
      <c r="AR130" s="143" t="s">
        <v>129</v>
      </c>
      <c r="AT130" s="143" t="s">
        <v>124</v>
      </c>
      <c r="AU130" s="143" t="s">
        <v>87</v>
      </c>
      <c r="AY130" s="17" t="s">
        <v>122</v>
      </c>
      <c r="BE130" s="144">
        <f>IF(N130="základní",J130,0)</f>
        <v>0</v>
      </c>
      <c r="BF130" s="144">
        <f>IF(N130="snížená",J130,0)</f>
        <v>0</v>
      </c>
      <c r="BG130" s="144">
        <f>IF(N130="zákl. přenesená",J130,0)</f>
        <v>0</v>
      </c>
      <c r="BH130" s="144">
        <f>IF(N130="sníž. přenesená",J130,0)</f>
        <v>0</v>
      </c>
      <c r="BI130" s="144">
        <f>IF(N130="nulová",J130,0)</f>
        <v>0</v>
      </c>
      <c r="BJ130" s="17" t="s">
        <v>85</v>
      </c>
      <c r="BK130" s="144">
        <f>ROUND(I130*H130,2)</f>
        <v>0</v>
      </c>
      <c r="BL130" s="17" t="s">
        <v>129</v>
      </c>
      <c r="BM130" s="143" t="s">
        <v>137</v>
      </c>
    </row>
    <row r="131" spans="2:47" s="1" customFormat="1" ht="19.5">
      <c r="B131" s="32"/>
      <c r="D131" s="145" t="s">
        <v>131</v>
      </c>
      <c r="F131" s="146" t="s">
        <v>138</v>
      </c>
      <c r="I131" s="147"/>
      <c r="L131" s="32"/>
      <c r="M131" s="148"/>
      <c r="T131" s="56"/>
      <c r="AT131" s="17" t="s">
        <v>131</v>
      </c>
      <c r="AU131" s="17" t="s">
        <v>87</v>
      </c>
    </row>
    <row r="132" spans="2:51" s="12" customFormat="1" ht="12">
      <c r="B132" s="149"/>
      <c r="D132" s="145" t="s">
        <v>133</v>
      </c>
      <c r="E132" s="150" t="s">
        <v>1</v>
      </c>
      <c r="F132" s="151" t="s">
        <v>139</v>
      </c>
      <c r="H132" s="152">
        <v>185.9</v>
      </c>
      <c r="I132" s="153"/>
      <c r="L132" s="149"/>
      <c r="M132" s="154"/>
      <c r="T132" s="155"/>
      <c r="AT132" s="150" t="s">
        <v>133</v>
      </c>
      <c r="AU132" s="150" t="s">
        <v>87</v>
      </c>
      <c r="AV132" s="12" t="s">
        <v>87</v>
      </c>
      <c r="AW132" s="12" t="s">
        <v>34</v>
      </c>
      <c r="AX132" s="12" t="s">
        <v>85</v>
      </c>
      <c r="AY132" s="150" t="s">
        <v>122</v>
      </c>
    </row>
    <row r="133" spans="2:65" s="1" customFormat="1" ht="33" customHeight="1">
      <c r="B133" s="32"/>
      <c r="C133" s="132" t="s">
        <v>140</v>
      </c>
      <c r="D133" s="132" t="s">
        <v>124</v>
      </c>
      <c r="E133" s="133" t="s">
        <v>141</v>
      </c>
      <c r="F133" s="134" t="s">
        <v>142</v>
      </c>
      <c r="G133" s="135" t="s">
        <v>143</v>
      </c>
      <c r="H133" s="136">
        <v>2550.6</v>
      </c>
      <c r="I133" s="137"/>
      <c r="J133" s="138">
        <f>ROUND(I133*H133,2)</f>
        <v>0</v>
      </c>
      <c r="K133" s="134" t="s">
        <v>128</v>
      </c>
      <c r="L133" s="32"/>
      <c r="M133" s="139" t="s">
        <v>1</v>
      </c>
      <c r="N133" s="140" t="s">
        <v>42</v>
      </c>
      <c r="P133" s="141">
        <f>O133*H133</f>
        <v>0</v>
      </c>
      <c r="Q133" s="141">
        <v>0</v>
      </c>
      <c r="R133" s="141">
        <f>Q133*H133</f>
        <v>0</v>
      </c>
      <c r="S133" s="141">
        <v>0</v>
      </c>
      <c r="T133" s="142">
        <f>S133*H133</f>
        <v>0</v>
      </c>
      <c r="AR133" s="143" t="s">
        <v>129</v>
      </c>
      <c r="AT133" s="143" t="s">
        <v>124</v>
      </c>
      <c r="AU133" s="143" t="s">
        <v>87</v>
      </c>
      <c r="AY133" s="17" t="s">
        <v>122</v>
      </c>
      <c r="BE133" s="144">
        <f>IF(N133="základní",J133,0)</f>
        <v>0</v>
      </c>
      <c r="BF133" s="144">
        <f>IF(N133="snížená",J133,0)</f>
        <v>0</v>
      </c>
      <c r="BG133" s="144">
        <f>IF(N133="zákl. přenesená",J133,0)</f>
        <v>0</v>
      </c>
      <c r="BH133" s="144">
        <f>IF(N133="sníž. přenesená",J133,0)</f>
        <v>0</v>
      </c>
      <c r="BI133" s="144">
        <f>IF(N133="nulová",J133,0)</f>
        <v>0</v>
      </c>
      <c r="BJ133" s="17" t="s">
        <v>85</v>
      </c>
      <c r="BK133" s="144">
        <f>ROUND(I133*H133,2)</f>
        <v>0</v>
      </c>
      <c r="BL133" s="17" t="s">
        <v>129</v>
      </c>
      <c r="BM133" s="143" t="s">
        <v>144</v>
      </c>
    </row>
    <row r="134" spans="2:47" s="1" customFormat="1" ht="19.5">
      <c r="B134" s="32"/>
      <c r="D134" s="145" t="s">
        <v>131</v>
      </c>
      <c r="F134" s="146" t="s">
        <v>145</v>
      </c>
      <c r="I134" s="147"/>
      <c r="L134" s="32"/>
      <c r="M134" s="148"/>
      <c r="T134" s="56"/>
      <c r="AT134" s="17" t="s">
        <v>131</v>
      </c>
      <c r="AU134" s="17" t="s">
        <v>87</v>
      </c>
    </row>
    <row r="135" spans="2:51" s="12" customFormat="1" ht="12">
      <c r="B135" s="149"/>
      <c r="D135" s="145" t="s">
        <v>133</v>
      </c>
      <c r="E135" s="150" t="s">
        <v>1</v>
      </c>
      <c r="F135" s="151" t="s">
        <v>146</v>
      </c>
      <c r="H135" s="152">
        <v>143</v>
      </c>
      <c r="I135" s="153"/>
      <c r="L135" s="149"/>
      <c r="M135" s="154"/>
      <c r="T135" s="155"/>
      <c r="AT135" s="150" t="s">
        <v>133</v>
      </c>
      <c r="AU135" s="150" t="s">
        <v>87</v>
      </c>
      <c r="AV135" s="12" t="s">
        <v>87</v>
      </c>
      <c r="AW135" s="12" t="s">
        <v>34</v>
      </c>
      <c r="AX135" s="12" t="s">
        <v>77</v>
      </c>
      <c r="AY135" s="150" t="s">
        <v>122</v>
      </c>
    </row>
    <row r="136" spans="2:51" s="12" customFormat="1" ht="22.5">
      <c r="B136" s="149"/>
      <c r="D136" s="145" t="s">
        <v>133</v>
      </c>
      <c r="E136" s="150" t="s">
        <v>1</v>
      </c>
      <c r="F136" s="151" t="s">
        <v>147</v>
      </c>
      <c r="H136" s="152">
        <v>683</v>
      </c>
      <c r="I136" s="153"/>
      <c r="L136" s="149"/>
      <c r="M136" s="154"/>
      <c r="T136" s="155"/>
      <c r="AT136" s="150" t="s">
        <v>133</v>
      </c>
      <c r="AU136" s="150" t="s">
        <v>87</v>
      </c>
      <c r="AV136" s="12" t="s">
        <v>87</v>
      </c>
      <c r="AW136" s="12" t="s">
        <v>34</v>
      </c>
      <c r="AX136" s="12" t="s">
        <v>77</v>
      </c>
      <c r="AY136" s="150" t="s">
        <v>122</v>
      </c>
    </row>
    <row r="137" spans="2:51" s="13" customFormat="1" ht="12">
      <c r="B137" s="156"/>
      <c r="D137" s="145" t="s">
        <v>133</v>
      </c>
      <c r="E137" s="157" t="s">
        <v>1</v>
      </c>
      <c r="F137" s="158" t="s">
        <v>148</v>
      </c>
      <c r="H137" s="159">
        <v>826</v>
      </c>
      <c r="I137" s="160"/>
      <c r="L137" s="156"/>
      <c r="M137" s="161"/>
      <c r="T137" s="162"/>
      <c r="AT137" s="157" t="s">
        <v>133</v>
      </c>
      <c r="AU137" s="157" t="s">
        <v>87</v>
      </c>
      <c r="AV137" s="13" t="s">
        <v>140</v>
      </c>
      <c r="AW137" s="13" t="s">
        <v>34</v>
      </c>
      <c r="AX137" s="13" t="s">
        <v>77</v>
      </c>
      <c r="AY137" s="157" t="s">
        <v>122</v>
      </c>
    </row>
    <row r="138" spans="2:51" s="12" customFormat="1" ht="22.5">
      <c r="B138" s="149"/>
      <c r="D138" s="145" t="s">
        <v>133</v>
      </c>
      <c r="E138" s="150" t="s">
        <v>1</v>
      </c>
      <c r="F138" s="151" t="s">
        <v>149</v>
      </c>
      <c r="H138" s="152">
        <v>1588</v>
      </c>
      <c r="I138" s="153"/>
      <c r="L138" s="149"/>
      <c r="M138" s="154"/>
      <c r="T138" s="155"/>
      <c r="AT138" s="150" t="s">
        <v>133</v>
      </c>
      <c r="AU138" s="150" t="s">
        <v>87</v>
      </c>
      <c r="AV138" s="12" t="s">
        <v>87</v>
      </c>
      <c r="AW138" s="12" t="s">
        <v>34</v>
      </c>
      <c r="AX138" s="12" t="s">
        <v>77</v>
      </c>
      <c r="AY138" s="150" t="s">
        <v>122</v>
      </c>
    </row>
    <row r="139" spans="2:51" s="12" customFormat="1" ht="12">
      <c r="B139" s="149"/>
      <c r="D139" s="145" t="s">
        <v>133</v>
      </c>
      <c r="E139" s="150" t="s">
        <v>1</v>
      </c>
      <c r="F139" s="151" t="s">
        <v>150</v>
      </c>
      <c r="H139" s="152">
        <v>136.6</v>
      </c>
      <c r="I139" s="153"/>
      <c r="L139" s="149"/>
      <c r="M139" s="154"/>
      <c r="T139" s="155"/>
      <c r="AT139" s="150" t="s">
        <v>133</v>
      </c>
      <c r="AU139" s="150" t="s">
        <v>87</v>
      </c>
      <c r="AV139" s="12" t="s">
        <v>87</v>
      </c>
      <c r="AW139" s="12" t="s">
        <v>34</v>
      </c>
      <c r="AX139" s="12" t="s">
        <v>77</v>
      </c>
      <c r="AY139" s="150" t="s">
        <v>122</v>
      </c>
    </row>
    <row r="140" spans="2:51" s="13" customFormat="1" ht="12">
      <c r="B140" s="156"/>
      <c r="D140" s="145" t="s">
        <v>133</v>
      </c>
      <c r="E140" s="157" t="s">
        <v>1</v>
      </c>
      <c r="F140" s="158" t="s">
        <v>148</v>
      </c>
      <c r="H140" s="159">
        <v>1724.6</v>
      </c>
      <c r="I140" s="160"/>
      <c r="L140" s="156"/>
      <c r="M140" s="161"/>
      <c r="T140" s="162"/>
      <c r="AT140" s="157" t="s">
        <v>133</v>
      </c>
      <c r="AU140" s="157" t="s">
        <v>87</v>
      </c>
      <c r="AV140" s="13" t="s">
        <v>140</v>
      </c>
      <c r="AW140" s="13" t="s">
        <v>34</v>
      </c>
      <c r="AX140" s="13" t="s">
        <v>77</v>
      </c>
      <c r="AY140" s="157" t="s">
        <v>122</v>
      </c>
    </row>
    <row r="141" spans="2:51" s="14" customFormat="1" ht="12">
      <c r="B141" s="163"/>
      <c r="D141" s="145" t="s">
        <v>133</v>
      </c>
      <c r="E141" s="164" t="s">
        <v>1</v>
      </c>
      <c r="F141" s="165" t="s">
        <v>151</v>
      </c>
      <c r="H141" s="166">
        <v>2550.6</v>
      </c>
      <c r="I141" s="167"/>
      <c r="L141" s="163"/>
      <c r="M141" s="168"/>
      <c r="T141" s="169"/>
      <c r="AT141" s="164" t="s">
        <v>133</v>
      </c>
      <c r="AU141" s="164" t="s">
        <v>87</v>
      </c>
      <c r="AV141" s="14" t="s">
        <v>129</v>
      </c>
      <c r="AW141" s="14" t="s">
        <v>34</v>
      </c>
      <c r="AX141" s="14" t="s">
        <v>85</v>
      </c>
      <c r="AY141" s="164" t="s">
        <v>122</v>
      </c>
    </row>
    <row r="142" spans="2:65" s="1" customFormat="1" ht="16.5" customHeight="1">
      <c r="B142" s="32"/>
      <c r="C142" s="132" t="s">
        <v>129</v>
      </c>
      <c r="D142" s="132" t="s">
        <v>124</v>
      </c>
      <c r="E142" s="133" t="s">
        <v>152</v>
      </c>
      <c r="F142" s="134" t="s">
        <v>153</v>
      </c>
      <c r="G142" s="135" t="s">
        <v>154</v>
      </c>
      <c r="H142" s="136">
        <v>130</v>
      </c>
      <c r="I142" s="137"/>
      <c r="J142" s="138">
        <f>ROUND(I142*H142,2)</f>
        <v>0</v>
      </c>
      <c r="K142" s="134" t="s">
        <v>128</v>
      </c>
      <c r="L142" s="32"/>
      <c r="M142" s="139" t="s">
        <v>1</v>
      </c>
      <c r="N142" s="140" t="s">
        <v>42</v>
      </c>
      <c r="P142" s="141">
        <f>O142*H142</f>
        <v>0</v>
      </c>
      <c r="Q142" s="141">
        <v>0.00088</v>
      </c>
      <c r="R142" s="141">
        <f>Q142*H142</f>
        <v>0.1144</v>
      </c>
      <c r="S142" s="141">
        <v>0</v>
      </c>
      <c r="T142" s="142">
        <f>S142*H142</f>
        <v>0</v>
      </c>
      <c r="AR142" s="143" t="s">
        <v>129</v>
      </c>
      <c r="AT142" s="143" t="s">
        <v>124</v>
      </c>
      <c r="AU142" s="143" t="s">
        <v>87</v>
      </c>
      <c r="AY142" s="17" t="s">
        <v>122</v>
      </c>
      <c r="BE142" s="144">
        <f>IF(N142="základní",J142,0)</f>
        <v>0</v>
      </c>
      <c r="BF142" s="144">
        <f>IF(N142="snížená",J142,0)</f>
        <v>0</v>
      </c>
      <c r="BG142" s="144">
        <f>IF(N142="zákl. přenesená",J142,0)</f>
        <v>0</v>
      </c>
      <c r="BH142" s="144">
        <f>IF(N142="sníž. přenesená",J142,0)</f>
        <v>0</v>
      </c>
      <c r="BI142" s="144">
        <f>IF(N142="nulová",J142,0)</f>
        <v>0</v>
      </c>
      <c r="BJ142" s="17" t="s">
        <v>85</v>
      </c>
      <c r="BK142" s="144">
        <f>ROUND(I142*H142,2)</f>
        <v>0</v>
      </c>
      <c r="BL142" s="17" t="s">
        <v>129</v>
      </c>
      <c r="BM142" s="143" t="s">
        <v>155</v>
      </c>
    </row>
    <row r="143" spans="2:47" s="1" customFormat="1" ht="29.25">
      <c r="B143" s="32"/>
      <c r="D143" s="145" t="s">
        <v>131</v>
      </c>
      <c r="F143" s="146" t="s">
        <v>156</v>
      </c>
      <c r="I143" s="147"/>
      <c r="L143" s="32"/>
      <c r="M143" s="148"/>
      <c r="T143" s="56"/>
      <c r="AT143" s="17" t="s">
        <v>131</v>
      </c>
      <c r="AU143" s="17" t="s">
        <v>87</v>
      </c>
    </row>
    <row r="144" spans="2:51" s="12" customFormat="1" ht="12">
      <c r="B144" s="149"/>
      <c r="D144" s="145" t="s">
        <v>133</v>
      </c>
      <c r="E144" s="150" t="s">
        <v>1</v>
      </c>
      <c r="F144" s="151" t="s">
        <v>157</v>
      </c>
      <c r="H144" s="152">
        <v>130</v>
      </c>
      <c r="I144" s="153"/>
      <c r="L144" s="149"/>
      <c r="M144" s="154"/>
      <c r="T144" s="155"/>
      <c r="AT144" s="150" t="s">
        <v>133</v>
      </c>
      <c r="AU144" s="150" t="s">
        <v>87</v>
      </c>
      <c r="AV144" s="12" t="s">
        <v>87</v>
      </c>
      <c r="AW144" s="12" t="s">
        <v>34</v>
      </c>
      <c r="AX144" s="12" t="s">
        <v>85</v>
      </c>
      <c r="AY144" s="150" t="s">
        <v>122</v>
      </c>
    </row>
    <row r="145" spans="2:65" s="1" customFormat="1" ht="21.75" customHeight="1">
      <c r="B145" s="32"/>
      <c r="C145" s="170" t="s">
        <v>158</v>
      </c>
      <c r="D145" s="170" t="s">
        <v>159</v>
      </c>
      <c r="E145" s="171" t="s">
        <v>160</v>
      </c>
      <c r="F145" s="172" t="s">
        <v>161</v>
      </c>
      <c r="G145" s="173" t="s">
        <v>162</v>
      </c>
      <c r="H145" s="174">
        <v>6.383</v>
      </c>
      <c r="I145" s="175"/>
      <c r="J145" s="176">
        <f>ROUND(I145*H145,2)</f>
        <v>0</v>
      </c>
      <c r="K145" s="172" t="s">
        <v>128</v>
      </c>
      <c r="L145" s="177"/>
      <c r="M145" s="178" t="s">
        <v>1</v>
      </c>
      <c r="N145" s="179" t="s">
        <v>42</v>
      </c>
      <c r="P145" s="141">
        <f>O145*H145</f>
        <v>0</v>
      </c>
      <c r="Q145" s="141">
        <v>1</v>
      </c>
      <c r="R145" s="141">
        <f>Q145*H145</f>
        <v>6.383</v>
      </c>
      <c r="S145" s="141">
        <v>0</v>
      </c>
      <c r="T145" s="142">
        <f>S145*H145</f>
        <v>0</v>
      </c>
      <c r="AR145" s="143" t="s">
        <v>163</v>
      </c>
      <c r="AT145" s="143" t="s">
        <v>159</v>
      </c>
      <c r="AU145" s="143" t="s">
        <v>87</v>
      </c>
      <c r="AY145" s="17" t="s">
        <v>122</v>
      </c>
      <c r="BE145" s="144">
        <f>IF(N145="základní",J145,0)</f>
        <v>0</v>
      </c>
      <c r="BF145" s="144">
        <f>IF(N145="snížená",J145,0)</f>
        <v>0</v>
      </c>
      <c r="BG145" s="144">
        <f>IF(N145="zákl. přenesená",J145,0)</f>
        <v>0</v>
      </c>
      <c r="BH145" s="144">
        <f>IF(N145="sníž. přenesená",J145,0)</f>
        <v>0</v>
      </c>
      <c r="BI145" s="144">
        <f>IF(N145="nulová",J145,0)</f>
        <v>0</v>
      </c>
      <c r="BJ145" s="17" t="s">
        <v>85</v>
      </c>
      <c r="BK145" s="144">
        <f>ROUND(I145*H145,2)</f>
        <v>0</v>
      </c>
      <c r="BL145" s="17" t="s">
        <v>129</v>
      </c>
      <c r="BM145" s="143" t="s">
        <v>164</v>
      </c>
    </row>
    <row r="146" spans="2:47" s="1" customFormat="1" ht="12">
      <c r="B146" s="32"/>
      <c r="D146" s="145" t="s">
        <v>131</v>
      </c>
      <c r="F146" s="146" t="s">
        <v>161</v>
      </c>
      <c r="I146" s="147"/>
      <c r="L146" s="32"/>
      <c r="M146" s="148"/>
      <c r="T146" s="56"/>
      <c r="AT146" s="17" t="s">
        <v>131</v>
      </c>
      <c r="AU146" s="17" t="s">
        <v>87</v>
      </c>
    </row>
    <row r="147" spans="2:47" s="1" customFormat="1" ht="19.5">
      <c r="B147" s="32"/>
      <c r="D147" s="145" t="s">
        <v>165</v>
      </c>
      <c r="F147" s="180" t="s">
        <v>166</v>
      </c>
      <c r="I147" s="147"/>
      <c r="L147" s="32"/>
      <c r="M147" s="148"/>
      <c r="T147" s="56"/>
      <c r="AT147" s="17" t="s">
        <v>165</v>
      </c>
      <c r="AU147" s="17" t="s">
        <v>87</v>
      </c>
    </row>
    <row r="148" spans="2:51" s="12" customFormat="1" ht="12">
      <c r="B148" s="149"/>
      <c r="D148" s="145" t="s">
        <v>133</v>
      </c>
      <c r="E148" s="150" t="s">
        <v>1</v>
      </c>
      <c r="F148" s="151" t="s">
        <v>167</v>
      </c>
      <c r="H148" s="152">
        <v>6.383</v>
      </c>
      <c r="I148" s="153"/>
      <c r="L148" s="149"/>
      <c r="M148" s="154"/>
      <c r="T148" s="155"/>
      <c r="AT148" s="150" t="s">
        <v>133</v>
      </c>
      <c r="AU148" s="150" t="s">
        <v>87</v>
      </c>
      <c r="AV148" s="12" t="s">
        <v>87</v>
      </c>
      <c r="AW148" s="12" t="s">
        <v>34</v>
      </c>
      <c r="AX148" s="12" t="s">
        <v>85</v>
      </c>
      <c r="AY148" s="150" t="s">
        <v>122</v>
      </c>
    </row>
    <row r="149" spans="2:65" s="1" customFormat="1" ht="16.5" customHeight="1">
      <c r="B149" s="32"/>
      <c r="C149" s="132" t="s">
        <v>168</v>
      </c>
      <c r="D149" s="132" t="s">
        <v>124</v>
      </c>
      <c r="E149" s="133" t="s">
        <v>169</v>
      </c>
      <c r="F149" s="134" t="s">
        <v>170</v>
      </c>
      <c r="G149" s="135" t="s">
        <v>154</v>
      </c>
      <c r="H149" s="136">
        <v>130</v>
      </c>
      <c r="I149" s="137"/>
      <c r="J149" s="138">
        <f>ROUND(I149*H149,2)</f>
        <v>0</v>
      </c>
      <c r="K149" s="134" t="s">
        <v>128</v>
      </c>
      <c r="L149" s="32"/>
      <c r="M149" s="139" t="s">
        <v>1</v>
      </c>
      <c r="N149" s="140" t="s">
        <v>42</v>
      </c>
      <c r="P149" s="141">
        <f>O149*H149</f>
        <v>0</v>
      </c>
      <c r="Q149" s="141">
        <v>0</v>
      </c>
      <c r="R149" s="141">
        <f>Q149*H149</f>
        <v>0</v>
      </c>
      <c r="S149" s="141">
        <v>0</v>
      </c>
      <c r="T149" s="142">
        <f>S149*H149</f>
        <v>0</v>
      </c>
      <c r="AR149" s="143" t="s">
        <v>129</v>
      </c>
      <c r="AT149" s="143" t="s">
        <v>124</v>
      </c>
      <c r="AU149" s="143" t="s">
        <v>87</v>
      </c>
      <c r="AY149" s="17" t="s">
        <v>122</v>
      </c>
      <c r="BE149" s="144">
        <f>IF(N149="základní",J149,0)</f>
        <v>0</v>
      </c>
      <c r="BF149" s="144">
        <f>IF(N149="snížená",J149,0)</f>
        <v>0</v>
      </c>
      <c r="BG149" s="144">
        <f>IF(N149="zákl. přenesená",J149,0)</f>
        <v>0</v>
      </c>
      <c r="BH149" s="144">
        <f>IF(N149="sníž. přenesená",J149,0)</f>
        <v>0</v>
      </c>
      <c r="BI149" s="144">
        <f>IF(N149="nulová",J149,0)</f>
        <v>0</v>
      </c>
      <c r="BJ149" s="17" t="s">
        <v>85</v>
      </c>
      <c r="BK149" s="144">
        <f>ROUND(I149*H149,2)</f>
        <v>0</v>
      </c>
      <c r="BL149" s="17" t="s">
        <v>129</v>
      </c>
      <c r="BM149" s="143" t="s">
        <v>171</v>
      </c>
    </row>
    <row r="150" spans="2:47" s="1" customFormat="1" ht="12">
      <c r="B150" s="32"/>
      <c r="D150" s="145" t="s">
        <v>131</v>
      </c>
      <c r="F150" s="146" t="s">
        <v>172</v>
      </c>
      <c r="I150" s="147"/>
      <c r="L150" s="32"/>
      <c r="M150" s="148"/>
      <c r="T150" s="56"/>
      <c r="AT150" s="17" t="s">
        <v>131</v>
      </c>
      <c r="AU150" s="17" t="s">
        <v>87</v>
      </c>
    </row>
    <row r="151" spans="2:51" s="12" customFormat="1" ht="12">
      <c r="B151" s="149"/>
      <c r="D151" s="145" t="s">
        <v>133</v>
      </c>
      <c r="E151" s="150" t="s">
        <v>1</v>
      </c>
      <c r="F151" s="151" t="s">
        <v>157</v>
      </c>
      <c r="H151" s="152">
        <v>130</v>
      </c>
      <c r="I151" s="153"/>
      <c r="L151" s="149"/>
      <c r="M151" s="154"/>
      <c r="T151" s="155"/>
      <c r="AT151" s="150" t="s">
        <v>133</v>
      </c>
      <c r="AU151" s="150" t="s">
        <v>87</v>
      </c>
      <c r="AV151" s="12" t="s">
        <v>87</v>
      </c>
      <c r="AW151" s="12" t="s">
        <v>34</v>
      </c>
      <c r="AX151" s="12" t="s">
        <v>85</v>
      </c>
      <c r="AY151" s="150" t="s">
        <v>122</v>
      </c>
    </row>
    <row r="152" spans="2:65" s="1" customFormat="1" ht="24.2" customHeight="1">
      <c r="B152" s="32"/>
      <c r="C152" s="132" t="s">
        <v>173</v>
      </c>
      <c r="D152" s="132" t="s">
        <v>124</v>
      </c>
      <c r="E152" s="133" t="s">
        <v>174</v>
      </c>
      <c r="F152" s="134" t="s">
        <v>175</v>
      </c>
      <c r="G152" s="135" t="s">
        <v>127</v>
      </c>
      <c r="H152" s="136">
        <v>216</v>
      </c>
      <c r="I152" s="137"/>
      <c r="J152" s="138">
        <f>ROUND(I152*H152,2)</f>
        <v>0</v>
      </c>
      <c r="K152" s="134" t="s">
        <v>128</v>
      </c>
      <c r="L152" s="32"/>
      <c r="M152" s="139" t="s">
        <v>1</v>
      </c>
      <c r="N152" s="140" t="s">
        <v>42</v>
      </c>
      <c r="P152" s="141">
        <f>O152*H152</f>
        <v>0</v>
      </c>
      <c r="Q152" s="141">
        <v>0.03278</v>
      </c>
      <c r="R152" s="141">
        <f>Q152*H152</f>
        <v>7.08048</v>
      </c>
      <c r="S152" s="141">
        <v>0</v>
      </c>
      <c r="T152" s="142">
        <f>S152*H152</f>
        <v>0</v>
      </c>
      <c r="AR152" s="143" t="s">
        <v>129</v>
      </c>
      <c r="AT152" s="143" t="s">
        <v>124</v>
      </c>
      <c r="AU152" s="143" t="s">
        <v>87</v>
      </c>
      <c r="AY152" s="17" t="s">
        <v>122</v>
      </c>
      <c r="BE152" s="144">
        <f>IF(N152="základní",J152,0)</f>
        <v>0</v>
      </c>
      <c r="BF152" s="144">
        <f>IF(N152="snížená",J152,0)</f>
        <v>0</v>
      </c>
      <c r="BG152" s="144">
        <f>IF(N152="zákl. přenesená",J152,0)</f>
        <v>0</v>
      </c>
      <c r="BH152" s="144">
        <f>IF(N152="sníž. přenesená",J152,0)</f>
        <v>0</v>
      </c>
      <c r="BI152" s="144">
        <f>IF(N152="nulová",J152,0)</f>
        <v>0</v>
      </c>
      <c r="BJ152" s="17" t="s">
        <v>85</v>
      </c>
      <c r="BK152" s="144">
        <f>ROUND(I152*H152,2)</f>
        <v>0</v>
      </c>
      <c r="BL152" s="17" t="s">
        <v>129</v>
      </c>
      <c r="BM152" s="143" t="s">
        <v>176</v>
      </c>
    </row>
    <row r="153" spans="2:47" s="1" customFormat="1" ht="19.5">
      <c r="B153" s="32"/>
      <c r="D153" s="145" t="s">
        <v>131</v>
      </c>
      <c r="F153" s="146" t="s">
        <v>177</v>
      </c>
      <c r="I153" s="147"/>
      <c r="L153" s="32"/>
      <c r="M153" s="148"/>
      <c r="T153" s="56"/>
      <c r="AT153" s="17" t="s">
        <v>131</v>
      </c>
      <c r="AU153" s="17" t="s">
        <v>87</v>
      </c>
    </row>
    <row r="154" spans="2:47" s="1" customFormat="1" ht="175.5">
      <c r="B154" s="32"/>
      <c r="D154" s="145" t="s">
        <v>165</v>
      </c>
      <c r="F154" s="180" t="s">
        <v>178</v>
      </c>
      <c r="I154" s="147"/>
      <c r="L154" s="32"/>
      <c r="M154" s="148"/>
      <c r="T154" s="56"/>
      <c r="AT154" s="17" t="s">
        <v>165</v>
      </c>
      <c r="AU154" s="17" t="s">
        <v>87</v>
      </c>
    </row>
    <row r="155" spans="2:51" s="12" customFormat="1" ht="12">
      <c r="B155" s="149"/>
      <c r="D155" s="145" t="s">
        <v>133</v>
      </c>
      <c r="E155" s="150" t="s">
        <v>1</v>
      </c>
      <c r="F155" s="151" t="s">
        <v>179</v>
      </c>
      <c r="H155" s="152">
        <v>216</v>
      </c>
      <c r="I155" s="153"/>
      <c r="L155" s="149"/>
      <c r="M155" s="154"/>
      <c r="T155" s="155"/>
      <c r="AT155" s="150" t="s">
        <v>133</v>
      </c>
      <c r="AU155" s="150" t="s">
        <v>87</v>
      </c>
      <c r="AV155" s="12" t="s">
        <v>87</v>
      </c>
      <c r="AW155" s="12" t="s">
        <v>34</v>
      </c>
      <c r="AX155" s="12" t="s">
        <v>85</v>
      </c>
      <c r="AY155" s="150" t="s">
        <v>122</v>
      </c>
    </row>
    <row r="156" spans="2:65" s="1" customFormat="1" ht="37.9" customHeight="1">
      <c r="B156" s="32"/>
      <c r="C156" s="132" t="s">
        <v>163</v>
      </c>
      <c r="D156" s="132" t="s">
        <v>124</v>
      </c>
      <c r="E156" s="133" t="s">
        <v>180</v>
      </c>
      <c r="F156" s="134" t="s">
        <v>181</v>
      </c>
      <c r="G156" s="135" t="s">
        <v>143</v>
      </c>
      <c r="H156" s="136">
        <v>3312.96</v>
      </c>
      <c r="I156" s="137"/>
      <c r="J156" s="138">
        <f>ROUND(I156*H156,2)</f>
        <v>0</v>
      </c>
      <c r="K156" s="134" t="s">
        <v>128</v>
      </c>
      <c r="L156" s="32"/>
      <c r="M156" s="139" t="s">
        <v>1</v>
      </c>
      <c r="N156" s="140" t="s">
        <v>42</v>
      </c>
      <c r="P156" s="141">
        <f>O156*H156</f>
        <v>0</v>
      </c>
      <c r="Q156" s="141">
        <v>0</v>
      </c>
      <c r="R156" s="141">
        <f>Q156*H156</f>
        <v>0</v>
      </c>
      <c r="S156" s="141">
        <v>0</v>
      </c>
      <c r="T156" s="142">
        <f>S156*H156</f>
        <v>0</v>
      </c>
      <c r="AR156" s="143" t="s">
        <v>129</v>
      </c>
      <c r="AT156" s="143" t="s">
        <v>124</v>
      </c>
      <c r="AU156" s="143" t="s">
        <v>87</v>
      </c>
      <c r="AY156" s="17" t="s">
        <v>122</v>
      </c>
      <c r="BE156" s="144">
        <f>IF(N156="základní",J156,0)</f>
        <v>0</v>
      </c>
      <c r="BF156" s="144">
        <f>IF(N156="snížená",J156,0)</f>
        <v>0</v>
      </c>
      <c r="BG156" s="144">
        <f>IF(N156="zákl. přenesená",J156,0)</f>
        <v>0</v>
      </c>
      <c r="BH156" s="144">
        <f>IF(N156="sníž. přenesená",J156,0)</f>
        <v>0</v>
      </c>
      <c r="BI156" s="144">
        <f>IF(N156="nulová",J156,0)</f>
        <v>0</v>
      </c>
      <c r="BJ156" s="17" t="s">
        <v>85</v>
      </c>
      <c r="BK156" s="144">
        <f>ROUND(I156*H156,2)</f>
        <v>0</v>
      </c>
      <c r="BL156" s="17" t="s">
        <v>129</v>
      </c>
      <c r="BM156" s="143" t="s">
        <v>182</v>
      </c>
    </row>
    <row r="157" spans="2:47" s="1" customFormat="1" ht="39">
      <c r="B157" s="32"/>
      <c r="D157" s="145" t="s">
        <v>131</v>
      </c>
      <c r="F157" s="146" t="s">
        <v>183</v>
      </c>
      <c r="I157" s="147"/>
      <c r="L157" s="32"/>
      <c r="M157" s="148"/>
      <c r="T157" s="56"/>
      <c r="AT157" s="17" t="s">
        <v>131</v>
      </c>
      <c r="AU157" s="17" t="s">
        <v>87</v>
      </c>
    </row>
    <row r="158" spans="2:51" s="15" customFormat="1" ht="12">
      <c r="B158" s="181"/>
      <c r="D158" s="145" t="s">
        <v>133</v>
      </c>
      <c r="E158" s="182" t="s">
        <v>1</v>
      </c>
      <c r="F158" s="183" t="s">
        <v>184</v>
      </c>
      <c r="H158" s="182" t="s">
        <v>1</v>
      </c>
      <c r="I158" s="184"/>
      <c r="L158" s="181"/>
      <c r="M158" s="185"/>
      <c r="T158" s="186"/>
      <c r="AT158" s="182" t="s">
        <v>133</v>
      </c>
      <c r="AU158" s="182" t="s">
        <v>87</v>
      </c>
      <c r="AV158" s="15" t="s">
        <v>85</v>
      </c>
      <c r="AW158" s="15" t="s">
        <v>34</v>
      </c>
      <c r="AX158" s="15" t="s">
        <v>77</v>
      </c>
      <c r="AY158" s="182" t="s">
        <v>122</v>
      </c>
    </row>
    <row r="159" spans="2:51" s="12" customFormat="1" ht="12">
      <c r="B159" s="149"/>
      <c r="D159" s="145" t="s">
        <v>133</v>
      </c>
      <c r="E159" s="150" t="s">
        <v>1</v>
      </c>
      <c r="F159" s="151" t="s">
        <v>185</v>
      </c>
      <c r="H159" s="152">
        <v>37.18</v>
      </c>
      <c r="I159" s="153"/>
      <c r="L159" s="149"/>
      <c r="M159" s="154"/>
      <c r="T159" s="155"/>
      <c r="AT159" s="150" t="s">
        <v>133</v>
      </c>
      <c r="AU159" s="150" t="s">
        <v>87</v>
      </c>
      <c r="AV159" s="12" t="s">
        <v>87</v>
      </c>
      <c r="AW159" s="12" t="s">
        <v>34</v>
      </c>
      <c r="AX159" s="12" t="s">
        <v>77</v>
      </c>
      <c r="AY159" s="150" t="s">
        <v>122</v>
      </c>
    </row>
    <row r="160" spans="2:51" s="13" customFormat="1" ht="12">
      <c r="B160" s="156"/>
      <c r="D160" s="145" t="s">
        <v>133</v>
      </c>
      <c r="E160" s="157" t="s">
        <v>1</v>
      </c>
      <c r="F160" s="158" t="s">
        <v>148</v>
      </c>
      <c r="H160" s="159">
        <v>37.18</v>
      </c>
      <c r="I160" s="160"/>
      <c r="L160" s="156"/>
      <c r="M160" s="161"/>
      <c r="T160" s="162"/>
      <c r="AT160" s="157" t="s">
        <v>133</v>
      </c>
      <c r="AU160" s="157" t="s">
        <v>87</v>
      </c>
      <c r="AV160" s="13" t="s">
        <v>140</v>
      </c>
      <c r="AW160" s="13" t="s">
        <v>34</v>
      </c>
      <c r="AX160" s="13" t="s">
        <v>77</v>
      </c>
      <c r="AY160" s="157" t="s">
        <v>122</v>
      </c>
    </row>
    <row r="161" spans="2:51" s="12" customFormat="1" ht="12">
      <c r="B161" s="149"/>
      <c r="D161" s="145" t="s">
        <v>133</v>
      </c>
      <c r="E161" s="150" t="s">
        <v>1</v>
      </c>
      <c r="F161" s="151" t="s">
        <v>146</v>
      </c>
      <c r="H161" s="152">
        <v>143</v>
      </c>
      <c r="I161" s="153"/>
      <c r="L161" s="149"/>
      <c r="M161" s="154"/>
      <c r="T161" s="155"/>
      <c r="AT161" s="150" t="s">
        <v>133</v>
      </c>
      <c r="AU161" s="150" t="s">
        <v>87</v>
      </c>
      <c r="AV161" s="12" t="s">
        <v>87</v>
      </c>
      <c r="AW161" s="12" t="s">
        <v>34</v>
      </c>
      <c r="AX161" s="12" t="s">
        <v>77</v>
      </c>
      <c r="AY161" s="150" t="s">
        <v>122</v>
      </c>
    </row>
    <row r="162" spans="2:51" s="12" customFormat="1" ht="22.5">
      <c r="B162" s="149"/>
      <c r="D162" s="145" t="s">
        <v>133</v>
      </c>
      <c r="E162" s="150" t="s">
        <v>1</v>
      </c>
      <c r="F162" s="151" t="s">
        <v>147</v>
      </c>
      <c r="H162" s="152">
        <v>683</v>
      </c>
      <c r="I162" s="153"/>
      <c r="L162" s="149"/>
      <c r="M162" s="154"/>
      <c r="T162" s="155"/>
      <c r="AT162" s="150" t="s">
        <v>133</v>
      </c>
      <c r="AU162" s="150" t="s">
        <v>87</v>
      </c>
      <c r="AV162" s="12" t="s">
        <v>87</v>
      </c>
      <c r="AW162" s="12" t="s">
        <v>34</v>
      </c>
      <c r="AX162" s="12" t="s">
        <v>77</v>
      </c>
      <c r="AY162" s="150" t="s">
        <v>122</v>
      </c>
    </row>
    <row r="163" spans="2:51" s="13" customFormat="1" ht="12">
      <c r="B163" s="156"/>
      <c r="D163" s="145" t="s">
        <v>133</v>
      </c>
      <c r="E163" s="157" t="s">
        <v>1</v>
      </c>
      <c r="F163" s="158" t="s">
        <v>148</v>
      </c>
      <c r="H163" s="159">
        <v>826</v>
      </c>
      <c r="I163" s="160"/>
      <c r="L163" s="156"/>
      <c r="M163" s="161"/>
      <c r="T163" s="162"/>
      <c r="AT163" s="157" t="s">
        <v>133</v>
      </c>
      <c r="AU163" s="157" t="s">
        <v>87</v>
      </c>
      <c r="AV163" s="13" t="s">
        <v>140</v>
      </c>
      <c r="AW163" s="13" t="s">
        <v>34</v>
      </c>
      <c r="AX163" s="13" t="s">
        <v>77</v>
      </c>
      <c r="AY163" s="157" t="s">
        <v>122</v>
      </c>
    </row>
    <row r="164" spans="2:51" s="12" customFormat="1" ht="22.5">
      <c r="B164" s="149"/>
      <c r="D164" s="145" t="s">
        <v>133</v>
      </c>
      <c r="E164" s="150" t="s">
        <v>1</v>
      </c>
      <c r="F164" s="151" t="s">
        <v>149</v>
      </c>
      <c r="H164" s="152">
        <v>1588</v>
      </c>
      <c r="I164" s="153"/>
      <c r="L164" s="149"/>
      <c r="M164" s="154"/>
      <c r="T164" s="155"/>
      <c r="AT164" s="150" t="s">
        <v>133</v>
      </c>
      <c r="AU164" s="150" t="s">
        <v>87</v>
      </c>
      <c r="AV164" s="12" t="s">
        <v>87</v>
      </c>
      <c r="AW164" s="12" t="s">
        <v>34</v>
      </c>
      <c r="AX164" s="12" t="s">
        <v>77</v>
      </c>
      <c r="AY164" s="150" t="s">
        <v>122</v>
      </c>
    </row>
    <row r="165" spans="2:51" s="12" customFormat="1" ht="12">
      <c r="B165" s="149"/>
      <c r="D165" s="145" t="s">
        <v>133</v>
      </c>
      <c r="E165" s="150" t="s">
        <v>1</v>
      </c>
      <c r="F165" s="151" t="s">
        <v>150</v>
      </c>
      <c r="H165" s="152">
        <v>136.6</v>
      </c>
      <c r="I165" s="153"/>
      <c r="L165" s="149"/>
      <c r="M165" s="154"/>
      <c r="T165" s="155"/>
      <c r="AT165" s="150" t="s">
        <v>133</v>
      </c>
      <c r="AU165" s="150" t="s">
        <v>87</v>
      </c>
      <c r="AV165" s="12" t="s">
        <v>87</v>
      </c>
      <c r="AW165" s="12" t="s">
        <v>34</v>
      </c>
      <c r="AX165" s="12" t="s">
        <v>77</v>
      </c>
      <c r="AY165" s="150" t="s">
        <v>122</v>
      </c>
    </row>
    <row r="166" spans="2:51" s="13" customFormat="1" ht="12">
      <c r="B166" s="156"/>
      <c r="D166" s="145" t="s">
        <v>133</v>
      </c>
      <c r="E166" s="157" t="s">
        <v>1</v>
      </c>
      <c r="F166" s="158" t="s">
        <v>148</v>
      </c>
      <c r="H166" s="159">
        <v>1724.6</v>
      </c>
      <c r="I166" s="160"/>
      <c r="L166" s="156"/>
      <c r="M166" s="161"/>
      <c r="T166" s="162"/>
      <c r="AT166" s="157" t="s">
        <v>133</v>
      </c>
      <c r="AU166" s="157" t="s">
        <v>87</v>
      </c>
      <c r="AV166" s="13" t="s">
        <v>140</v>
      </c>
      <c r="AW166" s="13" t="s">
        <v>34</v>
      </c>
      <c r="AX166" s="13" t="s">
        <v>77</v>
      </c>
      <c r="AY166" s="157" t="s">
        <v>122</v>
      </c>
    </row>
    <row r="167" spans="2:51" s="15" customFormat="1" ht="12">
      <c r="B167" s="181"/>
      <c r="D167" s="145" t="s">
        <v>133</v>
      </c>
      <c r="E167" s="182" t="s">
        <v>1</v>
      </c>
      <c r="F167" s="183" t="s">
        <v>186</v>
      </c>
      <c r="H167" s="182" t="s">
        <v>1</v>
      </c>
      <c r="I167" s="184"/>
      <c r="L167" s="181"/>
      <c r="M167" s="185"/>
      <c r="T167" s="186"/>
      <c r="AT167" s="182" t="s">
        <v>133</v>
      </c>
      <c r="AU167" s="182" t="s">
        <v>87</v>
      </c>
      <c r="AV167" s="15" t="s">
        <v>85</v>
      </c>
      <c r="AW167" s="15" t="s">
        <v>34</v>
      </c>
      <c r="AX167" s="15" t="s">
        <v>77</v>
      </c>
      <c r="AY167" s="182" t="s">
        <v>122</v>
      </c>
    </row>
    <row r="168" spans="2:51" s="12" customFormat="1" ht="12">
      <c r="B168" s="149"/>
      <c r="D168" s="145" t="s">
        <v>133</v>
      </c>
      <c r="E168" s="150" t="s">
        <v>1</v>
      </c>
      <c r="F168" s="151" t="s">
        <v>146</v>
      </c>
      <c r="H168" s="152">
        <v>143</v>
      </c>
      <c r="I168" s="153"/>
      <c r="L168" s="149"/>
      <c r="M168" s="154"/>
      <c r="T168" s="155"/>
      <c r="AT168" s="150" t="s">
        <v>133</v>
      </c>
      <c r="AU168" s="150" t="s">
        <v>87</v>
      </c>
      <c r="AV168" s="12" t="s">
        <v>87</v>
      </c>
      <c r="AW168" s="12" t="s">
        <v>34</v>
      </c>
      <c r="AX168" s="12" t="s">
        <v>77</v>
      </c>
      <c r="AY168" s="150" t="s">
        <v>122</v>
      </c>
    </row>
    <row r="169" spans="2:51" s="12" customFormat="1" ht="12">
      <c r="B169" s="149"/>
      <c r="D169" s="145" t="s">
        <v>133</v>
      </c>
      <c r="E169" s="150" t="s">
        <v>1</v>
      </c>
      <c r="F169" s="151" t="s">
        <v>187</v>
      </c>
      <c r="H169" s="152">
        <v>545</v>
      </c>
      <c r="I169" s="153"/>
      <c r="L169" s="149"/>
      <c r="M169" s="154"/>
      <c r="T169" s="155"/>
      <c r="AT169" s="150" t="s">
        <v>133</v>
      </c>
      <c r="AU169" s="150" t="s">
        <v>87</v>
      </c>
      <c r="AV169" s="12" t="s">
        <v>87</v>
      </c>
      <c r="AW169" s="12" t="s">
        <v>34</v>
      </c>
      <c r="AX169" s="12" t="s">
        <v>77</v>
      </c>
      <c r="AY169" s="150" t="s">
        <v>122</v>
      </c>
    </row>
    <row r="170" spans="2:51" s="13" customFormat="1" ht="12">
      <c r="B170" s="156"/>
      <c r="D170" s="145" t="s">
        <v>133</v>
      </c>
      <c r="E170" s="157" t="s">
        <v>1</v>
      </c>
      <c r="F170" s="158" t="s">
        <v>148</v>
      </c>
      <c r="H170" s="159">
        <v>688</v>
      </c>
      <c r="I170" s="160"/>
      <c r="L170" s="156"/>
      <c r="M170" s="161"/>
      <c r="T170" s="162"/>
      <c r="AT170" s="157" t="s">
        <v>133</v>
      </c>
      <c r="AU170" s="157" t="s">
        <v>87</v>
      </c>
      <c r="AV170" s="13" t="s">
        <v>140</v>
      </c>
      <c r="AW170" s="13" t="s">
        <v>34</v>
      </c>
      <c r="AX170" s="13" t="s">
        <v>77</v>
      </c>
      <c r="AY170" s="157" t="s">
        <v>122</v>
      </c>
    </row>
    <row r="171" spans="2:51" s="12" customFormat="1" ht="12">
      <c r="B171" s="149"/>
      <c r="D171" s="145" t="s">
        <v>133</v>
      </c>
      <c r="E171" s="150" t="s">
        <v>1</v>
      </c>
      <c r="F171" s="151" t="s">
        <v>185</v>
      </c>
      <c r="H171" s="152">
        <v>37.18</v>
      </c>
      <c r="I171" s="153"/>
      <c r="L171" s="149"/>
      <c r="M171" s="154"/>
      <c r="T171" s="155"/>
      <c r="AT171" s="150" t="s">
        <v>133</v>
      </c>
      <c r="AU171" s="150" t="s">
        <v>87</v>
      </c>
      <c r="AV171" s="12" t="s">
        <v>87</v>
      </c>
      <c r="AW171" s="12" t="s">
        <v>34</v>
      </c>
      <c r="AX171" s="12" t="s">
        <v>77</v>
      </c>
      <c r="AY171" s="150" t="s">
        <v>122</v>
      </c>
    </row>
    <row r="172" spans="2:51" s="14" customFormat="1" ht="12">
      <c r="B172" s="163"/>
      <c r="D172" s="145" t="s">
        <v>133</v>
      </c>
      <c r="E172" s="164" t="s">
        <v>1</v>
      </c>
      <c r="F172" s="165" t="s">
        <v>151</v>
      </c>
      <c r="H172" s="166">
        <v>3312.96</v>
      </c>
      <c r="I172" s="167"/>
      <c r="L172" s="163"/>
      <c r="M172" s="168"/>
      <c r="T172" s="169"/>
      <c r="AT172" s="164" t="s">
        <v>133</v>
      </c>
      <c r="AU172" s="164" t="s">
        <v>87</v>
      </c>
      <c r="AV172" s="14" t="s">
        <v>129</v>
      </c>
      <c r="AW172" s="14" t="s">
        <v>34</v>
      </c>
      <c r="AX172" s="14" t="s">
        <v>85</v>
      </c>
      <c r="AY172" s="164" t="s">
        <v>122</v>
      </c>
    </row>
    <row r="173" spans="2:65" s="1" customFormat="1" ht="24.2" customHeight="1">
      <c r="B173" s="32"/>
      <c r="C173" s="132" t="s">
        <v>188</v>
      </c>
      <c r="D173" s="132" t="s">
        <v>124</v>
      </c>
      <c r="E173" s="133" t="s">
        <v>189</v>
      </c>
      <c r="F173" s="134" t="s">
        <v>190</v>
      </c>
      <c r="G173" s="135" t="s">
        <v>143</v>
      </c>
      <c r="H173" s="136">
        <v>1724.6</v>
      </c>
      <c r="I173" s="137"/>
      <c r="J173" s="138">
        <f>ROUND(I173*H173,2)</f>
        <v>0</v>
      </c>
      <c r="K173" s="134" t="s">
        <v>128</v>
      </c>
      <c r="L173" s="32"/>
      <c r="M173" s="139" t="s">
        <v>1</v>
      </c>
      <c r="N173" s="140" t="s">
        <v>42</v>
      </c>
      <c r="P173" s="141">
        <f>O173*H173</f>
        <v>0</v>
      </c>
      <c r="Q173" s="141">
        <v>0</v>
      </c>
      <c r="R173" s="141">
        <f>Q173*H173</f>
        <v>0</v>
      </c>
      <c r="S173" s="141">
        <v>0</v>
      </c>
      <c r="T173" s="142">
        <f>S173*H173</f>
        <v>0</v>
      </c>
      <c r="AR173" s="143" t="s">
        <v>129</v>
      </c>
      <c r="AT173" s="143" t="s">
        <v>124</v>
      </c>
      <c r="AU173" s="143" t="s">
        <v>87</v>
      </c>
      <c r="AY173" s="17" t="s">
        <v>122</v>
      </c>
      <c r="BE173" s="144">
        <f>IF(N173="základní",J173,0)</f>
        <v>0</v>
      </c>
      <c r="BF173" s="144">
        <f>IF(N173="snížená",J173,0)</f>
        <v>0</v>
      </c>
      <c r="BG173" s="144">
        <f>IF(N173="zákl. přenesená",J173,0)</f>
        <v>0</v>
      </c>
      <c r="BH173" s="144">
        <f>IF(N173="sníž. přenesená",J173,0)</f>
        <v>0</v>
      </c>
      <c r="BI173" s="144">
        <f>IF(N173="nulová",J173,0)</f>
        <v>0</v>
      </c>
      <c r="BJ173" s="17" t="s">
        <v>85</v>
      </c>
      <c r="BK173" s="144">
        <f>ROUND(I173*H173,2)</f>
        <v>0</v>
      </c>
      <c r="BL173" s="17" t="s">
        <v>129</v>
      </c>
      <c r="BM173" s="143" t="s">
        <v>191</v>
      </c>
    </row>
    <row r="174" spans="2:47" s="1" customFormat="1" ht="29.25">
      <c r="B174" s="32"/>
      <c r="D174" s="145" t="s">
        <v>131</v>
      </c>
      <c r="F174" s="146" t="s">
        <v>192</v>
      </c>
      <c r="I174" s="147"/>
      <c r="L174" s="32"/>
      <c r="M174" s="148"/>
      <c r="T174" s="56"/>
      <c r="AT174" s="17" t="s">
        <v>131</v>
      </c>
      <c r="AU174" s="17" t="s">
        <v>87</v>
      </c>
    </row>
    <row r="175" spans="2:51" s="15" customFormat="1" ht="12">
      <c r="B175" s="181"/>
      <c r="D175" s="145" t="s">
        <v>133</v>
      </c>
      <c r="E175" s="182" t="s">
        <v>1</v>
      </c>
      <c r="F175" s="183" t="s">
        <v>193</v>
      </c>
      <c r="H175" s="182" t="s">
        <v>1</v>
      </c>
      <c r="I175" s="184"/>
      <c r="L175" s="181"/>
      <c r="M175" s="185"/>
      <c r="T175" s="186"/>
      <c r="AT175" s="182" t="s">
        <v>133</v>
      </c>
      <c r="AU175" s="182" t="s">
        <v>87</v>
      </c>
      <c r="AV175" s="15" t="s">
        <v>85</v>
      </c>
      <c r="AW175" s="15" t="s">
        <v>34</v>
      </c>
      <c r="AX175" s="15" t="s">
        <v>77</v>
      </c>
      <c r="AY175" s="182" t="s">
        <v>122</v>
      </c>
    </row>
    <row r="176" spans="2:51" s="12" customFormat="1" ht="22.5">
      <c r="B176" s="149"/>
      <c r="D176" s="145" t="s">
        <v>133</v>
      </c>
      <c r="E176" s="150" t="s">
        <v>1</v>
      </c>
      <c r="F176" s="151" t="s">
        <v>149</v>
      </c>
      <c r="H176" s="152">
        <v>1588</v>
      </c>
      <c r="I176" s="153"/>
      <c r="L176" s="149"/>
      <c r="M176" s="154"/>
      <c r="T176" s="155"/>
      <c r="AT176" s="150" t="s">
        <v>133</v>
      </c>
      <c r="AU176" s="150" t="s">
        <v>87</v>
      </c>
      <c r="AV176" s="12" t="s">
        <v>87</v>
      </c>
      <c r="AW176" s="12" t="s">
        <v>34</v>
      </c>
      <c r="AX176" s="12" t="s">
        <v>77</v>
      </c>
      <c r="AY176" s="150" t="s">
        <v>122</v>
      </c>
    </row>
    <row r="177" spans="2:51" s="12" customFormat="1" ht="12">
      <c r="B177" s="149"/>
      <c r="D177" s="145" t="s">
        <v>133</v>
      </c>
      <c r="E177" s="150" t="s">
        <v>1</v>
      </c>
      <c r="F177" s="151" t="s">
        <v>150</v>
      </c>
      <c r="H177" s="152">
        <v>136.6</v>
      </c>
      <c r="I177" s="153"/>
      <c r="L177" s="149"/>
      <c r="M177" s="154"/>
      <c r="T177" s="155"/>
      <c r="AT177" s="150" t="s">
        <v>133</v>
      </c>
      <c r="AU177" s="150" t="s">
        <v>87</v>
      </c>
      <c r="AV177" s="12" t="s">
        <v>87</v>
      </c>
      <c r="AW177" s="12" t="s">
        <v>34</v>
      </c>
      <c r="AX177" s="12" t="s">
        <v>77</v>
      </c>
      <c r="AY177" s="150" t="s">
        <v>122</v>
      </c>
    </row>
    <row r="178" spans="2:51" s="14" customFormat="1" ht="12">
      <c r="B178" s="163"/>
      <c r="D178" s="145" t="s">
        <v>133</v>
      </c>
      <c r="E178" s="164" t="s">
        <v>1</v>
      </c>
      <c r="F178" s="165" t="s">
        <v>151</v>
      </c>
      <c r="H178" s="166">
        <v>1724.6</v>
      </c>
      <c r="I178" s="167"/>
      <c r="L178" s="163"/>
      <c r="M178" s="168"/>
      <c r="T178" s="169"/>
      <c r="AT178" s="164" t="s">
        <v>133</v>
      </c>
      <c r="AU178" s="164" t="s">
        <v>87</v>
      </c>
      <c r="AV178" s="14" t="s">
        <v>129</v>
      </c>
      <c r="AW178" s="14" t="s">
        <v>34</v>
      </c>
      <c r="AX178" s="14" t="s">
        <v>85</v>
      </c>
      <c r="AY178" s="164" t="s">
        <v>122</v>
      </c>
    </row>
    <row r="179" spans="2:65" s="1" customFormat="1" ht="24.2" customHeight="1">
      <c r="B179" s="32"/>
      <c r="C179" s="132" t="s">
        <v>194</v>
      </c>
      <c r="D179" s="132" t="s">
        <v>124</v>
      </c>
      <c r="E179" s="133" t="s">
        <v>195</v>
      </c>
      <c r="F179" s="134" t="s">
        <v>196</v>
      </c>
      <c r="G179" s="135" t="s">
        <v>162</v>
      </c>
      <c r="H179" s="136">
        <v>2393.438</v>
      </c>
      <c r="I179" s="137"/>
      <c r="J179" s="138">
        <f>ROUND(I179*H179,2)</f>
        <v>0</v>
      </c>
      <c r="K179" s="134" t="s">
        <v>1</v>
      </c>
      <c r="L179" s="32"/>
      <c r="M179" s="139" t="s">
        <v>1</v>
      </c>
      <c r="N179" s="140" t="s">
        <v>42</v>
      </c>
      <c r="P179" s="141">
        <f>O179*H179</f>
        <v>0</v>
      </c>
      <c r="Q179" s="141">
        <v>0</v>
      </c>
      <c r="R179" s="141">
        <f>Q179*H179</f>
        <v>0</v>
      </c>
      <c r="S179" s="141">
        <v>0</v>
      </c>
      <c r="T179" s="142">
        <f>S179*H179</f>
        <v>0</v>
      </c>
      <c r="AR179" s="143" t="s">
        <v>129</v>
      </c>
      <c r="AT179" s="143" t="s">
        <v>124</v>
      </c>
      <c r="AU179" s="143" t="s">
        <v>87</v>
      </c>
      <c r="AY179" s="17" t="s">
        <v>122</v>
      </c>
      <c r="BE179" s="144">
        <f>IF(N179="základní",J179,0)</f>
        <v>0</v>
      </c>
      <c r="BF179" s="144">
        <f>IF(N179="snížená",J179,0)</f>
        <v>0</v>
      </c>
      <c r="BG179" s="144">
        <f>IF(N179="zákl. přenesená",J179,0)</f>
        <v>0</v>
      </c>
      <c r="BH179" s="144">
        <f>IF(N179="sníž. přenesená",J179,0)</f>
        <v>0</v>
      </c>
      <c r="BI179" s="144">
        <f>IF(N179="nulová",J179,0)</f>
        <v>0</v>
      </c>
      <c r="BJ179" s="17" t="s">
        <v>85</v>
      </c>
      <c r="BK179" s="144">
        <f>ROUND(I179*H179,2)</f>
        <v>0</v>
      </c>
      <c r="BL179" s="17" t="s">
        <v>129</v>
      </c>
      <c r="BM179" s="143" t="s">
        <v>197</v>
      </c>
    </row>
    <row r="180" spans="2:47" s="1" customFormat="1" ht="19.5">
      <c r="B180" s="32"/>
      <c r="D180" s="145" t="s">
        <v>131</v>
      </c>
      <c r="F180" s="146" t="s">
        <v>196</v>
      </c>
      <c r="I180" s="147"/>
      <c r="L180" s="32"/>
      <c r="M180" s="148"/>
      <c r="T180" s="56"/>
      <c r="AT180" s="17" t="s">
        <v>131</v>
      </c>
      <c r="AU180" s="17" t="s">
        <v>87</v>
      </c>
    </row>
    <row r="181" spans="2:47" s="1" customFormat="1" ht="19.5">
      <c r="B181" s="32"/>
      <c r="D181" s="145" t="s">
        <v>165</v>
      </c>
      <c r="F181" s="180" t="s">
        <v>198</v>
      </c>
      <c r="I181" s="147"/>
      <c r="L181" s="32"/>
      <c r="M181" s="148"/>
      <c r="T181" s="56"/>
      <c r="AT181" s="17" t="s">
        <v>165</v>
      </c>
      <c r="AU181" s="17" t="s">
        <v>87</v>
      </c>
    </row>
    <row r="182" spans="2:51" s="15" customFormat="1" ht="12">
      <c r="B182" s="181"/>
      <c r="D182" s="145" t="s">
        <v>133</v>
      </c>
      <c r="E182" s="182" t="s">
        <v>1</v>
      </c>
      <c r="F182" s="183" t="s">
        <v>199</v>
      </c>
      <c r="H182" s="182" t="s">
        <v>1</v>
      </c>
      <c r="I182" s="184"/>
      <c r="L182" s="181"/>
      <c r="M182" s="185"/>
      <c r="T182" s="186"/>
      <c r="AT182" s="182" t="s">
        <v>133</v>
      </c>
      <c r="AU182" s="182" t="s">
        <v>87</v>
      </c>
      <c r="AV182" s="15" t="s">
        <v>85</v>
      </c>
      <c r="AW182" s="15" t="s">
        <v>34</v>
      </c>
      <c r="AX182" s="15" t="s">
        <v>77</v>
      </c>
      <c r="AY182" s="182" t="s">
        <v>122</v>
      </c>
    </row>
    <row r="183" spans="2:51" s="12" customFormat="1" ht="12">
      <c r="B183" s="149"/>
      <c r="D183" s="145" t="s">
        <v>133</v>
      </c>
      <c r="E183" s="150" t="s">
        <v>1</v>
      </c>
      <c r="F183" s="151" t="s">
        <v>200</v>
      </c>
      <c r="H183" s="152">
        <v>2393.438</v>
      </c>
      <c r="I183" s="153"/>
      <c r="L183" s="149"/>
      <c r="M183" s="154"/>
      <c r="T183" s="155"/>
      <c r="AT183" s="150" t="s">
        <v>133</v>
      </c>
      <c r="AU183" s="150" t="s">
        <v>87</v>
      </c>
      <c r="AV183" s="12" t="s">
        <v>87</v>
      </c>
      <c r="AW183" s="12" t="s">
        <v>34</v>
      </c>
      <c r="AX183" s="12" t="s">
        <v>85</v>
      </c>
      <c r="AY183" s="150" t="s">
        <v>122</v>
      </c>
    </row>
    <row r="184" spans="2:65" s="1" customFormat="1" ht="33" customHeight="1">
      <c r="B184" s="32"/>
      <c r="C184" s="132" t="s">
        <v>201</v>
      </c>
      <c r="D184" s="132" t="s">
        <v>124</v>
      </c>
      <c r="E184" s="133" t="s">
        <v>202</v>
      </c>
      <c r="F184" s="134" t="s">
        <v>203</v>
      </c>
      <c r="G184" s="135" t="s">
        <v>162</v>
      </c>
      <c r="H184" s="136">
        <v>797.813</v>
      </c>
      <c r="I184" s="137"/>
      <c r="J184" s="138">
        <f>ROUND(I184*H184,2)</f>
        <v>0</v>
      </c>
      <c r="K184" s="134" t="s">
        <v>1</v>
      </c>
      <c r="L184" s="32"/>
      <c r="M184" s="139" t="s">
        <v>1</v>
      </c>
      <c r="N184" s="140" t="s">
        <v>42</v>
      </c>
      <c r="P184" s="141">
        <f>O184*H184</f>
        <v>0</v>
      </c>
      <c r="Q184" s="141">
        <v>0</v>
      </c>
      <c r="R184" s="141">
        <f>Q184*H184</f>
        <v>0</v>
      </c>
      <c r="S184" s="141">
        <v>0</v>
      </c>
      <c r="T184" s="142">
        <f>S184*H184</f>
        <v>0</v>
      </c>
      <c r="AR184" s="143" t="s">
        <v>129</v>
      </c>
      <c r="AT184" s="143" t="s">
        <v>124</v>
      </c>
      <c r="AU184" s="143" t="s">
        <v>87</v>
      </c>
      <c r="AY184" s="17" t="s">
        <v>122</v>
      </c>
      <c r="BE184" s="144">
        <f>IF(N184="základní",J184,0)</f>
        <v>0</v>
      </c>
      <c r="BF184" s="144">
        <f>IF(N184="snížená",J184,0)</f>
        <v>0</v>
      </c>
      <c r="BG184" s="144">
        <f>IF(N184="zákl. přenesená",J184,0)</f>
        <v>0</v>
      </c>
      <c r="BH184" s="144">
        <f>IF(N184="sníž. přenesená",J184,0)</f>
        <v>0</v>
      </c>
      <c r="BI184" s="144">
        <f>IF(N184="nulová",J184,0)</f>
        <v>0</v>
      </c>
      <c r="BJ184" s="17" t="s">
        <v>85</v>
      </c>
      <c r="BK184" s="144">
        <f>ROUND(I184*H184,2)</f>
        <v>0</v>
      </c>
      <c r="BL184" s="17" t="s">
        <v>129</v>
      </c>
      <c r="BM184" s="143" t="s">
        <v>204</v>
      </c>
    </row>
    <row r="185" spans="2:47" s="1" customFormat="1" ht="19.5">
      <c r="B185" s="32"/>
      <c r="D185" s="145" t="s">
        <v>131</v>
      </c>
      <c r="F185" s="146" t="s">
        <v>203</v>
      </c>
      <c r="I185" s="147"/>
      <c r="L185" s="32"/>
      <c r="M185" s="148"/>
      <c r="T185" s="56"/>
      <c r="AT185" s="17" t="s">
        <v>131</v>
      </c>
      <c r="AU185" s="17" t="s">
        <v>87</v>
      </c>
    </row>
    <row r="186" spans="2:51" s="15" customFormat="1" ht="12">
      <c r="B186" s="181"/>
      <c r="D186" s="145" t="s">
        <v>133</v>
      </c>
      <c r="E186" s="182" t="s">
        <v>1</v>
      </c>
      <c r="F186" s="183" t="s">
        <v>199</v>
      </c>
      <c r="H186" s="182" t="s">
        <v>1</v>
      </c>
      <c r="I186" s="184"/>
      <c r="L186" s="181"/>
      <c r="M186" s="185"/>
      <c r="T186" s="186"/>
      <c r="AT186" s="182" t="s">
        <v>133</v>
      </c>
      <c r="AU186" s="182" t="s">
        <v>87</v>
      </c>
      <c r="AV186" s="15" t="s">
        <v>85</v>
      </c>
      <c r="AW186" s="15" t="s">
        <v>34</v>
      </c>
      <c r="AX186" s="15" t="s">
        <v>77</v>
      </c>
      <c r="AY186" s="182" t="s">
        <v>122</v>
      </c>
    </row>
    <row r="187" spans="2:51" s="12" customFormat="1" ht="12">
      <c r="B187" s="149"/>
      <c r="D187" s="145" t="s">
        <v>133</v>
      </c>
      <c r="E187" s="150" t="s">
        <v>1</v>
      </c>
      <c r="F187" s="151" t="s">
        <v>205</v>
      </c>
      <c r="H187" s="152">
        <v>797.813</v>
      </c>
      <c r="I187" s="153"/>
      <c r="L187" s="149"/>
      <c r="M187" s="154"/>
      <c r="T187" s="155"/>
      <c r="AT187" s="150" t="s">
        <v>133</v>
      </c>
      <c r="AU187" s="150" t="s">
        <v>87</v>
      </c>
      <c r="AV187" s="12" t="s">
        <v>87</v>
      </c>
      <c r="AW187" s="12" t="s">
        <v>34</v>
      </c>
      <c r="AX187" s="12" t="s">
        <v>85</v>
      </c>
      <c r="AY187" s="150" t="s">
        <v>122</v>
      </c>
    </row>
    <row r="188" spans="2:65" s="1" customFormat="1" ht="16.5" customHeight="1">
      <c r="B188" s="32"/>
      <c r="C188" s="132" t="s">
        <v>8</v>
      </c>
      <c r="D188" s="132" t="s">
        <v>124</v>
      </c>
      <c r="E188" s="133" t="s">
        <v>206</v>
      </c>
      <c r="F188" s="134" t="s">
        <v>207</v>
      </c>
      <c r="G188" s="135" t="s">
        <v>143</v>
      </c>
      <c r="H188" s="136">
        <v>2587.78</v>
      </c>
      <c r="I188" s="137"/>
      <c r="J188" s="138">
        <f>ROUND(I188*H188,2)</f>
        <v>0</v>
      </c>
      <c r="K188" s="134" t="s">
        <v>128</v>
      </c>
      <c r="L188" s="32"/>
      <c r="M188" s="139" t="s">
        <v>1</v>
      </c>
      <c r="N188" s="140" t="s">
        <v>42</v>
      </c>
      <c r="P188" s="141">
        <f>O188*H188</f>
        <v>0</v>
      </c>
      <c r="Q188" s="141">
        <v>0</v>
      </c>
      <c r="R188" s="141">
        <f>Q188*H188</f>
        <v>0</v>
      </c>
      <c r="S188" s="141">
        <v>0</v>
      </c>
      <c r="T188" s="142">
        <f>S188*H188</f>
        <v>0</v>
      </c>
      <c r="AR188" s="143" t="s">
        <v>129</v>
      </c>
      <c r="AT188" s="143" t="s">
        <v>124</v>
      </c>
      <c r="AU188" s="143" t="s">
        <v>87</v>
      </c>
      <c r="AY188" s="17" t="s">
        <v>122</v>
      </c>
      <c r="BE188" s="144">
        <f>IF(N188="základní",J188,0)</f>
        <v>0</v>
      </c>
      <c r="BF188" s="144">
        <f>IF(N188="snížená",J188,0)</f>
        <v>0</v>
      </c>
      <c r="BG188" s="144">
        <f>IF(N188="zákl. přenesená",J188,0)</f>
        <v>0</v>
      </c>
      <c r="BH188" s="144">
        <f>IF(N188="sníž. přenesená",J188,0)</f>
        <v>0</v>
      </c>
      <c r="BI188" s="144">
        <f>IF(N188="nulová",J188,0)</f>
        <v>0</v>
      </c>
      <c r="BJ188" s="17" t="s">
        <v>85</v>
      </c>
      <c r="BK188" s="144">
        <f>ROUND(I188*H188,2)</f>
        <v>0</v>
      </c>
      <c r="BL188" s="17" t="s">
        <v>129</v>
      </c>
      <c r="BM188" s="143" t="s">
        <v>208</v>
      </c>
    </row>
    <row r="189" spans="2:47" s="1" customFormat="1" ht="19.5">
      <c r="B189" s="32"/>
      <c r="D189" s="145" t="s">
        <v>131</v>
      </c>
      <c r="F189" s="146" t="s">
        <v>209</v>
      </c>
      <c r="I189" s="147"/>
      <c r="L189" s="32"/>
      <c r="M189" s="148"/>
      <c r="T189" s="56"/>
      <c r="AT189" s="17" t="s">
        <v>131</v>
      </c>
      <c r="AU189" s="17" t="s">
        <v>87</v>
      </c>
    </row>
    <row r="190" spans="2:51" s="12" customFormat="1" ht="12">
      <c r="B190" s="149"/>
      <c r="D190" s="145" t="s">
        <v>133</v>
      </c>
      <c r="E190" s="150" t="s">
        <v>1</v>
      </c>
      <c r="F190" s="151" t="s">
        <v>185</v>
      </c>
      <c r="H190" s="152">
        <v>37.18</v>
      </c>
      <c r="I190" s="153"/>
      <c r="L190" s="149"/>
      <c r="M190" s="154"/>
      <c r="T190" s="155"/>
      <c r="AT190" s="150" t="s">
        <v>133</v>
      </c>
      <c r="AU190" s="150" t="s">
        <v>87</v>
      </c>
      <c r="AV190" s="12" t="s">
        <v>87</v>
      </c>
      <c r="AW190" s="12" t="s">
        <v>34</v>
      </c>
      <c r="AX190" s="12" t="s">
        <v>77</v>
      </c>
      <c r="AY190" s="150" t="s">
        <v>122</v>
      </c>
    </row>
    <row r="191" spans="2:51" s="13" customFormat="1" ht="12">
      <c r="B191" s="156"/>
      <c r="D191" s="145" t="s">
        <v>133</v>
      </c>
      <c r="E191" s="157" t="s">
        <v>1</v>
      </c>
      <c r="F191" s="158" t="s">
        <v>148</v>
      </c>
      <c r="H191" s="159">
        <v>37.18</v>
      </c>
      <c r="I191" s="160"/>
      <c r="L191" s="156"/>
      <c r="M191" s="161"/>
      <c r="T191" s="162"/>
      <c r="AT191" s="157" t="s">
        <v>133</v>
      </c>
      <c r="AU191" s="157" t="s">
        <v>87</v>
      </c>
      <c r="AV191" s="13" t="s">
        <v>140</v>
      </c>
      <c r="AW191" s="13" t="s">
        <v>34</v>
      </c>
      <c r="AX191" s="13" t="s">
        <v>77</v>
      </c>
      <c r="AY191" s="157" t="s">
        <v>122</v>
      </c>
    </row>
    <row r="192" spans="2:51" s="12" customFormat="1" ht="12">
      <c r="B192" s="149"/>
      <c r="D192" s="145" t="s">
        <v>133</v>
      </c>
      <c r="E192" s="150" t="s">
        <v>1</v>
      </c>
      <c r="F192" s="151" t="s">
        <v>146</v>
      </c>
      <c r="H192" s="152">
        <v>143</v>
      </c>
      <c r="I192" s="153"/>
      <c r="L192" s="149"/>
      <c r="M192" s="154"/>
      <c r="T192" s="155"/>
      <c r="AT192" s="150" t="s">
        <v>133</v>
      </c>
      <c r="AU192" s="150" t="s">
        <v>87</v>
      </c>
      <c r="AV192" s="12" t="s">
        <v>87</v>
      </c>
      <c r="AW192" s="12" t="s">
        <v>34</v>
      </c>
      <c r="AX192" s="12" t="s">
        <v>77</v>
      </c>
      <c r="AY192" s="150" t="s">
        <v>122</v>
      </c>
    </row>
    <row r="193" spans="2:51" s="12" customFormat="1" ht="22.5">
      <c r="B193" s="149"/>
      <c r="D193" s="145" t="s">
        <v>133</v>
      </c>
      <c r="E193" s="150" t="s">
        <v>1</v>
      </c>
      <c r="F193" s="151" t="s">
        <v>147</v>
      </c>
      <c r="H193" s="152">
        <v>683</v>
      </c>
      <c r="I193" s="153"/>
      <c r="L193" s="149"/>
      <c r="M193" s="154"/>
      <c r="T193" s="155"/>
      <c r="AT193" s="150" t="s">
        <v>133</v>
      </c>
      <c r="AU193" s="150" t="s">
        <v>87</v>
      </c>
      <c r="AV193" s="12" t="s">
        <v>87</v>
      </c>
      <c r="AW193" s="12" t="s">
        <v>34</v>
      </c>
      <c r="AX193" s="12" t="s">
        <v>77</v>
      </c>
      <c r="AY193" s="150" t="s">
        <v>122</v>
      </c>
    </row>
    <row r="194" spans="2:51" s="13" customFormat="1" ht="12">
      <c r="B194" s="156"/>
      <c r="D194" s="145" t="s">
        <v>133</v>
      </c>
      <c r="E194" s="157" t="s">
        <v>1</v>
      </c>
      <c r="F194" s="158" t="s">
        <v>148</v>
      </c>
      <c r="H194" s="159">
        <v>826</v>
      </c>
      <c r="I194" s="160"/>
      <c r="L194" s="156"/>
      <c r="M194" s="161"/>
      <c r="T194" s="162"/>
      <c r="AT194" s="157" t="s">
        <v>133</v>
      </c>
      <c r="AU194" s="157" t="s">
        <v>87</v>
      </c>
      <c r="AV194" s="13" t="s">
        <v>140</v>
      </c>
      <c r="AW194" s="13" t="s">
        <v>34</v>
      </c>
      <c r="AX194" s="13" t="s">
        <v>77</v>
      </c>
      <c r="AY194" s="157" t="s">
        <v>122</v>
      </c>
    </row>
    <row r="195" spans="2:51" s="12" customFormat="1" ht="22.5">
      <c r="B195" s="149"/>
      <c r="D195" s="145" t="s">
        <v>133</v>
      </c>
      <c r="E195" s="150" t="s">
        <v>1</v>
      </c>
      <c r="F195" s="151" t="s">
        <v>149</v>
      </c>
      <c r="H195" s="152">
        <v>1588</v>
      </c>
      <c r="I195" s="153"/>
      <c r="L195" s="149"/>
      <c r="M195" s="154"/>
      <c r="T195" s="155"/>
      <c r="AT195" s="150" t="s">
        <v>133</v>
      </c>
      <c r="AU195" s="150" t="s">
        <v>87</v>
      </c>
      <c r="AV195" s="12" t="s">
        <v>87</v>
      </c>
      <c r="AW195" s="12" t="s">
        <v>34</v>
      </c>
      <c r="AX195" s="12" t="s">
        <v>77</v>
      </c>
      <c r="AY195" s="150" t="s">
        <v>122</v>
      </c>
    </row>
    <row r="196" spans="2:51" s="12" customFormat="1" ht="12">
      <c r="B196" s="149"/>
      <c r="D196" s="145" t="s">
        <v>133</v>
      </c>
      <c r="E196" s="150" t="s">
        <v>1</v>
      </c>
      <c r="F196" s="151" t="s">
        <v>150</v>
      </c>
      <c r="H196" s="152">
        <v>136.6</v>
      </c>
      <c r="I196" s="153"/>
      <c r="L196" s="149"/>
      <c r="M196" s="154"/>
      <c r="T196" s="155"/>
      <c r="AT196" s="150" t="s">
        <v>133</v>
      </c>
      <c r="AU196" s="150" t="s">
        <v>87</v>
      </c>
      <c r="AV196" s="12" t="s">
        <v>87</v>
      </c>
      <c r="AW196" s="12" t="s">
        <v>34</v>
      </c>
      <c r="AX196" s="12" t="s">
        <v>77</v>
      </c>
      <c r="AY196" s="150" t="s">
        <v>122</v>
      </c>
    </row>
    <row r="197" spans="2:51" s="13" customFormat="1" ht="12">
      <c r="B197" s="156"/>
      <c r="D197" s="145" t="s">
        <v>133</v>
      </c>
      <c r="E197" s="157" t="s">
        <v>1</v>
      </c>
      <c r="F197" s="158" t="s">
        <v>148</v>
      </c>
      <c r="H197" s="159">
        <v>1724.6</v>
      </c>
      <c r="I197" s="160"/>
      <c r="L197" s="156"/>
      <c r="M197" s="161"/>
      <c r="T197" s="162"/>
      <c r="AT197" s="157" t="s">
        <v>133</v>
      </c>
      <c r="AU197" s="157" t="s">
        <v>87</v>
      </c>
      <c r="AV197" s="13" t="s">
        <v>140</v>
      </c>
      <c r="AW197" s="13" t="s">
        <v>34</v>
      </c>
      <c r="AX197" s="13" t="s">
        <v>77</v>
      </c>
      <c r="AY197" s="157" t="s">
        <v>122</v>
      </c>
    </row>
    <row r="198" spans="2:51" s="14" customFormat="1" ht="12">
      <c r="B198" s="163"/>
      <c r="D198" s="145" t="s">
        <v>133</v>
      </c>
      <c r="E198" s="164" t="s">
        <v>1</v>
      </c>
      <c r="F198" s="165" t="s">
        <v>151</v>
      </c>
      <c r="H198" s="166">
        <v>2587.78</v>
      </c>
      <c r="I198" s="167"/>
      <c r="L198" s="163"/>
      <c r="M198" s="168"/>
      <c r="T198" s="169"/>
      <c r="AT198" s="164" t="s">
        <v>133</v>
      </c>
      <c r="AU198" s="164" t="s">
        <v>87</v>
      </c>
      <c r="AV198" s="14" t="s">
        <v>129</v>
      </c>
      <c r="AW198" s="14" t="s">
        <v>34</v>
      </c>
      <c r="AX198" s="14" t="s">
        <v>85</v>
      </c>
      <c r="AY198" s="164" t="s">
        <v>122</v>
      </c>
    </row>
    <row r="199" spans="2:65" s="1" customFormat="1" ht="24.2" customHeight="1">
      <c r="B199" s="32"/>
      <c r="C199" s="132" t="s">
        <v>210</v>
      </c>
      <c r="D199" s="132" t="s">
        <v>124</v>
      </c>
      <c r="E199" s="133" t="s">
        <v>211</v>
      </c>
      <c r="F199" s="134" t="s">
        <v>212</v>
      </c>
      <c r="G199" s="135" t="s">
        <v>143</v>
      </c>
      <c r="H199" s="136">
        <v>2655.4</v>
      </c>
      <c r="I199" s="137"/>
      <c r="J199" s="138">
        <f>ROUND(I199*H199,2)</f>
        <v>0</v>
      </c>
      <c r="K199" s="134" t="s">
        <v>128</v>
      </c>
      <c r="L199" s="32"/>
      <c r="M199" s="139" t="s">
        <v>1</v>
      </c>
      <c r="N199" s="140" t="s">
        <v>42</v>
      </c>
      <c r="P199" s="141">
        <f>O199*H199</f>
        <v>0</v>
      </c>
      <c r="Q199" s="141">
        <v>0</v>
      </c>
      <c r="R199" s="141">
        <f>Q199*H199</f>
        <v>0</v>
      </c>
      <c r="S199" s="141">
        <v>0</v>
      </c>
      <c r="T199" s="142">
        <f>S199*H199</f>
        <v>0</v>
      </c>
      <c r="AR199" s="143" t="s">
        <v>129</v>
      </c>
      <c r="AT199" s="143" t="s">
        <v>124</v>
      </c>
      <c r="AU199" s="143" t="s">
        <v>87</v>
      </c>
      <c r="AY199" s="17" t="s">
        <v>122</v>
      </c>
      <c r="BE199" s="144">
        <f>IF(N199="základní",J199,0)</f>
        <v>0</v>
      </c>
      <c r="BF199" s="144">
        <f>IF(N199="snížená",J199,0)</f>
        <v>0</v>
      </c>
      <c r="BG199" s="144">
        <f>IF(N199="zákl. přenesená",J199,0)</f>
        <v>0</v>
      </c>
      <c r="BH199" s="144">
        <f>IF(N199="sníž. přenesená",J199,0)</f>
        <v>0</v>
      </c>
      <c r="BI199" s="144">
        <f>IF(N199="nulová",J199,0)</f>
        <v>0</v>
      </c>
      <c r="BJ199" s="17" t="s">
        <v>85</v>
      </c>
      <c r="BK199" s="144">
        <f>ROUND(I199*H199,2)</f>
        <v>0</v>
      </c>
      <c r="BL199" s="17" t="s">
        <v>129</v>
      </c>
      <c r="BM199" s="143" t="s">
        <v>213</v>
      </c>
    </row>
    <row r="200" spans="2:47" s="1" customFormat="1" ht="29.25">
      <c r="B200" s="32"/>
      <c r="D200" s="145" t="s">
        <v>131</v>
      </c>
      <c r="F200" s="146" t="s">
        <v>214</v>
      </c>
      <c r="I200" s="147"/>
      <c r="L200" s="32"/>
      <c r="M200" s="148"/>
      <c r="T200" s="56"/>
      <c r="AT200" s="17" t="s">
        <v>131</v>
      </c>
      <c r="AU200" s="17" t="s">
        <v>87</v>
      </c>
    </row>
    <row r="201" spans="2:51" s="12" customFormat="1" ht="12">
      <c r="B201" s="149"/>
      <c r="D201" s="145" t="s">
        <v>133</v>
      </c>
      <c r="E201" s="150" t="s">
        <v>1</v>
      </c>
      <c r="F201" s="151" t="s">
        <v>146</v>
      </c>
      <c r="H201" s="152">
        <v>143</v>
      </c>
      <c r="I201" s="153"/>
      <c r="L201" s="149"/>
      <c r="M201" s="154"/>
      <c r="T201" s="155"/>
      <c r="AT201" s="150" t="s">
        <v>133</v>
      </c>
      <c r="AU201" s="150" t="s">
        <v>87</v>
      </c>
      <c r="AV201" s="12" t="s">
        <v>87</v>
      </c>
      <c r="AW201" s="12" t="s">
        <v>34</v>
      </c>
      <c r="AX201" s="12" t="s">
        <v>77</v>
      </c>
      <c r="AY201" s="150" t="s">
        <v>122</v>
      </c>
    </row>
    <row r="202" spans="2:51" s="12" customFormat="1" ht="22.5">
      <c r="B202" s="149"/>
      <c r="D202" s="145" t="s">
        <v>133</v>
      </c>
      <c r="E202" s="150" t="s">
        <v>1</v>
      </c>
      <c r="F202" s="151" t="s">
        <v>147</v>
      </c>
      <c r="H202" s="152">
        <v>683</v>
      </c>
      <c r="I202" s="153"/>
      <c r="L202" s="149"/>
      <c r="M202" s="154"/>
      <c r="T202" s="155"/>
      <c r="AT202" s="150" t="s">
        <v>133</v>
      </c>
      <c r="AU202" s="150" t="s">
        <v>87</v>
      </c>
      <c r="AV202" s="12" t="s">
        <v>87</v>
      </c>
      <c r="AW202" s="12" t="s">
        <v>34</v>
      </c>
      <c r="AX202" s="12" t="s">
        <v>77</v>
      </c>
      <c r="AY202" s="150" t="s">
        <v>122</v>
      </c>
    </row>
    <row r="203" spans="2:51" s="12" customFormat="1" ht="22.5">
      <c r="B203" s="149"/>
      <c r="D203" s="145" t="s">
        <v>133</v>
      </c>
      <c r="E203" s="150" t="s">
        <v>1</v>
      </c>
      <c r="F203" s="151" t="s">
        <v>149</v>
      </c>
      <c r="H203" s="152">
        <v>1588</v>
      </c>
      <c r="I203" s="153"/>
      <c r="L203" s="149"/>
      <c r="M203" s="154"/>
      <c r="T203" s="155"/>
      <c r="AT203" s="150" t="s">
        <v>133</v>
      </c>
      <c r="AU203" s="150" t="s">
        <v>87</v>
      </c>
      <c r="AV203" s="12" t="s">
        <v>87</v>
      </c>
      <c r="AW203" s="12" t="s">
        <v>34</v>
      </c>
      <c r="AX203" s="12" t="s">
        <v>77</v>
      </c>
      <c r="AY203" s="150" t="s">
        <v>122</v>
      </c>
    </row>
    <row r="204" spans="2:51" s="13" customFormat="1" ht="12">
      <c r="B204" s="156"/>
      <c r="D204" s="145" t="s">
        <v>133</v>
      </c>
      <c r="E204" s="157" t="s">
        <v>1</v>
      </c>
      <c r="F204" s="158" t="s">
        <v>148</v>
      </c>
      <c r="H204" s="159">
        <v>2414</v>
      </c>
      <c r="I204" s="160"/>
      <c r="L204" s="156"/>
      <c r="M204" s="161"/>
      <c r="T204" s="162"/>
      <c r="AT204" s="157" t="s">
        <v>133</v>
      </c>
      <c r="AU204" s="157" t="s">
        <v>87</v>
      </c>
      <c r="AV204" s="13" t="s">
        <v>140</v>
      </c>
      <c r="AW204" s="13" t="s">
        <v>34</v>
      </c>
      <c r="AX204" s="13" t="s">
        <v>77</v>
      </c>
      <c r="AY204" s="157" t="s">
        <v>122</v>
      </c>
    </row>
    <row r="205" spans="2:51" s="12" customFormat="1" ht="12">
      <c r="B205" s="149"/>
      <c r="D205" s="145" t="s">
        <v>133</v>
      </c>
      <c r="E205" s="150" t="s">
        <v>1</v>
      </c>
      <c r="F205" s="151" t="s">
        <v>215</v>
      </c>
      <c r="H205" s="152">
        <v>2655.4</v>
      </c>
      <c r="I205" s="153"/>
      <c r="L205" s="149"/>
      <c r="M205" s="154"/>
      <c r="T205" s="155"/>
      <c r="AT205" s="150" t="s">
        <v>133</v>
      </c>
      <c r="AU205" s="150" t="s">
        <v>87</v>
      </c>
      <c r="AV205" s="12" t="s">
        <v>87</v>
      </c>
      <c r="AW205" s="12" t="s">
        <v>34</v>
      </c>
      <c r="AX205" s="12" t="s">
        <v>85</v>
      </c>
      <c r="AY205" s="150" t="s">
        <v>122</v>
      </c>
    </row>
    <row r="206" spans="2:65" s="1" customFormat="1" ht="37.9" customHeight="1">
      <c r="B206" s="32"/>
      <c r="C206" s="132" t="s">
        <v>216</v>
      </c>
      <c r="D206" s="132" t="s">
        <v>124</v>
      </c>
      <c r="E206" s="133" t="s">
        <v>217</v>
      </c>
      <c r="F206" s="134" t="s">
        <v>218</v>
      </c>
      <c r="G206" s="135" t="s">
        <v>127</v>
      </c>
      <c r="H206" s="136">
        <v>1200</v>
      </c>
      <c r="I206" s="137"/>
      <c r="J206" s="138">
        <f>ROUND(I206*H206,2)</f>
        <v>0</v>
      </c>
      <c r="K206" s="134" t="s">
        <v>128</v>
      </c>
      <c r="L206" s="32"/>
      <c r="M206" s="139" t="s">
        <v>1</v>
      </c>
      <c r="N206" s="140" t="s">
        <v>42</v>
      </c>
      <c r="P206" s="141">
        <f>O206*H206</f>
        <v>0</v>
      </c>
      <c r="Q206" s="141">
        <v>0</v>
      </c>
      <c r="R206" s="141">
        <f>Q206*H206</f>
        <v>0</v>
      </c>
      <c r="S206" s="141">
        <v>0</v>
      </c>
      <c r="T206" s="142">
        <f>S206*H206</f>
        <v>0</v>
      </c>
      <c r="AR206" s="143" t="s">
        <v>129</v>
      </c>
      <c r="AT206" s="143" t="s">
        <v>124</v>
      </c>
      <c r="AU206" s="143" t="s">
        <v>87</v>
      </c>
      <c r="AY206" s="17" t="s">
        <v>122</v>
      </c>
      <c r="BE206" s="144">
        <f>IF(N206="základní",J206,0)</f>
        <v>0</v>
      </c>
      <c r="BF206" s="144">
        <f>IF(N206="snížená",J206,0)</f>
        <v>0</v>
      </c>
      <c r="BG206" s="144">
        <f>IF(N206="zákl. přenesená",J206,0)</f>
        <v>0</v>
      </c>
      <c r="BH206" s="144">
        <f>IF(N206="sníž. přenesená",J206,0)</f>
        <v>0</v>
      </c>
      <c r="BI206" s="144">
        <f>IF(N206="nulová",J206,0)</f>
        <v>0</v>
      </c>
      <c r="BJ206" s="17" t="s">
        <v>85</v>
      </c>
      <c r="BK206" s="144">
        <f>ROUND(I206*H206,2)</f>
        <v>0</v>
      </c>
      <c r="BL206" s="17" t="s">
        <v>129</v>
      </c>
      <c r="BM206" s="143" t="s">
        <v>219</v>
      </c>
    </row>
    <row r="207" spans="2:47" s="1" customFormat="1" ht="29.25">
      <c r="B207" s="32"/>
      <c r="D207" s="145" t="s">
        <v>131</v>
      </c>
      <c r="F207" s="146" t="s">
        <v>220</v>
      </c>
      <c r="I207" s="147"/>
      <c r="L207" s="32"/>
      <c r="M207" s="148"/>
      <c r="T207" s="56"/>
      <c r="AT207" s="17" t="s">
        <v>131</v>
      </c>
      <c r="AU207" s="17" t="s">
        <v>87</v>
      </c>
    </row>
    <row r="208" spans="2:51" s="15" customFormat="1" ht="12">
      <c r="B208" s="181"/>
      <c r="D208" s="145" t="s">
        <v>133</v>
      </c>
      <c r="E208" s="182" t="s">
        <v>1</v>
      </c>
      <c r="F208" s="183" t="s">
        <v>221</v>
      </c>
      <c r="H208" s="182" t="s">
        <v>1</v>
      </c>
      <c r="I208" s="184"/>
      <c r="L208" s="181"/>
      <c r="M208" s="185"/>
      <c r="T208" s="186"/>
      <c r="AT208" s="182" t="s">
        <v>133</v>
      </c>
      <c r="AU208" s="182" t="s">
        <v>87</v>
      </c>
      <c r="AV208" s="15" t="s">
        <v>85</v>
      </c>
      <c r="AW208" s="15" t="s">
        <v>34</v>
      </c>
      <c r="AX208" s="15" t="s">
        <v>77</v>
      </c>
      <c r="AY208" s="182" t="s">
        <v>122</v>
      </c>
    </row>
    <row r="209" spans="2:51" s="12" customFormat="1" ht="12">
      <c r="B209" s="149"/>
      <c r="D209" s="145" t="s">
        <v>133</v>
      </c>
      <c r="E209" s="150" t="s">
        <v>1</v>
      </c>
      <c r="F209" s="151" t="s">
        <v>222</v>
      </c>
      <c r="H209" s="152">
        <v>1200</v>
      </c>
      <c r="I209" s="153"/>
      <c r="L209" s="149"/>
      <c r="M209" s="154"/>
      <c r="T209" s="155"/>
      <c r="AT209" s="150" t="s">
        <v>133</v>
      </c>
      <c r="AU209" s="150" t="s">
        <v>87</v>
      </c>
      <c r="AV209" s="12" t="s">
        <v>87</v>
      </c>
      <c r="AW209" s="12" t="s">
        <v>34</v>
      </c>
      <c r="AX209" s="12" t="s">
        <v>85</v>
      </c>
      <c r="AY209" s="150" t="s">
        <v>122</v>
      </c>
    </row>
    <row r="210" spans="2:65" s="1" customFormat="1" ht="24.2" customHeight="1">
      <c r="B210" s="32"/>
      <c r="C210" s="132" t="s">
        <v>223</v>
      </c>
      <c r="D210" s="132" t="s">
        <v>124</v>
      </c>
      <c r="E210" s="133" t="s">
        <v>224</v>
      </c>
      <c r="F210" s="134" t="s">
        <v>225</v>
      </c>
      <c r="G210" s="135" t="s">
        <v>127</v>
      </c>
      <c r="H210" s="136">
        <v>270</v>
      </c>
      <c r="I210" s="137"/>
      <c r="J210" s="138">
        <f>ROUND(I210*H210,2)</f>
        <v>0</v>
      </c>
      <c r="K210" s="134" t="s">
        <v>128</v>
      </c>
      <c r="L210" s="32"/>
      <c r="M210" s="139" t="s">
        <v>1</v>
      </c>
      <c r="N210" s="140" t="s">
        <v>42</v>
      </c>
      <c r="P210" s="141">
        <f>O210*H210</f>
        <v>0</v>
      </c>
      <c r="Q210" s="141">
        <v>0</v>
      </c>
      <c r="R210" s="141">
        <f>Q210*H210</f>
        <v>0</v>
      </c>
      <c r="S210" s="141">
        <v>0</v>
      </c>
      <c r="T210" s="142">
        <f>S210*H210</f>
        <v>0</v>
      </c>
      <c r="AR210" s="143" t="s">
        <v>129</v>
      </c>
      <c r="AT210" s="143" t="s">
        <v>124</v>
      </c>
      <c r="AU210" s="143" t="s">
        <v>87</v>
      </c>
      <c r="AY210" s="17" t="s">
        <v>122</v>
      </c>
      <c r="BE210" s="144">
        <f>IF(N210="základní",J210,0)</f>
        <v>0</v>
      </c>
      <c r="BF210" s="144">
        <f>IF(N210="snížená",J210,0)</f>
        <v>0</v>
      </c>
      <c r="BG210" s="144">
        <f>IF(N210="zákl. přenesená",J210,0)</f>
        <v>0</v>
      </c>
      <c r="BH210" s="144">
        <f>IF(N210="sníž. přenesená",J210,0)</f>
        <v>0</v>
      </c>
      <c r="BI210" s="144">
        <f>IF(N210="nulová",J210,0)</f>
        <v>0</v>
      </c>
      <c r="BJ210" s="17" t="s">
        <v>85</v>
      </c>
      <c r="BK210" s="144">
        <f>ROUND(I210*H210,2)</f>
        <v>0</v>
      </c>
      <c r="BL210" s="17" t="s">
        <v>129</v>
      </c>
      <c r="BM210" s="143" t="s">
        <v>226</v>
      </c>
    </row>
    <row r="211" spans="2:47" s="1" customFormat="1" ht="19.5">
      <c r="B211" s="32"/>
      <c r="D211" s="145" t="s">
        <v>131</v>
      </c>
      <c r="F211" s="146" t="s">
        <v>227</v>
      </c>
      <c r="I211" s="147"/>
      <c r="L211" s="32"/>
      <c r="M211" s="148"/>
      <c r="T211" s="56"/>
      <c r="AT211" s="17" t="s">
        <v>131</v>
      </c>
      <c r="AU211" s="17" t="s">
        <v>87</v>
      </c>
    </row>
    <row r="212" spans="2:51" s="12" customFormat="1" ht="12">
      <c r="B212" s="149"/>
      <c r="D212" s="145" t="s">
        <v>133</v>
      </c>
      <c r="E212" s="150" t="s">
        <v>1</v>
      </c>
      <c r="F212" s="151" t="s">
        <v>134</v>
      </c>
      <c r="H212" s="152">
        <v>270</v>
      </c>
      <c r="I212" s="153"/>
      <c r="L212" s="149"/>
      <c r="M212" s="154"/>
      <c r="T212" s="155"/>
      <c r="AT212" s="150" t="s">
        <v>133</v>
      </c>
      <c r="AU212" s="150" t="s">
        <v>87</v>
      </c>
      <c r="AV212" s="12" t="s">
        <v>87</v>
      </c>
      <c r="AW212" s="12" t="s">
        <v>34</v>
      </c>
      <c r="AX212" s="12" t="s">
        <v>85</v>
      </c>
      <c r="AY212" s="150" t="s">
        <v>122</v>
      </c>
    </row>
    <row r="213" spans="2:65" s="1" customFormat="1" ht="33" customHeight="1">
      <c r="B213" s="32"/>
      <c r="C213" s="132" t="s">
        <v>228</v>
      </c>
      <c r="D213" s="132" t="s">
        <v>124</v>
      </c>
      <c r="E213" s="133" t="s">
        <v>229</v>
      </c>
      <c r="F213" s="134" t="s">
        <v>230</v>
      </c>
      <c r="G213" s="135" t="s">
        <v>127</v>
      </c>
      <c r="H213" s="136">
        <v>1200</v>
      </c>
      <c r="I213" s="137"/>
      <c r="J213" s="138">
        <f>ROUND(I213*H213,2)</f>
        <v>0</v>
      </c>
      <c r="K213" s="134" t="s">
        <v>128</v>
      </c>
      <c r="L213" s="32"/>
      <c r="M213" s="139" t="s">
        <v>1</v>
      </c>
      <c r="N213" s="140" t="s">
        <v>42</v>
      </c>
      <c r="P213" s="141">
        <f>O213*H213</f>
        <v>0</v>
      </c>
      <c r="Q213" s="141">
        <v>0</v>
      </c>
      <c r="R213" s="141">
        <f>Q213*H213</f>
        <v>0</v>
      </c>
      <c r="S213" s="141">
        <v>0</v>
      </c>
      <c r="T213" s="142">
        <f>S213*H213</f>
        <v>0</v>
      </c>
      <c r="AR213" s="143" t="s">
        <v>129</v>
      </c>
      <c r="AT213" s="143" t="s">
        <v>124</v>
      </c>
      <c r="AU213" s="143" t="s">
        <v>87</v>
      </c>
      <c r="AY213" s="17" t="s">
        <v>122</v>
      </c>
      <c r="BE213" s="144">
        <f>IF(N213="základní",J213,0)</f>
        <v>0</v>
      </c>
      <c r="BF213" s="144">
        <f>IF(N213="snížená",J213,0)</f>
        <v>0</v>
      </c>
      <c r="BG213" s="144">
        <f>IF(N213="zákl. přenesená",J213,0)</f>
        <v>0</v>
      </c>
      <c r="BH213" s="144">
        <f>IF(N213="sníž. přenesená",J213,0)</f>
        <v>0</v>
      </c>
      <c r="BI213" s="144">
        <f>IF(N213="nulová",J213,0)</f>
        <v>0</v>
      </c>
      <c r="BJ213" s="17" t="s">
        <v>85</v>
      </c>
      <c r="BK213" s="144">
        <f>ROUND(I213*H213,2)</f>
        <v>0</v>
      </c>
      <c r="BL213" s="17" t="s">
        <v>129</v>
      </c>
      <c r="BM213" s="143" t="s">
        <v>231</v>
      </c>
    </row>
    <row r="214" spans="2:47" s="1" customFormat="1" ht="29.25">
      <c r="B214" s="32"/>
      <c r="D214" s="145" t="s">
        <v>131</v>
      </c>
      <c r="F214" s="146" t="s">
        <v>232</v>
      </c>
      <c r="I214" s="147"/>
      <c r="L214" s="32"/>
      <c r="M214" s="148"/>
      <c r="T214" s="56"/>
      <c r="AT214" s="17" t="s">
        <v>131</v>
      </c>
      <c r="AU214" s="17" t="s">
        <v>87</v>
      </c>
    </row>
    <row r="215" spans="2:51" s="12" customFormat="1" ht="12">
      <c r="B215" s="149"/>
      <c r="D215" s="145" t="s">
        <v>133</v>
      </c>
      <c r="E215" s="150" t="s">
        <v>1</v>
      </c>
      <c r="F215" s="151" t="s">
        <v>222</v>
      </c>
      <c r="H215" s="152">
        <v>1200</v>
      </c>
      <c r="I215" s="153"/>
      <c r="L215" s="149"/>
      <c r="M215" s="154"/>
      <c r="T215" s="155"/>
      <c r="AT215" s="150" t="s">
        <v>133</v>
      </c>
      <c r="AU215" s="150" t="s">
        <v>87</v>
      </c>
      <c r="AV215" s="12" t="s">
        <v>87</v>
      </c>
      <c r="AW215" s="12" t="s">
        <v>34</v>
      </c>
      <c r="AX215" s="12" t="s">
        <v>85</v>
      </c>
      <c r="AY215" s="150" t="s">
        <v>122</v>
      </c>
    </row>
    <row r="216" spans="2:65" s="1" customFormat="1" ht="24.2" customHeight="1">
      <c r="B216" s="32"/>
      <c r="C216" s="132" t="s">
        <v>233</v>
      </c>
      <c r="D216" s="132" t="s">
        <v>124</v>
      </c>
      <c r="E216" s="133" t="s">
        <v>234</v>
      </c>
      <c r="F216" s="134" t="s">
        <v>235</v>
      </c>
      <c r="G216" s="135" t="s">
        <v>127</v>
      </c>
      <c r="H216" s="136">
        <v>1200</v>
      </c>
      <c r="I216" s="137"/>
      <c r="J216" s="138">
        <f>ROUND(I216*H216,2)</f>
        <v>0</v>
      </c>
      <c r="K216" s="134" t="s">
        <v>128</v>
      </c>
      <c r="L216" s="32"/>
      <c r="M216" s="139" t="s">
        <v>1</v>
      </c>
      <c r="N216" s="140" t="s">
        <v>42</v>
      </c>
      <c r="P216" s="141">
        <f>O216*H216</f>
        <v>0</v>
      </c>
      <c r="Q216" s="141">
        <v>0</v>
      </c>
      <c r="R216" s="141">
        <f>Q216*H216</f>
        <v>0</v>
      </c>
      <c r="S216" s="141">
        <v>0</v>
      </c>
      <c r="T216" s="142">
        <f>S216*H216</f>
        <v>0</v>
      </c>
      <c r="AR216" s="143" t="s">
        <v>129</v>
      </c>
      <c r="AT216" s="143" t="s">
        <v>124</v>
      </c>
      <c r="AU216" s="143" t="s">
        <v>87</v>
      </c>
      <c r="AY216" s="17" t="s">
        <v>122</v>
      </c>
      <c r="BE216" s="144">
        <f>IF(N216="základní",J216,0)</f>
        <v>0</v>
      </c>
      <c r="BF216" s="144">
        <f>IF(N216="snížená",J216,0)</f>
        <v>0</v>
      </c>
      <c r="BG216" s="144">
        <f>IF(N216="zákl. přenesená",J216,0)</f>
        <v>0</v>
      </c>
      <c r="BH216" s="144">
        <f>IF(N216="sníž. přenesená",J216,0)</f>
        <v>0</v>
      </c>
      <c r="BI216" s="144">
        <f>IF(N216="nulová",J216,0)</f>
        <v>0</v>
      </c>
      <c r="BJ216" s="17" t="s">
        <v>85</v>
      </c>
      <c r="BK216" s="144">
        <f>ROUND(I216*H216,2)</f>
        <v>0</v>
      </c>
      <c r="BL216" s="17" t="s">
        <v>129</v>
      </c>
      <c r="BM216" s="143" t="s">
        <v>236</v>
      </c>
    </row>
    <row r="217" spans="2:47" s="1" customFormat="1" ht="19.5">
      <c r="B217" s="32"/>
      <c r="D217" s="145" t="s">
        <v>131</v>
      </c>
      <c r="F217" s="146" t="s">
        <v>237</v>
      </c>
      <c r="I217" s="147"/>
      <c r="L217" s="32"/>
      <c r="M217" s="148"/>
      <c r="T217" s="56"/>
      <c r="AT217" s="17" t="s">
        <v>131</v>
      </c>
      <c r="AU217" s="17" t="s">
        <v>87</v>
      </c>
    </row>
    <row r="218" spans="2:51" s="12" customFormat="1" ht="12">
      <c r="B218" s="149"/>
      <c r="D218" s="145" t="s">
        <v>133</v>
      </c>
      <c r="E218" s="150" t="s">
        <v>1</v>
      </c>
      <c r="F218" s="151" t="s">
        <v>222</v>
      </c>
      <c r="H218" s="152">
        <v>1200</v>
      </c>
      <c r="I218" s="153"/>
      <c r="L218" s="149"/>
      <c r="M218" s="154"/>
      <c r="T218" s="155"/>
      <c r="AT218" s="150" t="s">
        <v>133</v>
      </c>
      <c r="AU218" s="150" t="s">
        <v>87</v>
      </c>
      <c r="AV218" s="12" t="s">
        <v>87</v>
      </c>
      <c r="AW218" s="12" t="s">
        <v>34</v>
      </c>
      <c r="AX218" s="12" t="s">
        <v>85</v>
      </c>
      <c r="AY218" s="150" t="s">
        <v>122</v>
      </c>
    </row>
    <row r="219" spans="2:65" s="1" customFormat="1" ht="16.5" customHeight="1">
      <c r="B219" s="32"/>
      <c r="C219" s="170" t="s">
        <v>238</v>
      </c>
      <c r="D219" s="170" t="s">
        <v>159</v>
      </c>
      <c r="E219" s="171" t="s">
        <v>239</v>
      </c>
      <c r="F219" s="172" t="s">
        <v>240</v>
      </c>
      <c r="G219" s="173" t="s">
        <v>241</v>
      </c>
      <c r="H219" s="174">
        <v>6.6</v>
      </c>
      <c r="I219" s="175"/>
      <c r="J219" s="176">
        <f>ROUND(I219*H219,2)</f>
        <v>0</v>
      </c>
      <c r="K219" s="172" t="s">
        <v>128</v>
      </c>
      <c r="L219" s="177"/>
      <c r="M219" s="178" t="s">
        <v>1</v>
      </c>
      <c r="N219" s="179" t="s">
        <v>42</v>
      </c>
      <c r="P219" s="141">
        <f>O219*H219</f>
        <v>0</v>
      </c>
      <c r="Q219" s="141">
        <v>0.001</v>
      </c>
      <c r="R219" s="141">
        <f>Q219*H219</f>
        <v>0.0066</v>
      </c>
      <c r="S219" s="141">
        <v>0</v>
      </c>
      <c r="T219" s="142">
        <f>S219*H219</f>
        <v>0</v>
      </c>
      <c r="AR219" s="143" t="s">
        <v>163</v>
      </c>
      <c r="AT219" s="143" t="s">
        <v>159</v>
      </c>
      <c r="AU219" s="143" t="s">
        <v>87</v>
      </c>
      <c r="AY219" s="17" t="s">
        <v>122</v>
      </c>
      <c r="BE219" s="144">
        <f>IF(N219="základní",J219,0)</f>
        <v>0</v>
      </c>
      <c r="BF219" s="144">
        <f>IF(N219="snížená",J219,0)</f>
        <v>0</v>
      </c>
      <c r="BG219" s="144">
        <f>IF(N219="zákl. přenesená",J219,0)</f>
        <v>0</v>
      </c>
      <c r="BH219" s="144">
        <f>IF(N219="sníž. přenesená",J219,0)</f>
        <v>0</v>
      </c>
      <c r="BI219" s="144">
        <f>IF(N219="nulová",J219,0)</f>
        <v>0</v>
      </c>
      <c r="BJ219" s="17" t="s">
        <v>85</v>
      </c>
      <c r="BK219" s="144">
        <f>ROUND(I219*H219,2)</f>
        <v>0</v>
      </c>
      <c r="BL219" s="17" t="s">
        <v>129</v>
      </c>
      <c r="BM219" s="143" t="s">
        <v>242</v>
      </c>
    </row>
    <row r="220" spans="2:47" s="1" customFormat="1" ht="12">
      <c r="B220" s="32"/>
      <c r="D220" s="145" t="s">
        <v>131</v>
      </c>
      <c r="F220" s="146" t="s">
        <v>240</v>
      </c>
      <c r="I220" s="147"/>
      <c r="L220" s="32"/>
      <c r="M220" s="148"/>
      <c r="T220" s="56"/>
      <c r="AT220" s="17" t="s">
        <v>131</v>
      </c>
      <c r="AU220" s="17" t="s">
        <v>87</v>
      </c>
    </row>
    <row r="221" spans="2:51" s="12" customFormat="1" ht="12">
      <c r="B221" s="149"/>
      <c r="D221" s="145" t="s">
        <v>133</v>
      </c>
      <c r="F221" s="151" t="s">
        <v>243</v>
      </c>
      <c r="H221" s="152">
        <v>6.6</v>
      </c>
      <c r="I221" s="153"/>
      <c r="L221" s="149"/>
      <c r="M221" s="154"/>
      <c r="T221" s="155"/>
      <c r="AT221" s="150" t="s">
        <v>133</v>
      </c>
      <c r="AU221" s="150" t="s">
        <v>87</v>
      </c>
      <c r="AV221" s="12" t="s">
        <v>87</v>
      </c>
      <c r="AW221" s="12" t="s">
        <v>4</v>
      </c>
      <c r="AX221" s="12" t="s">
        <v>85</v>
      </c>
      <c r="AY221" s="150" t="s">
        <v>122</v>
      </c>
    </row>
    <row r="222" spans="2:65" s="1" customFormat="1" ht="24.2" customHeight="1">
      <c r="B222" s="32"/>
      <c r="C222" s="132" t="s">
        <v>244</v>
      </c>
      <c r="D222" s="132" t="s">
        <v>124</v>
      </c>
      <c r="E222" s="133" t="s">
        <v>245</v>
      </c>
      <c r="F222" s="134" t="s">
        <v>246</v>
      </c>
      <c r="G222" s="135" t="s">
        <v>127</v>
      </c>
      <c r="H222" s="136">
        <v>345</v>
      </c>
      <c r="I222" s="137"/>
      <c r="J222" s="138">
        <f>ROUND(I222*H222,2)</f>
        <v>0</v>
      </c>
      <c r="K222" s="134" t="s">
        <v>128</v>
      </c>
      <c r="L222" s="32"/>
      <c r="M222" s="139" t="s">
        <v>1</v>
      </c>
      <c r="N222" s="140" t="s">
        <v>42</v>
      </c>
      <c r="P222" s="141">
        <f>O222*H222</f>
        <v>0</v>
      </c>
      <c r="Q222" s="141">
        <v>0</v>
      </c>
      <c r="R222" s="141">
        <f>Q222*H222</f>
        <v>0</v>
      </c>
      <c r="S222" s="141">
        <v>0</v>
      </c>
      <c r="T222" s="142">
        <f>S222*H222</f>
        <v>0</v>
      </c>
      <c r="AR222" s="143" t="s">
        <v>129</v>
      </c>
      <c r="AT222" s="143" t="s">
        <v>124</v>
      </c>
      <c r="AU222" s="143" t="s">
        <v>87</v>
      </c>
      <c r="AY222" s="17" t="s">
        <v>122</v>
      </c>
      <c r="BE222" s="144">
        <f>IF(N222="základní",J222,0)</f>
        <v>0</v>
      </c>
      <c r="BF222" s="144">
        <f>IF(N222="snížená",J222,0)</f>
        <v>0</v>
      </c>
      <c r="BG222" s="144">
        <f>IF(N222="zákl. přenesená",J222,0)</f>
        <v>0</v>
      </c>
      <c r="BH222" s="144">
        <f>IF(N222="sníž. přenesená",J222,0)</f>
        <v>0</v>
      </c>
      <c r="BI222" s="144">
        <f>IF(N222="nulová",J222,0)</f>
        <v>0</v>
      </c>
      <c r="BJ222" s="17" t="s">
        <v>85</v>
      </c>
      <c r="BK222" s="144">
        <f>ROUND(I222*H222,2)</f>
        <v>0</v>
      </c>
      <c r="BL222" s="17" t="s">
        <v>129</v>
      </c>
      <c r="BM222" s="143" t="s">
        <v>247</v>
      </c>
    </row>
    <row r="223" spans="2:47" s="1" customFormat="1" ht="29.25">
      <c r="B223" s="32"/>
      <c r="D223" s="145" t="s">
        <v>131</v>
      </c>
      <c r="F223" s="146" t="s">
        <v>248</v>
      </c>
      <c r="I223" s="147"/>
      <c r="L223" s="32"/>
      <c r="M223" s="148"/>
      <c r="T223" s="56"/>
      <c r="AT223" s="17" t="s">
        <v>131</v>
      </c>
      <c r="AU223" s="17" t="s">
        <v>87</v>
      </c>
    </row>
    <row r="224" spans="2:51" s="12" customFormat="1" ht="22.5">
      <c r="B224" s="149"/>
      <c r="D224" s="145" t="s">
        <v>133</v>
      </c>
      <c r="E224" s="150" t="s">
        <v>1</v>
      </c>
      <c r="F224" s="151" t="s">
        <v>249</v>
      </c>
      <c r="H224" s="152">
        <v>345</v>
      </c>
      <c r="I224" s="153"/>
      <c r="L224" s="149"/>
      <c r="M224" s="154"/>
      <c r="T224" s="155"/>
      <c r="AT224" s="150" t="s">
        <v>133</v>
      </c>
      <c r="AU224" s="150" t="s">
        <v>87</v>
      </c>
      <c r="AV224" s="12" t="s">
        <v>87</v>
      </c>
      <c r="AW224" s="12" t="s">
        <v>34</v>
      </c>
      <c r="AX224" s="12" t="s">
        <v>85</v>
      </c>
      <c r="AY224" s="150" t="s">
        <v>122</v>
      </c>
    </row>
    <row r="225" spans="2:63" s="11" customFormat="1" ht="22.9" customHeight="1">
      <c r="B225" s="120"/>
      <c r="D225" s="121" t="s">
        <v>76</v>
      </c>
      <c r="E225" s="130" t="s">
        <v>87</v>
      </c>
      <c r="F225" s="130" t="s">
        <v>250</v>
      </c>
      <c r="I225" s="123"/>
      <c r="J225" s="131">
        <f>BK225</f>
        <v>0</v>
      </c>
      <c r="L225" s="120"/>
      <c r="M225" s="125"/>
      <c r="P225" s="126">
        <f>SUM(P226:P250)</f>
        <v>0</v>
      </c>
      <c r="R225" s="126">
        <f>SUM(R226:R250)</f>
        <v>242.26518832999997</v>
      </c>
      <c r="T225" s="127">
        <f>SUM(T226:T250)</f>
        <v>0</v>
      </c>
      <c r="AR225" s="121" t="s">
        <v>85</v>
      </c>
      <c r="AT225" s="128" t="s">
        <v>76</v>
      </c>
      <c r="AU225" s="128" t="s">
        <v>85</v>
      </c>
      <c r="AY225" s="121" t="s">
        <v>122</v>
      </c>
      <c r="BK225" s="129">
        <f>SUM(BK226:BK250)</f>
        <v>0</v>
      </c>
    </row>
    <row r="226" spans="2:65" s="1" customFormat="1" ht="24.2" customHeight="1">
      <c r="B226" s="32"/>
      <c r="C226" s="132" t="s">
        <v>251</v>
      </c>
      <c r="D226" s="132" t="s">
        <v>124</v>
      </c>
      <c r="E226" s="133" t="s">
        <v>252</v>
      </c>
      <c r="F226" s="134" t="s">
        <v>253</v>
      </c>
      <c r="G226" s="135" t="s">
        <v>154</v>
      </c>
      <c r="H226" s="136">
        <v>130</v>
      </c>
      <c r="I226" s="137"/>
      <c r="J226" s="138">
        <f>ROUND(I226*H226,2)</f>
        <v>0</v>
      </c>
      <c r="K226" s="134" t="s">
        <v>128</v>
      </c>
      <c r="L226" s="32"/>
      <c r="M226" s="139" t="s">
        <v>1</v>
      </c>
      <c r="N226" s="140" t="s">
        <v>42</v>
      </c>
      <c r="P226" s="141">
        <f>O226*H226</f>
        <v>0</v>
      </c>
      <c r="Q226" s="141">
        <v>0.00014</v>
      </c>
      <c r="R226" s="141">
        <f>Q226*H226</f>
        <v>0.018199999999999997</v>
      </c>
      <c r="S226" s="141">
        <v>0</v>
      </c>
      <c r="T226" s="142">
        <f>S226*H226</f>
        <v>0</v>
      </c>
      <c r="AR226" s="143" t="s">
        <v>129</v>
      </c>
      <c r="AT226" s="143" t="s">
        <v>124</v>
      </c>
      <c r="AU226" s="143" t="s">
        <v>87</v>
      </c>
      <c r="AY226" s="17" t="s">
        <v>122</v>
      </c>
      <c r="BE226" s="144">
        <f>IF(N226="základní",J226,0)</f>
        <v>0</v>
      </c>
      <c r="BF226" s="144">
        <f>IF(N226="snížená",J226,0)</f>
        <v>0</v>
      </c>
      <c r="BG226" s="144">
        <f>IF(N226="zákl. přenesená",J226,0)</f>
        <v>0</v>
      </c>
      <c r="BH226" s="144">
        <f>IF(N226="sníž. přenesená",J226,0)</f>
        <v>0</v>
      </c>
      <c r="BI226" s="144">
        <f>IF(N226="nulová",J226,0)</f>
        <v>0</v>
      </c>
      <c r="BJ226" s="17" t="s">
        <v>85</v>
      </c>
      <c r="BK226" s="144">
        <f>ROUND(I226*H226,2)</f>
        <v>0</v>
      </c>
      <c r="BL226" s="17" t="s">
        <v>129</v>
      </c>
      <c r="BM226" s="143" t="s">
        <v>254</v>
      </c>
    </row>
    <row r="227" spans="2:47" s="1" customFormat="1" ht="29.25">
      <c r="B227" s="32"/>
      <c r="D227" s="145" t="s">
        <v>131</v>
      </c>
      <c r="F227" s="146" t="s">
        <v>255</v>
      </c>
      <c r="I227" s="147"/>
      <c r="L227" s="32"/>
      <c r="M227" s="148"/>
      <c r="T227" s="56"/>
      <c r="AT227" s="17" t="s">
        <v>131</v>
      </c>
      <c r="AU227" s="17" t="s">
        <v>87</v>
      </c>
    </row>
    <row r="228" spans="2:51" s="12" customFormat="1" ht="12">
      <c r="B228" s="149"/>
      <c r="D228" s="145" t="s">
        <v>133</v>
      </c>
      <c r="E228" s="150" t="s">
        <v>1</v>
      </c>
      <c r="F228" s="151" t="s">
        <v>256</v>
      </c>
      <c r="H228" s="152">
        <v>130</v>
      </c>
      <c r="I228" s="153"/>
      <c r="L228" s="149"/>
      <c r="M228" s="154"/>
      <c r="T228" s="155"/>
      <c r="AT228" s="150" t="s">
        <v>133</v>
      </c>
      <c r="AU228" s="150" t="s">
        <v>87</v>
      </c>
      <c r="AV228" s="12" t="s">
        <v>87</v>
      </c>
      <c r="AW228" s="12" t="s">
        <v>34</v>
      </c>
      <c r="AX228" s="12" t="s">
        <v>85</v>
      </c>
      <c r="AY228" s="150" t="s">
        <v>122</v>
      </c>
    </row>
    <row r="229" spans="2:65" s="1" customFormat="1" ht="24.2" customHeight="1">
      <c r="B229" s="32"/>
      <c r="C229" s="132" t="s">
        <v>7</v>
      </c>
      <c r="D229" s="132" t="s">
        <v>124</v>
      </c>
      <c r="E229" s="133" t="s">
        <v>257</v>
      </c>
      <c r="F229" s="134" t="s">
        <v>258</v>
      </c>
      <c r="G229" s="135" t="s">
        <v>154</v>
      </c>
      <c r="H229" s="136">
        <v>130</v>
      </c>
      <c r="I229" s="137"/>
      <c r="J229" s="138">
        <f>ROUND(I229*H229,2)</f>
        <v>0</v>
      </c>
      <c r="K229" s="134" t="s">
        <v>128</v>
      </c>
      <c r="L229" s="32"/>
      <c r="M229" s="139" t="s">
        <v>1</v>
      </c>
      <c r="N229" s="140" t="s">
        <v>42</v>
      </c>
      <c r="P229" s="141">
        <f>O229*H229</f>
        <v>0</v>
      </c>
      <c r="Q229" s="141">
        <v>0</v>
      </c>
      <c r="R229" s="141">
        <f>Q229*H229</f>
        <v>0</v>
      </c>
      <c r="S229" s="141">
        <v>0</v>
      </c>
      <c r="T229" s="142">
        <f>S229*H229</f>
        <v>0</v>
      </c>
      <c r="AR229" s="143" t="s">
        <v>129</v>
      </c>
      <c r="AT229" s="143" t="s">
        <v>124</v>
      </c>
      <c r="AU229" s="143" t="s">
        <v>87</v>
      </c>
      <c r="AY229" s="17" t="s">
        <v>122</v>
      </c>
      <c r="BE229" s="144">
        <f>IF(N229="základní",J229,0)</f>
        <v>0</v>
      </c>
      <c r="BF229" s="144">
        <f>IF(N229="snížená",J229,0)</f>
        <v>0</v>
      </c>
      <c r="BG229" s="144">
        <f>IF(N229="zákl. přenesená",J229,0)</f>
        <v>0</v>
      </c>
      <c r="BH229" s="144">
        <f>IF(N229="sníž. přenesená",J229,0)</f>
        <v>0</v>
      </c>
      <c r="BI229" s="144">
        <f>IF(N229="nulová",J229,0)</f>
        <v>0</v>
      </c>
      <c r="BJ229" s="17" t="s">
        <v>85</v>
      </c>
      <c r="BK229" s="144">
        <f>ROUND(I229*H229,2)</f>
        <v>0</v>
      </c>
      <c r="BL229" s="17" t="s">
        <v>129</v>
      </c>
      <c r="BM229" s="143" t="s">
        <v>259</v>
      </c>
    </row>
    <row r="230" spans="2:47" s="1" customFormat="1" ht="29.25">
      <c r="B230" s="32"/>
      <c r="D230" s="145" t="s">
        <v>131</v>
      </c>
      <c r="F230" s="146" t="s">
        <v>260</v>
      </c>
      <c r="I230" s="147"/>
      <c r="L230" s="32"/>
      <c r="M230" s="148"/>
      <c r="T230" s="56"/>
      <c r="AT230" s="17" t="s">
        <v>131</v>
      </c>
      <c r="AU230" s="17" t="s">
        <v>87</v>
      </c>
    </row>
    <row r="231" spans="2:51" s="12" customFormat="1" ht="12">
      <c r="B231" s="149"/>
      <c r="D231" s="145" t="s">
        <v>133</v>
      </c>
      <c r="E231" s="150" t="s">
        <v>1</v>
      </c>
      <c r="F231" s="151" t="s">
        <v>256</v>
      </c>
      <c r="H231" s="152">
        <v>130</v>
      </c>
      <c r="I231" s="153"/>
      <c r="L231" s="149"/>
      <c r="M231" s="154"/>
      <c r="T231" s="155"/>
      <c r="AT231" s="150" t="s">
        <v>133</v>
      </c>
      <c r="AU231" s="150" t="s">
        <v>87</v>
      </c>
      <c r="AV231" s="12" t="s">
        <v>87</v>
      </c>
      <c r="AW231" s="12" t="s">
        <v>34</v>
      </c>
      <c r="AX231" s="12" t="s">
        <v>85</v>
      </c>
      <c r="AY231" s="150" t="s">
        <v>122</v>
      </c>
    </row>
    <row r="232" spans="2:65" s="1" customFormat="1" ht="16.5" customHeight="1">
      <c r="B232" s="32"/>
      <c r="C232" s="170" t="s">
        <v>261</v>
      </c>
      <c r="D232" s="170" t="s">
        <v>159</v>
      </c>
      <c r="E232" s="171" t="s">
        <v>262</v>
      </c>
      <c r="F232" s="172" t="s">
        <v>263</v>
      </c>
      <c r="G232" s="173" t="s">
        <v>143</v>
      </c>
      <c r="H232" s="174">
        <v>42.324</v>
      </c>
      <c r="I232" s="175"/>
      <c r="J232" s="176">
        <f>ROUND(I232*H232,2)</f>
        <v>0</v>
      </c>
      <c r="K232" s="172" t="s">
        <v>128</v>
      </c>
      <c r="L232" s="177"/>
      <c r="M232" s="178" t="s">
        <v>1</v>
      </c>
      <c r="N232" s="179" t="s">
        <v>42</v>
      </c>
      <c r="P232" s="141">
        <f>O232*H232</f>
        <v>0</v>
      </c>
      <c r="Q232" s="141">
        <v>2.234</v>
      </c>
      <c r="R232" s="141">
        <f>Q232*H232</f>
        <v>94.55181599999999</v>
      </c>
      <c r="S232" s="141">
        <v>0</v>
      </c>
      <c r="T232" s="142">
        <f>S232*H232</f>
        <v>0</v>
      </c>
      <c r="AR232" s="143" t="s">
        <v>163</v>
      </c>
      <c r="AT232" s="143" t="s">
        <v>159</v>
      </c>
      <c r="AU232" s="143" t="s">
        <v>87</v>
      </c>
      <c r="AY232" s="17" t="s">
        <v>122</v>
      </c>
      <c r="BE232" s="144">
        <f>IF(N232="základní",J232,0)</f>
        <v>0</v>
      </c>
      <c r="BF232" s="144">
        <f>IF(N232="snížená",J232,0)</f>
        <v>0</v>
      </c>
      <c r="BG232" s="144">
        <f>IF(N232="zákl. přenesená",J232,0)</f>
        <v>0</v>
      </c>
      <c r="BH232" s="144">
        <f>IF(N232="sníž. přenesená",J232,0)</f>
        <v>0</v>
      </c>
      <c r="BI232" s="144">
        <f>IF(N232="nulová",J232,0)</f>
        <v>0</v>
      </c>
      <c r="BJ232" s="17" t="s">
        <v>85</v>
      </c>
      <c r="BK232" s="144">
        <f>ROUND(I232*H232,2)</f>
        <v>0</v>
      </c>
      <c r="BL232" s="17" t="s">
        <v>129</v>
      </c>
      <c r="BM232" s="143" t="s">
        <v>264</v>
      </c>
    </row>
    <row r="233" spans="2:47" s="1" customFormat="1" ht="12">
      <c r="B233" s="32"/>
      <c r="D233" s="145" t="s">
        <v>131</v>
      </c>
      <c r="F233" s="146" t="s">
        <v>263</v>
      </c>
      <c r="I233" s="147"/>
      <c r="L233" s="32"/>
      <c r="M233" s="148"/>
      <c r="T233" s="56"/>
      <c r="AT233" s="17" t="s">
        <v>131</v>
      </c>
      <c r="AU233" s="17" t="s">
        <v>87</v>
      </c>
    </row>
    <row r="234" spans="2:51" s="12" customFormat="1" ht="22.5">
      <c r="B234" s="149"/>
      <c r="D234" s="145" t="s">
        <v>133</v>
      </c>
      <c r="E234" s="150" t="s">
        <v>1</v>
      </c>
      <c r="F234" s="151" t="s">
        <v>265</v>
      </c>
      <c r="H234" s="152">
        <v>43.138</v>
      </c>
      <c r="I234" s="153"/>
      <c r="L234" s="149"/>
      <c r="M234" s="154"/>
      <c r="T234" s="155"/>
      <c r="AT234" s="150" t="s">
        <v>133</v>
      </c>
      <c r="AU234" s="150" t="s">
        <v>87</v>
      </c>
      <c r="AV234" s="12" t="s">
        <v>87</v>
      </c>
      <c r="AW234" s="12" t="s">
        <v>34</v>
      </c>
      <c r="AX234" s="12" t="s">
        <v>77</v>
      </c>
      <c r="AY234" s="150" t="s">
        <v>122</v>
      </c>
    </row>
    <row r="235" spans="2:51" s="12" customFormat="1" ht="22.5">
      <c r="B235" s="149"/>
      <c r="D235" s="145" t="s">
        <v>133</v>
      </c>
      <c r="E235" s="150" t="s">
        <v>1</v>
      </c>
      <c r="F235" s="151" t="s">
        <v>266</v>
      </c>
      <c r="H235" s="152">
        <v>-0.814</v>
      </c>
      <c r="I235" s="153"/>
      <c r="L235" s="149"/>
      <c r="M235" s="154"/>
      <c r="T235" s="155"/>
      <c r="AT235" s="150" t="s">
        <v>133</v>
      </c>
      <c r="AU235" s="150" t="s">
        <v>87</v>
      </c>
      <c r="AV235" s="12" t="s">
        <v>87</v>
      </c>
      <c r="AW235" s="12" t="s">
        <v>34</v>
      </c>
      <c r="AX235" s="12" t="s">
        <v>77</v>
      </c>
      <c r="AY235" s="150" t="s">
        <v>122</v>
      </c>
    </row>
    <row r="236" spans="2:51" s="14" customFormat="1" ht="12">
      <c r="B236" s="163"/>
      <c r="D236" s="145" t="s">
        <v>133</v>
      </c>
      <c r="E236" s="164" t="s">
        <v>1</v>
      </c>
      <c r="F236" s="165" t="s">
        <v>151</v>
      </c>
      <c r="H236" s="166">
        <v>42.324</v>
      </c>
      <c r="I236" s="167"/>
      <c r="L236" s="163"/>
      <c r="M236" s="168"/>
      <c r="T236" s="169"/>
      <c r="AT236" s="164" t="s">
        <v>133</v>
      </c>
      <c r="AU236" s="164" t="s">
        <v>87</v>
      </c>
      <c r="AV236" s="14" t="s">
        <v>129</v>
      </c>
      <c r="AW236" s="14" t="s">
        <v>34</v>
      </c>
      <c r="AX236" s="14" t="s">
        <v>85</v>
      </c>
      <c r="AY236" s="164" t="s">
        <v>122</v>
      </c>
    </row>
    <row r="237" spans="2:65" s="1" customFormat="1" ht="24.2" customHeight="1">
      <c r="B237" s="32"/>
      <c r="C237" s="132" t="s">
        <v>267</v>
      </c>
      <c r="D237" s="132" t="s">
        <v>124</v>
      </c>
      <c r="E237" s="133" t="s">
        <v>268</v>
      </c>
      <c r="F237" s="134" t="s">
        <v>269</v>
      </c>
      <c r="G237" s="135" t="s">
        <v>127</v>
      </c>
      <c r="H237" s="136">
        <v>270</v>
      </c>
      <c r="I237" s="137"/>
      <c r="J237" s="138">
        <f>ROUND(I237*H237,2)</f>
        <v>0</v>
      </c>
      <c r="K237" s="134" t="s">
        <v>128</v>
      </c>
      <c r="L237" s="32"/>
      <c r="M237" s="139" t="s">
        <v>1</v>
      </c>
      <c r="N237" s="140" t="s">
        <v>42</v>
      </c>
      <c r="P237" s="141">
        <f>O237*H237</f>
        <v>0</v>
      </c>
      <c r="Q237" s="141">
        <v>0.108</v>
      </c>
      <c r="R237" s="141">
        <f>Q237*H237</f>
        <v>29.16</v>
      </c>
      <c r="S237" s="141">
        <v>0</v>
      </c>
      <c r="T237" s="142">
        <f>S237*H237</f>
        <v>0</v>
      </c>
      <c r="AR237" s="143" t="s">
        <v>129</v>
      </c>
      <c r="AT237" s="143" t="s">
        <v>124</v>
      </c>
      <c r="AU237" s="143" t="s">
        <v>87</v>
      </c>
      <c r="AY237" s="17" t="s">
        <v>122</v>
      </c>
      <c r="BE237" s="144">
        <f>IF(N237="základní",J237,0)</f>
        <v>0</v>
      </c>
      <c r="BF237" s="144">
        <f>IF(N237="snížená",J237,0)</f>
        <v>0</v>
      </c>
      <c r="BG237" s="144">
        <f>IF(N237="zákl. přenesená",J237,0)</f>
        <v>0</v>
      </c>
      <c r="BH237" s="144">
        <f>IF(N237="sníž. přenesená",J237,0)</f>
        <v>0</v>
      </c>
      <c r="BI237" s="144">
        <f>IF(N237="nulová",J237,0)</f>
        <v>0</v>
      </c>
      <c r="BJ237" s="17" t="s">
        <v>85</v>
      </c>
      <c r="BK237" s="144">
        <f>ROUND(I237*H237,2)</f>
        <v>0</v>
      </c>
      <c r="BL237" s="17" t="s">
        <v>129</v>
      </c>
      <c r="BM237" s="143" t="s">
        <v>270</v>
      </c>
    </row>
    <row r="238" spans="2:47" s="1" customFormat="1" ht="19.5">
      <c r="B238" s="32"/>
      <c r="D238" s="145" t="s">
        <v>131</v>
      </c>
      <c r="F238" s="146" t="s">
        <v>271</v>
      </c>
      <c r="I238" s="147"/>
      <c r="L238" s="32"/>
      <c r="M238" s="148"/>
      <c r="T238" s="56"/>
      <c r="AT238" s="17" t="s">
        <v>131</v>
      </c>
      <c r="AU238" s="17" t="s">
        <v>87</v>
      </c>
    </row>
    <row r="239" spans="2:51" s="12" customFormat="1" ht="22.5">
      <c r="B239" s="149"/>
      <c r="D239" s="145" t="s">
        <v>133</v>
      </c>
      <c r="E239" s="150" t="s">
        <v>1</v>
      </c>
      <c r="F239" s="151" t="s">
        <v>272</v>
      </c>
      <c r="H239" s="152">
        <v>270</v>
      </c>
      <c r="I239" s="153"/>
      <c r="L239" s="149"/>
      <c r="M239" s="154"/>
      <c r="T239" s="155"/>
      <c r="AT239" s="150" t="s">
        <v>133</v>
      </c>
      <c r="AU239" s="150" t="s">
        <v>87</v>
      </c>
      <c r="AV239" s="12" t="s">
        <v>87</v>
      </c>
      <c r="AW239" s="12" t="s">
        <v>34</v>
      </c>
      <c r="AX239" s="12" t="s">
        <v>85</v>
      </c>
      <c r="AY239" s="150" t="s">
        <v>122</v>
      </c>
    </row>
    <row r="240" spans="2:65" s="1" customFormat="1" ht="21.75" customHeight="1">
      <c r="B240" s="32"/>
      <c r="C240" s="170" t="s">
        <v>273</v>
      </c>
      <c r="D240" s="170" t="s">
        <v>159</v>
      </c>
      <c r="E240" s="171" t="s">
        <v>274</v>
      </c>
      <c r="F240" s="172" t="s">
        <v>275</v>
      </c>
      <c r="G240" s="173" t="s">
        <v>276</v>
      </c>
      <c r="H240" s="174">
        <v>90</v>
      </c>
      <c r="I240" s="175"/>
      <c r="J240" s="176">
        <f>ROUND(I240*H240,2)</f>
        <v>0</v>
      </c>
      <c r="K240" s="172" t="s">
        <v>1</v>
      </c>
      <c r="L240" s="177"/>
      <c r="M240" s="178" t="s">
        <v>1</v>
      </c>
      <c r="N240" s="179" t="s">
        <v>42</v>
      </c>
      <c r="P240" s="141">
        <f>O240*H240</f>
        <v>0</v>
      </c>
      <c r="Q240" s="141">
        <v>1.31</v>
      </c>
      <c r="R240" s="141">
        <f>Q240*H240</f>
        <v>117.9</v>
      </c>
      <c r="S240" s="141">
        <v>0</v>
      </c>
      <c r="T240" s="142">
        <f>S240*H240</f>
        <v>0</v>
      </c>
      <c r="AR240" s="143" t="s">
        <v>163</v>
      </c>
      <c r="AT240" s="143" t="s">
        <v>159</v>
      </c>
      <c r="AU240" s="143" t="s">
        <v>87</v>
      </c>
      <c r="AY240" s="17" t="s">
        <v>122</v>
      </c>
      <c r="BE240" s="144">
        <f>IF(N240="základní",J240,0)</f>
        <v>0</v>
      </c>
      <c r="BF240" s="144">
        <f>IF(N240="snížená",J240,0)</f>
        <v>0</v>
      </c>
      <c r="BG240" s="144">
        <f>IF(N240="zákl. přenesená",J240,0)</f>
        <v>0</v>
      </c>
      <c r="BH240" s="144">
        <f>IF(N240="sníž. přenesená",J240,0)</f>
        <v>0</v>
      </c>
      <c r="BI240" s="144">
        <f>IF(N240="nulová",J240,0)</f>
        <v>0</v>
      </c>
      <c r="BJ240" s="17" t="s">
        <v>85</v>
      </c>
      <c r="BK240" s="144">
        <f>ROUND(I240*H240,2)</f>
        <v>0</v>
      </c>
      <c r="BL240" s="17" t="s">
        <v>129</v>
      </c>
      <c r="BM240" s="143" t="s">
        <v>277</v>
      </c>
    </row>
    <row r="241" spans="2:47" s="1" customFormat="1" ht="12">
      <c r="B241" s="32"/>
      <c r="D241" s="145" t="s">
        <v>131</v>
      </c>
      <c r="F241" s="146" t="s">
        <v>275</v>
      </c>
      <c r="I241" s="147"/>
      <c r="L241" s="32"/>
      <c r="M241" s="148"/>
      <c r="T241" s="56"/>
      <c r="AT241" s="17" t="s">
        <v>131</v>
      </c>
      <c r="AU241" s="17" t="s">
        <v>87</v>
      </c>
    </row>
    <row r="242" spans="2:47" s="1" customFormat="1" ht="19.5">
      <c r="B242" s="32"/>
      <c r="D242" s="145" t="s">
        <v>165</v>
      </c>
      <c r="F242" s="180" t="s">
        <v>278</v>
      </c>
      <c r="I242" s="147"/>
      <c r="L242" s="32"/>
      <c r="M242" s="148"/>
      <c r="T242" s="56"/>
      <c r="AT242" s="17" t="s">
        <v>165</v>
      </c>
      <c r="AU242" s="17" t="s">
        <v>87</v>
      </c>
    </row>
    <row r="243" spans="2:51" s="12" customFormat="1" ht="12">
      <c r="B243" s="149"/>
      <c r="D243" s="145" t="s">
        <v>133</v>
      </c>
      <c r="F243" s="151" t="s">
        <v>279</v>
      </c>
      <c r="H243" s="152">
        <v>90</v>
      </c>
      <c r="I243" s="153"/>
      <c r="L243" s="149"/>
      <c r="M243" s="154"/>
      <c r="T243" s="155"/>
      <c r="AT243" s="150" t="s">
        <v>133</v>
      </c>
      <c r="AU243" s="150" t="s">
        <v>87</v>
      </c>
      <c r="AV243" s="12" t="s">
        <v>87</v>
      </c>
      <c r="AW243" s="12" t="s">
        <v>4</v>
      </c>
      <c r="AX243" s="12" t="s">
        <v>85</v>
      </c>
      <c r="AY243" s="150" t="s">
        <v>122</v>
      </c>
    </row>
    <row r="244" spans="2:65" s="1" customFormat="1" ht="24.2" customHeight="1">
      <c r="B244" s="32"/>
      <c r="C244" s="132" t="s">
        <v>280</v>
      </c>
      <c r="D244" s="132" t="s">
        <v>124</v>
      </c>
      <c r="E244" s="133" t="s">
        <v>281</v>
      </c>
      <c r="F244" s="134" t="s">
        <v>282</v>
      </c>
      <c r="G244" s="135" t="s">
        <v>162</v>
      </c>
      <c r="H244" s="136">
        <v>6.383</v>
      </c>
      <c r="I244" s="137"/>
      <c r="J244" s="138">
        <f>ROUND(I244*H244,2)</f>
        <v>0</v>
      </c>
      <c r="K244" s="134" t="s">
        <v>128</v>
      </c>
      <c r="L244" s="32"/>
      <c r="M244" s="139" t="s">
        <v>1</v>
      </c>
      <c r="N244" s="140" t="s">
        <v>42</v>
      </c>
      <c r="P244" s="141">
        <f>O244*H244</f>
        <v>0</v>
      </c>
      <c r="Q244" s="141">
        <v>0.09951</v>
      </c>
      <c r="R244" s="141">
        <f>Q244*H244</f>
        <v>0.6351723300000001</v>
      </c>
      <c r="S244" s="141">
        <v>0</v>
      </c>
      <c r="T244" s="142">
        <f>S244*H244</f>
        <v>0</v>
      </c>
      <c r="AR244" s="143" t="s">
        <v>129</v>
      </c>
      <c r="AT244" s="143" t="s">
        <v>124</v>
      </c>
      <c r="AU244" s="143" t="s">
        <v>87</v>
      </c>
      <c r="AY244" s="17" t="s">
        <v>122</v>
      </c>
      <c r="BE244" s="144">
        <f>IF(N244="základní",J244,0)</f>
        <v>0</v>
      </c>
      <c r="BF244" s="144">
        <f>IF(N244="snížená",J244,0)</f>
        <v>0</v>
      </c>
      <c r="BG244" s="144">
        <f>IF(N244="zákl. přenesená",J244,0)</f>
        <v>0</v>
      </c>
      <c r="BH244" s="144">
        <f>IF(N244="sníž. přenesená",J244,0)</f>
        <v>0</v>
      </c>
      <c r="BI244" s="144">
        <f>IF(N244="nulová",J244,0)</f>
        <v>0</v>
      </c>
      <c r="BJ244" s="17" t="s">
        <v>85</v>
      </c>
      <c r="BK244" s="144">
        <f>ROUND(I244*H244,2)</f>
        <v>0</v>
      </c>
      <c r="BL244" s="17" t="s">
        <v>129</v>
      </c>
      <c r="BM244" s="143" t="s">
        <v>283</v>
      </c>
    </row>
    <row r="245" spans="2:47" s="1" customFormat="1" ht="19.5">
      <c r="B245" s="32"/>
      <c r="D245" s="145" t="s">
        <v>131</v>
      </c>
      <c r="F245" s="146" t="s">
        <v>284</v>
      </c>
      <c r="I245" s="147"/>
      <c r="L245" s="32"/>
      <c r="M245" s="148"/>
      <c r="T245" s="56"/>
      <c r="AT245" s="17" t="s">
        <v>131</v>
      </c>
      <c r="AU245" s="17" t="s">
        <v>87</v>
      </c>
    </row>
    <row r="246" spans="2:47" s="1" customFormat="1" ht="19.5">
      <c r="B246" s="32"/>
      <c r="D246" s="145" t="s">
        <v>165</v>
      </c>
      <c r="F246" s="180" t="s">
        <v>285</v>
      </c>
      <c r="I246" s="147"/>
      <c r="L246" s="32"/>
      <c r="M246" s="148"/>
      <c r="T246" s="56"/>
      <c r="AT246" s="17" t="s">
        <v>165</v>
      </c>
      <c r="AU246" s="17" t="s">
        <v>87</v>
      </c>
    </row>
    <row r="247" spans="2:51" s="12" customFormat="1" ht="22.5">
      <c r="B247" s="149"/>
      <c r="D247" s="145" t="s">
        <v>133</v>
      </c>
      <c r="E247" s="150" t="s">
        <v>1</v>
      </c>
      <c r="F247" s="151" t="s">
        <v>286</v>
      </c>
      <c r="H247" s="152">
        <v>6.383</v>
      </c>
      <c r="I247" s="153"/>
      <c r="L247" s="149"/>
      <c r="M247" s="154"/>
      <c r="T247" s="155"/>
      <c r="AT247" s="150" t="s">
        <v>133</v>
      </c>
      <c r="AU247" s="150" t="s">
        <v>87</v>
      </c>
      <c r="AV247" s="12" t="s">
        <v>87</v>
      </c>
      <c r="AW247" s="12" t="s">
        <v>34</v>
      </c>
      <c r="AX247" s="12" t="s">
        <v>85</v>
      </c>
      <c r="AY247" s="150" t="s">
        <v>122</v>
      </c>
    </row>
    <row r="248" spans="2:65" s="1" customFormat="1" ht="24.2" customHeight="1">
      <c r="B248" s="32"/>
      <c r="C248" s="132" t="s">
        <v>287</v>
      </c>
      <c r="D248" s="132" t="s">
        <v>124</v>
      </c>
      <c r="E248" s="133" t="s">
        <v>288</v>
      </c>
      <c r="F248" s="134" t="s">
        <v>289</v>
      </c>
      <c r="G248" s="135" t="s">
        <v>162</v>
      </c>
      <c r="H248" s="136">
        <v>6.383</v>
      </c>
      <c r="I248" s="137"/>
      <c r="J248" s="138">
        <f>ROUND(I248*H248,2)</f>
        <v>0</v>
      </c>
      <c r="K248" s="134" t="s">
        <v>128</v>
      </c>
      <c r="L248" s="32"/>
      <c r="M248" s="139" t="s">
        <v>1</v>
      </c>
      <c r="N248" s="140" t="s">
        <v>42</v>
      </c>
      <c r="P248" s="141">
        <f>O248*H248</f>
        <v>0</v>
      </c>
      <c r="Q248" s="141">
        <v>0</v>
      </c>
      <c r="R248" s="141">
        <f>Q248*H248</f>
        <v>0</v>
      </c>
      <c r="S248" s="141">
        <v>0</v>
      </c>
      <c r="T248" s="142">
        <f>S248*H248</f>
        <v>0</v>
      </c>
      <c r="AR248" s="143" t="s">
        <v>129</v>
      </c>
      <c r="AT248" s="143" t="s">
        <v>124</v>
      </c>
      <c r="AU248" s="143" t="s">
        <v>87</v>
      </c>
      <c r="AY248" s="17" t="s">
        <v>122</v>
      </c>
      <c r="BE248" s="144">
        <f>IF(N248="základní",J248,0)</f>
        <v>0</v>
      </c>
      <c r="BF248" s="144">
        <f>IF(N248="snížená",J248,0)</f>
        <v>0</v>
      </c>
      <c r="BG248" s="144">
        <f>IF(N248="zákl. přenesená",J248,0)</f>
        <v>0</v>
      </c>
      <c r="BH248" s="144">
        <f>IF(N248="sníž. přenesená",J248,0)</f>
        <v>0</v>
      </c>
      <c r="BI248" s="144">
        <f>IF(N248="nulová",J248,0)</f>
        <v>0</v>
      </c>
      <c r="BJ248" s="17" t="s">
        <v>85</v>
      </c>
      <c r="BK248" s="144">
        <f>ROUND(I248*H248,2)</f>
        <v>0</v>
      </c>
      <c r="BL248" s="17" t="s">
        <v>129</v>
      </c>
      <c r="BM248" s="143" t="s">
        <v>290</v>
      </c>
    </row>
    <row r="249" spans="2:47" s="1" customFormat="1" ht="19.5">
      <c r="B249" s="32"/>
      <c r="D249" s="145" t="s">
        <v>131</v>
      </c>
      <c r="F249" s="146" t="s">
        <v>291</v>
      </c>
      <c r="I249" s="147"/>
      <c r="L249" s="32"/>
      <c r="M249" s="148"/>
      <c r="T249" s="56"/>
      <c r="AT249" s="17" t="s">
        <v>131</v>
      </c>
      <c r="AU249" s="17" t="s">
        <v>87</v>
      </c>
    </row>
    <row r="250" spans="2:51" s="12" customFormat="1" ht="22.5">
      <c r="B250" s="149"/>
      <c r="D250" s="145" t="s">
        <v>133</v>
      </c>
      <c r="E250" s="150" t="s">
        <v>1</v>
      </c>
      <c r="F250" s="151" t="s">
        <v>286</v>
      </c>
      <c r="H250" s="152">
        <v>6.383</v>
      </c>
      <c r="I250" s="153"/>
      <c r="L250" s="149"/>
      <c r="M250" s="154"/>
      <c r="T250" s="155"/>
      <c r="AT250" s="150" t="s">
        <v>133</v>
      </c>
      <c r="AU250" s="150" t="s">
        <v>87</v>
      </c>
      <c r="AV250" s="12" t="s">
        <v>87</v>
      </c>
      <c r="AW250" s="12" t="s">
        <v>34</v>
      </c>
      <c r="AX250" s="12" t="s">
        <v>85</v>
      </c>
      <c r="AY250" s="150" t="s">
        <v>122</v>
      </c>
    </row>
    <row r="251" spans="2:63" s="11" customFormat="1" ht="22.9" customHeight="1">
      <c r="B251" s="120"/>
      <c r="D251" s="121" t="s">
        <v>76</v>
      </c>
      <c r="E251" s="130" t="s">
        <v>129</v>
      </c>
      <c r="F251" s="130" t="s">
        <v>292</v>
      </c>
      <c r="I251" s="123"/>
      <c r="J251" s="131">
        <f>BK251</f>
        <v>0</v>
      </c>
      <c r="L251" s="120"/>
      <c r="M251" s="125"/>
      <c r="P251" s="126">
        <f>SUM(P252:P255)</f>
        <v>0</v>
      </c>
      <c r="R251" s="126">
        <f>SUM(R252:R255)</f>
        <v>0</v>
      </c>
      <c r="T251" s="127">
        <f>SUM(T252:T255)</f>
        <v>0</v>
      </c>
      <c r="AR251" s="121" t="s">
        <v>85</v>
      </c>
      <c r="AT251" s="128" t="s">
        <v>76</v>
      </c>
      <c r="AU251" s="128" t="s">
        <v>85</v>
      </c>
      <c r="AY251" s="121" t="s">
        <v>122</v>
      </c>
      <c r="BK251" s="129">
        <f>SUM(BK252:BK255)</f>
        <v>0</v>
      </c>
    </row>
    <row r="252" spans="2:65" s="1" customFormat="1" ht="16.5" customHeight="1">
      <c r="B252" s="32"/>
      <c r="C252" s="132" t="s">
        <v>293</v>
      </c>
      <c r="D252" s="132" t="s">
        <v>124</v>
      </c>
      <c r="E252" s="133" t="s">
        <v>294</v>
      </c>
      <c r="F252" s="134" t="s">
        <v>295</v>
      </c>
      <c r="G252" s="135" t="s">
        <v>143</v>
      </c>
      <c r="H252" s="136">
        <v>1897.94</v>
      </c>
      <c r="I252" s="137"/>
      <c r="J252" s="138">
        <f>ROUND(I252*H252,2)</f>
        <v>0</v>
      </c>
      <c r="K252" s="134" t="s">
        <v>1</v>
      </c>
      <c r="L252" s="32"/>
      <c r="M252" s="139" t="s">
        <v>1</v>
      </c>
      <c r="N252" s="140" t="s">
        <v>42</v>
      </c>
      <c r="P252" s="141">
        <f>O252*H252</f>
        <v>0</v>
      </c>
      <c r="Q252" s="141">
        <v>0</v>
      </c>
      <c r="R252" s="141">
        <f>Q252*H252</f>
        <v>0</v>
      </c>
      <c r="S252" s="141">
        <v>0</v>
      </c>
      <c r="T252" s="142">
        <f>S252*H252</f>
        <v>0</v>
      </c>
      <c r="AR252" s="143" t="s">
        <v>129</v>
      </c>
      <c r="AT252" s="143" t="s">
        <v>124</v>
      </c>
      <c r="AU252" s="143" t="s">
        <v>87</v>
      </c>
      <c r="AY252" s="17" t="s">
        <v>122</v>
      </c>
      <c r="BE252" s="144">
        <f>IF(N252="základní",J252,0)</f>
        <v>0</v>
      </c>
      <c r="BF252" s="144">
        <f>IF(N252="snížená",J252,0)</f>
        <v>0</v>
      </c>
      <c r="BG252" s="144">
        <f>IF(N252="zákl. přenesená",J252,0)</f>
        <v>0</v>
      </c>
      <c r="BH252" s="144">
        <f>IF(N252="sníž. přenesená",J252,0)</f>
        <v>0</v>
      </c>
      <c r="BI252" s="144">
        <f>IF(N252="nulová",J252,0)</f>
        <v>0</v>
      </c>
      <c r="BJ252" s="17" t="s">
        <v>85</v>
      </c>
      <c r="BK252" s="144">
        <f>ROUND(I252*H252,2)</f>
        <v>0</v>
      </c>
      <c r="BL252" s="17" t="s">
        <v>129</v>
      </c>
      <c r="BM252" s="143" t="s">
        <v>296</v>
      </c>
    </row>
    <row r="253" spans="2:47" s="1" customFormat="1" ht="12">
      <c r="B253" s="32"/>
      <c r="D253" s="145" t="s">
        <v>131</v>
      </c>
      <c r="F253" s="146" t="s">
        <v>295</v>
      </c>
      <c r="I253" s="147"/>
      <c r="L253" s="32"/>
      <c r="M253" s="148"/>
      <c r="T253" s="56"/>
      <c r="AT253" s="17" t="s">
        <v>131</v>
      </c>
      <c r="AU253" s="17" t="s">
        <v>87</v>
      </c>
    </row>
    <row r="254" spans="2:47" s="1" customFormat="1" ht="19.5">
      <c r="B254" s="32"/>
      <c r="D254" s="145" t="s">
        <v>165</v>
      </c>
      <c r="F254" s="180" t="s">
        <v>297</v>
      </c>
      <c r="I254" s="147"/>
      <c r="L254" s="32"/>
      <c r="M254" s="148"/>
      <c r="T254" s="56"/>
      <c r="AT254" s="17" t="s">
        <v>165</v>
      </c>
      <c r="AU254" s="17" t="s">
        <v>87</v>
      </c>
    </row>
    <row r="255" spans="2:51" s="12" customFormat="1" ht="22.5">
      <c r="B255" s="149"/>
      <c r="D255" s="145" t="s">
        <v>133</v>
      </c>
      <c r="E255" s="150" t="s">
        <v>1</v>
      </c>
      <c r="F255" s="151" t="s">
        <v>298</v>
      </c>
      <c r="H255" s="152">
        <v>1897.94</v>
      </c>
      <c r="I255" s="153"/>
      <c r="L255" s="149"/>
      <c r="M255" s="154"/>
      <c r="T255" s="155"/>
      <c r="AT255" s="150" t="s">
        <v>133</v>
      </c>
      <c r="AU255" s="150" t="s">
        <v>87</v>
      </c>
      <c r="AV255" s="12" t="s">
        <v>87</v>
      </c>
      <c r="AW255" s="12" t="s">
        <v>34</v>
      </c>
      <c r="AX255" s="12" t="s">
        <v>85</v>
      </c>
      <c r="AY255" s="150" t="s">
        <v>122</v>
      </c>
    </row>
    <row r="256" spans="2:63" s="11" customFormat="1" ht="22.9" customHeight="1">
      <c r="B256" s="120"/>
      <c r="D256" s="121" t="s">
        <v>76</v>
      </c>
      <c r="E256" s="130" t="s">
        <v>158</v>
      </c>
      <c r="F256" s="130" t="s">
        <v>299</v>
      </c>
      <c r="I256" s="123"/>
      <c r="J256" s="131">
        <f>BK256</f>
        <v>0</v>
      </c>
      <c r="L256" s="120"/>
      <c r="M256" s="125"/>
      <c r="P256" s="126">
        <f>SUM(P257:P259)</f>
        <v>0</v>
      </c>
      <c r="R256" s="126">
        <f>SUM(R257:R259)</f>
        <v>0.3198</v>
      </c>
      <c r="T256" s="127">
        <f>SUM(T257:T259)</f>
        <v>0</v>
      </c>
      <c r="AR256" s="121" t="s">
        <v>85</v>
      </c>
      <c r="AT256" s="128" t="s">
        <v>76</v>
      </c>
      <c r="AU256" s="128" t="s">
        <v>85</v>
      </c>
      <c r="AY256" s="121" t="s">
        <v>122</v>
      </c>
      <c r="BK256" s="129">
        <f>SUM(BK257:BK259)</f>
        <v>0</v>
      </c>
    </row>
    <row r="257" spans="2:65" s="1" customFormat="1" ht="21.75" customHeight="1">
      <c r="B257" s="32"/>
      <c r="C257" s="132" t="s">
        <v>300</v>
      </c>
      <c r="D257" s="132" t="s">
        <v>124</v>
      </c>
      <c r="E257" s="133" t="s">
        <v>301</v>
      </c>
      <c r="F257" s="134" t="s">
        <v>302</v>
      </c>
      <c r="G257" s="135" t="s">
        <v>154</v>
      </c>
      <c r="H257" s="136">
        <v>30</v>
      </c>
      <c r="I257" s="137"/>
      <c r="J257" s="138">
        <f>ROUND(I257*H257,2)</f>
        <v>0</v>
      </c>
      <c r="K257" s="134" t="s">
        <v>128</v>
      </c>
      <c r="L257" s="32"/>
      <c r="M257" s="139" t="s">
        <v>1</v>
      </c>
      <c r="N257" s="140" t="s">
        <v>42</v>
      </c>
      <c r="P257" s="141">
        <f>O257*H257</f>
        <v>0</v>
      </c>
      <c r="Q257" s="141">
        <v>0.01066</v>
      </c>
      <c r="R257" s="141">
        <f>Q257*H257</f>
        <v>0.3198</v>
      </c>
      <c r="S257" s="141">
        <v>0</v>
      </c>
      <c r="T257" s="142">
        <f>S257*H257</f>
        <v>0</v>
      </c>
      <c r="AR257" s="143" t="s">
        <v>129</v>
      </c>
      <c r="AT257" s="143" t="s">
        <v>124</v>
      </c>
      <c r="AU257" s="143" t="s">
        <v>87</v>
      </c>
      <c r="AY257" s="17" t="s">
        <v>122</v>
      </c>
      <c r="BE257" s="144">
        <f>IF(N257="základní",J257,0)</f>
        <v>0</v>
      </c>
      <c r="BF257" s="144">
        <f>IF(N257="snížená",J257,0)</f>
        <v>0</v>
      </c>
      <c r="BG257" s="144">
        <f>IF(N257="zákl. přenesená",J257,0)</f>
        <v>0</v>
      </c>
      <c r="BH257" s="144">
        <f>IF(N257="sníž. přenesená",J257,0)</f>
        <v>0</v>
      </c>
      <c r="BI257" s="144">
        <f>IF(N257="nulová",J257,0)</f>
        <v>0</v>
      </c>
      <c r="BJ257" s="17" t="s">
        <v>85</v>
      </c>
      <c r="BK257" s="144">
        <f>ROUND(I257*H257,2)</f>
        <v>0</v>
      </c>
      <c r="BL257" s="17" t="s">
        <v>129</v>
      </c>
      <c r="BM257" s="143" t="s">
        <v>303</v>
      </c>
    </row>
    <row r="258" spans="2:47" s="1" customFormat="1" ht="19.5">
      <c r="B258" s="32"/>
      <c r="D258" s="145" t="s">
        <v>131</v>
      </c>
      <c r="F258" s="146" t="s">
        <v>304</v>
      </c>
      <c r="I258" s="147"/>
      <c r="L258" s="32"/>
      <c r="M258" s="148"/>
      <c r="T258" s="56"/>
      <c r="AT258" s="17" t="s">
        <v>131</v>
      </c>
      <c r="AU258" s="17" t="s">
        <v>87</v>
      </c>
    </row>
    <row r="259" spans="2:51" s="12" customFormat="1" ht="12">
      <c r="B259" s="149"/>
      <c r="D259" s="145" t="s">
        <v>133</v>
      </c>
      <c r="E259" s="150" t="s">
        <v>1</v>
      </c>
      <c r="F259" s="151" t="s">
        <v>305</v>
      </c>
      <c r="H259" s="152">
        <v>30</v>
      </c>
      <c r="I259" s="153"/>
      <c r="L259" s="149"/>
      <c r="M259" s="154"/>
      <c r="T259" s="155"/>
      <c r="AT259" s="150" t="s">
        <v>133</v>
      </c>
      <c r="AU259" s="150" t="s">
        <v>87</v>
      </c>
      <c r="AV259" s="12" t="s">
        <v>87</v>
      </c>
      <c r="AW259" s="12" t="s">
        <v>34</v>
      </c>
      <c r="AX259" s="12" t="s">
        <v>85</v>
      </c>
      <c r="AY259" s="150" t="s">
        <v>122</v>
      </c>
    </row>
    <row r="260" spans="2:63" s="11" customFormat="1" ht="22.9" customHeight="1">
      <c r="B260" s="120"/>
      <c r="D260" s="121" t="s">
        <v>76</v>
      </c>
      <c r="E260" s="130" t="s">
        <v>163</v>
      </c>
      <c r="F260" s="130" t="s">
        <v>306</v>
      </c>
      <c r="I260" s="123"/>
      <c r="J260" s="131">
        <f>BK260</f>
        <v>0</v>
      </c>
      <c r="L260" s="120"/>
      <c r="M260" s="125"/>
      <c r="P260" s="126">
        <f>SUM(P261:P267)</f>
        <v>0</v>
      </c>
      <c r="R260" s="126">
        <f>SUM(R261:R267)</f>
        <v>0.16515</v>
      </c>
      <c r="T260" s="127">
        <f>SUM(T261:T267)</f>
        <v>0</v>
      </c>
      <c r="AR260" s="121" t="s">
        <v>85</v>
      </c>
      <c r="AT260" s="128" t="s">
        <v>76</v>
      </c>
      <c r="AU260" s="128" t="s">
        <v>85</v>
      </c>
      <c r="AY260" s="121" t="s">
        <v>122</v>
      </c>
      <c r="BK260" s="129">
        <f>SUM(BK261:BK267)</f>
        <v>0</v>
      </c>
    </row>
    <row r="261" spans="2:65" s="1" customFormat="1" ht="24.2" customHeight="1">
      <c r="B261" s="32"/>
      <c r="C261" s="132" t="s">
        <v>307</v>
      </c>
      <c r="D261" s="132" t="s">
        <v>124</v>
      </c>
      <c r="E261" s="133" t="s">
        <v>308</v>
      </c>
      <c r="F261" s="134" t="s">
        <v>309</v>
      </c>
      <c r="G261" s="135" t="s">
        <v>154</v>
      </c>
      <c r="H261" s="136">
        <v>36</v>
      </c>
      <c r="I261" s="137"/>
      <c r="J261" s="138">
        <f>ROUND(I261*H261,2)</f>
        <v>0</v>
      </c>
      <c r="K261" s="134" t="s">
        <v>128</v>
      </c>
      <c r="L261" s="32"/>
      <c r="M261" s="139" t="s">
        <v>1</v>
      </c>
      <c r="N261" s="140" t="s">
        <v>42</v>
      </c>
      <c r="P261" s="141">
        <f>O261*H261</f>
        <v>0</v>
      </c>
      <c r="Q261" s="141">
        <v>2E-05</v>
      </c>
      <c r="R261" s="141">
        <f>Q261*H261</f>
        <v>0.00072</v>
      </c>
      <c r="S261" s="141">
        <v>0</v>
      </c>
      <c r="T261" s="142">
        <f>S261*H261</f>
        <v>0</v>
      </c>
      <c r="AR261" s="143" t="s">
        <v>129</v>
      </c>
      <c r="AT261" s="143" t="s">
        <v>124</v>
      </c>
      <c r="AU261" s="143" t="s">
        <v>87</v>
      </c>
      <c r="AY261" s="17" t="s">
        <v>122</v>
      </c>
      <c r="BE261" s="144">
        <f>IF(N261="základní",J261,0)</f>
        <v>0</v>
      </c>
      <c r="BF261" s="144">
        <f>IF(N261="snížená",J261,0)</f>
        <v>0</v>
      </c>
      <c r="BG261" s="144">
        <f>IF(N261="zákl. přenesená",J261,0)</f>
        <v>0</v>
      </c>
      <c r="BH261" s="144">
        <f>IF(N261="sníž. přenesená",J261,0)</f>
        <v>0</v>
      </c>
      <c r="BI261" s="144">
        <f>IF(N261="nulová",J261,0)</f>
        <v>0</v>
      </c>
      <c r="BJ261" s="17" t="s">
        <v>85</v>
      </c>
      <c r="BK261" s="144">
        <f>ROUND(I261*H261,2)</f>
        <v>0</v>
      </c>
      <c r="BL261" s="17" t="s">
        <v>129</v>
      </c>
      <c r="BM261" s="143" t="s">
        <v>310</v>
      </c>
    </row>
    <row r="262" spans="2:47" s="1" customFormat="1" ht="19.5">
      <c r="B262" s="32"/>
      <c r="D262" s="145" t="s">
        <v>131</v>
      </c>
      <c r="F262" s="146" t="s">
        <v>311</v>
      </c>
      <c r="I262" s="147"/>
      <c r="L262" s="32"/>
      <c r="M262" s="148"/>
      <c r="T262" s="56"/>
      <c r="AT262" s="17" t="s">
        <v>131</v>
      </c>
      <c r="AU262" s="17" t="s">
        <v>87</v>
      </c>
    </row>
    <row r="263" spans="2:47" s="1" customFormat="1" ht="78">
      <c r="B263" s="32"/>
      <c r="D263" s="145" t="s">
        <v>165</v>
      </c>
      <c r="F263" s="180" t="s">
        <v>312</v>
      </c>
      <c r="I263" s="147"/>
      <c r="L263" s="32"/>
      <c r="M263" s="148"/>
      <c r="T263" s="56"/>
      <c r="AT263" s="17" t="s">
        <v>165</v>
      </c>
      <c r="AU263" s="17" t="s">
        <v>87</v>
      </c>
    </row>
    <row r="264" spans="2:51" s="12" customFormat="1" ht="12">
      <c r="B264" s="149"/>
      <c r="D264" s="145" t="s">
        <v>133</v>
      </c>
      <c r="E264" s="150" t="s">
        <v>1</v>
      </c>
      <c r="F264" s="151" t="s">
        <v>313</v>
      </c>
      <c r="H264" s="152">
        <v>36</v>
      </c>
      <c r="I264" s="153"/>
      <c r="L264" s="149"/>
      <c r="M264" s="154"/>
      <c r="T264" s="155"/>
      <c r="AT264" s="150" t="s">
        <v>133</v>
      </c>
      <c r="AU264" s="150" t="s">
        <v>87</v>
      </c>
      <c r="AV264" s="12" t="s">
        <v>87</v>
      </c>
      <c r="AW264" s="12" t="s">
        <v>34</v>
      </c>
      <c r="AX264" s="12" t="s">
        <v>85</v>
      </c>
      <c r="AY264" s="150" t="s">
        <v>122</v>
      </c>
    </row>
    <row r="265" spans="2:65" s="1" customFormat="1" ht="24.2" customHeight="1">
      <c r="B265" s="32"/>
      <c r="C265" s="170" t="s">
        <v>314</v>
      </c>
      <c r="D265" s="170" t="s">
        <v>159</v>
      </c>
      <c r="E265" s="171" t="s">
        <v>315</v>
      </c>
      <c r="F265" s="172" t="s">
        <v>316</v>
      </c>
      <c r="G265" s="173" t="s">
        <v>154</v>
      </c>
      <c r="H265" s="174">
        <v>36.54</v>
      </c>
      <c r="I265" s="175"/>
      <c r="J265" s="176">
        <f>ROUND(I265*H265,2)</f>
        <v>0</v>
      </c>
      <c r="K265" s="172" t="s">
        <v>128</v>
      </c>
      <c r="L265" s="177"/>
      <c r="M265" s="178" t="s">
        <v>1</v>
      </c>
      <c r="N265" s="179" t="s">
        <v>42</v>
      </c>
      <c r="P265" s="141">
        <f>O265*H265</f>
        <v>0</v>
      </c>
      <c r="Q265" s="141">
        <v>0.0045</v>
      </c>
      <c r="R265" s="141">
        <f>Q265*H265</f>
        <v>0.16443</v>
      </c>
      <c r="S265" s="141">
        <v>0</v>
      </c>
      <c r="T265" s="142">
        <f>S265*H265</f>
        <v>0</v>
      </c>
      <c r="AR265" s="143" t="s">
        <v>163</v>
      </c>
      <c r="AT265" s="143" t="s">
        <v>159</v>
      </c>
      <c r="AU265" s="143" t="s">
        <v>87</v>
      </c>
      <c r="AY265" s="17" t="s">
        <v>122</v>
      </c>
      <c r="BE265" s="144">
        <f>IF(N265="základní",J265,0)</f>
        <v>0</v>
      </c>
      <c r="BF265" s="144">
        <f>IF(N265="snížená",J265,0)</f>
        <v>0</v>
      </c>
      <c r="BG265" s="144">
        <f>IF(N265="zákl. přenesená",J265,0)</f>
        <v>0</v>
      </c>
      <c r="BH265" s="144">
        <f>IF(N265="sníž. přenesená",J265,0)</f>
        <v>0</v>
      </c>
      <c r="BI265" s="144">
        <f>IF(N265="nulová",J265,0)</f>
        <v>0</v>
      </c>
      <c r="BJ265" s="17" t="s">
        <v>85</v>
      </c>
      <c r="BK265" s="144">
        <f>ROUND(I265*H265,2)</f>
        <v>0</v>
      </c>
      <c r="BL265" s="17" t="s">
        <v>129</v>
      </c>
      <c r="BM265" s="143" t="s">
        <v>317</v>
      </c>
    </row>
    <row r="266" spans="2:47" s="1" customFormat="1" ht="12">
      <c r="B266" s="32"/>
      <c r="D266" s="145" t="s">
        <v>131</v>
      </c>
      <c r="F266" s="146" t="s">
        <v>316</v>
      </c>
      <c r="I266" s="147"/>
      <c r="L266" s="32"/>
      <c r="M266" s="148"/>
      <c r="T266" s="56"/>
      <c r="AT266" s="17" t="s">
        <v>131</v>
      </c>
      <c r="AU266" s="17" t="s">
        <v>87</v>
      </c>
    </row>
    <row r="267" spans="2:51" s="12" customFormat="1" ht="12">
      <c r="B267" s="149"/>
      <c r="D267" s="145" t="s">
        <v>133</v>
      </c>
      <c r="F267" s="151" t="s">
        <v>318</v>
      </c>
      <c r="H267" s="152">
        <v>36.54</v>
      </c>
      <c r="I267" s="153"/>
      <c r="L267" s="149"/>
      <c r="M267" s="154"/>
      <c r="T267" s="155"/>
      <c r="AT267" s="150" t="s">
        <v>133</v>
      </c>
      <c r="AU267" s="150" t="s">
        <v>87</v>
      </c>
      <c r="AV267" s="12" t="s">
        <v>87</v>
      </c>
      <c r="AW267" s="12" t="s">
        <v>4</v>
      </c>
      <c r="AX267" s="12" t="s">
        <v>85</v>
      </c>
      <c r="AY267" s="150" t="s">
        <v>122</v>
      </c>
    </row>
    <row r="268" spans="2:63" s="11" customFormat="1" ht="22.9" customHeight="1">
      <c r="B268" s="120"/>
      <c r="D268" s="121" t="s">
        <v>76</v>
      </c>
      <c r="E268" s="130" t="s">
        <v>188</v>
      </c>
      <c r="F268" s="130" t="s">
        <v>319</v>
      </c>
      <c r="I268" s="123"/>
      <c r="J268" s="131">
        <f>BK268</f>
        <v>0</v>
      </c>
      <c r="L268" s="120"/>
      <c r="M268" s="125"/>
      <c r="P268" s="126">
        <f>SUM(P269:P274)</f>
        <v>0</v>
      </c>
      <c r="R268" s="126">
        <f>SUM(R269:R274)</f>
        <v>11.772</v>
      </c>
      <c r="T268" s="127">
        <f>SUM(T269:T274)</f>
        <v>0</v>
      </c>
      <c r="AR268" s="121" t="s">
        <v>85</v>
      </c>
      <c r="AT268" s="128" t="s">
        <v>76</v>
      </c>
      <c r="AU268" s="128" t="s">
        <v>85</v>
      </c>
      <c r="AY268" s="121" t="s">
        <v>122</v>
      </c>
      <c r="BK268" s="129">
        <f>SUM(BK269:BK274)</f>
        <v>0</v>
      </c>
    </row>
    <row r="269" spans="2:65" s="1" customFormat="1" ht="33" customHeight="1">
      <c r="B269" s="32"/>
      <c r="C269" s="132" t="s">
        <v>320</v>
      </c>
      <c r="D269" s="132" t="s">
        <v>124</v>
      </c>
      <c r="E269" s="133" t="s">
        <v>321</v>
      </c>
      <c r="F269" s="134" t="s">
        <v>322</v>
      </c>
      <c r="G269" s="135" t="s">
        <v>154</v>
      </c>
      <c r="H269" s="136">
        <v>60</v>
      </c>
      <c r="I269" s="137"/>
      <c r="J269" s="138">
        <f>ROUND(I269*H269,2)</f>
        <v>0</v>
      </c>
      <c r="K269" s="134" t="s">
        <v>128</v>
      </c>
      <c r="L269" s="32"/>
      <c r="M269" s="139" t="s">
        <v>1</v>
      </c>
      <c r="N269" s="140" t="s">
        <v>42</v>
      </c>
      <c r="P269" s="141">
        <f>O269*H269</f>
        <v>0</v>
      </c>
      <c r="Q269" s="141">
        <v>0.1554</v>
      </c>
      <c r="R269" s="141">
        <f>Q269*H269</f>
        <v>9.324</v>
      </c>
      <c r="S269" s="141">
        <v>0</v>
      </c>
      <c r="T269" s="142">
        <f>S269*H269</f>
        <v>0</v>
      </c>
      <c r="AR269" s="143" t="s">
        <v>129</v>
      </c>
      <c r="AT269" s="143" t="s">
        <v>124</v>
      </c>
      <c r="AU269" s="143" t="s">
        <v>87</v>
      </c>
      <c r="AY269" s="17" t="s">
        <v>122</v>
      </c>
      <c r="BE269" s="144">
        <f>IF(N269="základní",J269,0)</f>
        <v>0</v>
      </c>
      <c r="BF269" s="144">
        <f>IF(N269="snížená",J269,0)</f>
        <v>0</v>
      </c>
      <c r="BG269" s="144">
        <f>IF(N269="zákl. přenesená",J269,0)</f>
        <v>0</v>
      </c>
      <c r="BH269" s="144">
        <f>IF(N269="sníž. přenesená",J269,0)</f>
        <v>0</v>
      </c>
      <c r="BI269" s="144">
        <f>IF(N269="nulová",J269,0)</f>
        <v>0</v>
      </c>
      <c r="BJ269" s="17" t="s">
        <v>85</v>
      </c>
      <c r="BK269" s="144">
        <f>ROUND(I269*H269,2)</f>
        <v>0</v>
      </c>
      <c r="BL269" s="17" t="s">
        <v>129</v>
      </c>
      <c r="BM269" s="143" t="s">
        <v>323</v>
      </c>
    </row>
    <row r="270" spans="2:47" s="1" customFormat="1" ht="29.25">
      <c r="B270" s="32"/>
      <c r="D270" s="145" t="s">
        <v>131</v>
      </c>
      <c r="F270" s="146" t="s">
        <v>324</v>
      </c>
      <c r="I270" s="147"/>
      <c r="L270" s="32"/>
      <c r="M270" s="148"/>
      <c r="T270" s="56"/>
      <c r="AT270" s="17" t="s">
        <v>131</v>
      </c>
      <c r="AU270" s="17" t="s">
        <v>87</v>
      </c>
    </row>
    <row r="271" spans="2:51" s="12" customFormat="1" ht="22.5">
      <c r="B271" s="149"/>
      <c r="D271" s="145" t="s">
        <v>133</v>
      </c>
      <c r="E271" s="150" t="s">
        <v>1</v>
      </c>
      <c r="F271" s="151" t="s">
        <v>325</v>
      </c>
      <c r="H271" s="152">
        <v>60</v>
      </c>
      <c r="I271" s="153"/>
      <c r="L271" s="149"/>
      <c r="M271" s="154"/>
      <c r="T271" s="155"/>
      <c r="AT271" s="150" t="s">
        <v>133</v>
      </c>
      <c r="AU271" s="150" t="s">
        <v>87</v>
      </c>
      <c r="AV271" s="12" t="s">
        <v>87</v>
      </c>
      <c r="AW271" s="12" t="s">
        <v>34</v>
      </c>
      <c r="AX271" s="12" t="s">
        <v>85</v>
      </c>
      <c r="AY271" s="150" t="s">
        <v>122</v>
      </c>
    </row>
    <row r="272" spans="2:65" s="1" customFormat="1" ht="16.5" customHeight="1">
      <c r="B272" s="32"/>
      <c r="C272" s="170" t="s">
        <v>326</v>
      </c>
      <c r="D272" s="170" t="s">
        <v>159</v>
      </c>
      <c r="E272" s="171" t="s">
        <v>327</v>
      </c>
      <c r="F272" s="172" t="s">
        <v>328</v>
      </c>
      <c r="G272" s="173" t="s">
        <v>154</v>
      </c>
      <c r="H272" s="174">
        <v>61.2</v>
      </c>
      <c r="I272" s="175"/>
      <c r="J272" s="176">
        <f>ROUND(I272*H272,2)</f>
        <v>0</v>
      </c>
      <c r="K272" s="172" t="s">
        <v>128</v>
      </c>
      <c r="L272" s="177"/>
      <c r="M272" s="178" t="s">
        <v>1</v>
      </c>
      <c r="N272" s="179" t="s">
        <v>42</v>
      </c>
      <c r="P272" s="141">
        <f>O272*H272</f>
        <v>0</v>
      </c>
      <c r="Q272" s="141">
        <v>0.04</v>
      </c>
      <c r="R272" s="141">
        <f>Q272*H272</f>
        <v>2.448</v>
      </c>
      <c r="S272" s="141">
        <v>0</v>
      </c>
      <c r="T272" s="142">
        <f>S272*H272</f>
        <v>0</v>
      </c>
      <c r="AR272" s="143" t="s">
        <v>163</v>
      </c>
      <c r="AT272" s="143" t="s">
        <v>159</v>
      </c>
      <c r="AU272" s="143" t="s">
        <v>87</v>
      </c>
      <c r="AY272" s="17" t="s">
        <v>122</v>
      </c>
      <c r="BE272" s="144">
        <f>IF(N272="základní",J272,0)</f>
        <v>0</v>
      </c>
      <c r="BF272" s="144">
        <f>IF(N272="snížená",J272,0)</f>
        <v>0</v>
      </c>
      <c r="BG272" s="144">
        <f>IF(N272="zákl. přenesená",J272,0)</f>
        <v>0</v>
      </c>
      <c r="BH272" s="144">
        <f>IF(N272="sníž. přenesená",J272,0)</f>
        <v>0</v>
      </c>
      <c r="BI272" s="144">
        <f>IF(N272="nulová",J272,0)</f>
        <v>0</v>
      </c>
      <c r="BJ272" s="17" t="s">
        <v>85</v>
      </c>
      <c r="BK272" s="144">
        <f>ROUND(I272*H272,2)</f>
        <v>0</v>
      </c>
      <c r="BL272" s="17" t="s">
        <v>129</v>
      </c>
      <c r="BM272" s="143" t="s">
        <v>329</v>
      </c>
    </row>
    <row r="273" spans="2:47" s="1" customFormat="1" ht="12">
      <c r="B273" s="32"/>
      <c r="D273" s="145" t="s">
        <v>131</v>
      </c>
      <c r="F273" s="146" t="s">
        <v>328</v>
      </c>
      <c r="I273" s="147"/>
      <c r="L273" s="32"/>
      <c r="M273" s="148"/>
      <c r="T273" s="56"/>
      <c r="AT273" s="17" t="s">
        <v>131</v>
      </c>
      <c r="AU273" s="17" t="s">
        <v>87</v>
      </c>
    </row>
    <row r="274" spans="2:51" s="12" customFormat="1" ht="12">
      <c r="B274" s="149"/>
      <c r="D274" s="145" t="s">
        <v>133</v>
      </c>
      <c r="F274" s="151" t="s">
        <v>330</v>
      </c>
      <c r="H274" s="152">
        <v>61.2</v>
      </c>
      <c r="I274" s="153"/>
      <c r="L274" s="149"/>
      <c r="M274" s="154"/>
      <c r="T274" s="155"/>
      <c r="AT274" s="150" t="s">
        <v>133</v>
      </c>
      <c r="AU274" s="150" t="s">
        <v>87</v>
      </c>
      <c r="AV274" s="12" t="s">
        <v>87</v>
      </c>
      <c r="AW274" s="12" t="s">
        <v>4</v>
      </c>
      <c r="AX274" s="12" t="s">
        <v>85</v>
      </c>
      <c r="AY274" s="150" t="s">
        <v>122</v>
      </c>
    </row>
    <row r="275" spans="2:63" s="11" customFormat="1" ht="22.9" customHeight="1">
      <c r="B275" s="120"/>
      <c r="D275" s="121" t="s">
        <v>76</v>
      </c>
      <c r="E275" s="130" t="s">
        <v>331</v>
      </c>
      <c r="F275" s="130" t="s">
        <v>332</v>
      </c>
      <c r="I275" s="123"/>
      <c r="J275" s="131">
        <f>BK275</f>
        <v>0</v>
      </c>
      <c r="L275" s="120"/>
      <c r="M275" s="125"/>
      <c r="P275" s="126">
        <f>SUM(P276:P279)</f>
        <v>0</v>
      </c>
      <c r="R275" s="126">
        <f>SUM(R276:R279)</f>
        <v>0</v>
      </c>
      <c r="T275" s="127">
        <f>SUM(T276:T279)</f>
        <v>0</v>
      </c>
      <c r="AR275" s="121" t="s">
        <v>85</v>
      </c>
      <c r="AT275" s="128" t="s">
        <v>76</v>
      </c>
      <c r="AU275" s="128" t="s">
        <v>85</v>
      </c>
      <c r="AY275" s="121" t="s">
        <v>122</v>
      </c>
      <c r="BK275" s="129">
        <f>SUM(BK276:BK279)</f>
        <v>0</v>
      </c>
    </row>
    <row r="276" spans="2:65" s="1" customFormat="1" ht="24.2" customHeight="1">
      <c r="B276" s="32"/>
      <c r="C276" s="132" t="s">
        <v>333</v>
      </c>
      <c r="D276" s="132" t="s">
        <v>124</v>
      </c>
      <c r="E276" s="133" t="s">
        <v>334</v>
      </c>
      <c r="F276" s="134" t="s">
        <v>335</v>
      </c>
      <c r="G276" s="135" t="s">
        <v>162</v>
      </c>
      <c r="H276" s="136">
        <v>169.77</v>
      </c>
      <c r="I276" s="137"/>
      <c r="J276" s="138">
        <f>ROUND(I276*H276,2)</f>
        <v>0</v>
      </c>
      <c r="K276" s="134" t="s">
        <v>128</v>
      </c>
      <c r="L276" s="32"/>
      <c r="M276" s="139" t="s">
        <v>1</v>
      </c>
      <c r="N276" s="140" t="s">
        <v>42</v>
      </c>
      <c r="P276" s="141">
        <f>O276*H276</f>
        <v>0</v>
      </c>
      <c r="Q276" s="141">
        <v>0</v>
      </c>
      <c r="R276" s="141">
        <f>Q276*H276</f>
        <v>0</v>
      </c>
      <c r="S276" s="141">
        <v>0</v>
      </c>
      <c r="T276" s="142">
        <f>S276*H276</f>
        <v>0</v>
      </c>
      <c r="AR276" s="143" t="s">
        <v>129</v>
      </c>
      <c r="AT276" s="143" t="s">
        <v>124</v>
      </c>
      <c r="AU276" s="143" t="s">
        <v>87</v>
      </c>
      <c r="AY276" s="17" t="s">
        <v>122</v>
      </c>
      <c r="BE276" s="144">
        <f>IF(N276="základní",J276,0)</f>
        <v>0</v>
      </c>
      <c r="BF276" s="144">
        <f>IF(N276="snížená",J276,0)</f>
        <v>0</v>
      </c>
      <c r="BG276" s="144">
        <f>IF(N276="zákl. přenesená",J276,0)</f>
        <v>0</v>
      </c>
      <c r="BH276" s="144">
        <f>IF(N276="sníž. přenesená",J276,0)</f>
        <v>0</v>
      </c>
      <c r="BI276" s="144">
        <f>IF(N276="nulová",J276,0)</f>
        <v>0</v>
      </c>
      <c r="BJ276" s="17" t="s">
        <v>85</v>
      </c>
      <c r="BK276" s="144">
        <f>ROUND(I276*H276,2)</f>
        <v>0</v>
      </c>
      <c r="BL276" s="17" t="s">
        <v>129</v>
      </c>
      <c r="BM276" s="143" t="s">
        <v>336</v>
      </c>
    </row>
    <row r="277" spans="2:47" s="1" customFormat="1" ht="19.5">
      <c r="B277" s="32"/>
      <c r="D277" s="145" t="s">
        <v>131</v>
      </c>
      <c r="F277" s="146" t="s">
        <v>337</v>
      </c>
      <c r="I277" s="147"/>
      <c r="L277" s="32"/>
      <c r="M277" s="148"/>
      <c r="T277" s="56"/>
      <c r="AT277" s="17" t="s">
        <v>131</v>
      </c>
      <c r="AU277" s="17" t="s">
        <v>87</v>
      </c>
    </row>
    <row r="278" spans="2:65" s="1" customFormat="1" ht="24.2" customHeight="1">
      <c r="B278" s="32"/>
      <c r="C278" s="132" t="s">
        <v>338</v>
      </c>
      <c r="D278" s="132" t="s">
        <v>124</v>
      </c>
      <c r="E278" s="133" t="s">
        <v>339</v>
      </c>
      <c r="F278" s="134" t="s">
        <v>340</v>
      </c>
      <c r="G278" s="135" t="s">
        <v>162</v>
      </c>
      <c r="H278" s="136">
        <v>268.107</v>
      </c>
      <c r="I278" s="137"/>
      <c r="J278" s="138">
        <f>ROUND(I278*H278,2)</f>
        <v>0</v>
      </c>
      <c r="K278" s="134" t="s">
        <v>128</v>
      </c>
      <c r="L278" s="32"/>
      <c r="M278" s="139" t="s">
        <v>1</v>
      </c>
      <c r="N278" s="140" t="s">
        <v>42</v>
      </c>
      <c r="P278" s="141">
        <f>O278*H278</f>
        <v>0</v>
      </c>
      <c r="Q278" s="141">
        <v>0</v>
      </c>
      <c r="R278" s="141">
        <f>Q278*H278</f>
        <v>0</v>
      </c>
      <c r="S278" s="141">
        <v>0</v>
      </c>
      <c r="T278" s="142">
        <f>S278*H278</f>
        <v>0</v>
      </c>
      <c r="AR278" s="143" t="s">
        <v>129</v>
      </c>
      <c r="AT278" s="143" t="s">
        <v>124</v>
      </c>
      <c r="AU278" s="143" t="s">
        <v>87</v>
      </c>
      <c r="AY278" s="17" t="s">
        <v>122</v>
      </c>
      <c r="BE278" s="144">
        <f>IF(N278="základní",J278,0)</f>
        <v>0</v>
      </c>
      <c r="BF278" s="144">
        <f>IF(N278="snížená",J278,0)</f>
        <v>0</v>
      </c>
      <c r="BG278" s="144">
        <f>IF(N278="zákl. přenesená",J278,0)</f>
        <v>0</v>
      </c>
      <c r="BH278" s="144">
        <f>IF(N278="sníž. přenesená",J278,0)</f>
        <v>0</v>
      </c>
      <c r="BI278" s="144">
        <f>IF(N278="nulová",J278,0)</f>
        <v>0</v>
      </c>
      <c r="BJ278" s="17" t="s">
        <v>85</v>
      </c>
      <c r="BK278" s="144">
        <f>ROUND(I278*H278,2)</f>
        <v>0</v>
      </c>
      <c r="BL278" s="17" t="s">
        <v>129</v>
      </c>
      <c r="BM278" s="143" t="s">
        <v>341</v>
      </c>
    </row>
    <row r="279" spans="2:47" s="1" customFormat="1" ht="19.5">
      <c r="B279" s="32"/>
      <c r="D279" s="145" t="s">
        <v>131</v>
      </c>
      <c r="F279" s="146" t="s">
        <v>342</v>
      </c>
      <c r="I279" s="147"/>
      <c r="L279" s="32"/>
      <c r="M279" s="187"/>
      <c r="N279" s="188"/>
      <c r="O279" s="188"/>
      <c r="P279" s="188"/>
      <c r="Q279" s="188"/>
      <c r="R279" s="188"/>
      <c r="S279" s="188"/>
      <c r="T279" s="189"/>
      <c r="AT279" s="17" t="s">
        <v>131</v>
      </c>
      <c r="AU279" s="17" t="s">
        <v>87</v>
      </c>
    </row>
    <row r="280" spans="2:12" s="1" customFormat="1" ht="6.95" customHeight="1">
      <c r="B280" s="44"/>
      <c r="C280" s="45"/>
      <c r="D280" s="45"/>
      <c r="E280" s="45"/>
      <c r="F280" s="45"/>
      <c r="G280" s="45"/>
      <c r="H280" s="45"/>
      <c r="I280" s="45"/>
      <c r="J280" s="45"/>
      <c r="K280" s="45"/>
      <c r="L280" s="32"/>
    </row>
  </sheetData>
  <sheetProtection algorithmName="SHA-512" hashValue="6Y+iWik0AP4rw9fx7w0PmRN2r8j6R9eP/vnZEsV2ALSEPEEsEEn8LfhP3ch/jvdIRnQcXFcLfJxlns6bn4abhA==" saltValue="+zlGOyOz9SQjGVi5KBFa8rWaysbn/jTuPK8d+stCifsCyspY1li4vH8f9sbRkibplMkaHa+cdoKctQwkccrUsA==" spinCount="100000" sheet="1" objects="1" scenarios="1" formatColumns="0" formatRows="0" autoFilter="0"/>
  <autoFilter ref="C123:K279"/>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9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0"/>
      <c r="M2" s="190"/>
      <c r="N2" s="190"/>
      <c r="O2" s="190"/>
      <c r="P2" s="190"/>
      <c r="Q2" s="190"/>
      <c r="R2" s="190"/>
      <c r="S2" s="190"/>
      <c r="T2" s="190"/>
      <c r="U2" s="190"/>
      <c r="V2" s="190"/>
      <c r="AT2" s="17" t="s">
        <v>90</v>
      </c>
    </row>
    <row r="3" spans="2:46" ht="6.95" customHeight="1">
      <c r="B3" s="18"/>
      <c r="C3" s="19"/>
      <c r="D3" s="19"/>
      <c r="E3" s="19"/>
      <c r="F3" s="19"/>
      <c r="G3" s="19"/>
      <c r="H3" s="19"/>
      <c r="I3" s="19"/>
      <c r="J3" s="19"/>
      <c r="K3" s="19"/>
      <c r="L3" s="20"/>
      <c r="AT3" s="17" t="s">
        <v>87</v>
      </c>
    </row>
    <row r="4" spans="2:46" ht="24.95" customHeight="1">
      <c r="B4" s="20"/>
      <c r="D4" s="21" t="s">
        <v>91</v>
      </c>
      <c r="L4" s="20"/>
      <c r="M4" s="88" t="s">
        <v>10</v>
      </c>
      <c r="AT4" s="17" t="s">
        <v>4</v>
      </c>
    </row>
    <row r="5" spans="2:12" ht="6.95" customHeight="1">
      <c r="B5" s="20"/>
      <c r="L5" s="20"/>
    </row>
    <row r="6" spans="2:12" ht="12" customHeight="1">
      <c r="B6" s="20"/>
      <c r="D6" s="27" t="s">
        <v>16</v>
      </c>
      <c r="L6" s="20"/>
    </row>
    <row r="7" spans="2:12" ht="16.5" customHeight="1">
      <c r="B7" s="20"/>
      <c r="E7" s="229" t="str">
        <f>'Rekapitulace stavby'!K6</f>
        <v>Drásov - sanační projekt</v>
      </c>
      <c r="F7" s="230"/>
      <c r="G7" s="230"/>
      <c r="H7" s="230"/>
      <c r="L7" s="20"/>
    </row>
    <row r="8" spans="2:12" s="1" customFormat="1" ht="12" customHeight="1">
      <c r="B8" s="32"/>
      <c r="D8" s="27" t="s">
        <v>92</v>
      </c>
      <c r="L8" s="32"/>
    </row>
    <row r="9" spans="2:12" s="1" customFormat="1" ht="16.5" customHeight="1">
      <c r="B9" s="32"/>
      <c r="E9" s="201" t="s">
        <v>343</v>
      </c>
      <c r="F9" s="228"/>
      <c r="G9" s="228"/>
      <c r="H9" s="228"/>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4. 11. 2022</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27</v>
      </c>
      <c r="J15" s="25" t="str">
        <f>IF('Rekapitulace stavby'!AN11="","",'Rekapitulace stavby'!AN11)</f>
        <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31" t="str">
        <f>'Rekapitulace stavby'!E14</f>
        <v>Vyplň údaj</v>
      </c>
      <c r="F18" s="220"/>
      <c r="G18" s="220"/>
      <c r="H18" s="22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31</v>
      </c>
      <c r="L20" s="32"/>
    </row>
    <row r="21" spans="2:12" s="1" customFormat="1" ht="18" customHeight="1">
      <c r="B21" s="32"/>
      <c r="E21" s="25" t="s">
        <v>32</v>
      </c>
      <c r="I21" s="27" t="s">
        <v>27</v>
      </c>
      <c r="J21" s="25" t="s">
        <v>33</v>
      </c>
      <c r="L21" s="32"/>
    </row>
    <row r="22" spans="2:12" s="1" customFormat="1" ht="6.95" customHeight="1">
      <c r="B22" s="32"/>
      <c r="L22" s="32"/>
    </row>
    <row r="23" spans="2:12" s="1" customFormat="1" ht="12" customHeight="1">
      <c r="B23" s="32"/>
      <c r="D23" s="27" t="s">
        <v>35</v>
      </c>
      <c r="I23" s="27" t="s">
        <v>25</v>
      </c>
      <c r="J23" s="25" t="str">
        <f>IF('Rekapitulace stavby'!AN19="","",'Rekapitulace stavby'!AN19)</f>
        <v/>
      </c>
      <c r="L23" s="32"/>
    </row>
    <row r="24" spans="2:12" s="1" customFormat="1" ht="18" customHeight="1">
      <c r="B24" s="32"/>
      <c r="E24" s="25" t="str">
        <f>IF('Rekapitulace stavby'!E20="","",'Rekapitulace stavby'!E20)</f>
        <v xml:space="preserve"> </v>
      </c>
      <c r="I24" s="27" t="s">
        <v>27</v>
      </c>
      <c r="J24" s="25" t="str">
        <f>IF('Rekapitulace stavby'!AN20="","",'Rekapitulace stavby'!AN20)</f>
        <v/>
      </c>
      <c r="L24" s="32"/>
    </row>
    <row r="25" spans="2:12" s="1" customFormat="1" ht="6.95" customHeight="1">
      <c r="B25" s="32"/>
      <c r="L25" s="32"/>
    </row>
    <row r="26" spans="2:12" s="1" customFormat="1" ht="12" customHeight="1">
      <c r="B26" s="32"/>
      <c r="D26" s="27" t="s">
        <v>36</v>
      </c>
      <c r="L26" s="32"/>
    </row>
    <row r="27" spans="2:12" s="7" customFormat="1" ht="16.5" customHeight="1">
      <c r="B27" s="89"/>
      <c r="E27" s="224" t="s">
        <v>1</v>
      </c>
      <c r="F27" s="224"/>
      <c r="G27" s="224"/>
      <c r="H27" s="224"/>
      <c r="L27" s="89"/>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0"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91">
        <f>ROUND((SUM(BE124:BE196)),2)</f>
        <v>0</v>
      </c>
      <c r="I33" s="92">
        <v>0.21</v>
      </c>
      <c r="J33" s="91">
        <f>ROUND(((SUM(BE124:BE196))*I33),2)</f>
        <v>0</v>
      </c>
      <c r="L33" s="32"/>
    </row>
    <row r="34" spans="2:12" s="1" customFormat="1" ht="14.45" customHeight="1">
      <c r="B34" s="32"/>
      <c r="E34" s="27" t="s">
        <v>43</v>
      </c>
      <c r="F34" s="91">
        <f>ROUND((SUM(BF124:BF196)),2)</f>
        <v>0</v>
      </c>
      <c r="I34" s="92">
        <v>0.12</v>
      </c>
      <c r="J34" s="91">
        <f>ROUND(((SUM(BF124:BF196))*I34),2)</f>
        <v>0</v>
      </c>
      <c r="L34" s="32"/>
    </row>
    <row r="35" spans="2:12" s="1" customFormat="1" ht="14.45" customHeight="1" hidden="1">
      <c r="B35" s="32"/>
      <c r="E35" s="27" t="s">
        <v>44</v>
      </c>
      <c r="F35" s="91">
        <f>ROUND((SUM(BG124:BG196)),2)</f>
        <v>0</v>
      </c>
      <c r="I35" s="92">
        <v>0.21</v>
      </c>
      <c r="J35" s="91">
        <f>0</f>
        <v>0</v>
      </c>
      <c r="L35" s="32"/>
    </row>
    <row r="36" spans="2:12" s="1" customFormat="1" ht="14.45" customHeight="1" hidden="1">
      <c r="B36" s="32"/>
      <c r="E36" s="27" t="s">
        <v>45</v>
      </c>
      <c r="F36" s="91">
        <f>ROUND((SUM(BH124:BH196)),2)</f>
        <v>0</v>
      </c>
      <c r="I36" s="92">
        <v>0.12</v>
      </c>
      <c r="J36" s="91">
        <f>0</f>
        <v>0</v>
      </c>
      <c r="L36" s="32"/>
    </row>
    <row r="37" spans="2:12" s="1" customFormat="1" ht="14.45" customHeight="1" hidden="1">
      <c r="B37" s="32"/>
      <c r="E37" s="27" t="s">
        <v>46</v>
      </c>
      <c r="F37" s="91">
        <f>ROUND((SUM(BI124:BI196)),2)</f>
        <v>0</v>
      </c>
      <c r="I37" s="92">
        <v>0</v>
      </c>
      <c r="J37" s="91">
        <f>0</f>
        <v>0</v>
      </c>
      <c r="L37" s="32"/>
    </row>
    <row r="38" spans="2:12" s="1" customFormat="1" ht="6.95" customHeight="1">
      <c r="B38" s="32"/>
      <c r="L38" s="32"/>
    </row>
    <row r="39" spans="2:12" s="1" customFormat="1" ht="25.35" customHeight="1">
      <c r="B39" s="32"/>
      <c r="C39" s="93"/>
      <c r="D39" s="94" t="s">
        <v>47</v>
      </c>
      <c r="E39" s="57"/>
      <c r="F39" s="57"/>
      <c r="G39" s="95" t="s">
        <v>48</v>
      </c>
      <c r="H39" s="96" t="s">
        <v>49</v>
      </c>
      <c r="I39" s="57"/>
      <c r="J39" s="97">
        <f>SUM(J30:J37)</f>
        <v>0</v>
      </c>
      <c r="K39" s="98"/>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99" t="s">
        <v>53</v>
      </c>
      <c r="G61" s="43" t="s">
        <v>52</v>
      </c>
      <c r="H61" s="34"/>
      <c r="I61" s="34"/>
      <c r="J61" s="100"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99" t="s">
        <v>53</v>
      </c>
      <c r="G76" s="43" t="s">
        <v>52</v>
      </c>
      <c r="H76" s="34"/>
      <c r="I76" s="34"/>
      <c r="J76" s="100"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94</v>
      </c>
      <c r="L82" s="32"/>
    </row>
    <row r="83" spans="2:12" s="1" customFormat="1" ht="6.95" customHeight="1">
      <c r="B83" s="32"/>
      <c r="L83" s="32"/>
    </row>
    <row r="84" spans="2:12" s="1" customFormat="1" ht="12" customHeight="1">
      <c r="B84" s="32"/>
      <c r="C84" s="27" t="s">
        <v>16</v>
      </c>
      <c r="L84" s="32"/>
    </row>
    <row r="85" spans="2:12" s="1" customFormat="1" ht="16.5" customHeight="1">
      <c r="B85" s="32"/>
      <c r="E85" s="229" t="str">
        <f>E7</f>
        <v>Drásov - sanační projekt</v>
      </c>
      <c r="F85" s="230"/>
      <c r="G85" s="230"/>
      <c r="H85" s="230"/>
      <c r="L85" s="32"/>
    </row>
    <row r="86" spans="2:12" s="1" customFormat="1" ht="12" customHeight="1">
      <c r="B86" s="32"/>
      <c r="C86" s="27" t="s">
        <v>92</v>
      </c>
      <c r="L86" s="32"/>
    </row>
    <row r="87" spans="2:12" s="1" customFormat="1" ht="16.5" customHeight="1">
      <c r="B87" s="32"/>
      <c r="E87" s="201" t="str">
        <f>E9</f>
        <v>220545-2 - Vedlejší a ostatní náklady</v>
      </c>
      <c r="F87" s="228"/>
      <c r="G87" s="228"/>
      <c r="H87" s="228"/>
      <c r="L87" s="32"/>
    </row>
    <row r="88" spans="2:12" s="1" customFormat="1" ht="6.95" customHeight="1">
      <c r="B88" s="32"/>
      <c r="L88" s="32"/>
    </row>
    <row r="89" spans="2:12" s="1" customFormat="1" ht="12" customHeight="1">
      <c r="B89" s="32"/>
      <c r="C89" s="27" t="s">
        <v>20</v>
      </c>
      <c r="F89" s="25" t="str">
        <f>F12</f>
        <v>Drásov</v>
      </c>
      <c r="I89" s="27" t="s">
        <v>22</v>
      </c>
      <c r="J89" s="52" t="str">
        <f>IF(J12="","",J12)</f>
        <v>4. 11. 2022</v>
      </c>
      <c r="L89" s="32"/>
    </row>
    <row r="90" spans="2:12" s="1" customFormat="1" ht="6.95" customHeight="1">
      <c r="B90" s="32"/>
      <c r="L90" s="32"/>
    </row>
    <row r="91" spans="2:12" s="1" customFormat="1" ht="15.2" customHeight="1">
      <c r="B91" s="32"/>
      <c r="C91" s="27" t="s">
        <v>24</v>
      </c>
      <c r="F91" s="25" t="str">
        <f>E15</f>
        <v xml:space="preserve"> </v>
      </c>
      <c r="I91" s="27" t="s">
        <v>30</v>
      </c>
      <c r="J91" s="30" t="str">
        <f>E21</f>
        <v>GEOtest, a.s.</v>
      </c>
      <c r="L91" s="32"/>
    </row>
    <row r="92" spans="2:12" s="1" customFormat="1" ht="15.2" customHeight="1">
      <c r="B92" s="32"/>
      <c r="C92" s="27" t="s">
        <v>28</v>
      </c>
      <c r="F92" s="25" t="str">
        <f>IF(E18="","",E18)</f>
        <v>Vyplň údaj</v>
      </c>
      <c r="I92" s="27" t="s">
        <v>35</v>
      </c>
      <c r="J92" s="30" t="str">
        <f>E24</f>
        <v xml:space="preserve"> </v>
      </c>
      <c r="L92" s="32"/>
    </row>
    <row r="93" spans="2:12" s="1" customFormat="1" ht="10.35" customHeight="1">
      <c r="B93" s="32"/>
      <c r="L93" s="32"/>
    </row>
    <row r="94" spans="2:12" s="1" customFormat="1" ht="29.25" customHeight="1">
      <c r="B94" s="32"/>
      <c r="C94" s="101" t="s">
        <v>95</v>
      </c>
      <c r="D94" s="93"/>
      <c r="E94" s="93"/>
      <c r="F94" s="93"/>
      <c r="G94" s="93"/>
      <c r="H94" s="93"/>
      <c r="I94" s="93"/>
      <c r="J94" s="102" t="s">
        <v>96</v>
      </c>
      <c r="K94" s="93"/>
      <c r="L94" s="32"/>
    </row>
    <row r="95" spans="2:12" s="1" customFormat="1" ht="10.35" customHeight="1">
      <c r="B95" s="32"/>
      <c r="L95" s="32"/>
    </row>
    <row r="96" spans="2:47" s="1" customFormat="1" ht="22.9" customHeight="1">
      <c r="B96" s="32"/>
      <c r="C96" s="103" t="s">
        <v>97</v>
      </c>
      <c r="J96" s="66">
        <f>J124</f>
        <v>0</v>
      </c>
      <c r="L96" s="32"/>
      <c r="AU96" s="17" t="s">
        <v>98</v>
      </c>
    </row>
    <row r="97" spans="2:12" s="8" customFormat="1" ht="24.95" customHeight="1">
      <c r="B97" s="104"/>
      <c r="D97" s="105" t="s">
        <v>99</v>
      </c>
      <c r="E97" s="106"/>
      <c r="F97" s="106"/>
      <c r="G97" s="106"/>
      <c r="H97" s="106"/>
      <c r="I97" s="106"/>
      <c r="J97" s="107">
        <f>J125</f>
        <v>0</v>
      </c>
      <c r="L97" s="104"/>
    </row>
    <row r="98" spans="2:12" s="9" customFormat="1" ht="19.9" customHeight="1">
      <c r="B98" s="108"/>
      <c r="D98" s="109" t="s">
        <v>104</v>
      </c>
      <c r="E98" s="110"/>
      <c r="F98" s="110"/>
      <c r="G98" s="110"/>
      <c r="H98" s="110"/>
      <c r="I98" s="110"/>
      <c r="J98" s="111">
        <f>J126</f>
        <v>0</v>
      </c>
      <c r="L98" s="108"/>
    </row>
    <row r="99" spans="2:12" s="8" customFormat="1" ht="24.95" customHeight="1">
      <c r="B99" s="104"/>
      <c r="D99" s="105" t="s">
        <v>344</v>
      </c>
      <c r="E99" s="106"/>
      <c r="F99" s="106"/>
      <c r="G99" s="106"/>
      <c r="H99" s="106"/>
      <c r="I99" s="106"/>
      <c r="J99" s="107">
        <f>J134</f>
        <v>0</v>
      </c>
      <c r="L99" s="104"/>
    </row>
    <row r="100" spans="2:12" s="8" customFormat="1" ht="24.95" customHeight="1">
      <c r="B100" s="104"/>
      <c r="D100" s="105" t="s">
        <v>345</v>
      </c>
      <c r="E100" s="106"/>
      <c r="F100" s="106"/>
      <c r="G100" s="106"/>
      <c r="H100" s="106"/>
      <c r="I100" s="106"/>
      <c r="J100" s="107">
        <f>J138</f>
        <v>0</v>
      </c>
      <c r="L100" s="104"/>
    </row>
    <row r="101" spans="2:12" s="9" customFormat="1" ht="19.9" customHeight="1">
      <c r="B101" s="108"/>
      <c r="D101" s="109" t="s">
        <v>346</v>
      </c>
      <c r="E101" s="110"/>
      <c r="F101" s="110"/>
      <c r="G101" s="110"/>
      <c r="H101" s="110"/>
      <c r="I101" s="110"/>
      <c r="J101" s="111">
        <f>J153</f>
        <v>0</v>
      </c>
      <c r="L101" s="108"/>
    </row>
    <row r="102" spans="2:12" s="9" customFormat="1" ht="19.9" customHeight="1">
      <c r="B102" s="108"/>
      <c r="D102" s="109" t="s">
        <v>347</v>
      </c>
      <c r="E102" s="110"/>
      <c r="F102" s="110"/>
      <c r="G102" s="110"/>
      <c r="H102" s="110"/>
      <c r="I102" s="110"/>
      <c r="J102" s="111">
        <f>J163</f>
        <v>0</v>
      </c>
      <c r="L102" s="108"/>
    </row>
    <row r="103" spans="2:12" s="9" customFormat="1" ht="19.9" customHeight="1">
      <c r="B103" s="108"/>
      <c r="D103" s="109" t="s">
        <v>348</v>
      </c>
      <c r="E103" s="110"/>
      <c r="F103" s="110"/>
      <c r="G103" s="110"/>
      <c r="H103" s="110"/>
      <c r="I103" s="110"/>
      <c r="J103" s="111">
        <f>J191</f>
        <v>0</v>
      </c>
      <c r="L103" s="108"/>
    </row>
    <row r="104" spans="2:12" s="9" customFormat="1" ht="19.9" customHeight="1">
      <c r="B104" s="108"/>
      <c r="D104" s="109" t="s">
        <v>349</v>
      </c>
      <c r="E104" s="110"/>
      <c r="F104" s="110"/>
      <c r="G104" s="110"/>
      <c r="H104" s="110"/>
      <c r="I104" s="110"/>
      <c r="J104" s="111">
        <f>J194</f>
        <v>0</v>
      </c>
      <c r="L104" s="108"/>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107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29" t="str">
        <f>E7</f>
        <v>Drásov - sanační projekt</v>
      </c>
      <c r="F114" s="230"/>
      <c r="G114" s="230"/>
      <c r="H114" s="230"/>
      <c r="L114" s="32"/>
    </row>
    <row r="115" spans="2:12" s="1" customFormat="1" ht="12" customHeight="1">
      <c r="B115" s="32"/>
      <c r="C115" s="27" t="s">
        <v>92</v>
      </c>
      <c r="L115" s="32"/>
    </row>
    <row r="116" spans="2:12" s="1" customFormat="1" ht="16.5" customHeight="1">
      <c r="B116" s="32"/>
      <c r="E116" s="201" t="str">
        <f>E9</f>
        <v>220545-2 - Vedlejší a ostatní náklady</v>
      </c>
      <c r="F116" s="228"/>
      <c r="G116" s="228"/>
      <c r="H116" s="228"/>
      <c r="L116" s="32"/>
    </row>
    <row r="117" spans="2:12" s="1" customFormat="1" ht="6.95" customHeight="1">
      <c r="B117" s="32"/>
      <c r="L117" s="32"/>
    </row>
    <row r="118" spans="2:12" s="1" customFormat="1" ht="12" customHeight="1">
      <c r="B118" s="32"/>
      <c r="C118" s="27" t="s">
        <v>20</v>
      </c>
      <c r="F118" s="25" t="str">
        <f>F12</f>
        <v>Drásov</v>
      </c>
      <c r="I118" s="27" t="s">
        <v>22</v>
      </c>
      <c r="J118" s="52" t="str">
        <f>IF(J12="","",J12)</f>
        <v>4. 11. 2022</v>
      </c>
      <c r="L118" s="32"/>
    </row>
    <row r="119" spans="2:12" s="1" customFormat="1" ht="6.95" customHeight="1">
      <c r="B119" s="32"/>
      <c r="L119" s="32"/>
    </row>
    <row r="120" spans="2:12" s="1" customFormat="1" ht="15.2" customHeight="1">
      <c r="B120" s="32"/>
      <c r="C120" s="27" t="s">
        <v>24</v>
      </c>
      <c r="F120" s="25" t="str">
        <f>E15</f>
        <v xml:space="preserve"> </v>
      </c>
      <c r="I120" s="27" t="s">
        <v>30</v>
      </c>
      <c r="J120" s="30" t="str">
        <f>E21</f>
        <v>GEOtest, a.s.</v>
      </c>
      <c r="L120" s="32"/>
    </row>
    <row r="121" spans="2:12" s="1" customFormat="1" ht="15.2" customHeight="1">
      <c r="B121" s="32"/>
      <c r="C121" s="27" t="s">
        <v>28</v>
      </c>
      <c r="F121" s="25" t="str">
        <f>IF(E18="","",E18)</f>
        <v>Vyplň údaj</v>
      </c>
      <c r="I121" s="27" t="s">
        <v>35</v>
      </c>
      <c r="J121" s="30" t="str">
        <f>E24</f>
        <v xml:space="preserve"> </v>
      </c>
      <c r="L121" s="32"/>
    </row>
    <row r="122" spans="2:12" s="1" customFormat="1" ht="10.35" customHeight="1">
      <c r="B122" s="32"/>
      <c r="L122" s="32"/>
    </row>
    <row r="123" spans="2:20" s="10" customFormat="1" ht="29.25" customHeight="1">
      <c r="B123" s="112"/>
      <c r="C123" s="113" t="s">
        <v>108</v>
      </c>
      <c r="D123" s="114" t="s">
        <v>62</v>
      </c>
      <c r="E123" s="114" t="s">
        <v>58</v>
      </c>
      <c r="F123" s="114" t="s">
        <v>59</v>
      </c>
      <c r="G123" s="114" t="s">
        <v>109</v>
      </c>
      <c r="H123" s="114" t="s">
        <v>110</v>
      </c>
      <c r="I123" s="114" t="s">
        <v>111</v>
      </c>
      <c r="J123" s="114" t="s">
        <v>96</v>
      </c>
      <c r="K123" s="115" t="s">
        <v>112</v>
      </c>
      <c r="L123" s="112"/>
      <c r="M123" s="59" t="s">
        <v>1</v>
      </c>
      <c r="N123" s="60" t="s">
        <v>41</v>
      </c>
      <c r="O123" s="60" t="s">
        <v>113</v>
      </c>
      <c r="P123" s="60" t="s">
        <v>114</v>
      </c>
      <c r="Q123" s="60" t="s">
        <v>115</v>
      </c>
      <c r="R123" s="60" t="s">
        <v>116</v>
      </c>
      <c r="S123" s="60" t="s">
        <v>117</v>
      </c>
      <c r="T123" s="61" t="s">
        <v>118</v>
      </c>
    </row>
    <row r="124" spans="2:63" s="1" customFormat="1" ht="22.9" customHeight="1">
      <c r="B124" s="32"/>
      <c r="C124" s="64" t="s">
        <v>119</v>
      </c>
      <c r="J124" s="116">
        <f>BK124</f>
        <v>0</v>
      </c>
      <c r="L124" s="32"/>
      <c r="M124" s="62"/>
      <c r="N124" s="53"/>
      <c r="O124" s="53"/>
      <c r="P124" s="117">
        <f>P125+P134+P138</f>
        <v>0</v>
      </c>
      <c r="Q124" s="53"/>
      <c r="R124" s="117">
        <f>R125+R134+R138</f>
        <v>0.2945016</v>
      </c>
      <c r="S124" s="53"/>
      <c r="T124" s="118">
        <f>T125+T134+T138</f>
        <v>0</v>
      </c>
      <c r="AT124" s="17" t="s">
        <v>76</v>
      </c>
      <c r="AU124" s="17" t="s">
        <v>98</v>
      </c>
      <c r="BK124" s="119">
        <f>BK125+BK134+BK138</f>
        <v>0</v>
      </c>
    </row>
    <row r="125" spans="2:63" s="11" customFormat="1" ht="25.9" customHeight="1">
      <c r="B125" s="120"/>
      <c r="D125" s="121" t="s">
        <v>76</v>
      </c>
      <c r="E125" s="122" t="s">
        <v>120</v>
      </c>
      <c r="F125" s="122" t="s">
        <v>121</v>
      </c>
      <c r="I125" s="123"/>
      <c r="J125" s="124">
        <f>BK125</f>
        <v>0</v>
      </c>
      <c r="L125" s="120"/>
      <c r="M125" s="125"/>
      <c r="P125" s="126">
        <f>P126</f>
        <v>0</v>
      </c>
      <c r="R125" s="126">
        <f>R126</f>
        <v>0.2945016</v>
      </c>
      <c r="T125" s="127">
        <f>T126</f>
        <v>0</v>
      </c>
      <c r="AR125" s="121" t="s">
        <v>85</v>
      </c>
      <c r="AT125" s="128" t="s">
        <v>76</v>
      </c>
      <c r="AU125" s="128" t="s">
        <v>77</v>
      </c>
      <c r="AY125" s="121" t="s">
        <v>122</v>
      </c>
      <c r="BK125" s="129">
        <f>BK126</f>
        <v>0</v>
      </c>
    </row>
    <row r="126" spans="2:63" s="11" customFormat="1" ht="22.9" customHeight="1">
      <c r="B126" s="120"/>
      <c r="D126" s="121" t="s">
        <v>76</v>
      </c>
      <c r="E126" s="130" t="s">
        <v>163</v>
      </c>
      <c r="F126" s="130" t="s">
        <v>306</v>
      </c>
      <c r="I126" s="123"/>
      <c r="J126" s="131">
        <f>BK126</f>
        <v>0</v>
      </c>
      <c r="L126" s="120"/>
      <c r="M126" s="125"/>
      <c r="P126" s="126">
        <f>SUM(P127:P133)</f>
        <v>0</v>
      </c>
      <c r="R126" s="126">
        <f>SUM(R127:R133)</f>
        <v>0.2945016</v>
      </c>
      <c r="T126" s="127">
        <f>SUM(T127:T133)</f>
        <v>0</v>
      </c>
      <c r="AR126" s="121" t="s">
        <v>85</v>
      </c>
      <c r="AT126" s="128" t="s">
        <v>76</v>
      </c>
      <c r="AU126" s="128" t="s">
        <v>85</v>
      </c>
      <c r="AY126" s="121" t="s">
        <v>122</v>
      </c>
      <c r="BK126" s="129">
        <f>SUM(BK127:BK133)</f>
        <v>0</v>
      </c>
    </row>
    <row r="127" spans="2:65" s="1" customFormat="1" ht="24.2" customHeight="1">
      <c r="B127" s="32"/>
      <c r="C127" s="132" t="s">
        <v>85</v>
      </c>
      <c r="D127" s="132" t="s">
        <v>124</v>
      </c>
      <c r="E127" s="133" t="s">
        <v>350</v>
      </c>
      <c r="F127" s="134" t="s">
        <v>351</v>
      </c>
      <c r="G127" s="135" t="s">
        <v>154</v>
      </c>
      <c r="H127" s="136">
        <v>36</v>
      </c>
      <c r="I127" s="137"/>
      <c r="J127" s="138">
        <f>ROUND(I127*H127,2)</f>
        <v>0</v>
      </c>
      <c r="K127" s="134" t="s">
        <v>128</v>
      </c>
      <c r="L127" s="32"/>
      <c r="M127" s="139" t="s">
        <v>1</v>
      </c>
      <c r="N127" s="140" t="s">
        <v>42</v>
      </c>
      <c r="P127" s="141">
        <f>O127*H127</f>
        <v>0</v>
      </c>
      <c r="Q127" s="141">
        <v>2E-05</v>
      </c>
      <c r="R127" s="141">
        <f>Q127*H127</f>
        <v>0.00072</v>
      </c>
      <c r="S127" s="141">
        <v>0</v>
      </c>
      <c r="T127" s="142">
        <f>S127*H127</f>
        <v>0</v>
      </c>
      <c r="AR127" s="143" t="s">
        <v>129</v>
      </c>
      <c r="AT127" s="143" t="s">
        <v>124</v>
      </c>
      <c r="AU127" s="143" t="s">
        <v>87</v>
      </c>
      <c r="AY127" s="17" t="s">
        <v>122</v>
      </c>
      <c r="BE127" s="144">
        <f>IF(N127="základní",J127,0)</f>
        <v>0</v>
      </c>
      <c r="BF127" s="144">
        <f>IF(N127="snížená",J127,0)</f>
        <v>0</v>
      </c>
      <c r="BG127" s="144">
        <f>IF(N127="zákl. přenesená",J127,0)</f>
        <v>0</v>
      </c>
      <c r="BH127" s="144">
        <f>IF(N127="sníž. přenesená",J127,0)</f>
        <v>0</v>
      </c>
      <c r="BI127" s="144">
        <f>IF(N127="nulová",J127,0)</f>
        <v>0</v>
      </c>
      <c r="BJ127" s="17" t="s">
        <v>85</v>
      </c>
      <c r="BK127" s="144">
        <f>ROUND(I127*H127,2)</f>
        <v>0</v>
      </c>
      <c r="BL127" s="17" t="s">
        <v>129</v>
      </c>
      <c r="BM127" s="143" t="s">
        <v>352</v>
      </c>
    </row>
    <row r="128" spans="2:47" s="1" customFormat="1" ht="19.5">
      <c r="B128" s="32"/>
      <c r="D128" s="145" t="s">
        <v>131</v>
      </c>
      <c r="F128" s="146" t="s">
        <v>353</v>
      </c>
      <c r="I128" s="147"/>
      <c r="L128" s="32"/>
      <c r="M128" s="148"/>
      <c r="T128" s="56"/>
      <c r="AT128" s="17" t="s">
        <v>131</v>
      </c>
      <c r="AU128" s="17" t="s">
        <v>87</v>
      </c>
    </row>
    <row r="129" spans="2:47" s="1" customFormat="1" ht="39">
      <c r="B129" s="32"/>
      <c r="D129" s="145" t="s">
        <v>165</v>
      </c>
      <c r="F129" s="180" t="s">
        <v>354</v>
      </c>
      <c r="I129" s="147"/>
      <c r="L129" s="32"/>
      <c r="M129" s="148"/>
      <c r="T129" s="56"/>
      <c r="AT129" s="17" t="s">
        <v>165</v>
      </c>
      <c r="AU129" s="17" t="s">
        <v>87</v>
      </c>
    </row>
    <row r="130" spans="2:51" s="12" customFormat="1" ht="12">
      <c r="B130" s="149"/>
      <c r="D130" s="145" t="s">
        <v>133</v>
      </c>
      <c r="E130" s="150" t="s">
        <v>1</v>
      </c>
      <c r="F130" s="151" t="s">
        <v>355</v>
      </c>
      <c r="H130" s="152">
        <v>36</v>
      </c>
      <c r="I130" s="153"/>
      <c r="L130" s="149"/>
      <c r="M130" s="154"/>
      <c r="T130" s="155"/>
      <c r="AT130" s="150" t="s">
        <v>133</v>
      </c>
      <c r="AU130" s="150" t="s">
        <v>87</v>
      </c>
      <c r="AV130" s="12" t="s">
        <v>87</v>
      </c>
      <c r="AW130" s="12" t="s">
        <v>34</v>
      </c>
      <c r="AX130" s="12" t="s">
        <v>85</v>
      </c>
      <c r="AY130" s="150" t="s">
        <v>122</v>
      </c>
    </row>
    <row r="131" spans="2:65" s="1" customFormat="1" ht="24.2" customHeight="1">
      <c r="B131" s="32"/>
      <c r="C131" s="170" t="s">
        <v>87</v>
      </c>
      <c r="D131" s="170" t="s">
        <v>159</v>
      </c>
      <c r="E131" s="171" t="s">
        <v>356</v>
      </c>
      <c r="F131" s="172" t="s">
        <v>357</v>
      </c>
      <c r="G131" s="173" t="s">
        <v>154</v>
      </c>
      <c r="H131" s="174">
        <v>36.54</v>
      </c>
      <c r="I131" s="175"/>
      <c r="J131" s="176">
        <f>ROUND(I131*H131,2)</f>
        <v>0</v>
      </c>
      <c r="K131" s="172" t="s">
        <v>128</v>
      </c>
      <c r="L131" s="177"/>
      <c r="M131" s="178" t="s">
        <v>1</v>
      </c>
      <c r="N131" s="179" t="s">
        <v>42</v>
      </c>
      <c r="P131" s="141">
        <f>O131*H131</f>
        <v>0</v>
      </c>
      <c r="Q131" s="141">
        <v>0.00804</v>
      </c>
      <c r="R131" s="141">
        <f>Q131*H131</f>
        <v>0.2937816</v>
      </c>
      <c r="S131" s="141">
        <v>0</v>
      </c>
      <c r="T131" s="142">
        <f>S131*H131</f>
        <v>0</v>
      </c>
      <c r="AR131" s="143" t="s">
        <v>163</v>
      </c>
      <c r="AT131" s="143" t="s">
        <v>159</v>
      </c>
      <c r="AU131" s="143" t="s">
        <v>87</v>
      </c>
      <c r="AY131" s="17" t="s">
        <v>122</v>
      </c>
      <c r="BE131" s="144">
        <f>IF(N131="základní",J131,0)</f>
        <v>0</v>
      </c>
      <c r="BF131" s="144">
        <f>IF(N131="snížená",J131,0)</f>
        <v>0</v>
      </c>
      <c r="BG131" s="144">
        <f>IF(N131="zákl. přenesená",J131,0)</f>
        <v>0</v>
      </c>
      <c r="BH131" s="144">
        <f>IF(N131="sníž. přenesená",J131,0)</f>
        <v>0</v>
      </c>
      <c r="BI131" s="144">
        <f>IF(N131="nulová",J131,0)</f>
        <v>0</v>
      </c>
      <c r="BJ131" s="17" t="s">
        <v>85</v>
      </c>
      <c r="BK131" s="144">
        <f>ROUND(I131*H131,2)</f>
        <v>0</v>
      </c>
      <c r="BL131" s="17" t="s">
        <v>129</v>
      </c>
      <c r="BM131" s="143" t="s">
        <v>358</v>
      </c>
    </row>
    <row r="132" spans="2:47" s="1" customFormat="1" ht="12">
      <c r="B132" s="32"/>
      <c r="D132" s="145" t="s">
        <v>131</v>
      </c>
      <c r="F132" s="146" t="s">
        <v>357</v>
      </c>
      <c r="I132" s="147"/>
      <c r="L132" s="32"/>
      <c r="M132" s="148"/>
      <c r="T132" s="56"/>
      <c r="AT132" s="17" t="s">
        <v>131</v>
      </c>
      <c r="AU132" s="17" t="s">
        <v>87</v>
      </c>
    </row>
    <row r="133" spans="2:51" s="12" customFormat="1" ht="12">
      <c r="B133" s="149"/>
      <c r="D133" s="145" t="s">
        <v>133</v>
      </c>
      <c r="F133" s="151" t="s">
        <v>318</v>
      </c>
      <c r="H133" s="152">
        <v>36.54</v>
      </c>
      <c r="I133" s="153"/>
      <c r="L133" s="149"/>
      <c r="M133" s="154"/>
      <c r="T133" s="155"/>
      <c r="AT133" s="150" t="s">
        <v>133</v>
      </c>
      <c r="AU133" s="150" t="s">
        <v>87</v>
      </c>
      <c r="AV133" s="12" t="s">
        <v>87</v>
      </c>
      <c r="AW133" s="12" t="s">
        <v>4</v>
      </c>
      <c r="AX133" s="12" t="s">
        <v>85</v>
      </c>
      <c r="AY133" s="150" t="s">
        <v>122</v>
      </c>
    </row>
    <row r="134" spans="2:63" s="11" customFormat="1" ht="25.9" customHeight="1">
      <c r="B134" s="120"/>
      <c r="D134" s="121" t="s">
        <v>76</v>
      </c>
      <c r="E134" s="122" t="s">
        <v>359</v>
      </c>
      <c r="F134" s="122" t="s">
        <v>360</v>
      </c>
      <c r="I134" s="123"/>
      <c r="J134" s="124">
        <f>BK134</f>
        <v>0</v>
      </c>
      <c r="L134" s="120"/>
      <c r="M134" s="125"/>
      <c r="P134" s="126">
        <f>SUM(P135:P137)</f>
        <v>0</v>
      </c>
      <c r="R134" s="126">
        <f>SUM(R135:R137)</f>
        <v>0</v>
      </c>
      <c r="T134" s="127">
        <f>SUM(T135:T137)</f>
        <v>0</v>
      </c>
      <c r="AR134" s="121" t="s">
        <v>129</v>
      </c>
      <c r="AT134" s="128" t="s">
        <v>76</v>
      </c>
      <c r="AU134" s="128" t="s">
        <v>77</v>
      </c>
      <c r="AY134" s="121" t="s">
        <v>122</v>
      </c>
      <c r="BK134" s="129">
        <f>SUM(BK135:BK137)</f>
        <v>0</v>
      </c>
    </row>
    <row r="135" spans="2:65" s="1" customFormat="1" ht="16.5" customHeight="1">
      <c r="B135" s="32"/>
      <c r="C135" s="132" t="s">
        <v>140</v>
      </c>
      <c r="D135" s="132" t="s">
        <v>124</v>
      </c>
      <c r="E135" s="133" t="s">
        <v>361</v>
      </c>
      <c r="F135" s="134" t="s">
        <v>362</v>
      </c>
      <c r="G135" s="135" t="s">
        <v>363</v>
      </c>
      <c r="H135" s="136">
        <v>1</v>
      </c>
      <c r="I135" s="137"/>
      <c r="J135" s="138">
        <f>ROUND(I135*H135,2)</f>
        <v>0</v>
      </c>
      <c r="K135" s="134" t="s">
        <v>128</v>
      </c>
      <c r="L135" s="32"/>
      <c r="M135" s="139" t="s">
        <v>1</v>
      </c>
      <c r="N135" s="140" t="s">
        <v>42</v>
      </c>
      <c r="P135" s="141">
        <f>O135*H135</f>
        <v>0</v>
      </c>
      <c r="Q135" s="141">
        <v>0</v>
      </c>
      <c r="R135" s="141">
        <f>Q135*H135</f>
        <v>0</v>
      </c>
      <c r="S135" s="141">
        <v>0</v>
      </c>
      <c r="T135" s="142">
        <f>S135*H135</f>
        <v>0</v>
      </c>
      <c r="AR135" s="143" t="s">
        <v>364</v>
      </c>
      <c r="AT135" s="143" t="s">
        <v>124</v>
      </c>
      <c r="AU135" s="143" t="s">
        <v>85</v>
      </c>
      <c r="AY135" s="17" t="s">
        <v>122</v>
      </c>
      <c r="BE135" s="144">
        <f>IF(N135="základní",J135,0)</f>
        <v>0</v>
      </c>
      <c r="BF135" s="144">
        <f>IF(N135="snížená",J135,0)</f>
        <v>0</v>
      </c>
      <c r="BG135" s="144">
        <f>IF(N135="zákl. přenesená",J135,0)</f>
        <v>0</v>
      </c>
      <c r="BH135" s="144">
        <f>IF(N135="sníž. přenesená",J135,0)</f>
        <v>0</v>
      </c>
      <c r="BI135" s="144">
        <f>IF(N135="nulová",J135,0)</f>
        <v>0</v>
      </c>
      <c r="BJ135" s="17" t="s">
        <v>85</v>
      </c>
      <c r="BK135" s="144">
        <f>ROUND(I135*H135,2)</f>
        <v>0</v>
      </c>
      <c r="BL135" s="17" t="s">
        <v>364</v>
      </c>
      <c r="BM135" s="143" t="s">
        <v>365</v>
      </c>
    </row>
    <row r="136" spans="2:47" s="1" customFormat="1" ht="12">
      <c r="B136" s="32"/>
      <c r="D136" s="145" t="s">
        <v>131</v>
      </c>
      <c r="F136" s="146" t="s">
        <v>362</v>
      </c>
      <c r="I136" s="147"/>
      <c r="L136" s="32"/>
      <c r="M136" s="148"/>
      <c r="T136" s="56"/>
      <c r="AT136" s="17" t="s">
        <v>131</v>
      </c>
      <c r="AU136" s="17" t="s">
        <v>85</v>
      </c>
    </row>
    <row r="137" spans="2:47" s="1" customFormat="1" ht="19.5">
      <c r="B137" s="32"/>
      <c r="D137" s="145" t="s">
        <v>165</v>
      </c>
      <c r="F137" s="180" t="s">
        <v>366</v>
      </c>
      <c r="I137" s="147"/>
      <c r="L137" s="32"/>
      <c r="M137" s="148"/>
      <c r="T137" s="56"/>
      <c r="AT137" s="17" t="s">
        <v>165</v>
      </c>
      <c r="AU137" s="17" t="s">
        <v>85</v>
      </c>
    </row>
    <row r="138" spans="2:63" s="11" customFormat="1" ht="25.9" customHeight="1">
      <c r="B138" s="120"/>
      <c r="D138" s="121" t="s">
        <v>76</v>
      </c>
      <c r="E138" s="122" t="s">
        <v>367</v>
      </c>
      <c r="F138" s="122" t="s">
        <v>368</v>
      </c>
      <c r="I138" s="123"/>
      <c r="J138" s="124">
        <f>BK138</f>
        <v>0</v>
      </c>
      <c r="L138" s="120"/>
      <c r="M138" s="125"/>
      <c r="P138" s="126">
        <f>P139+SUM(P140:P153)+P163+P191+P194</f>
        <v>0</v>
      </c>
      <c r="R138" s="126">
        <f>R139+SUM(R140:R153)+R163+R191+R194</f>
        <v>0</v>
      </c>
      <c r="T138" s="127">
        <f>T139+SUM(T140:T153)+T163+T191+T194</f>
        <v>0</v>
      </c>
      <c r="AR138" s="121" t="s">
        <v>158</v>
      </c>
      <c r="AT138" s="128" t="s">
        <v>76</v>
      </c>
      <c r="AU138" s="128" t="s">
        <v>77</v>
      </c>
      <c r="AY138" s="121" t="s">
        <v>122</v>
      </c>
      <c r="BK138" s="129">
        <f>BK139+SUM(BK140:BK153)+BK163+BK191+BK194</f>
        <v>0</v>
      </c>
    </row>
    <row r="139" spans="2:65" s="1" customFormat="1" ht="24.2" customHeight="1">
      <c r="B139" s="32"/>
      <c r="C139" s="132" t="s">
        <v>129</v>
      </c>
      <c r="D139" s="132" t="s">
        <v>124</v>
      </c>
      <c r="E139" s="133" t="s">
        <v>369</v>
      </c>
      <c r="F139" s="134" t="s">
        <v>370</v>
      </c>
      <c r="G139" s="135" t="s">
        <v>363</v>
      </c>
      <c r="H139" s="136">
        <v>1</v>
      </c>
      <c r="I139" s="137"/>
      <c r="J139" s="138">
        <f>ROUND(I139*H139,2)</f>
        <v>0</v>
      </c>
      <c r="K139" s="134" t="s">
        <v>1</v>
      </c>
      <c r="L139" s="32"/>
      <c r="M139" s="139" t="s">
        <v>1</v>
      </c>
      <c r="N139" s="140" t="s">
        <v>42</v>
      </c>
      <c r="P139" s="141">
        <f>O139*H139</f>
        <v>0</v>
      </c>
      <c r="Q139" s="141">
        <v>0</v>
      </c>
      <c r="R139" s="141">
        <f>Q139*H139</f>
        <v>0</v>
      </c>
      <c r="S139" s="141">
        <v>0</v>
      </c>
      <c r="T139" s="142">
        <f>S139*H139</f>
        <v>0</v>
      </c>
      <c r="AR139" s="143" t="s">
        <v>129</v>
      </c>
      <c r="AT139" s="143" t="s">
        <v>124</v>
      </c>
      <c r="AU139" s="143" t="s">
        <v>85</v>
      </c>
      <c r="AY139" s="17" t="s">
        <v>122</v>
      </c>
      <c r="BE139" s="144">
        <f>IF(N139="základní",J139,0)</f>
        <v>0</v>
      </c>
      <c r="BF139" s="144">
        <f>IF(N139="snížená",J139,0)</f>
        <v>0</v>
      </c>
      <c r="BG139" s="144">
        <f>IF(N139="zákl. přenesená",J139,0)</f>
        <v>0</v>
      </c>
      <c r="BH139" s="144">
        <f>IF(N139="sníž. přenesená",J139,0)</f>
        <v>0</v>
      </c>
      <c r="BI139" s="144">
        <f>IF(N139="nulová",J139,0)</f>
        <v>0</v>
      </c>
      <c r="BJ139" s="17" t="s">
        <v>85</v>
      </c>
      <c r="BK139" s="144">
        <f>ROUND(I139*H139,2)</f>
        <v>0</v>
      </c>
      <c r="BL139" s="17" t="s">
        <v>129</v>
      </c>
      <c r="BM139" s="143" t="s">
        <v>371</v>
      </c>
    </row>
    <row r="140" spans="2:47" s="1" customFormat="1" ht="19.5">
      <c r="B140" s="32"/>
      <c r="D140" s="145" t="s">
        <v>131</v>
      </c>
      <c r="F140" s="146" t="s">
        <v>370</v>
      </c>
      <c r="I140" s="147"/>
      <c r="L140" s="32"/>
      <c r="M140" s="148"/>
      <c r="T140" s="56"/>
      <c r="AT140" s="17" t="s">
        <v>131</v>
      </c>
      <c r="AU140" s="17" t="s">
        <v>85</v>
      </c>
    </row>
    <row r="141" spans="2:47" s="1" customFormat="1" ht="58.5">
      <c r="B141" s="32"/>
      <c r="D141" s="145" t="s">
        <v>165</v>
      </c>
      <c r="F141" s="180" t="s">
        <v>372</v>
      </c>
      <c r="I141" s="147"/>
      <c r="L141" s="32"/>
      <c r="M141" s="148"/>
      <c r="T141" s="56"/>
      <c r="AT141" s="17" t="s">
        <v>165</v>
      </c>
      <c r="AU141" s="17" t="s">
        <v>85</v>
      </c>
    </row>
    <row r="142" spans="2:65" s="1" customFormat="1" ht="24.2" customHeight="1">
      <c r="B142" s="32"/>
      <c r="C142" s="132" t="s">
        <v>158</v>
      </c>
      <c r="D142" s="132" t="s">
        <v>124</v>
      </c>
      <c r="E142" s="133" t="s">
        <v>373</v>
      </c>
      <c r="F142" s="134" t="s">
        <v>374</v>
      </c>
      <c r="G142" s="135" t="s">
        <v>276</v>
      </c>
      <c r="H142" s="136">
        <v>1</v>
      </c>
      <c r="I142" s="137"/>
      <c r="J142" s="138">
        <f>ROUND(I142*H142,2)</f>
        <v>0</v>
      </c>
      <c r="K142" s="134" t="s">
        <v>1</v>
      </c>
      <c r="L142" s="32"/>
      <c r="M142" s="139" t="s">
        <v>1</v>
      </c>
      <c r="N142" s="140" t="s">
        <v>42</v>
      </c>
      <c r="P142" s="141">
        <f>O142*H142</f>
        <v>0</v>
      </c>
      <c r="Q142" s="141">
        <v>0</v>
      </c>
      <c r="R142" s="141">
        <f>Q142*H142</f>
        <v>0</v>
      </c>
      <c r="S142" s="141">
        <v>0</v>
      </c>
      <c r="T142" s="142">
        <f>S142*H142</f>
        <v>0</v>
      </c>
      <c r="AR142" s="143" t="s">
        <v>129</v>
      </c>
      <c r="AT142" s="143" t="s">
        <v>124</v>
      </c>
      <c r="AU142" s="143" t="s">
        <v>85</v>
      </c>
      <c r="AY142" s="17" t="s">
        <v>122</v>
      </c>
      <c r="BE142" s="144">
        <f>IF(N142="základní",J142,0)</f>
        <v>0</v>
      </c>
      <c r="BF142" s="144">
        <f>IF(N142="snížená",J142,0)</f>
        <v>0</v>
      </c>
      <c r="BG142" s="144">
        <f>IF(N142="zákl. přenesená",J142,0)</f>
        <v>0</v>
      </c>
      <c r="BH142" s="144">
        <f>IF(N142="sníž. přenesená",J142,0)</f>
        <v>0</v>
      </c>
      <c r="BI142" s="144">
        <f>IF(N142="nulová",J142,0)</f>
        <v>0</v>
      </c>
      <c r="BJ142" s="17" t="s">
        <v>85</v>
      </c>
      <c r="BK142" s="144">
        <f>ROUND(I142*H142,2)</f>
        <v>0</v>
      </c>
      <c r="BL142" s="17" t="s">
        <v>129</v>
      </c>
      <c r="BM142" s="143" t="s">
        <v>375</v>
      </c>
    </row>
    <row r="143" spans="2:47" s="1" customFormat="1" ht="19.5">
      <c r="B143" s="32"/>
      <c r="D143" s="145" t="s">
        <v>131</v>
      </c>
      <c r="F143" s="146" t="s">
        <v>374</v>
      </c>
      <c r="I143" s="147"/>
      <c r="L143" s="32"/>
      <c r="M143" s="148"/>
      <c r="T143" s="56"/>
      <c r="AT143" s="17" t="s">
        <v>131</v>
      </c>
      <c r="AU143" s="17" t="s">
        <v>85</v>
      </c>
    </row>
    <row r="144" spans="2:65" s="1" customFormat="1" ht="21.75" customHeight="1">
      <c r="B144" s="32"/>
      <c r="C144" s="132" t="s">
        <v>168</v>
      </c>
      <c r="D144" s="132" t="s">
        <v>124</v>
      </c>
      <c r="E144" s="133" t="s">
        <v>376</v>
      </c>
      <c r="F144" s="134" t="s">
        <v>377</v>
      </c>
      <c r="G144" s="135" t="s">
        <v>363</v>
      </c>
      <c r="H144" s="136">
        <v>1</v>
      </c>
      <c r="I144" s="137"/>
      <c r="J144" s="138">
        <f>ROUND(I144*H144,2)</f>
        <v>0</v>
      </c>
      <c r="K144" s="134" t="s">
        <v>1</v>
      </c>
      <c r="L144" s="32"/>
      <c r="M144" s="139" t="s">
        <v>1</v>
      </c>
      <c r="N144" s="140" t="s">
        <v>42</v>
      </c>
      <c r="P144" s="141">
        <f>O144*H144</f>
        <v>0</v>
      </c>
      <c r="Q144" s="141">
        <v>0</v>
      </c>
      <c r="R144" s="141">
        <f>Q144*H144</f>
        <v>0</v>
      </c>
      <c r="S144" s="141">
        <v>0</v>
      </c>
      <c r="T144" s="142">
        <f>S144*H144</f>
        <v>0</v>
      </c>
      <c r="AR144" s="143" t="s">
        <v>129</v>
      </c>
      <c r="AT144" s="143" t="s">
        <v>124</v>
      </c>
      <c r="AU144" s="143" t="s">
        <v>85</v>
      </c>
      <c r="AY144" s="17" t="s">
        <v>122</v>
      </c>
      <c r="BE144" s="144">
        <f>IF(N144="základní",J144,0)</f>
        <v>0</v>
      </c>
      <c r="BF144" s="144">
        <f>IF(N144="snížená",J144,0)</f>
        <v>0</v>
      </c>
      <c r="BG144" s="144">
        <f>IF(N144="zákl. přenesená",J144,0)</f>
        <v>0</v>
      </c>
      <c r="BH144" s="144">
        <f>IF(N144="sníž. přenesená",J144,0)</f>
        <v>0</v>
      </c>
      <c r="BI144" s="144">
        <f>IF(N144="nulová",J144,0)</f>
        <v>0</v>
      </c>
      <c r="BJ144" s="17" t="s">
        <v>85</v>
      </c>
      <c r="BK144" s="144">
        <f>ROUND(I144*H144,2)</f>
        <v>0</v>
      </c>
      <c r="BL144" s="17" t="s">
        <v>129</v>
      </c>
      <c r="BM144" s="143" t="s">
        <v>378</v>
      </c>
    </row>
    <row r="145" spans="2:47" s="1" customFormat="1" ht="12">
      <c r="B145" s="32"/>
      <c r="D145" s="145" t="s">
        <v>131</v>
      </c>
      <c r="F145" s="146" t="s">
        <v>377</v>
      </c>
      <c r="I145" s="147"/>
      <c r="L145" s="32"/>
      <c r="M145" s="148"/>
      <c r="T145" s="56"/>
      <c r="AT145" s="17" t="s">
        <v>131</v>
      </c>
      <c r="AU145" s="17" t="s">
        <v>85</v>
      </c>
    </row>
    <row r="146" spans="2:65" s="1" customFormat="1" ht="66.75" customHeight="1">
      <c r="B146" s="32"/>
      <c r="C146" s="132" t="s">
        <v>173</v>
      </c>
      <c r="D146" s="132" t="s">
        <v>124</v>
      </c>
      <c r="E146" s="133" t="s">
        <v>379</v>
      </c>
      <c r="F146" s="134" t="s">
        <v>380</v>
      </c>
      <c r="G146" s="135" t="s">
        <v>363</v>
      </c>
      <c r="H146" s="136">
        <v>1</v>
      </c>
      <c r="I146" s="137"/>
      <c r="J146" s="138">
        <f>ROUND(I146*H146,2)</f>
        <v>0</v>
      </c>
      <c r="K146" s="134" t="s">
        <v>1</v>
      </c>
      <c r="L146" s="32"/>
      <c r="M146" s="139" t="s">
        <v>1</v>
      </c>
      <c r="N146" s="140" t="s">
        <v>42</v>
      </c>
      <c r="P146" s="141">
        <f>O146*H146</f>
        <v>0</v>
      </c>
      <c r="Q146" s="141">
        <v>0</v>
      </c>
      <c r="R146" s="141">
        <f>Q146*H146</f>
        <v>0</v>
      </c>
      <c r="S146" s="141">
        <v>0</v>
      </c>
      <c r="T146" s="142">
        <f>S146*H146</f>
        <v>0</v>
      </c>
      <c r="AR146" s="143" t="s">
        <v>381</v>
      </c>
      <c r="AT146" s="143" t="s">
        <v>124</v>
      </c>
      <c r="AU146" s="143" t="s">
        <v>85</v>
      </c>
      <c r="AY146" s="17" t="s">
        <v>122</v>
      </c>
      <c r="BE146" s="144">
        <f>IF(N146="základní",J146,0)</f>
        <v>0</v>
      </c>
      <c r="BF146" s="144">
        <f>IF(N146="snížená",J146,0)</f>
        <v>0</v>
      </c>
      <c r="BG146" s="144">
        <f>IF(N146="zákl. přenesená",J146,0)</f>
        <v>0</v>
      </c>
      <c r="BH146" s="144">
        <f>IF(N146="sníž. přenesená",J146,0)</f>
        <v>0</v>
      </c>
      <c r="BI146" s="144">
        <f>IF(N146="nulová",J146,0)</f>
        <v>0</v>
      </c>
      <c r="BJ146" s="17" t="s">
        <v>85</v>
      </c>
      <c r="BK146" s="144">
        <f>ROUND(I146*H146,2)</f>
        <v>0</v>
      </c>
      <c r="BL146" s="17" t="s">
        <v>381</v>
      </c>
      <c r="BM146" s="143" t="s">
        <v>382</v>
      </c>
    </row>
    <row r="147" spans="2:47" s="1" customFormat="1" ht="39">
      <c r="B147" s="32"/>
      <c r="D147" s="145" t="s">
        <v>131</v>
      </c>
      <c r="F147" s="146" t="s">
        <v>380</v>
      </c>
      <c r="I147" s="147"/>
      <c r="L147" s="32"/>
      <c r="M147" s="148"/>
      <c r="T147" s="56"/>
      <c r="AT147" s="17" t="s">
        <v>131</v>
      </c>
      <c r="AU147" s="17" t="s">
        <v>85</v>
      </c>
    </row>
    <row r="148" spans="2:65" s="1" customFormat="1" ht="66.75" customHeight="1">
      <c r="B148" s="32"/>
      <c r="C148" s="132" t="s">
        <v>163</v>
      </c>
      <c r="D148" s="132" t="s">
        <v>124</v>
      </c>
      <c r="E148" s="133" t="s">
        <v>383</v>
      </c>
      <c r="F148" s="134" t="s">
        <v>384</v>
      </c>
      <c r="G148" s="135" t="s">
        <v>363</v>
      </c>
      <c r="H148" s="136">
        <v>1</v>
      </c>
      <c r="I148" s="137"/>
      <c r="J148" s="138">
        <f>ROUND(I148*H148,2)</f>
        <v>0</v>
      </c>
      <c r="K148" s="134" t="s">
        <v>1</v>
      </c>
      <c r="L148" s="32"/>
      <c r="M148" s="139" t="s">
        <v>1</v>
      </c>
      <c r="N148" s="140" t="s">
        <v>42</v>
      </c>
      <c r="P148" s="141">
        <f>O148*H148</f>
        <v>0</v>
      </c>
      <c r="Q148" s="141">
        <v>0</v>
      </c>
      <c r="R148" s="141">
        <f>Q148*H148</f>
        <v>0</v>
      </c>
      <c r="S148" s="141">
        <v>0</v>
      </c>
      <c r="T148" s="142">
        <f>S148*H148</f>
        <v>0</v>
      </c>
      <c r="AR148" s="143" t="s">
        <v>381</v>
      </c>
      <c r="AT148" s="143" t="s">
        <v>124</v>
      </c>
      <c r="AU148" s="143" t="s">
        <v>85</v>
      </c>
      <c r="AY148" s="17" t="s">
        <v>122</v>
      </c>
      <c r="BE148" s="144">
        <f>IF(N148="základní",J148,0)</f>
        <v>0</v>
      </c>
      <c r="BF148" s="144">
        <f>IF(N148="snížená",J148,0)</f>
        <v>0</v>
      </c>
      <c r="BG148" s="144">
        <f>IF(N148="zákl. přenesená",J148,0)</f>
        <v>0</v>
      </c>
      <c r="BH148" s="144">
        <f>IF(N148="sníž. přenesená",J148,0)</f>
        <v>0</v>
      </c>
      <c r="BI148" s="144">
        <f>IF(N148="nulová",J148,0)</f>
        <v>0</v>
      </c>
      <c r="BJ148" s="17" t="s">
        <v>85</v>
      </c>
      <c r="BK148" s="144">
        <f>ROUND(I148*H148,2)</f>
        <v>0</v>
      </c>
      <c r="BL148" s="17" t="s">
        <v>381</v>
      </c>
      <c r="BM148" s="143" t="s">
        <v>385</v>
      </c>
    </row>
    <row r="149" spans="2:47" s="1" customFormat="1" ht="39">
      <c r="B149" s="32"/>
      <c r="D149" s="145" t="s">
        <v>131</v>
      </c>
      <c r="F149" s="146" t="s">
        <v>384</v>
      </c>
      <c r="I149" s="147"/>
      <c r="L149" s="32"/>
      <c r="M149" s="148"/>
      <c r="T149" s="56"/>
      <c r="AT149" s="17" t="s">
        <v>131</v>
      </c>
      <c r="AU149" s="17" t="s">
        <v>85</v>
      </c>
    </row>
    <row r="150" spans="2:65" s="1" customFormat="1" ht="16.5" customHeight="1">
      <c r="B150" s="32"/>
      <c r="C150" s="132" t="s">
        <v>188</v>
      </c>
      <c r="D150" s="132" t="s">
        <v>124</v>
      </c>
      <c r="E150" s="133" t="s">
        <v>386</v>
      </c>
      <c r="F150" s="134" t="s">
        <v>387</v>
      </c>
      <c r="G150" s="135" t="s">
        <v>363</v>
      </c>
      <c r="H150" s="136">
        <v>1</v>
      </c>
      <c r="I150" s="137"/>
      <c r="J150" s="138">
        <f>ROUND(I150*H150,2)</f>
        <v>0</v>
      </c>
      <c r="K150" s="134" t="s">
        <v>1</v>
      </c>
      <c r="L150" s="32"/>
      <c r="M150" s="139" t="s">
        <v>1</v>
      </c>
      <c r="N150" s="140" t="s">
        <v>42</v>
      </c>
      <c r="P150" s="141">
        <f>O150*H150</f>
        <v>0</v>
      </c>
      <c r="Q150" s="141">
        <v>0</v>
      </c>
      <c r="R150" s="141">
        <f>Q150*H150</f>
        <v>0</v>
      </c>
      <c r="S150" s="141">
        <v>0</v>
      </c>
      <c r="T150" s="142">
        <f>S150*H150</f>
        <v>0</v>
      </c>
      <c r="AR150" s="143" t="s">
        <v>381</v>
      </c>
      <c r="AT150" s="143" t="s">
        <v>124</v>
      </c>
      <c r="AU150" s="143" t="s">
        <v>85</v>
      </c>
      <c r="AY150" s="17" t="s">
        <v>122</v>
      </c>
      <c r="BE150" s="144">
        <f>IF(N150="základní",J150,0)</f>
        <v>0</v>
      </c>
      <c r="BF150" s="144">
        <f>IF(N150="snížená",J150,0)</f>
        <v>0</v>
      </c>
      <c r="BG150" s="144">
        <f>IF(N150="zákl. přenesená",J150,0)</f>
        <v>0</v>
      </c>
      <c r="BH150" s="144">
        <f>IF(N150="sníž. přenesená",J150,0)</f>
        <v>0</v>
      </c>
      <c r="BI150" s="144">
        <f>IF(N150="nulová",J150,0)</f>
        <v>0</v>
      </c>
      <c r="BJ150" s="17" t="s">
        <v>85</v>
      </c>
      <c r="BK150" s="144">
        <f>ROUND(I150*H150,2)</f>
        <v>0</v>
      </c>
      <c r="BL150" s="17" t="s">
        <v>381</v>
      </c>
      <c r="BM150" s="143" t="s">
        <v>388</v>
      </c>
    </row>
    <row r="151" spans="2:47" s="1" customFormat="1" ht="12">
      <c r="B151" s="32"/>
      <c r="D151" s="145" t="s">
        <v>131</v>
      </c>
      <c r="F151" s="146" t="s">
        <v>387</v>
      </c>
      <c r="I151" s="147"/>
      <c r="L151" s="32"/>
      <c r="M151" s="148"/>
      <c r="T151" s="56"/>
      <c r="AT151" s="17" t="s">
        <v>131</v>
      </c>
      <c r="AU151" s="17" t="s">
        <v>85</v>
      </c>
    </row>
    <row r="152" spans="2:47" s="1" customFormat="1" ht="78">
      <c r="B152" s="32"/>
      <c r="D152" s="145" t="s">
        <v>165</v>
      </c>
      <c r="F152" s="180" t="s">
        <v>389</v>
      </c>
      <c r="I152" s="147"/>
      <c r="L152" s="32"/>
      <c r="M152" s="148"/>
      <c r="T152" s="56"/>
      <c r="AT152" s="17" t="s">
        <v>165</v>
      </c>
      <c r="AU152" s="17" t="s">
        <v>85</v>
      </c>
    </row>
    <row r="153" spans="2:63" s="11" customFormat="1" ht="22.9" customHeight="1">
      <c r="B153" s="120"/>
      <c r="D153" s="121" t="s">
        <v>76</v>
      </c>
      <c r="E153" s="130" t="s">
        <v>390</v>
      </c>
      <c r="F153" s="130" t="s">
        <v>391</v>
      </c>
      <c r="I153" s="123"/>
      <c r="J153" s="131">
        <f>BK153</f>
        <v>0</v>
      </c>
      <c r="L153" s="120"/>
      <c r="M153" s="125"/>
      <c r="P153" s="126">
        <f>SUM(P154:P162)</f>
        <v>0</v>
      </c>
      <c r="R153" s="126">
        <f>SUM(R154:R162)</f>
        <v>0</v>
      </c>
      <c r="T153" s="127">
        <f>SUM(T154:T162)</f>
        <v>0</v>
      </c>
      <c r="AR153" s="121" t="s">
        <v>158</v>
      </c>
      <c r="AT153" s="128" t="s">
        <v>76</v>
      </c>
      <c r="AU153" s="128" t="s">
        <v>85</v>
      </c>
      <c r="AY153" s="121" t="s">
        <v>122</v>
      </c>
      <c r="BK153" s="129">
        <f>SUM(BK154:BK162)</f>
        <v>0</v>
      </c>
    </row>
    <row r="154" spans="2:65" s="1" customFormat="1" ht="16.5" customHeight="1">
      <c r="B154" s="32"/>
      <c r="C154" s="132" t="s">
        <v>194</v>
      </c>
      <c r="D154" s="132" t="s">
        <v>124</v>
      </c>
      <c r="E154" s="133" t="s">
        <v>392</v>
      </c>
      <c r="F154" s="134" t="s">
        <v>393</v>
      </c>
      <c r="G154" s="135" t="s">
        <v>394</v>
      </c>
      <c r="H154" s="136">
        <v>1</v>
      </c>
      <c r="I154" s="137"/>
      <c r="J154" s="138">
        <f>ROUND(I154*H154,2)</f>
        <v>0</v>
      </c>
      <c r="K154" s="134" t="s">
        <v>128</v>
      </c>
      <c r="L154" s="32"/>
      <c r="M154" s="139" t="s">
        <v>1</v>
      </c>
      <c r="N154" s="140" t="s">
        <v>42</v>
      </c>
      <c r="P154" s="141">
        <f>O154*H154</f>
        <v>0</v>
      </c>
      <c r="Q154" s="141">
        <v>0</v>
      </c>
      <c r="R154" s="141">
        <f>Q154*H154</f>
        <v>0</v>
      </c>
      <c r="S154" s="141">
        <v>0</v>
      </c>
      <c r="T154" s="142">
        <f>S154*H154</f>
        <v>0</v>
      </c>
      <c r="AR154" s="143" t="s">
        <v>381</v>
      </c>
      <c r="AT154" s="143" t="s">
        <v>124</v>
      </c>
      <c r="AU154" s="143" t="s">
        <v>87</v>
      </c>
      <c r="AY154" s="17" t="s">
        <v>122</v>
      </c>
      <c r="BE154" s="144">
        <f>IF(N154="základní",J154,0)</f>
        <v>0</v>
      </c>
      <c r="BF154" s="144">
        <f>IF(N154="snížená",J154,0)</f>
        <v>0</v>
      </c>
      <c r="BG154" s="144">
        <f>IF(N154="zákl. přenesená",J154,0)</f>
        <v>0</v>
      </c>
      <c r="BH154" s="144">
        <f>IF(N154="sníž. přenesená",J154,0)</f>
        <v>0</v>
      </c>
      <c r="BI154" s="144">
        <f>IF(N154="nulová",J154,0)</f>
        <v>0</v>
      </c>
      <c r="BJ154" s="17" t="s">
        <v>85</v>
      </c>
      <c r="BK154" s="144">
        <f>ROUND(I154*H154,2)</f>
        <v>0</v>
      </c>
      <c r="BL154" s="17" t="s">
        <v>381</v>
      </c>
      <c r="BM154" s="143" t="s">
        <v>395</v>
      </c>
    </row>
    <row r="155" spans="2:47" s="1" customFormat="1" ht="12">
      <c r="B155" s="32"/>
      <c r="D155" s="145" t="s">
        <v>131</v>
      </c>
      <c r="F155" s="146" t="s">
        <v>393</v>
      </c>
      <c r="I155" s="147"/>
      <c r="L155" s="32"/>
      <c r="M155" s="148"/>
      <c r="T155" s="56"/>
      <c r="AT155" s="17" t="s">
        <v>131</v>
      </c>
      <c r="AU155" s="17" t="s">
        <v>87</v>
      </c>
    </row>
    <row r="156" spans="2:51" s="12" customFormat="1" ht="12">
      <c r="B156" s="149"/>
      <c r="D156" s="145" t="s">
        <v>133</v>
      </c>
      <c r="E156" s="150" t="s">
        <v>1</v>
      </c>
      <c r="F156" s="151" t="s">
        <v>396</v>
      </c>
      <c r="H156" s="152">
        <v>1</v>
      </c>
      <c r="I156" s="153"/>
      <c r="L156" s="149"/>
      <c r="M156" s="154"/>
      <c r="T156" s="155"/>
      <c r="AT156" s="150" t="s">
        <v>133</v>
      </c>
      <c r="AU156" s="150" t="s">
        <v>87</v>
      </c>
      <c r="AV156" s="12" t="s">
        <v>87</v>
      </c>
      <c r="AW156" s="12" t="s">
        <v>34</v>
      </c>
      <c r="AX156" s="12" t="s">
        <v>85</v>
      </c>
      <c r="AY156" s="150" t="s">
        <v>122</v>
      </c>
    </row>
    <row r="157" spans="2:65" s="1" customFormat="1" ht="16.5" customHeight="1">
      <c r="B157" s="32"/>
      <c r="C157" s="132" t="s">
        <v>201</v>
      </c>
      <c r="D157" s="132" t="s">
        <v>124</v>
      </c>
      <c r="E157" s="133" t="s">
        <v>397</v>
      </c>
      <c r="F157" s="134" t="s">
        <v>398</v>
      </c>
      <c r="G157" s="135" t="s">
        <v>394</v>
      </c>
      <c r="H157" s="136">
        <v>1</v>
      </c>
      <c r="I157" s="137"/>
      <c r="J157" s="138">
        <f>ROUND(I157*H157,2)</f>
        <v>0</v>
      </c>
      <c r="K157" s="134" t="s">
        <v>128</v>
      </c>
      <c r="L157" s="32"/>
      <c r="M157" s="139" t="s">
        <v>1</v>
      </c>
      <c r="N157" s="140" t="s">
        <v>42</v>
      </c>
      <c r="P157" s="141">
        <f>O157*H157</f>
        <v>0</v>
      </c>
      <c r="Q157" s="141">
        <v>0</v>
      </c>
      <c r="R157" s="141">
        <f>Q157*H157</f>
        <v>0</v>
      </c>
      <c r="S157" s="141">
        <v>0</v>
      </c>
      <c r="T157" s="142">
        <f>S157*H157</f>
        <v>0</v>
      </c>
      <c r="AR157" s="143" t="s">
        <v>381</v>
      </c>
      <c r="AT157" s="143" t="s">
        <v>124</v>
      </c>
      <c r="AU157" s="143" t="s">
        <v>87</v>
      </c>
      <c r="AY157" s="17" t="s">
        <v>122</v>
      </c>
      <c r="BE157" s="144">
        <f>IF(N157="základní",J157,0)</f>
        <v>0</v>
      </c>
      <c r="BF157" s="144">
        <f>IF(N157="snížená",J157,0)</f>
        <v>0</v>
      </c>
      <c r="BG157" s="144">
        <f>IF(N157="zákl. přenesená",J157,0)</f>
        <v>0</v>
      </c>
      <c r="BH157" s="144">
        <f>IF(N157="sníž. přenesená",J157,0)</f>
        <v>0</v>
      </c>
      <c r="BI157" s="144">
        <f>IF(N157="nulová",J157,0)</f>
        <v>0</v>
      </c>
      <c r="BJ157" s="17" t="s">
        <v>85</v>
      </c>
      <c r="BK157" s="144">
        <f>ROUND(I157*H157,2)</f>
        <v>0</v>
      </c>
      <c r="BL157" s="17" t="s">
        <v>381</v>
      </c>
      <c r="BM157" s="143" t="s">
        <v>399</v>
      </c>
    </row>
    <row r="158" spans="2:47" s="1" customFormat="1" ht="12">
      <c r="B158" s="32"/>
      <c r="D158" s="145" t="s">
        <v>131</v>
      </c>
      <c r="F158" s="146" t="s">
        <v>398</v>
      </c>
      <c r="I158" s="147"/>
      <c r="L158" s="32"/>
      <c r="M158" s="148"/>
      <c r="T158" s="56"/>
      <c r="AT158" s="17" t="s">
        <v>131</v>
      </c>
      <c r="AU158" s="17" t="s">
        <v>87</v>
      </c>
    </row>
    <row r="159" spans="2:51" s="12" customFormat="1" ht="22.5">
      <c r="B159" s="149"/>
      <c r="D159" s="145" t="s">
        <v>133</v>
      </c>
      <c r="E159" s="150" t="s">
        <v>1</v>
      </c>
      <c r="F159" s="151" t="s">
        <v>400</v>
      </c>
      <c r="H159" s="152">
        <v>1</v>
      </c>
      <c r="I159" s="153"/>
      <c r="L159" s="149"/>
      <c r="M159" s="154"/>
      <c r="T159" s="155"/>
      <c r="AT159" s="150" t="s">
        <v>133</v>
      </c>
      <c r="AU159" s="150" t="s">
        <v>87</v>
      </c>
      <c r="AV159" s="12" t="s">
        <v>87</v>
      </c>
      <c r="AW159" s="12" t="s">
        <v>34</v>
      </c>
      <c r="AX159" s="12" t="s">
        <v>85</v>
      </c>
      <c r="AY159" s="150" t="s">
        <v>122</v>
      </c>
    </row>
    <row r="160" spans="2:65" s="1" customFormat="1" ht="33" customHeight="1">
      <c r="B160" s="32"/>
      <c r="C160" s="132" t="s">
        <v>8</v>
      </c>
      <c r="D160" s="132" t="s">
        <v>124</v>
      </c>
      <c r="E160" s="133" t="s">
        <v>401</v>
      </c>
      <c r="F160" s="134" t="s">
        <v>402</v>
      </c>
      <c r="G160" s="135" t="s">
        <v>394</v>
      </c>
      <c r="H160" s="136">
        <v>1</v>
      </c>
      <c r="I160" s="137"/>
      <c r="J160" s="138">
        <f>ROUND(I160*H160,2)</f>
        <v>0</v>
      </c>
      <c r="K160" s="134" t="s">
        <v>128</v>
      </c>
      <c r="L160" s="32"/>
      <c r="M160" s="139" t="s">
        <v>1</v>
      </c>
      <c r="N160" s="140" t="s">
        <v>42</v>
      </c>
      <c r="P160" s="141">
        <f>O160*H160</f>
        <v>0</v>
      </c>
      <c r="Q160" s="141">
        <v>0</v>
      </c>
      <c r="R160" s="141">
        <f>Q160*H160</f>
        <v>0</v>
      </c>
      <c r="S160" s="141">
        <v>0</v>
      </c>
      <c r="T160" s="142">
        <f>S160*H160</f>
        <v>0</v>
      </c>
      <c r="AR160" s="143" t="s">
        <v>381</v>
      </c>
      <c r="AT160" s="143" t="s">
        <v>124</v>
      </c>
      <c r="AU160" s="143" t="s">
        <v>87</v>
      </c>
      <c r="AY160" s="17" t="s">
        <v>122</v>
      </c>
      <c r="BE160" s="144">
        <f>IF(N160="základní",J160,0)</f>
        <v>0</v>
      </c>
      <c r="BF160" s="144">
        <f>IF(N160="snížená",J160,0)</f>
        <v>0</v>
      </c>
      <c r="BG160" s="144">
        <f>IF(N160="zákl. přenesená",J160,0)</f>
        <v>0</v>
      </c>
      <c r="BH160" s="144">
        <f>IF(N160="sníž. přenesená",J160,0)</f>
        <v>0</v>
      </c>
      <c r="BI160" s="144">
        <f>IF(N160="nulová",J160,0)</f>
        <v>0</v>
      </c>
      <c r="BJ160" s="17" t="s">
        <v>85</v>
      </c>
      <c r="BK160" s="144">
        <f>ROUND(I160*H160,2)</f>
        <v>0</v>
      </c>
      <c r="BL160" s="17" t="s">
        <v>381</v>
      </c>
      <c r="BM160" s="143" t="s">
        <v>403</v>
      </c>
    </row>
    <row r="161" spans="2:47" s="1" customFormat="1" ht="12">
      <c r="B161" s="32"/>
      <c r="D161" s="145" t="s">
        <v>131</v>
      </c>
      <c r="F161" s="146" t="s">
        <v>398</v>
      </c>
      <c r="I161" s="147"/>
      <c r="L161" s="32"/>
      <c r="M161" s="148"/>
      <c r="T161" s="56"/>
      <c r="AT161" s="17" t="s">
        <v>131</v>
      </c>
      <c r="AU161" s="17" t="s">
        <v>87</v>
      </c>
    </row>
    <row r="162" spans="2:51" s="12" customFormat="1" ht="12">
      <c r="B162" s="149"/>
      <c r="D162" s="145" t="s">
        <v>133</v>
      </c>
      <c r="E162" s="150" t="s">
        <v>1</v>
      </c>
      <c r="F162" s="151" t="s">
        <v>404</v>
      </c>
      <c r="H162" s="152">
        <v>1</v>
      </c>
      <c r="I162" s="153"/>
      <c r="L162" s="149"/>
      <c r="M162" s="154"/>
      <c r="T162" s="155"/>
      <c r="AT162" s="150" t="s">
        <v>133</v>
      </c>
      <c r="AU162" s="150" t="s">
        <v>87</v>
      </c>
      <c r="AV162" s="12" t="s">
        <v>87</v>
      </c>
      <c r="AW162" s="12" t="s">
        <v>34</v>
      </c>
      <c r="AX162" s="12" t="s">
        <v>85</v>
      </c>
      <c r="AY162" s="150" t="s">
        <v>122</v>
      </c>
    </row>
    <row r="163" spans="2:63" s="11" customFormat="1" ht="22.9" customHeight="1">
      <c r="B163" s="120"/>
      <c r="D163" s="121" t="s">
        <v>76</v>
      </c>
      <c r="E163" s="130" t="s">
        <v>405</v>
      </c>
      <c r="F163" s="130" t="s">
        <v>406</v>
      </c>
      <c r="I163" s="123"/>
      <c r="J163" s="131">
        <f>BK163</f>
        <v>0</v>
      </c>
      <c r="L163" s="120"/>
      <c r="M163" s="125"/>
      <c r="P163" s="126">
        <f>SUM(P164:P190)</f>
        <v>0</v>
      </c>
      <c r="R163" s="126">
        <f>SUM(R164:R190)</f>
        <v>0</v>
      </c>
      <c r="T163" s="127">
        <f>SUM(T164:T190)</f>
        <v>0</v>
      </c>
      <c r="AR163" s="121" t="s">
        <v>158</v>
      </c>
      <c r="AT163" s="128" t="s">
        <v>76</v>
      </c>
      <c r="AU163" s="128" t="s">
        <v>85</v>
      </c>
      <c r="AY163" s="121" t="s">
        <v>122</v>
      </c>
      <c r="BK163" s="129">
        <f>SUM(BK164:BK190)</f>
        <v>0</v>
      </c>
    </row>
    <row r="164" spans="2:65" s="1" customFormat="1" ht="16.5" customHeight="1">
      <c r="B164" s="32"/>
      <c r="C164" s="132" t="s">
        <v>210</v>
      </c>
      <c r="D164" s="132" t="s">
        <v>124</v>
      </c>
      <c r="E164" s="133" t="s">
        <v>407</v>
      </c>
      <c r="F164" s="134" t="s">
        <v>408</v>
      </c>
      <c r="G164" s="135" t="s">
        <v>394</v>
      </c>
      <c r="H164" s="136">
        <v>1</v>
      </c>
      <c r="I164" s="137"/>
      <c r="J164" s="138">
        <f>ROUND(I164*H164,2)</f>
        <v>0</v>
      </c>
      <c r="K164" s="134" t="s">
        <v>128</v>
      </c>
      <c r="L164" s="32"/>
      <c r="M164" s="139" t="s">
        <v>1</v>
      </c>
      <c r="N164" s="140" t="s">
        <v>42</v>
      </c>
      <c r="P164" s="141">
        <f>O164*H164</f>
        <v>0</v>
      </c>
      <c r="Q164" s="141">
        <v>0</v>
      </c>
      <c r="R164" s="141">
        <f>Q164*H164</f>
        <v>0</v>
      </c>
      <c r="S164" s="141">
        <v>0</v>
      </c>
      <c r="T164" s="142">
        <f>S164*H164</f>
        <v>0</v>
      </c>
      <c r="AR164" s="143" t="s">
        <v>381</v>
      </c>
      <c r="AT164" s="143" t="s">
        <v>124</v>
      </c>
      <c r="AU164" s="143" t="s">
        <v>87</v>
      </c>
      <c r="AY164" s="17" t="s">
        <v>122</v>
      </c>
      <c r="BE164" s="144">
        <f>IF(N164="základní",J164,0)</f>
        <v>0</v>
      </c>
      <c r="BF164" s="144">
        <f>IF(N164="snížená",J164,0)</f>
        <v>0</v>
      </c>
      <c r="BG164" s="144">
        <f>IF(N164="zákl. přenesená",J164,0)</f>
        <v>0</v>
      </c>
      <c r="BH164" s="144">
        <f>IF(N164="sníž. přenesená",J164,0)</f>
        <v>0</v>
      </c>
      <c r="BI164" s="144">
        <f>IF(N164="nulová",J164,0)</f>
        <v>0</v>
      </c>
      <c r="BJ164" s="17" t="s">
        <v>85</v>
      </c>
      <c r="BK164" s="144">
        <f>ROUND(I164*H164,2)</f>
        <v>0</v>
      </c>
      <c r="BL164" s="17" t="s">
        <v>381</v>
      </c>
      <c r="BM164" s="143" t="s">
        <v>409</v>
      </c>
    </row>
    <row r="165" spans="2:47" s="1" customFormat="1" ht="12">
      <c r="B165" s="32"/>
      <c r="D165" s="145" t="s">
        <v>131</v>
      </c>
      <c r="F165" s="146" t="s">
        <v>408</v>
      </c>
      <c r="I165" s="147"/>
      <c r="L165" s="32"/>
      <c r="M165" s="148"/>
      <c r="T165" s="56"/>
      <c r="AT165" s="17" t="s">
        <v>131</v>
      </c>
      <c r="AU165" s="17" t="s">
        <v>87</v>
      </c>
    </row>
    <row r="166" spans="2:51" s="12" customFormat="1" ht="12">
      <c r="B166" s="149"/>
      <c r="D166" s="145" t="s">
        <v>133</v>
      </c>
      <c r="E166" s="150" t="s">
        <v>1</v>
      </c>
      <c r="F166" s="151" t="s">
        <v>410</v>
      </c>
      <c r="H166" s="152">
        <v>1</v>
      </c>
      <c r="I166" s="153"/>
      <c r="L166" s="149"/>
      <c r="M166" s="154"/>
      <c r="T166" s="155"/>
      <c r="AT166" s="150" t="s">
        <v>133</v>
      </c>
      <c r="AU166" s="150" t="s">
        <v>87</v>
      </c>
      <c r="AV166" s="12" t="s">
        <v>87</v>
      </c>
      <c r="AW166" s="12" t="s">
        <v>34</v>
      </c>
      <c r="AX166" s="12" t="s">
        <v>85</v>
      </c>
      <c r="AY166" s="150" t="s">
        <v>122</v>
      </c>
    </row>
    <row r="167" spans="2:65" s="1" customFormat="1" ht="16.5" customHeight="1">
      <c r="B167" s="32"/>
      <c r="C167" s="132" t="s">
        <v>216</v>
      </c>
      <c r="D167" s="132" t="s">
        <v>124</v>
      </c>
      <c r="E167" s="133" t="s">
        <v>411</v>
      </c>
      <c r="F167" s="134" t="s">
        <v>412</v>
      </c>
      <c r="G167" s="135" t="s">
        <v>276</v>
      </c>
      <c r="H167" s="136">
        <v>74</v>
      </c>
      <c r="I167" s="137"/>
      <c r="J167" s="138">
        <f>ROUND(I167*H167,2)</f>
        <v>0</v>
      </c>
      <c r="K167" s="134" t="s">
        <v>128</v>
      </c>
      <c r="L167" s="32"/>
      <c r="M167" s="139" t="s">
        <v>1</v>
      </c>
      <c r="N167" s="140" t="s">
        <v>42</v>
      </c>
      <c r="P167" s="141">
        <f>O167*H167</f>
        <v>0</v>
      </c>
      <c r="Q167" s="141">
        <v>0</v>
      </c>
      <c r="R167" s="141">
        <f>Q167*H167</f>
        <v>0</v>
      </c>
      <c r="S167" s="141">
        <v>0</v>
      </c>
      <c r="T167" s="142">
        <f>S167*H167</f>
        <v>0</v>
      </c>
      <c r="AR167" s="143" t="s">
        <v>381</v>
      </c>
      <c r="AT167" s="143" t="s">
        <v>124</v>
      </c>
      <c r="AU167" s="143" t="s">
        <v>87</v>
      </c>
      <c r="AY167" s="17" t="s">
        <v>122</v>
      </c>
      <c r="BE167" s="144">
        <f>IF(N167="základní",J167,0)</f>
        <v>0</v>
      </c>
      <c r="BF167" s="144">
        <f>IF(N167="snížená",J167,0)</f>
        <v>0</v>
      </c>
      <c r="BG167" s="144">
        <f>IF(N167="zákl. přenesená",J167,0)</f>
        <v>0</v>
      </c>
      <c r="BH167" s="144">
        <f>IF(N167="sníž. přenesená",J167,0)</f>
        <v>0</v>
      </c>
      <c r="BI167" s="144">
        <f>IF(N167="nulová",J167,0)</f>
        <v>0</v>
      </c>
      <c r="BJ167" s="17" t="s">
        <v>85</v>
      </c>
      <c r="BK167" s="144">
        <f>ROUND(I167*H167,2)</f>
        <v>0</v>
      </c>
      <c r="BL167" s="17" t="s">
        <v>381</v>
      </c>
      <c r="BM167" s="143" t="s">
        <v>413</v>
      </c>
    </row>
    <row r="168" spans="2:47" s="1" customFormat="1" ht="12">
      <c r="B168" s="32"/>
      <c r="D168" s="145" t="s">
        <v>131</v>
      </c>
      <c r="F168" s="146" t="s">
        <v>412</v>
      </c>
      <c r="I168" s="147"/>
      <c r="L168" s="32"/>
      <c r="M168" s="148"/>
      <c r="T168" s="56"/>
      <c r="AT168" s="17" t="s">
        <v>131</v>
      </c>
      <c r="AU168" s="17" t="s">
        <v>87</v>
      </c>
    </row>
    <row r="169" spans="2:51" s="12" customFormat="1" ht="12">
      <c r="B169" s="149"/>
      <c r="D169" s="145" t="s">
        <v>133</v>
      </c>
      <c r="E169" s="150" t="s">
        <v>1</v>
      </c>
      <c r="F169" s="151" t="s">
        <v>414</v>
      </c>
      <c r="H169" s="152">
        <v>74</v>
      </c>
      <c r="I169" s="153"/>
      <c r="L169" s="149"/>
      <c r="M169" s="154"/>
      <c r="T169" s="155"/>
      <c r="AT169" s="150" t="s">
        <v>133</v>
      </c>
      <c r="AU169" s="150" t="s">
        <v>87</v>
      </c>
      <c r="AV169" s="12" t="s">
        <v>87</v>
      </c>
      <c r="AW169" s="12" t="s">
        <v>34</v>
      </c>
      <c r="AX169" s="12" t="s">
        <v>85</v>
      </c>
      <c r="AY169" s="150" t="s">
        <v>122</v>
      </c>
    </row>
    <row r="170" spans="2:65" s="1" customFormat="1" ht="16.5" customHeight="1">
      <c r="B170" s="32"/>
      <c r="C170" s="132" t="s">
        <v>223</v>
      </c>
      <c r="D170" s="132" t="s">
        <v>124</v>
      </c>
      <c r="E170" s="133" t="s">
        <v>415</v>
      </c>
      <c r="F170" s="134" t="s">
        <v>412</v>
      </c>
      <c r="G170" s="135" t="s">
        <v>276</v>
      </c>
      <c r="H170" s="136">
        <v>70</v>
      </c>
      <c r="I170" s="137"/>
      <c r="J170" s="138">
        <f>ROUND(I170*H170,2)</f>
        <v>0</v>
      </c>
      <c r="K170" s="134" t="s">
        <v>128</v>
      </c>
      <c r="L170" s="32"/>
      <c r="M170" s="139" t="s">
        <v>1</v>
      </c>
      <c r="N170" s="140" t="s">
        <v>42</v>
      </c>
      <c r="P170" s="141">
        <f>O170*H170</f>
        <v>0</v>
      </c>
      <c r="Q170" s="141">
        <v>0</v>
      </c>
      <c r="R170" s="141">
        <f>Q170*H170</f>
        <v>0</v>
      </c>
      <c r="S170" s="141">
        <v>0</v>
      </c>
      <c r="T170" s="142">
        <f>S170*H170</f>
        <v>0</v>
      </c>
      <c r="AR170" s="143" t="s">
        <v>381</v>
      </c>
      <c r="AT170" s="143" t="s">
        <v>124</v>
      </c>
      <c r="AU170" s="143" t="s">
        <v>87</v>
      </c>
      <c r="AY170" s="17" t="s">
        <v>122</v>
      </c>
      <c r="BE170" s="144">
        <f>IF(N170="základní",J170,0)</f>
        <v>0</v>
      </c>
      <c r="BF170" s="144">
        <f>IF(N170="snížená",J170,0)</f>
        <v>0</v>
      </c>
      <c r="BG170" s="144">
        <f>IF(N170="zákl. přenesená",J170,0)</f>
        <v>0</v>
      </c>
      <c r="BH170" s="144">
        <f>IF(N170="sníž. přenesená",J170,0)</f>
        <v>0</v>
      </c>
      <c r="BI170" s="144">
        <f>IF(N170="nulová",J170,0)</f>
        <v>0</v>
      </c>
      <c r="BJ170" s="17" t="s">
        <v>85</v>
      </c>
      <c r="BK170" s="144">
        <f>ROUND(I170*H170,2)</f>
        <v>0</v>
      </c>
      <c r="BL170" s="17" t="s">
        <v>381</v>
      </c>
      <c r="BM170" s="143" t="s">
        <v>416</v>
      </c>
    </row>
    <row r="171" spans="2:47" s="1" customFormat="1" ht="12">
      <c r="B171" s="32"/>
      <c r="D171" s="145" t="s">
        <v>131</v>
      </c>
      <c r="F171" s="146" t="s">
        <v>412</v>
      </c>
      <c r="I171" s="147"/>
      <c r="L171" s="32"/>
      <c r="M171" s="148"/>
      <c r="T171" s="56"/>
      <c r="AT171" s="17" t="s">
        <v>131</v>
      </c>
      <c r="AU171" s="17" t="s">
        <v>87</v>
      </c>
    </row>
    <row r="172" spans="2:51" s="15" customFormat="1" ht="12">
      <c r="B172" s="181"/>
      <c r="D172" s="145" t="s">
        <v>133</v>
      </c>
      <c r="E172" s="182" t="s">
        <v>1</v>
      </c>
      <c r="F172" s="183" t="s">
        <v>417</v>
      </c>
      <c r="H172" s="182" t="s">
        <v>1</v>
      </c>
      <c r="I172" s="184"/>
      <c r="L172" s="181"/>
      <c r="M172" s="185"/>
      <c r="T172" s="186"/>
      <c r="AT172" s="182" t="s">
        <v>133</v>
      </c>
      <c r="AU172" s="182" t="s">
        <v>87</v>
      </c>
      <c r="AV172" s="15" t="s">
        <v>85</v>
      </c>
      <c r="AW172" s="15" t="s">
        <v>34</v>
      </c>
      <c r="AX172" s="15" t="s">
        <v>77</v>
      </c>
      <c r="AY172" s="182" t="s">
        <v>122</v>
      </c>
    </row>
    <row r="173" spans="2:51" s="12" customFormat="1" ht="12">
      <c r="B173" s="149"/>
      <c r="D173" s="145" t="s">
        <v>133</v>
      </c>
      <c r="E173" s="150" t="s">
        <v>1</v>
      </c>
      <c r="F173" s="151" t="s">
        <v>418</v>
      </c>
      <c r="H173" s="152">
        <v>57</v>
      </c>
      <c r="I173" s="153"/>
      <c r="L173" s="149"/>
      <c r="M173" s="154"/>
      <c r="T173" s="155"/>
      <c r="AT173" s="150" t="s">
        <v>133</v>
      </c>
      <c r="AU173" s="150" t="s">
        <v>87</v>
      </c>
      <c r="AV173" s="12" t="s">
        <v>87</v>
      </c>
      <c r="AW173" s="12" t="s">
        <v>34</v>
      </c>
      <c r="AX173" s="12" t="s">
        <v>77</v>
      </c>
      <c r="AY173" s="150" t="s">
        <v>122</v>
      </c>
    </row>
    <row r="174" spans="2:51" s="12" customFormat="1" ht="12">
      <c r="B174" s="149"/>
      <c r="D174" s="145" t="s">
        <v>133</v>
      </c>
      <c r="E174" s="150" t="s">
        <v>1</v>
      </c>
      <c r="F174" s="151" t="s">
        <v>419</v>
      </c>
      <c r="H174" s="152">
        <v>13</v>
      </c>
      <c r="I174" s="153"/>
      <c r="L174" s="149"/>
      <c r="M174" s="154"/>
      <c r="T174" s="155"/>
      <c r="AT174" s="150" t="s">
        <v>133</v>
      </c>
      <c r="AU174" s="150" t="s">
        <v>87</v>
      </c>
      <c r="AV174" s="12" t="s">
        <v>87</v>
      </c>
      <c r="AW174" s="12" t="s">
        <v>34</v>
      </c>
      <c r="AX174" s="12" t="s">
        <v>77</v>
      </c>
      <c r="AY174" s="150" t="s">
        <v>122</v>
      </c>
    </row>
    <row r="175" spans="2:51" s="13" customFormat="1" ht="12">
      <c r="B175" s="156"/>
      <c r="D175" s="145" t="s">
        <v>133</v>
      </c>
      <c r="E175" s="157" t="s">
        <v>1</v>
      </c>
      <c r="F175" s="158" t="s">
        <v>148</v>
      </c>
      <c r="H175" s="159">
        <v>70</v>
      </c>
      <c r="I175" s="160"/>
      <c r="L175" s="156"/>
      <c r="M175" s="161"/>
      <c r="T175" s="162"/>
      <c r="AT175" s="157" t="s">
        <v>133</v>
      </c>
      <c r="AU175" s="157" t="s">
        <v>87</v>
      </c>
      <c r="AV175" s="13" t="s">
        <v>140</v>
      </c>
      <c r="AW175" s="13" t="s">
        <v>34</v>
      </c>
      <c r="AX175" s="13" t="s">
        <v>85</v>
      </c>
      <c r="AY175" s="157" t="s">
        <v>122</v>
      </c>
    </row>
    <row r="176" spans="2:65" s="1" customFormat="1" ht="16.5" customHeight="1">
      <c r="B176" s="32"/>
      <c r="C176" s="132" t="s">
        <v>228</v>
      </c>
      <c r="D176" s="132" t="s">
        <v>124</v>
      </c>
      <c r="E176" s="133" t="s">
        <v>420</v>
      </c>
      <c r="F176" s="134" t="s">
        <v>412</v>
      </c>
      <c r="G176" s="135" t="s">
        <v>276</v>
      </c>
      <c r="H176" s="136">
        <v>2</v>
      </c>
      <c r="I176" s="137"/>
      <c r="J176" s="138">
        <f>ROUND(I176*H176,2)</f>
        <v>0</v>
      </c>
      <c r="K176" s="134" t="s">
        <v>128</v>
      </c>
      <c r="L176" s="32"/>
      <c r="M176" s="139" t="s">
        <v>1</v>
      </c>
      <c r="N176" s="140" t="s">
        <v>42</v>
      </c>
      <c r="P176" s="141">
        <f>O176*H176</f>
        <v>0</v>
      </c>
      <c r="Q176" s="141">
        <v>0</v>
      </c>
      <c r="R176" s="141">
        <f>Q176*H176</f>
        <v>0</v>
      </c>
      <c r="S176" s="141">
        <v>0</v>
      </c>
      <c r="T176" s="142">
        <f>S176*H176</f>
        <v>0</v>
      </c>
      <c r="AR176" s="143" t="s">
        <v>381</v>
      </c>
      <c r="AT176" s="143" t="s">
        <v>124</v>
      </c>
      <c r="AU176" s="143" t="s">
        <v>87</v>
      </c>
      <c r="AY176" s="17" t="s">
        <v>122</v>
      </c>
      <c r="BE176" s="144">
        <f>IF(N176="základní",J176,0)</f>
        <v>0</v>
      </c>
      <c r="BF176" s="144">
        <f>IF(N176="snížená",J176,0)</f>
        <v>0</v>
      </c>
      <c r="BG176" s="144">
        <f>IF(N176="zákl. přenesená",J176,0)</f>
        <v>0</v>
      </c>
      <c r="BH176" s="144">
        <f>IF(N176="sníž. přenesená",J176,0)</f>
        <v>0</v>
      </c>
      <c r="BI176" s="144">
        <f>IF(N176="nulová",J176,0)</f>
        <v>0</v>
      </c>
      <c r="BJ176" s="17" t="s">
        <v>85</v>
      </c>
      <c r="BK176" s="144">
        <f>ROUND(I176*H176,2)</f>
        <v>0</v>
      </c>
      <c r="BL176" s="17" t="s">
        <v>381</v>
      </c>
      <c r="BM176" s="143" t="s">
        <v>421</v>
      </c>
    </row>
    <row r="177" spans="2:47" s="1" customFormat="1" ht="12">
      <c r="B177" s="32"/>
      <c r="D177" s="145" t="s">
        <v>131</v>
      </c>
      <c r="F177" s="146" t="s">
        <v>412</v>
      </c>
      <c r="I177" s="147"/>
      <c r="L177" s="32"/>
      <c r="M177" s="148"/>
      <c r="T177" s="56"/>
      <c r="AT177" s="17" t="s">
        <v>131</v>
      </c>
      <c r="AU177" s="17" t="s">
        <v>87</v>
      </c>
    </row>
    <row r="178" spans="2:51" s="12" customFormat="1" ht="22.5">
      <c r="B178" s="149"/>
      <c r="D178" s="145" t="s">
        <v>133</v>
      </c>
      <c r="E178" s="150" t="s">
        <v>1</v>
      </c>
      <c r="F178" s="151" t="s">
        <v>422</v>
      </c>
      <c r="H178" s="152">
        <v>2</v>
      </c>
      <c r="I178" s="153"/>
      <c r="L178" s="149"/>
      <c r="M178" s="154"/>
      <c r="T178" s="155"/>
      <c r="AT178" s="150" t="s">
        <v>133</v>
      </c>
      <c r="AU178" s="150" t="s">
        <v>87</v>
      </c>
      <c r="AV178" s="12" t="s">
        <v>87</v>
      </c>
      <c r="AW178" s="12" t="s">
        <v>34</v>
      </c>
      <c r="AX178" s="12" t="s">
        <v>85</v>
      </c>
      <c r="AY178" s="150" t="s">
        <v>122</v>
      </c>
    </row>
    <row r="179" spans="2:65" s="1" customFormat="1" ht="16.5" customHeight="1">
      <c r="B179" s="32"/>
      <c r="C179" s="132" t="s">
        <v>233</v>
      </c>
      <c r="D179" s="132" t="s">
        <v>124</v>
      </c>
      <c r="E179" s="133" t="s">
        <v>423</v>
      </c>
      <c r="F179" s="134" t="s">
        <v>412</v>
      </c>
      <c r="G179" s="135" t="s">
        <v>276</v>
      </c>
      <c r="H179" s="136">
        <v>1</v>
      </c>
      <c r="I179" s="137"/>
      <c r="J179" s="138">
        <f>ROUND(I179*H179,2)</f>
        <v>0</v>
      </c>
      <c r="K179" s="134" t="s">
        <v>128</v>
      </c>
      <c r="L179" s="32"/>
      <c r="M179" s="139" t="s">
        <v>1</v>
      </c>
      <c r="N179" s="140" t="s">
        <v>42</v>
      </c>
      <c r="P179" s="141">
        <f>O179*H179</f>
        <v>0</v>
      </c>
      <c r="Q179" s="141">
        <v>0</v>
      </c>
      <c r="R179" s="141">
        <f>Q179*H179</f>
        <v>0</v>
      </c>
      <c r="S179" s="141">
        <v>0</v>
      </c>
      <c r="T179" s="142">
        <f>S179*H179</f>
        <v>0</v>
      </c>
      <c r="AR179" s="143" t="s">
        <v>381</v>
      </c>
      <c r="AT179" s="143" t="s">
        <v>124</v>
      </c>
      <c r="AU179" s="143" t="s">
        <v>87</v>
      </c>
      <c r="AY179" s="17" t="s">
        <v>122</v>
      </c>
      <c r="BE179" s="144">
        <f>IF(N179="základní",J179,0)</f>
        <v>0</v>
      </c>
      <c r="BF179" s="144">
        <f>IF(N179="snížená",J179,0)</f>
        <v>0</v>
      </c>
      <c r="BG179" s="144">
        <f>IF(N179="zákl. přenesená",J179,0)</f>
        <v>0</v>
      </c>
      <c r="BH179" s="144">
        <f>IF(N179="sníž. přenesená",J179,0)</f>
        <v>0</v>
      </c>
      <c r="BI179" s="144">
        <f>IF(N179="nulová",J179,0)</f>
        <v>0</v>
      </c>
      <c r="BJ179" s="17" t="s">
        <v>85</v>
      </c>
      <c r="BK179" s="144">
        <f>ROUND(I179*H179,2)</f>
        <v>0</v>
      </c>
      <c r="BL179" s="17" t="s">
        <v>381</v>
      </c>
      <c r="BM179" s="143" t="s">
        <v>424</v>
      </c>
    </row>
    <row r="180" spans="2:47" s="1" customFormat="1" ht="12">
      <c r="B180" s="32"/>
      <c r="D180" s="145" t="s">
        <v>131</v>
      </c>
      <c r="F180" s="146" t="s">
        <v>412</v>
      </c>
      <c r="I180" s="147"/>
      <c r="L180" s="32"/>
      <c r="M180" s="148"/>
      <c r="T180" s="56"/>
      <c r="AT180" s="17" t="s">
        <v>131</v>
      </c>
      <c r="AU180" s="17" t="s">
        <v>87</v>
      </c>
    </row>
    <row r="181" spans="2:51" s="12" customFormat="1" ht="12">
      <c r="B181" s="149"/>
      <c r="D181" s="145" t="s">
        <v>133</v>
      </c>
      <c r="E181" s="150" t="s">
        <v>1</v>
      </c>
      <c r="F181" s="151" t="s">
        <v>425</v>
      </c>
      <c r="H181" s="152">
        <v>1</v>
      </c>
      <c r="I181" s="153"/>
      <c r="L181" s="149"/>
      <c r="M181" s="154"/>
      <c r="T181" s="155"/>
      <c r="AT181" s="150" t="s">
        <v>133</v>
      </c>
      <c r="AU181" s="150" t="s">
        <v>87</v>
      </c>
      <c r="AV181" s="12" t="s">
        <v>87</v>
      </c>
      <c r="AW181" s="12" t="s">
        <v>34</v>
      </c>
      <c r="AX181" s="12" t="s">
        <v>85</v>
      </c>
      <c r="AY181" s="150" t="s">
        <v>122</v>
      </c>
    </row>
    <row r="182" spans="2:65" s="1" customFormat="1" ht="16.5" customHeight="1">
      <c r="B182" s="32"/>
      <c r="C182" s="132" t="s">
        <v>238</v>
      </c>
      <c r="D182" s="132" t="s">
        <v>124</v>
      </c>
      <c r="E182" s="133" t="s">
        <v>426</v>
      </c>
      <c r="F182" s="134" t="s">
        <v>412</v>
      </c>
      <c r="G182" s="135" t="s">
        <v>276</v>
      </c>
      <c r="H182" s="136">
        <v>1</v>
      </c>
      <c r="I182" s="137"/>
      <c r="J182" s="138">
        <f>ROUND(I182*H182,2)</f>
        <v>0</v>
      </c>
      <c r="K182" s="134" t="s">
        <v>128</v>
      </c>
      <c r="L182" s="32"/>
      <c r="M182" s="139" t="s">
        <v>1</v>
      </c>
      <c r="N182" s="140" t="s">
        <v>42</v>
      </c>
      <c r="P182" s="141">
        <f>O182*H182</f>
        <v>0</v>
      </c>
      <c r="Q182" s="141">
        <v>0</v>
      </c>
      <c r="R182" s="141">
        <f>Q182*H182</f>
        <v>0</v>
      </c>
      <c r="S182" s="141">
        <v>0</v>
      </c>
      <c r="T182" s="142">
        <f>S182*H182</f>
        <v>0</v>
      </c>
      <c r="AR182" s="143" t="s">
        <v>381</v>
      </c>
      <c r="AT182" s="143" t="s">
        <v>124</v>
      </c>
      <c r="AU182" s="143" t="s">
        <v>87</v>
      </c>
      <c r="AY182" s="17" t="s">
        <v>122</v>
      </c>
      <c r="BE182" s="144">
        <f>IF(N182="základní",J182,0)</f>
        <v>0</v>
      </c>
      <c r="BF182" s="144">
        <f>IF(N182="snížená",J182,0)</f>
        <v>0</v>
      </c>
      <c r="BG182" s="144">
        <f>IF(N182="zákl. přenesená",J182,0)</f>
        <v>0</v>
      </c>
      <c r="BH182" s="144">
        <f>IF(N182="sníž. přenesená",J182,0)</f>
        <v>0</v>
      </c>
      <c r="BI182" s="144">
        <f>IF(N182="nulová",J182,0)</f>
        <v>0</v>
      </c>
      <c r="BJ182" s="17" t="s">
        <v>85</v>
      </c>
      <c r="BK182" s="144">
        <f>ROUND(I182*H182,2)</f>
        <v>0</v>
      </c>
      <c r="BL182" s="17" t="s">
        <v>381</v>
      </c>
      <c r="BM182" s="143" t="s">
        <v>427</v>
      </c>
    </row>
    <row r="183" spans="2:47" s="1" customFormat="1" ht="12">
      <c r="B183" s="32"/>
      <c r="D183" s="145" t="s">
        <v>131</v>
      </c>
      <c r="F183" s="146" t="s">
        <v>412</v>
      </c>
      <c r="I183" s="147"/>
      <c r="L183" s="32"/>
      <c r="M183" s="148"/>
      <c r="T183" s="56"/>
      <c r="AT183" s="17" t="s">
        <v>131</v>
      </c>
      <c r="AU183" s="17" t="s">
        <v>87</v>
      </c>
    </row>
    <row r="184" spans="2:51" s="12" customFormat="1" ht="22.5">
      <c r="B184" s="149"/>
      <c r="D184" s="145" t="s">
        <v>133</v>
      </c>
      <c r="E184" s="150" t="s">
        <v>1</v>
      </c>
      <c r="F184" s="151" t="s">
        <v>428</v>
      </c>
      <c r="H184" s="152">
        <v>1</v>
      </c>
      <c r="I184" s="153"/>
      <c r="L184" s="149"/>
      <c r="M184" s="154"/>
      <c r="T184" s="155"/>
      <c r="AT184" s="150" t="s">
        <v>133</v>
      </c>
      <c r="AU184" s="150" t="s">
        <v>87</v>
      </c>
      <c r="AV184" s="12" t="s">
        <v>87</v>
      </c>
      <c r="AW184" s="12" t="s">
        <v>34</v>
      </c>
      <c r="AX184" s="12" t="s">
        <v>85</v>
      </c>
      <c r="AY184" s="150" t="s">
        <v>122</v>
      </c>
    </row>
    <row r="185" spans="2:65" s="1" customFormat="1" ht="16.5" customHeight="1">
      <c r="B185" s="32"/>
      <c r="C185" s="132" t="s">
        <v>244</v>
      </c>
      <c r="D185" s="132" t="s">
        <v>124</v>
      </c>
      <c r="E185" s="133" t="s">
        <v>429</v>
      </c>
      <c r="F185" s="134" t="s">
        <v>430</v>
      </c>
      <c r="G185" s="135" t="s">
        <v>394</v>
      </c>
      <c r="H185" s="136">
        <v>1</v>
      </c>
      <c r="I185" s="137"/>
      <c r="J185" s="138">
        <f>ROUND(I185*H185,2)</f>
        <v>0</v>
      </c>
      <c r="K185" s="134" t="s">
        <v>128</v>
      </c>
      <c r="L185" s="32"/>
      <c r="M185" s="139" t="s">
        <v>1</v>
      </c>
      <c r="N185" s="140" t="s">
        <v>42</v>
      </c>
      <c r="P185" s="141">
        <f>O185*H185</f>
        <v>0</v>
      </c>
      <c r="Q185" s="141">
        <v>0</v>
      </c>
      <c r="R185" s="141">
        <f>Q185*H185</f>
        <v>0</v>
      </c>
      <c r="S185" s="141">
        <v>0</v>
      </c>
      <c r="T185" s="142">
        <f>S185*H185</f>
        <v>0</v>
      </c>
      <c r="AR185" s="143" t="s">
        <v>381</v>
      </c>
      <c r="AT185" s="143" t="s">
        <v>124</v>
      </c>
      <c r="AU185" s="143" t="s">
        <v>87</v>
      </c>
      <c r="AY185" s="17" t="s">
        <v>122</v>
      </c>
      <c r="BE185" s="144">
        <f>IF(N185="základní",J185,0)</f>
        <v>0</v>
      </c>
      <c r="BF185" s="144">
        <f>IF(N185="snížená",J185,0)</f>
        <v>0</v>
      </c>
      <c r="BG185" s="144">
        <f>IF(N185="zákl. přenesená",J185,0)</f>
        <v>0</v>
      </c>
      <c r="BH185" s="144">
        <f>IF(N185="sníž. přenesená",J185,0)</f>
        <v>0</v>
      </c>
      <c r="BI185" s="144">
        <f>IF(N185="nulová",J185,0)</f>
        <v>0</v>
      </c>
      <c r="BJ185" s="17" t="s">
        <v>85</v>
      </c>
      <c r="BK185" s="144">
        <f>ROUND(I185*H185,2)</f>
        <v>0</v>
      </c>
      <c r="BL185" s="17" t="s">
        <v>381</v>
      </c>
      <c r="BM185" s="143" t="s">
        <v>431</v>
      </c>
    </row>
    <row r="186" spans="2:47" s="1" customFormat="1" ht="12">
      <c r="B186" s="32"/>
      <c r="D186" s="145" t="s">
        <v>131</v>
      </c>
      <c r="F186" s="146" t="s">
        <v>430</v>
      </c>
      <c r="I186" s="147"/>
      <c r="L186" s="32"/>
      <c r="M186" s="148"/>
      <c r="T186" s="56"/>
      <c r="AT186" s="17" t="s">
        <v>131</v>
      </c>
      <c r="AU186" s="17" t="s">
        <v>87</v>
      </c>
    </row>
    <row r="187" spans="2:51" s="12" customFormat="1" ht="12">
      <c r="B187" s="149"/>
      <c r="D187" s="145" t="s">
        <v>133</v>
      </c>
      <c r="E187" s="150" t="s">
        <v>1</v>
      </c>
      <c r="F187" s="151" t="s">
        <v>432</v>
      </c>
      <c r="H187" s="152">
        <v>1</v>
      </c>
      <c r="I187" s="153"/>
      <c r="L187" s="149"/>
      <c r="M187" s="154"/>
      <c r="T187" s="155"/>
      <c r="AT187" s="150" t="s">
        <v>133</v>
      </c>
      <c r="AU187" s="150" t="s">
        <v>87</v>
      </c>
      <c r="AV187" s="12" t="s">
        <v>87</v>
      </c>
      <c r="AW187" s="12" t="s">
        <v>34</v>
      </c>
      <c r="AX187" s="12" t="s">
        <v>85</v>
      </c>
      <c r="AY187" s="150" t="s">
        <v>122</v>
      </c>
    </row>
    <row r="188" spans="2:65" s="1" customFormat="1" ht="16.5" customHeight="1">
      <c r="B188" s="32"/>
      <c r="C188" s="132" t="s">
        <v>251</v>
      </c>
      <c r="D188" s="132" t="s">
        <v>124</v>
      </c>
      <c r="E188" s="133" t="s">
        <v>433</v>
      </c>
      <c r="F188" s="134" t="s">
        <v>434</v>
      </c>
      <c r="G188" s="135" t="s">
        <v>394</v>
      </c>
      <c r="H188" s="136">
        <v>1</v>
      </c>
      <c r="I188" s="137"/>
      <c r="J188" s="138">
        <f>ROUND(I188*H188,2)</f>
        <v>0</v>
      </c>
      <c r="K188" s="134" t="s">
        <v>128</v>
      </c>
      <c r="L188" s="32"/>
      <c r="M188" s="139" t="s">
        <v>1</v>
      </c>
      <c r="N188" s="140" t="s">
        <v>42</v>
      </c>
      <c r="P188" s="141">
        <f>O188*H188</f>
        <v>0</v>
      </c>
      <c r="Q188" s="141">
        <v>0</v>
      </c>
      <c r="R188" s="141">
        <f>Q188*H188</f>
        <v>0</v>
      </c>
      <c r="S188" s="141">
        <v>0</v>
      </c>
      <c r="T188" s="142">
        <f>S188*H188</f>
        <v>0</v>
      </c>
      <c r="AR188" s="143" t="s">
        <v>381</v>
      </c>
      <c r="AT188" s="143" t="s">
        <v>124</v>
      </c>
      <c r="AU188" s="143" t="s">
        <v>87</v>
      </c>
      <c r="AY188" s="17" t="s">
        <v>122</v>
      </c>
      <c r="BE188" s="144">
        <f>IF(N188="základní",J188,0)</f>
        <v>0</v>
      </c>
      <c r="BF188" s="144">
        <f>IF(N188="snížená",J188,0)</f>
        <v>0</v>
      </c>
      <c r="BG188" s="144">
        <f>IF(N188="zákl. přenesená",J188,0)</f>
        <v>0</v>
      </c>
      <c r="BH188" s="144">
        <f>IF(N188="sníž. přenesená",J188,0)</f>
        <v>0</v>
      </c>
      <c r="BI188" s="144">
        <f>IF(N188="nulová",J188,0)</f>
        <v>0</v>
      </c>
      <c r="BJ188" s="17" t="s">
        <v>85</v>
      </c>
      <c r="BK188" s="144">
        <f>ROUND(I188*H188,2)</f>
        <v>0</v>
      </c>
      <c r="BL188" s="17" t="s">
        <v>381</v>
      </c>
      <c r="BM188" s="143" t="s">
        <v>435</v>
      </c>
    </row>
    <row r="189" spans="2:47" s="1" customFormat="1" ht="12">
      <c r="B189" s="32"/>
      <c r="D189" s="145" t="s">
        <v>131</v>
      </c>
      <c r="F189" s="146" t="s">
        <v>430</v>
      </c>
      <c r="I189" s="147"/>
      <c r="L189" s="32"/>
      <c r="M189" s="148"/>
      <c r="T189" s="56"/>
      <c r="AT189" s="17" t="s">
        <v>131</v>
      </c>
      <c r="AU189" s="17" t="s">
        <v>87</v>
      </c>
    </row>
    <row r="190" spans="2:51" s="12" customFormat="1" ht="12">
      <c r="B190" s="149"/>
      <c r="D190" s="145" t="s">
        <v>133</v>
      </c>
      <c r="E190" s="150" t="s">
        <v>1</v>
      </c>
      <c r="F190" s="151" t="s">
        <v>436</v>
      </c>
      <c r="H190" s="152">
        <v>1</v>
      </c>
      <c r="I190" s="153"/>
      <c r="L190" s="149"/>
      <c r="M190" s="154"/>
      <c r="T190" s="155"/>
      <c r="AT190" s="150" t="s">
        <v>133</v>
      </c>
      <c r="AU190" s="150" t="s">
        <v>87</v>
      </c>
      <c r="AV190" s="12" t="s">
        <v>87</v>
      </c>
      <c r="AW190" s="12" t="s">
        <v>34</v>
      </c>
      <c r="AX190" s="12" t="s">
        <v>85</v>
      </c>
      <c r="AY190" s="150" t="s">
        <v>122</v>
      </c>
    </row>
    <row r="191" spans="2:63" s="11" customFormat="1" ht="22.9" customHeight="1">
      <c r="B191" s="120"/>
      <c r="D191" s="121" t="s">
        <v>76</v>
      </c>
      <c r="E191" s="130" t="s">
        <v>437</v>
      </c>
      <c r="F191" s="130" t="s">
        <v>438</v>
      </c>
      <c r="I191" s="123"/>
      <c r="J191" s="131">
        <f>BK191</f>
        <v>0</v>
      </c>
      <c r="L191" s="120"/>
      <c r="M191" s="125"/>
      <c r="P191" s="126">
        <f>SUM(P192:P193)</f>
        <v>0</v>
      </c>
      <c r="R191" s="126">
        <f>SUM(R192:R193)</f>
        <v>0</v>
      </c>
      <c r="T191" s="127">
        <f>SUM(T192:T193)</f>
        <v>0</v>
      </c>
      <c r="AR191" s="121" t="s">
        <v>158</v>
      </c>
      <c r="AT191" s="128" t="s">
        <v>76</v>
      </c>
      <c r="AU191" s="128" t="s">
        <v>85</v>
      </c>
      <c r="AY191" s="121" t="s">
        <v>122</v>
      </c>
      <c r="BK191" s="129">
        <f>SUM(BK192:BK193)</f>
        <v>0</v>
      </c>
    </row>
    <row r="192" spans="2:65" s="1" customFormat="1" ht="16.5" customHeight="1">
      <c r="B192" s="32"/>
      <c r="C192" s="132" t="s">
        <v>7</v>
      </c>
      <c r="D192" s="132" t="s">
        <v>124</v>
      </c>
      <c r="E192" s="133" t="s">
        <v>439</v>
      </c>
      <c r="F192" s="134" t="s">
        <v>440</v>
      </c>
      <c r="G192" s="135" t="s">
        <v>394</v>
      </c>
      <c r="H192" s="136">
        <v>3</v>
      </c>
      <c r="I192" s="137"/>
      <c r="J192" s="138">
        <f>ROUND(I192*H192,2)</f>
        <v>0</v>
      </c>
      <c r="K192" s="134" t="s">
        <v>128</v>
      </c>
      <c r="L192" s="32"/>
      <c r="M192" s="139" t="s">
        <v>1</v>
      </c>
      <c r="N192" s="140" t="s">
        <v>42</v>
      </c>
      <c r="P192" s="141">
        <f>O192*H192</f>
        <v>0</v>
      </c>
      <c r="Q192" s="141">
        <v>0</v>
      </c>
      <c r="R192" s="141">
        <f>Q192*H192</f>
        <v>0</v>
      </c>
      <c r="S192" s="141">
        <v>0</v>
      </c>
      <c r="T192" s="142">
        <f>S192*H192</f>
        <v>0</v>
      </c>
      <c r="AR192" s="143" t="s">
        <v>381</v>
      </c>
      <c r="AT192" s="143" t="s">
        <v>124</v>
      </c>
      <c r="AU192" s="143" t="s">
        <v>87</v>
      </c>
      <c r="AY192" s="17" t="s">
        <v>122</v>
      </c>
      <c r="BE192" s="144">
        <f>IF(N192="základní",J192,0)</f>
        <v>0</v>
      </c>
      <c r="BF192" s="144">
        <f>IF(N192="snížená",J192,0)</f>
        <v>0</v>
      </c>
      <c r="BG192" s="144">
        <f>IF(N192="zákl. přenesená",J192,0)</f>
        <v>0</v>
      </c>
      <c r="BH192" s="144">
        <f>IF(N192="sníž. přenesená",J192,0)</f>
        <v>0</v>
      </c>
      <c r="BI192" s="144">
        <f>IF(N192="nulová",J192,0)</f>
        <v>0</v>
      </c>
      <c r="BJ192" s="17" t="s">
        <v>85</v>
      </c>
      <c r="BK192" s="144">
        <f>ROUND(I192*H192,2)</f>
        <v>0</v>
      </c>
      <c r="BL192" s="17" t="s">
        <v>381</v>
      </c>
      <c r="BM192" s="143" t="s">
        <v>441</v>
      </c>
    </row>
    <row r="193" spans="2:47" s="1" customFormat="1" ht="12">
      <c r="B193" s="32"/>
      <c r="D193" s="145" t="s">
        <v>131</v>
      </c>
      <c r="F193" s="146" t="s">
        <v>442</v>
      </c>
      <c r="I193" s="147"/>
      <c r="L193" s="32"/>
      <c r="M193" s="148"/>
      <c r="T193" s="56"/>
      <c r="AT193" s="17" t="s">
        <v>131</v>
      </c>
      <c r="AU193" s="17" t="s">
        <v>87</v>
      </c>
    </row>
    <row r="194" spans="2:63" s="11" customFormat="1" ht="22.9" customHeight="1">
      <c r="B194" s="120"/>
      <c r="D194" s="121" t="s">
        <v>76</v>
      </c>
      <c r="E194" s="130" t="s">
        <v>443</v>
      </c>
      <c r="F194" s="130" t="s">
        <v>444</v>
      </c>
      <c r="I194" s="123"/>
      <c r="J194" s="131">
        <f>BK194</f>
        <v>0</v>
      </c>
      <c r="L194" s="120"/>
      <c r="M194" s="125"/>
      <c r="P194" s="126">
        <f>SUM(P195:P196)</f>
        <v>0</v>
      </c>
      <c r="R194" s="126">
        <f>SUM(R195:R196)</f>
        <v>0</v>
      </c>
      <c r="T194" s="127">
        <f>SUM(T195:T196)</f>
        <v>0</v>
      </c>
      <c r="AR194" s="121" t="s">
        <v>158</v>
      </c>
      <c r="AT194" s="128" t="s">
        <v>76</v>
      </c>
      <c r="AU194" s="128" t="s">
        <v>85</v>
      </c>
      <c r="AY194" s="121" t="s">
        <v>122</v>
      </c>
      <c r="BK194" s="129">
        <f>SUM(BK195:BK196)</f>
        <v>0</v>
      </c>
    </row>
    <row r="195" spans="2:65" s="1" customFormat="1" ht="16.5" customHeight="1">
      <c r="B195" s="32"/>
      <c r="C195" s="132" t="s">
        <v>261</v>
      </c>
      <c r="D195" s="132" t="s">
        <v>124</v>
      </c>
      <c r="E195" s="133" t="s">
        <v>445</v>
      </c>
      <c r="F195" s="134" t="s">
        <v>446</v>
      </c>
      <c r="G195" s="135" t="s">
        <v>394</v>
      </c>
      <c r="H195" s="136">
        <v>1</v>
      </c>
      <c r="I195" s="137"/>
      <c r="J195" s="138">
        <f>ROUND(I195*H195,2)</f>
        <v>0</v>
      </c>
      <c r="K195" s="134" t="s">
        <v>128</v>
      </c>
      <c r="L195" s="32"/>
      <c r="M195" s="139" t="s">
        <v>1</v>
      </c>
      <c r="N195" s="140" t="s">
        <v>42</v>
      </c>
      <c r="P195" s="141">
        <f>O195*H195</f>
        <v>0</v>
      </c>
      <c r="Q195" s="141">
        <v>0</v>
      </c>
      <c r="R195" s="141">
        <f>Q195*H195</f>
        <v>0</v>
      </c>
      <c r="S195" s="141">
        <v>0</v>
      </c>
      <c r="T195" s="142">
        <f>S195*H195</f>
        <v>0</v>
      </c>
      <c r="AR195" s="143" t="s">
        <v>381</v>
      </c>
      <c r="AT195" s="143" t="s">
        <v>124</v>
      </c>
      <c r="AU195" s="143" t="s">
        <v>87</v>
      </c>
      <c r="AY195" s="17" t="s">
        <v>122</v>
      </c>
      <c r="BE195" s="144">
        <f>IF(N195="základní",J195,0)</f>
        <v>0</v>
      </c>
      <c r="BF195" s="144">
        <f>IF(N195="snížená",J195,0)</f>
        <v>0</v>
      </c>
      <c r="BG195" s="144">
        <f>IF(N195="zákl. přenesená",J195,0)</f>
        <v>0</v>
      </c>
      <c r="BH195" s="144">
        <f>IF(N195="sníž. přenesená",J195,0)</f>
        <v>0</v>
      </c>
      <c r="BI195" s="144">
        <f>IF(N195="nulová",J195,0)</f>
        <v>0</v>
      </c>
      <c r="BJ195" s="17" t="s">
        <v>85</v>
      </c>
      <c r="BK195" s="144">
        <f>ROUND(I195*H195,2)</f>
        <v>0</v>
      </c>
      <c r="BL195" s="17" t="s">
        <v>381</v>
      </c>
      <c r="BM195" s="143" t="s">
        <v>447</v>
      </c>
    </row>
    <row r="196" spans="2:47" s="1" customFormat="1" ht="12">
      <c r="B196" s="32"/>
      <c r="D196" s="145" t="s">
        <v>131</v>
      </c>
      <c r="F196" s="146" t="s">
        <v>446</v>
      </c>
      <c r="I196" s="147"/>
      <c r="L196" s="32"/>
      <c r="M196" s="187"/>
      <c r="N196" s="188"/>
      <c r="O196" s="188"/>
      <c r="P196" s="188"/>
      <c r="Q196" s="188"/>
      <c r="R196" s="188"/>
      <c r="S196" s="188"/>
      <c r="T196" s="189"/>
      <c r="AT196" s="17" t="s">
        <v>131</v>
      </c>
      <c r="AU196" s="17" t="s">
        <v>87</v>
      </c>
    </row>
    <row r="197" spans="2:12" s="1" customFormat="1" ht="6.95" customHeight="1">
      <c r="B197" s="44"/>
      <c r="C197" s="45"/>
      <c r="D197" s="45"/>
      <c r="E197" s="45"/>
      <c r="F197" s="45"/>
      <c r="G197" s="45"/>
      <c r="H197" s="45"/>
      <c r="I197" s="45"/>
      <c r="J197" s="45"/>
      <c r="K197" s="45"/>
      <c r="L197" s="32"/>
    </row>
  </sheetData>
  <sheetProtection algorithmName="SHA-512" hashValue="g4ZODB2MnC8ph082qESeS5ijsx8qhAt8GHW+rcwCFV1/GEl0M8pOHPCT9JYG4ePUZZQRLx2a4VTYDFr7BdgWhQ==" saltValue="mPQaYlW1MkY/owTZDsla3wJoQwb69GmMwRei69ijwHsDsadgJrIm08t76gvxTsEcc3ZTNydf3opBH+NVdIhaqA==" spinCount="100000" sheet="1" objects="1" scenarios="1" formatColumns="0" formatRows="0" autoFilter="0"/>
  <autoFilter ref="C123:K196"/>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1E09691F32AEA4C9CB278BCA3EADBBD" ma:contentTypeVersion="17" ma:contentTypeDescription="Vytvoří nový dokument" ma:contentTypeScope="" ma:versionID="27b1ec47d5f9079b66e579098da5384f">
  <xsd:schema xmlns:xsd="http://www.w3.org/2001/XMLSchema" xmlns:xs="http://www.w3.org/2001/XMLSchema" xmlns:p="http://schemas.microsoft.com/office/2006/metadata/properties" xmlns:ns2="b670d9d9-c38c-4701-8a78-5ae2eb058e95" xmlns:ns3="2ece6f46-94d5-48ae-94db-1dc409441d9c" targetNamespace="http://schemas.microsoft.com/office/2006/metadata/properties" ma:root="true" ma:fieldsID="ce657702e44b4a4e6d22fb02720d0027" ns2:_="" ns3:_="">
    <xsd:import namespace="b670d9d9-c38c-4701-8a78-5ae2eb058e95"/>
    <xsd:import namespace="2ece6f46-94d5-48ae-94db-1dc409441d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0d9d9-c38c-4701-8a78-5ae2eb058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00968d64-1f8e-441e-963a-d9e2b804888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ce6f46-94d5-48ae-94db-1dc409441d9c"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14" nillable="true" ma:displayName="Taxonomy Catch All Column" ma:hidden="true" ma:list="{79466d7c-9db0-4675-9aca-dd4dcbbb8548}" ma:internalName="TaxCatchAll" ma:showField="CatchAllData" ma:web="2ece6f46-94d5-48ae-94db-1dc409441d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ece6f46-94d5-48ae-94db-1dc409441d9c" xsi:nil="true"/>
    <lcf76f155ced4ddcb4097134ff3c332f xmlns="b670d9d9-c38c-4701-8a78-5ae2eb058e9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43E3E6-BAFE-408C-B926-6B1EC1015ADE}"/>
</file>

<file path=customXml/itemProps2.xml><?xml version="1.0" encoding="utf-8"?>
<ds:datastoreItem xmlns:ds="http://schemas.openxmlformats.org/officeDocument/2006/customXml" ds:itemID="{0EF1F43B-61C1-49D2-AFC7-C90F60A9604C}">
  <ds:schemaRefs>
    <ds:schemaRef ds:uri="http://schemas.microsoft.com/sharepoint/v3/contenttype/forms"/>
  </ds:schemaRefs>
</ds:datastoreItem>
</file>

<file path=customXml/itemProps3.xml><?xml version="1.0" encoding="utf-8"?>
<ds:datastoreItem xmlns:ds="http://schemas.openxmlformats.org/officeDocument/2006/customXml" ds:itemID="{40095540-FF68-447F-B511-20FE2AFEEA1E}">
  <ds:schemaRefs>
    <ds:schemaRef ds:uri="http://schemas.microsoft.com/office/2006/metadata/properties"/>
    <ds:schemaRef ds:uri="http://schemas.microsoft.com/office/infopath/2007/PartnerControls"/>
    <ds:schemaRef ds:uri="ceebd3b4-5a2c-486e-8a92-9bd637ffb312"/>
    <ds:schemaRef ds:uri="418cac96-fec9-40a4-8bc5-7f52a5c525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Gric</dc:creator>
  <cp:keywords/>
  <dc:description/>
  <cp:lastModifiedBy>Pospíšilová Kateřina</cp:lastModifiedBy>
  <dcterms:created xsi:type="dcterms:W3CDTF">2024-02-14T12:24:35Z</dcterms:created>
  <dcterms:modified xsi:type="dcterms:W3CDTF">2024-02-28T07:39:06Z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0x01010061E09691F32AEA4C9CB278BCA3EADBBD</vt:lpwstr>
  </property>
  <property fmtid="{D5CDD505-2E9C-101B-9397-08002B2CF9AE}" pid="3" name="MediaServiceImageTags">
    <vt:lpwstr/>
  </property>
  <property fmtid="{D5CDD505-2E9C-101B-9397-08002B2CF9AE}" pid="4" name="MSIP_Label_690ebb53-23a2-471a-9c6e-17bd0d11311e_Enabled">
    <vt:lpwstr>true</vt:lpwstr>
  </property>
  <property fmtid="{D5CDD505-2E9C-101B-9397-08002B2CF9AE}" pid="5" name="MSIP_Label_690ebb53-23a2-471a-9c6e-17bd0d11311e_SetDate">
    <vt:lpwstr>2024-02-28T07:39:05Z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88e47d4e-93c6-4ba7-9f60-21e594a944f6</vt:lpwstr>
  </property>
  <property fmtid="{D5CDD505-2E9C-101B-9397-08002B2CF9AE}" pid="10" name="MSIP_Label_690ebb53-23a2-471a-9c6e-17bd0d11311e_ContentBits">
    <vt:lpwstr>0</vt:lpwstr>
  </property>
</Properties>
</file>