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36616" yWindow="65416" windowWidth="29040" windowHeight="17640" activeTab="0"/>
  </bookViews>
  <sheets>
    <sheet name="Slepý rozpočet DPS" sheetId="2" r:id="rId1"/>
  </sheets>
  <definedNames/>
  <calcPr calcId="191029"/>
  <extLst/>
</workbook>
</file>

<file path=xl/sharedStrings.xml><?xml version="1.0" encoding="utf-8"?>
<sst xmlns="http://schemas.openxmlformats.org/spreadsheetml/2006/main" count="666" uniqueCount="275">
  <si>
    <t>Stavba:</t>
  </si>
  <si>
    <t>Obnova S-centra Hodonín</t>
  </si>
  <si>
    <t>Objekt:</t>
  </si>
  <si>
    <t>IO02 Krajinářské úpravy</t>
  </si>
  <si>
    <t>Zpracovatel:</t>
  </si>
  <si>
    <t>Ing. Lucie Tlustá, Ing. Zuzana Pataky</t>
  </si>
  <si>
    <t>Datum:</t>
  </si>
  <si>
    <t>31.8. 2023</t>
  </si>
  <si>
    <t>SOUPIS PRACÍ</t>
  </si>
  <si>
    <t>Pořad. číslo položky</t>
  </si>
  <si>
    <t>Kód položky CS ÚRS 2023</t>
  </si>
  <si>
    <t>Popis</t>
  </si>
  <si>
    <t>M.j.</t>
  </si>
  <si>
    <t>Množství</t>
  </si>
  <si>
    <t>Jednotková cena</t>
  </si>
  <si>
    <t xml:space="preserve">   Náklady celkem</t>
  </si>
  <si>
    <t>PLOCHY A ÚPRAVA ÚZEMÍ</t>
  </si>
  <si>
    <t>ODSTRANĚNÍ STÁVAJÍCÍ VEGETACE</t>
  </si>
  <si>
    <t>Odstranění nevhodných dřevin přes 100 do 500 m2 v do 1 m s odstraněním pařezů v rovině nebo svahu do 1:5</t>
  </si>
  <si>
    <t>m2</t>
  </si>
  <si>
    <t>Štěpkování keřového porostu středně hustého s naložením</t>
  </si>
  <si>
    <t>Odstranění stromů listnatých průměru kmene přes 100 do 300 mm</t>
  </si>
  <si>
    <t xml:space="preserve">ks </t>
  </si>
  <si>
    <t>Odstranění stromů listnatých průměru kmene přes 300 do 500 mm</t>
  </si>
  <si>
    <t>Odstranění stromů listnatých průměru kmene přes 500 do 700 mm</t>
  </si>
  <si>
    <t>Štěpkování stromků a větví v zapojeném porostu průměru kmene do 300 mm s naložením a odvozem</t>
  </si>
  <si>
    <t>Štěpkování stromků a větví v zapojeném porostu průměru kmene přes 300 do 500 mm s naložením a odvozem</t>
  </si>
  <si>
    <t>Štěpkování stromků a větví v zapojeném porostu průměru kmene přes 500 do 700 mm s naložením a odvozem</t>
  </si>
  <si>
    <t>Odstranění pařezů D do 0,2 m v rovině a svahu do 1:5 s odklizením do 20 m a zasypáním jámy</t>
  </si>
  <si>
    <t>Odstranění pařezů D přes 0,2 do 0,3 m v rovině a svahu do 1:5 s odklizením do 20 m a zasypáním jámy</t>
  </si>
  <si>
    <t>Odstranění pařezů D přes 0,3 do 0,4 m v rovině a svahu do 1:5 s odklizením do 20 m a zasypáním jámy</t>
  </si>
  <si>
    <t>Odstranění pařezů D přes 0,5 do 0,6 m v rovině a svahu do 1:5 s odklizením do 20 m a zasypáním jámy</t>
  </si>
  <si>
    <t>vlastní položka</t>
  </si>
  <si>
    <t>Poplatek za uložení pařezů na skládce</t>
  </si>
  <si>
    <t>VÝSADBA DŘEVIN A TRVALEK</t>
  </si>
  <si>
    <t>Jamky pro výsadbu s výměnou 35 % půdy zeminy skupiny 1 až 4 obj přes 0,125 do 0,4 m3 ve svahu přes 1:1</t>
  </si>
  <si>
    <t>ks</t>
  </si>
  <si>
    <t>Výsadba dřeviny s balem D přes 0,4 do 0,5 m do jamky se zalitím v rovině a svahu do 1:5, vč. povýsadbového řezu</t>
  </si>
  <si>
    <t>Výsadba dřevin a balem D přes 0,4 do 0,5 m do jamky se zalitím vč. povýsadbového řezu, v MLATOVÉM POVRCHU</t>
  </si>
  <si>
    <t>Hnojení dřevin organickými hnojivy k jedné sazenici</t>
  </si>
  <si>
    <t>kg</t>
  </si>
  <si>
    <t>Zahradní substrát pro výsadbu VL (keře a stromy)</t>
  </si>
  <si>
    <t>m3</t>
  </si>
  <si>
    <t xml:space="preserve">Doplnění zahradního substrátu </t>
  </si>
  <si>
    <t>Ukotvení kmene dřevin v rovině nebo na svahu do 1:5 třemi kůly D do 0,1 m dl přes 1 do 2 m</t>
  </si>
  <si>
    <t>Materiál na kotvení (kůly k ukotvení vč. příček a úvazků, příčky na ochranu proti poškození sečí u stromů v trávníku)</t>
  </si>
  <si>
    <t>Mulčování rostlin kůrou tl do 0,1 m v rovině a svahu do 1:5</t>
  </si>
  <si>
    <t>Mulčovací kůra VL</t>
  </si>
  <si>
    <t>Zhotovení závlahové mísy dřevin D přes 0,5 do 1,0 m v rovině nebo na svahu do 1:5</t>
  </si>
  <si>
    <t xml:space="preserve">Zřízení ochranného nátěru kmene stromu </t>
  </si>
  <si>
    <t>Vak zavlažovací PE 75l vč. instalace</t>
  </si>
  <si>
    <t>Sejmutí ornice plochy přes 500 m2 tl vrstvy do 200 mm strojně (záhony bez I a G)</t>
  </si>
  <si>
    <t xml:space="preserve">Rozprostření ornice tl vrstvy do 200 mm pl přes 500 m2 v rovině nebo ve svahu do 1:5 strojně </t>
  </si>
  <si>
    <t>Zahradní substrát pro výsadbu VL - trvalky (bez vyvýšených záhonů)</t>
  </si>
  <si>
    <t>Obdělání půdy kultivátorováním v rovině a svahu do 1:5</t>
  </si>
  <si>
    <t>Založení záhonu v rovině a svahu do 1:5 zemina skupiny 1 a 2</t>
  </si>
  <si>
    <t>Vytyčení výsadeb zapojených nebo v záhonu plochy přes 100 m2 s rozmístěním rostlin nepravidelně ve stejnorodých skupinách</t>
  </si>
  <si>
    <t>Osazení ocelové obruby</t>
  </si>
  <si>
    <t>m</t>
  </si>
  <si>
    <t>Záhonová obruba - ocelový pás š. 120mm,tl. 4mm, trny</t>
  </si>
  <si>
    <t>Jamky pro výsadbu s výměnou 35 % půdy zeminy skupiny 1 až 4 obj přes 0,002 do 0,005 m3 v rovině a svahu do 1:5</t>
  </si>
  <si>
    <t>Výsadba květin krytokořenných průměru kontejneru přes 80 do 120 mm</t>
  </si>
  <si>
    <t>Jamky pro výsadbu s výměnou 35 % půdy zeminy skupiny 1 až 4 obj přes 0,02 do 0,05 m3 v rovině a svahu do 1:5</t>
  </si>
  <si>
    <t>Výsadba keře bez balu v do 1 m do jamky se zalitím v rovině a svahu do 1:5, 35% výměna půdy</t>
  </si>
  <si>
    <t>Výsadba cibulí do připravené půdy s vypíchnutím jamky</t>
  </si>
  <si>
    <t>Přesun hmot, doprava, režie</t>
  </si>
  <si>
    <t>STROMY</t>
  </si>
  <si>
    <t>TRVALKY, KEŘE A CIBULOVINY</t>
  </si>
  <si>
    <t>KEŘE</t>
  </si>
  <si>
    <t>OVOCNÉ KEŘE</t>
  </si>
  <si>
    <t>TRVALKY</t>
  </si>
  <si>
    <t>ECHINACEA 'KISMED WHITE', TŘAPATKA, K13</t>
  </si>
  <si>
    <t>ECHINACEA 'GLOWING DREAM', TŘAPATKA</t>
  </si>
  <si>
    <t>NEPETA x FAASSENII 'SENIOR', ŠANTA ZKŘÍŽENÁ, K9</t>
  </si>
  <si>
    <t>BYLINKY</t>
  </si>
  <si>
    <t>OKRASNÉ TRÁVY</t>
  </si>
  <si>
    <t xml:space="preserve"> vlastní položka</t>
  </si>
  <si>
    <t>POPÍNAVÉ ROSTLINY</t>
  </si>
  <si>
    <t>CIBULOVINY</t>
  </si>
  <si>
    <t>ZALOŽENÍ TRAVNATÝCH PLOCH</t>
  </si>
  <si>
    <t>Sejmutí ornice plochy přes 500 m2 tl vrstvy do 200 mm strojně (skutečný rozsah dle prováděných prací)</t>
  </si>
  <si>
    <t>Rozprostření ornice tl vrstvy do 200 mm pl přes 500 m2 v rovině nebo ve svahu do 1:5 strojně (skutečný rozsah dle prováděných prací)</t>
  </si>
  <si>
    <t>Substrát pro trávníky</t>
  </si>
  <si>
    <t>Doplnění zeminy nebo substrátu na travnatých plochách tl do 50 mm rovina v rovinně a svahu do 1:5 (skutečný rozsah dle prováděných prací)</t>
  </si>
  <si>
    <t>Plošná úprava terénu přes 500 m2 zemina skupiny 1 až 4 nerovnosti přes 50 do 100 mm v rovinně a svahu do 1:5</t>
  </si>
  <si>
    <t>Založení parkového trávníku výsevem pl přes 1000 m2 v rovině a ve svahu do 1:5</t>
  </si>
  <si>
    <t xml:space="preserve">Osivo směs travní parková </t>
  </si>
  <si>
    <t>Osivo směs travní parková okrasná</t>
  </si>
  <si>
    <t>Založení lučního trávníku výsevem pl do 1000 m2 v rovině a ve svahu do 1:5</t>
  </si>
  <si>
    <t>Osivo směs luční</t>
  </si>
  <si>
    <t>Uválcování trávníku v rovině a svahu do 1:5</t>
  </si>
  <si>
    <t>MOBILIÁŘ, PRVKY A OSTATNÍ ÚPRAVY</t>
  </si>
  <si>
    <t>Lavička L1 s opěradlem</t>
  </si>
  <si>
    <t>Lavička L2 půlkruhová</t>
  </si>
  <si>
    <t>Lavička L3 jednomístná</t>
  </si>
  <si>
    <t>Montáž lavičky stabilní parkové přichycené šrouby bez zabetonování noh</t>
  </si>
  <si>
    <t>Montáž lavičky stabilní parkové se zabetonováním noh</t>
  </si>
  <si>
    <t>Odpadkový koš K1 jednoduchý</t>
  </si>
  <si>
    <t>Odpadkový koš K2 3 kombinace tříděný odpad</t>
  </si>
  <si>
    <t>Montáž odpadkového koše do betonové patky</t>
  </si>
  <si>
    <t xml:space="preserve">Prvek herní P1 -  klády, vč. montáže </t>
  </si>
  <si>
    <t>Zhotovení dopadové zóny k hernímu prvku P1 z písku plocha cca 117 m2, hloubka vrstvy 300 mm, písek bez naplavenin a jílových částic, zrnitost 0,2-2 mm</t>
  </si>
  <si>
    <t>Prvek aktivizační P2 -  kuličkový stůl, vč. montáže</t>
  </si>
  <si>
    <t>Prvek aktvizační P3 - pexeso (dřeviny) vč. montáže</t>
  </si>
  <si>
    <t>Prvek aktivizační P4 - zakřivená dráha vč. montáže</t>
  </si>
  <si>
    <t>Prvek aktivizační P5 - zvýšený dvojitý záhon H, včetně zhotovení souvrství (nopová folie, zahradnický substrát)</t>
  </si>
  <si>
    <t>Prvek aktivizační P6 - šachový stolek vč. montáže</t>
  </si>
  <si>
    <t>Prvek aktivizační P7 - dendrofon vč. montáže</t>
  </si>
  <si>
    <t>Prvek aktivizační P8 - metal gong vč. montáže</t>
  </si>
  <si>
    <t>Prvek aktivizační P9a - záhon smyslový tvaru L, včetně zhotovení souvrství (nopová folie, zahradnický substrát)</t>
  </si>
  <si>
    <t>Prvek aktivizační P9b - záhon smyslový obdélník,  včetně zhotovení souvrství (nopová folie, zahradnický substrát)</t>
  </si>
  <si>
    <t>Prvek technický P11 - treláž pro pnoucí rostliny (nerezová lanková síť) vč. instalace</t>
  </si>
  <si>
    <t>Prvek zařízení P12 - kompostér vč. montáže</t>
  </si>
  <si>
    <t>Prvek vodní P13a  vč. instalace</t>
  </si>
  <si>
    <t>Prvek vodní P13b vč. instalace</t>
  </si>
  <si>
    <t>INTERIÉROVÁ ZELEŇ</t>
  </si>
  <si>
    <t>Substrát vegetačních střech extenzivní suchomilných rostlin pro átrium (výška substrátu 200 mm, zákl. složení: kůra+liadrain+dolomitický vápenec+základní hnojivo, převaha anorg.nad org.složkou)</t>
  </si>
  <si>
    <t>Doplnění substrátu na vegetační střeše</t>
  </si>
  <si>
    <t>Kamenivo dekorační (kačírek) frakce 16/32</t>
  </si>
  <si>
    <t>Doplnění kačírku</t>
  </si>
  <si>
    <t>ROSTLINY</t>
  </si>
  <si>
    <t>CEREUS PERUVIANUS, K6</t>
  </si>
  <si>
    <t>SOUHRN</t>
  </si>
  <si>
    <t>I</t>
  </si>
  <si>
    <t>Odstranění stávající vegetace</t>
  </si>
  <si>
    <t>II</t>
  </si>
  <si>
    <t>Výsadba dřevin a trvalek</t>
  </si>
  <si>
    <t>III</t>
  </si>
  <si>
    <t>Dřeviny a trvalky</t>
  </si>
  <si>
    <t>IV</t>
  </si>
  <si>
    <t>Založení travnatých ploch</t>
  </si>
  <si>
    <t>V</t>
  </si>
  <si>
    <t>Mobiliář, prvky a ostatní úpravy</t>
  </si>
  <si>
    <t>VI</t>
  </si>
  <si>
    <t>Interiérová zeleň</t>
  </si>
  <si>
    <t>VII</t>
  </si>
  <si>
    <t>Parkové chodníky a komunikace (D.2.2.13)</t>
  </si>
  <si>
    <t>VIII</t>
  </si>
  <si>
    <t>Závlaha (D.2.2.18)</t>
  </si>
  <si>
    <t>Cena celkem bez DPH</t>
  </si>
  <si>
    <t>CENA CELKEM S DPH</t>
  </si>
  <si>
    <r>
      <rPr>
        <sz val="9"/>
        <color theme="1"/>
        <rFont val="Arial"/>
        <family val="2"/>
      </rPr>
      <t>m</t>
    </r>
    <r>
      <rPr>
        <vertAlign val="superscript"/>
        <sz val="9"/>
        <color theme="1"/>
        <rFont val="Arial"/>
        <family val="2"/>
      </rPr>
      <t>2</t>
    </r>
  </si>
  <si>
    <r>
      <rPr>
        <sz val="9"/>
        <color theme="1"/>
        <rFont val="Arial"/>
        <family val="2"/>
      </rPr>
      <t>m</t>
    </r>
    <r>
      <rPr>
        <vertAlign val="superscript"/>
        <sz val="9"/>
        <color theme="1"/>
        <rFont val="Arial"/>
        <family val="2"/>
      </rPr>
      <t>3</t>
    </r>
  </si>
  <si>
    <r>
      <rPr>
        <i/>
        <sz val="9"/>
        <color theme="1"/>
        <rFont val="Arial"/>
        <family val="2"/>
      </rPr>
      <t xml:space="preserve">ACER CAMPESTRE, </t>
    </r>
    <r>
      <rPr>
        <sz val="9"/>
        <color theme="1"/>
        <rFont val="Arial"/>
        <family val="2"/>
      </rPr>
      <t>JAVOR BABYKA, OK 14-16, VK 220</t>
    </r>
  </si>
  <si>
    <r>
      <rPr>
        <i/>
        <sz val="9"/>
        <color theme="1"/>
        <rFont val="Arial"/>
        <family val="2"/>
      </rPr>
      <t>ACER CAMPESTRE '</t>
    </r>
    <r>
      <rPr>
        <sz val="9"/>
        <color theme="1"/>
        <rFont val="Arial"/>
        <family val="2"/>
      </rPr>
      <t xml:space="preserve">ELEGANT', JAVOR BABYKA, OK 16-18, VK 220-250 </t>
    </r>
  </si>
  <si>
    <r>
      <rPr>
        <i/>
        <sz val="9"/>
        <color theme="1"/>
        <rFont val="Arial"/>
        <family val="2"/>
      </rPr>
      <t>ACER CAMPESTRE '</t>
    </r>
    <r>
      <rPr>
        <sz val="9"/>
        <color theme="1"/>
        <rFont val="Arial"/>
        <family val="2"/>
      </rPr>
      <t>QUEEN ELIZABETH', JAVOR BABYKA, OK 14-16, VK 220-250</t>
    </r>
  </si>
  <si>
    <r>
      <rPr>
        <i/>
        <sz val="9"/>
        <color theme="1"/>
        <rFont val="Arial"/>
        <family val="2"/>
      </rPr>
      <t>ACER PLATANOIDES,</t>
    </r>
    <r>
      <rPr>
        <sz val="9"/>
        <color theme="1"/>
        <rFont val="Arial"/>
        <family val="2"/>
      </rPr>
      <t xml:space="preserve"> JAVOR MLÉČ, OK 14-16, VK 220</t>
    </r>
  </si>
  <si>
    <r>
      <rPr>
        <i/>
        <sz val="9"/>
        <color theme="1"/>
        <rFont val="Arial"/>
        <family val="2"/>
      </rPr>
      <t>ACER RUBRUM,</t>
    </r>
    <r>
      <rPr>
        <sz val="9"/>
        <color theme="1"/>
        <rFont val="Arial"/>
        <family val="2"/>
      </rPr>
      <t xml:space="preserve"> JAVOR ČERVENÝ, OK 14-16, VK 220</t>
    </r>
  </si>
  <si>
    <r>
      <rPr>
        <i/>
        <sz val="9"/>
        <color theme="1"/>
        <rFont val="Arial"/>
        <family val="2"/>
      </rPr>
      <t>ELEAGNUS ANGUSTIFOLIA</t>
    </r>
    <r>
      <rPr>
        <sz val="9"/>
        <color theme="1"/>
        <rFont val="Arial"/>
        <family val="2"/>
      </rPr>
      <t>, HLOŠINA ÚZKOLISTÁ, OK 14-16, VK 220</t>
    </r>
  </si>
  <si>
    <r>
      <rPr>
        <i/>
        <sz val="9"/>
        <color theme="1"/>
        <rFont val="Arial"/>
        <family val="2"/>
      </rPr>
      <t>GINKGO BILOBA '</t>
    </r>
    <r>
      <rPr>
        <sz val="9"/>
        <color theme="1"/>
        <rFont val="Arial"/>
        <family val="2"/>
      </rPr>
      <t xml:space="preserve">AUTUMN GOLD', JINAN DVOULALOČNÝ, OK 16-18, VK 220-250 </t>
    </r>
  </si>
  <si>
    <r>
      <rPr>
        <i/>
        <sz val="9"/>
        <color theme="1"/>
        <rFont val="Arial"/>
        <family val="2"/>
      </rPr>
      <t xml:space="preserve">LIQUIDAMBAR STYRACIFLUA, </t>
    </r>
    <r>
      <rPr>
        <sz val="9"/>
        <color theme="1"/>
        <rFont val="Arial"/>
        <family val="2"/>
      </rPr>
      <t>AMBROŇ ZÁPADNÍ, OK 14-16, VK 220</t>
    </r>
  </si>
  <si>
    <r>
      <rPr>
        <i/>
        <sz val="9"/>
        <color theme="1"/>
        <rFont val="Arial"/>
        <family val="2"/>
      </rPr>
      <t xml:space="preserve">MALUS DOMESTICA </t>
    </r>
    <r>
      <rPr>
        <sz val="9"/>
        <color theme="1"/>
        <rFont val="Arial"/>
        <family val="2"/>
      </rPr>
      <t>'PROFESSOR SPRENGER', JABLOŇ DOMÁCÍ, OK 14-16, VK 220</t>
    </r>
  </si>
  <si>
    <r>
      <rPr>
        <i/>
        <sz val="9"/>
        <color theme="1"/>
        <rFont val="Arial"/>
        <family val="2"/>
      </rPr>
      <t>MALUS '</t>
    </r>
    <r>
      <rPr>
        <sz val="9"/>
        <color theme="1"/>
        <rFont val="Arial"/>
        <family val="2"/>
      </rPr>
      <t>RUDOLPH', JABLOŇ, OK 14-16, VK 220</t>
    </r>
  </si>
  <si>
    <r>
      <rPr>
        <i/>
        <sz val="9"/>
        <color theme="1"/>
        <rFont val="Arial"/>
        <family val="2"/>
      </rPr>
      <t xml:space="preserve">MALUS, </t>
    </r>
    <r>
      <rPr>
        <sz val="9"/>
        <color theme="1"/>
        <rFont val="Arial"/>
        <family val="2"/>
      </rPr>
      <t>PRŮSVITNÉ LETNÍ, MALINOVÉ PODZIMNÍ, MATČINO, JABLOŇ ODRŮDY, PK/VK, OK 8-10 nebo 10-12</t>
    </r>
  </si>
  <si>
    <r>
      <rPr>
        <i/>
        <sz val="9"/>
        <color theme="1"/>
        <rFont val="Arial"/>
        <family val="2"/>
      </rPr>
      <t>PINUS SYLVESTRIS,</t>
    </r>
    <r>
      <rPr>
        <sz val="9"/>
        <color theme="1"/>
        <rFont val="Arial"/>
        <family val="2"/>
      </rPr>
      <t xml:space="preserve"> BOROVICE LESNÍ, VK 250</t>
    </r>
  </si>
  <si>
    <r>
      <rPr>
        <i/>
        <sz val="9"/>
        <color theme="1"/>
        <rFont val="Arial"/>
        <family val="2"/>
      </rPr>
      <t xml:space="preserve">PLATANUS HISPANICA 'COLUMBIA', </t>
    </r>
    <r>
      <rPr>
        <sz val="9"/>
        <color theme="1"/>
        <rFont val="Arial"/>
        <family val="2"/>
      </rPr>
      <t xml:space="preserve">PLATAN JAVOROLISTÝ, OK 16-18, VK 220-250 </t>
    </r>
  </si>
  <si>
    <r>
      <rPr>
        <i/>
        <sz val="9"/>
        <color theme="1"/>
        <rFont val="Arial"/>
        <family val="2"/>
      </rPr>
      <t xml:space="preserve">PRUNUS AVIUM, </t>
    </r>
    <r>
      <rPr>
        <sz val="9"/>
        <color theme="1"/>
        <rFont val="Arial"/>
        <family val="2"/>
      </rPr>
      <t>TŘEŠEŇ PTAČÍ, OK 14-16, VK 220</t>
    </r>
  </si>
  <si>
    <r>
      <rPr>
        <i/>
        <sz val="9"/>
        <color theme="1"/>
        <rFont val="Arial"/>
        <family val="2"/>
      </rPr>
      <t>PRUNUS AVIUM '</t>
    </r>
    <r>
      <rPr>
        <sz val="9"/>
        <color theme="1"/>
        <rFont val="Arial"/>
        <family val="2"/>
      </rPr>
      <t>PLENA', třešeň ptačí, OK 14-16, VK 220-250</t>
    </r>
  </si>
  <si>
    <r>
      <rPr>
        <i/>
        <sz val="9"/>
        <color theme="1"/>
        <rFont val="Arial"/>
        <family val="2"/>
      </rPr>
      <t>PRUNUS AVIUM,</t>
    </r>
    <r>
      <rPr>
        <sz val="9"/>
        <color theme="1"/>
        <rFont val="Arial"/>
        <family val="2"/>
      </rPr>
      <t xml:space="preserve"> KAŠTÁNKA, BURLAT, KAREŠOVA, TŘEŠEŇ ODRŮDY, PK/VK, OK 8-10 nebo 10-12</t>
    </r>
  </si>
  <si>
    <r>
      <rPr>
        <i/>
        <sz val="9"/>
        <color theme="1"/>
        <rFont val="Arial"/>
        <family val="2"/>
      </rPr>
      <t xml:space="preserve">PRUNUS SUBHIRTELLA </t>
    </r>
    <r>
      <rPr>
        <sz val="9"/>
        <color theme="1"/>
        <rFont val="Arial"/>
        <family val="2"/>
      </rPr>
      <t>'AUTUMNALIS', višeň chloupkatá, OK 14-16, VK 220-250</t>
    </r>
  </si>
  <si>
    <r>
      <rPr>
        <i/>
        <sz val="9"/>
        <color theme="1"/>
        <rFont val="Arial"/>
        <family val="2"/>
      </rPr>
      <t xml:space="preserve">PRUNUS PADUS, </t>
    </r>
    <r>
      <rPr>
        <sz val="9"/>
        <color theme="1"/>
        <rFont val="Arial"/>
        <family val="2"/>
      </rPr>
      <t>STŘEMCHA OBECNÁ, OK 14-16, VK 220</t>
    </r>
  </si>
  <si>
    <r>
      <rPr>
        <i/>
        <sz val="9"/>
        <color theme="1"/>
        <rFont val="Arial"/>
        <family val="2"/>
      </rPr>
      <t>PRUNUS X YEDOENSIS, V</t>
    </r>
    <r>
      <rPr>
        <sz val="9"/>
        <color theme="1"/>
        <rFont val="Arial"/>
        <family val="2"/>
      </rPr>
      <t xml:space="preserve">IŠEŇ JEDOSKÁ, OK 16-18, VK 220-250 </t>
    </r>
  </si>
  <si>
    <r>
      <rPr>
        <i/>
        <sz val="9"/>
        <color theme="1"/>
        <rFont val="Arial"/>
        <family val="2"/>
      </rPr>
      <t xml:space="preserve">PRUNUS SP. , </t>
    </r>
    <r>
      <rPr>
        <sz val="9"/>
        <color theme="1"/>
        <rFont val="Arial"/>
        <family val="2"/>
      </rPr>
      <t>DURANCIE, MALVAZINKA, ŠPENDLÍK ŽLUTÝ, MIRABELKA RANÁ, ČAČANSKÁ LEPOTIC</t>
    </r>
    <r>
      <rPr>
        <i/>
        <sz val="9"/>
        <color theme="1"/>
        <rFont val="Arial"/>
        <family val="2"/>
      </rPr>
      <t xml:space="preserve">A, </t>
    </r>
    <r>
      <rPr>
        <sz val="9"/>
        <color theme="1"/>
        <rFont val="Arial"/>
        <family val="2"/>
      </rPr>
      <t>SLIVOŇ ODRŮDY, PK/VK, OK 8-10 nebo 10-12</t>
    </r>
  </si>
  <si>
    <r>
      <rPr>
        <i/>
        <sz val="9"/>
        <color theme="1"/>
        <rFont val="Arial"/>
        <family val="2"/>
      </rPr>
      <t xml:space="preserve">PYRUS, </t>
    </r>
    <r>
      <rPr>
        <sz val="9"/>
        <color theme="1"/>
        <rFont val="Arial"/>
        <family val="2"/>
      </rPr>
      <t>ANANASKA ČESKÁ, ČÁSLAVKA PRAVÁ, BOSCOVA, CÍSAŘSKÁ LETNÍ, CLAPPOVA, HRUŠEŇ ODRŮDY, PK/VK, OK 8-10 nebo 10-12</t>
    </r>
  </si>
  <si>
    <r>
      <rPr>
        <i/>
        <sz val="9"/>
        <color theme="1"/>
        <rFont val="Arial"/>
        <family val="2"/>
      </rPr>
      <t xml:space="preserve">QUERCUS POLYCARPA, </t>
    </r>
    <r>
      <rPr>
        <sz val="9"/>
        <color theme="1"/>
        <rFont val="Arial"/>
        <family val="2"/>
      </rPr>
      <t>DUB MNOHOPLODÝ , OK 14-16, VK 220</t>
    </r>
  </si>
  <si>
    <r>
      <rPr>
        <i/>
        <sz val="9"/>
        <color theme="1"/>
        <rFont val="Arial"/>
        <family val="2"/>
      </rPr>
      <t xml:space="preserve">QUERCUS PUBESCENS, </t>
    </r>
    <r>
      <rPr>
        <sz val="9"/>
        <color theme="1"/>
        <rFont val="Arial"/>
        <family val="2"/>
      </rPr>
      <t>DUB PÝŘITÝ, OK 18-20, VK 250</t>
    </r>
  </si>
  <si>
    <r>
      <rPr>
        <i/>
        <sz val="9"/>
        <color theme="1"/>
        <rFont val="Arial"/>
        <family val="2"/>
      </rPr>
      <t xml:space="preserve">SALIX ALBA 'NIOBE', </t>
    </r>
    <r>
      <rPr>
        <sz val="9"/>
        <color theme="1"/>
        <rFont val="Arial"/>
        <family val="2"/>
      </rPr>
      <t>VRBA BÍLÁ, OK 14-16, VK 220-250</t>
    </r>
  </si>
  <si>
    <r>
      <rPr>
        <i/>
        <sz val="9"/>
        <color theme="1"/>
        <rFont val="Arial"/>
        <family val="2"/>
      </rPr>
      <t xml:space="preserve">SORBUS DOMESTICA, </t>
    </r>
    <r>
      <rPr>
        <sz val="9"/>
        <color theme="1"/>
        <rFont val="Arial"/>
        <family val="2"/>
      </rPr>
      <t>JEŘÁB OSKERUŠE, OK 14-16, VK 220</t>
    </r>
  </si>
  <si>
    <r>
      <rPr>
        <i/>
        <sz val="9"/>
        <color theme="1"/>
        <rFont val="Arial"/>
        <family val="2"/>
      </rPr>
      <t xml:space="preserve">SORBUS INTERMEDIA </t>
    </r>
    <r>
      <rPr>
        <sz val="9"/>
        <color theme="1"/>
        <rFont val="Arial"/>
        <family val="2"/>
      </rPr>
      <t>'BROUWERS', JEŘÁB PROSTŘEDNÍ, OK 14-16, VK 220</t>
    </r>
  </si>
  <si>
    <r>
      <rPr>
        <i/>
        <sz val="9"/>
        <color theme="1"/>
        <rFont val="Arial"/>
        <family val="2"/>
      </rPr>
      <t>TILIA CORDATA '</t>
    </r>
    <r>
      <rPr>
        <sz val="9"/>
        <color theme="1"/>
        <rFont val="Arial"/>
        <family val="2"/>
      </rPr>
      <t xml:space="preserve">GREENSPIRE', LÍPA MALOLISTÁ, OK 16-18, VK 220-250 </t>
    </r>
  </si>
  <si>
    <r>
      <rPr>
        <i/>
        <sz val="9"/>
        <color theme="1"/>
        <rFont val="Arial"/>
        <family val="2"/>
      </rPr>
      <t xml:space="preserve">TILIA TOMENTOSA, </t>
    </r>
    <r>
      <rPr>
        <sz val="9"/>
        <color theme="1"/>
        <rFont val="Arial"/>
        <family val="2"/>
      </rPr>
      <t>LÍPA STŘÍBRNÁ, OK 14-16, VK 220</t>
    </r>
  </si>
  <si>
    <r>
      <rPr>
        <i/>
        <sz val="9"/>
        <color theme="1"/>
        <rFont val="Arial"/>
        <family val="2"/>
      </rPr>
      <t xml:space="preserve">TILIA TOMENTOSA </t>
    </r>
    <r>
      <rPr>
        <sz val="9"/>
        <color theme="1"/>
        <rFont val="Arial"/>
        <family val="2"/>
      </rPr>
      <t>'STERLING', lípa stříbrná, OK 14-16, VK 220-250</t>
    </r>
  </si>
  <si>
    <r>
      <rPr>
        <i/>
        <sz val="9"/>
        <color theme="1"/>
        <rFont val="Arial"/>
        <family val="2"/>
      </rPr>
      <t>BUDDLEJA DAVIDII '</t>
    </r>
    <r>
      <rPr>
        <sz val="9"/>
        <color theme="1"/>
        <rFont val="Arial"/>
        <family val="2"/>
      </rPr>
      <t>MISS VIOLET', KOMULE DAVIDOVA, v 30-40, C3L</t>
    </r>
  </si>
  <si>
    <r>
      <rPr>
        <i/>
        <sz val="9"/>
        <color theme="1"/>
        <rFont val="Arial"/>
        <family val="2"/>
      </rPr>
      <t xml:space="preserve">CARYOPTERIS X CLANDONENSIS </t>
    </r>
    <r>
      <rPr>
        <sz val="9"/>
        <color theme="1"/>
        <rFont val="Arial"/>
        <family val="2"/>
      </rPr>
      <t>'HEAVENLY BLUE', OŘECHOKŘÍDLEC KLANDONSKÝ, v 30-40, C2L</t>
    </r>
  </si>
  <si>
    <r>
      <rPr>
        <i/>
        <sz val="9"/>
        <color theme="1"/>
        <rFont val="Arial"/>
        <family val="2"/>
      </rPr>
      <t xml:space="preserve">CORNUS ALBA </t>
    </r>
    <r>
      <rPr>
        <sz val="9"/>
        <color theme="1"/>
        <rFont val="Arial"/>
        <family val="2"/>
      </rPr>
      <t>'ELEGANTISSIMA', SVÍDA BÍLÁ, v 30-40, C1,5L</t>
    </r>
  </si>
  <si>
    <r>
      <rPr>
        <i/>
        <sz val="9"/>
        <color theme="1"/>
        <rFont val="Arial"/>
        <family val="2"/>
      </rPr>
      <t xml:space="preserve">CORNUS ALBA </t>
    </r>
    <r>
      <rPr>
        <sz val="9"/>
        <color theme="1"/>
        <rFont val="Arial"/>
        <family val="2"/>
      </rPr>
      <t>'SIBIRICA', SVÍDA BÍLÁ, v 30-40, C1,5L</t>
    </r>
  </si>
  <si>
    <r>
      <rPr>
        <i/>
        <sz val="9"/>
        <color theme="1"/>
        <rFont val="Arial"/>
        <family val="2"/>
      </rPr>
      <t xml:space="preserve">CORNUS SANGUINEA </t>
    </r>
    <r>
      <rPr>
        <sz val="9"/>
        <color theme="1"/>
        <rFont val="Arial"/>
        <family val="2"/>
      </rPr>
      <t>'MIDWINTER FIRE', SVÍDA KRVAVÁ, v 30-40, C2L</t>
    </r>
  </si>
  <si>
    <r>
      <rPr>
        <i/>
        <sz val="9"/>
        <color theme="1"/>
        <rFont val="Arial"/>
        <family val="2"/>
      </rPr>
      <t>CORNUS STOLONIFERA</t>
    </r>
    <r>
      <rPr>
        <sz val="9"/>
        <color theme="1"/>
        <rFont val="Arial"/>
        <family val="2"/>
      </rPr>
      <t xml:space="preserve"> 'FLAVIRAMEA', SVÍDA VÝBĚŽKATÁ, v 30-40, C1,5L</t>
    </r>
  </si>
  <si>
    <r>
      <rPr>
        <i/>
        <sz val="9"/>
        <color theme="1"/>
        <rFont val="Arial"/>
        <family val="2"/>
      </rPr>
      <t>COTONEASTER DAMMERI,</t>
    </r>
    <r>
      <rPr>
        <sz val="9"/>
        <color theme="1"/>
        <rFont val="Arial"/>
        <family val="2"/>
      </rPr>
      <t xml:space="preserve"> SKALNÍK DAMMERŮV, v 20-30, C1,5L</t>
    </r>
  </si>
  <si>
    <r>
      <rPr>
        <i/>
        <sz val="9"/>
        <color theme="1"/>
        <rFont val="Arial"/>
        <family val="2"/>
      </rPr>
      <t xml:space="preserve">EUONYMUS ALATUS </t>
    </r>
    <r>
      <rPr>
        <sz val="9"/>
        <color theme="1"/>
        <rFont val="Arial"/>
        <family val="2"/>
      </rPr>
      <t>'COMPACTUS', BRSLEN KŘÍDLATÝ, v 30-40, C2L</t>
    </r>
  </si>
  <si>
    <r>
      <rPr>
        <i/>
        <sz val="9"/>
        <color theme="1"/>
        <rFont val="Arial"/>
        <family val="2"/>
      </rPr>
      <t>EUONYMUS FORTUNEI</t>
    </r>
    <r>
      <rPr>
        <sz val="9"/>
        <color theme="1"/>
        <rFont val="Arial"/>
        <family val="2"/>
      </rPr>
      <t xml:space="preserve"> 'COLORATUS', BRSLEN FORTUNEŮV, v 20-30, C2L</t>
    </r>
  </si>
  <si>
    <r>
      <rPr>
        <i/>
        <sz val="9"/>
        <color theme="1"/>
        <rFont val="Arial"/>
        <family val="2"/>
      </rPr>
      <t xml:space="preserve">HAMAMELIS X INTERMEDIA </t>
    </r>
    <r>
      <rPr>
        <sz val="9"/>
        <color theme="1"/>
        <rFont val="Arial"/>
        <family val="2"/>
      </rPr>
      <t>'JELENA' , VILÍN PROSTŘEDNÍ, v 30-40, C3L</t>
    </r>
  </si>
  <si>
    <r>
      <rPr>
        <i/>
        <sz val="9"/>
        <color theme="1"/>
        <rFont val="Arial"/>
        <family val="2"/>
      </rPr>
      <t xml:space="preserve">HYDRANGEA PANICULATA </t>
    </r>
    <r>
      <rPr>
        <sz val="9"/>
        <color theme="1"/>
        <rFont val="Arial"/>
        <family val="2"/>
      </rPr>
      <t>'LIMELIGHT', HORTENZIE LATNATÁ , v 30-40, C1L</t>
    </r>
  </si>
  <si>
    <r>
      <rPr>
        <i/>
        <sz val="9"/>
        <color theme="1"/>
        <rFont val="Arial"/>
        <family val="2"/>
      </rPr>
      <t xml:space="preserve">HYPERICUM CALYCINUM, </t>
    </r>
    <r>
      <rPr>
        <sz val="9"/>
        <color theme="1"/>
        <rFont val="Arial"/>
        <family val="2"/>
      </rPr>
      <t>TŘEZALKA KALÍŠKATÁ, C1,5L</t>
    </r>
  </si>
  <si>
    <r>
      <rPr>
        <i/>
        <sz val="9"/>
        <color theme="1"/>
        <rFont val="Arial"/>
        <family val="2"/>
      </rPr>
      <t>JASMINUM NUDIFLORUM,</t>
    </r>
    <r>
      <rPr>
        <sz val="9"/>
        <color theme="1"/>
        <rFont val="Arial"/>
        <family val="2"/>
      </rPr>
      <t xml:space="preserve"> JASMÍN NAHOKVĚTÝ, v 50-60, C2L</t>
    </r>
  </si>
  <si>
    <r>
      <rPr>
        <i/>
        <sz val="9"/>
        <color theme="1"/>
        <rFont val="Arial"/>
        <family val="2"/>
      </rPr>
      <t>PHILADELPHUS CORONARIUS</t>
    </r>
    <r>
      <rPr>
        <sz val="9"/>
        <color theme="1"/>
        <rFont val="Arial"/>
        <family val="2"/>
      </rPr>
      <t xml:space="preserve"> 'VIRGINAL', PUSTORYL VĚNCOVÝ, v 30-40, C5L</t>
    </r>
  </si>
  <si>
    <r>
      <rPr>
        <i/>
        <sz val="9"/>
        <color theme="1"/>
        <rFont val="Arial"/>
        <family val="2"/>
      </rPr>
      <t xml:space="preserve">PHYSOCARPUS OPULIFOLIUS </t>
    </r>
    <r>
      <rPr>
        <sz val="9"/>
        <color theme="1"/>
        <rFont val="Arial"/>
        <family val="2"/>
      </rPr>
      <t>'NUGGET', TAVOLA KALINOLISTÁ, v 30-40, C5L</t>
    </r>
  </si>
  <si>
    <r>
      <rPr>
        <i/>
        <sz val="9"/>
        <color theme="1"/>
        <rFont val="Arial"/>
        <family val="2"/>
      </rPr>
      <t>POTENTILLA FRUTICOSA '</t>
    </r>
    <r>
      <rPr>
        <sz val="9"/>
        <color theme="1"/>
        <rFont val="Arial"/>
        <family val="2"/>
      </rPr>
      <t>GOLDTEPPICH', MOCHNA KŘOVITÁ, v 20-30, C2L</t>
    </r>
  </si>
  <si>
    <r>
      <rPr>
        <i/>
        <sz val="9"/>
        <color theme="1"/>
        <rFont val="Arial"/>
        <family val="2"/>
      </rPr>
      <t xml:space="preserve">PRUNUS LAUROCERASUS </t>
    </r>
    <r>
      <rPr>
        <sz val="9"/>
        <color theme="1"/>
        <rFont val="Arial"/>
        <family val="2"/>
      </rPr>
      <t>'ETNA', BOBKOVIŠEŇ LÉKAŘSKÁ, v 30-40, C3L</t>
    </r>
  </si>
  <si>
    <r>
      <rPr>
        <i/>
        <sz val="9"/>
        <color theme="1"/>
        <rFont val="Arial"/>
        <family val="2"/>
      </rPr>
      <t xml:space="preserve">PRUNUS TRILOBA, </t>
    </r>
    <r>
      <rPr>
        <sz val="9"/>
        <color theme="1"/>
        <rFont val="Arial"/>
        <family val="2"/>
      </rPr>
      <t>MANDLOŇ TROJLALOČNÁ, v 20-30, C2L</t>
    </r>
  </si>
  <si>
    <r>
      <rPr>
        <i/>
        <sz val="9"/>
        <color theme="1"/>
        <rFont val="Arial"/>
        <family val="2"/>
      </rPr>
      <t>ROSA</t>
    </r>
    <r>
      <rPr>
        <sz val="9"/>
        <color theme="1"/>
        <rFont val="Arial"/>
        <family val="2"/>
      </rPr>
      <t xml:space="preserve"> 'INNOCENCIA', RŮŽE, C2L</t>
    </r>
  </si>
  <si>
    <r>
      <rPr>
        <i/>
        <sz val="9"/>
        <color theme="1"/>
        <rFont val="Arial"/>
        <family val="2"/>
      </rPr>
      <t xml:space="preserve">ROSA NITIDA, </t>
    </r>
    <r>
      <rPr>
        <sz val="9"/>
        <color theme="1"/>
        <rFont val="Arial"/>
        <family val="2"/>
      </rPr>
      <t>RŮŽE LESKLÁ,  v 30-40, C2L</t>
    </r>
  </si>
  <si>
    <r>
      <rPr>
        <i/>
        <sz val="9"/>
        <color theme="1"/>
        <rFont val="Arial"/>
        <family val="2"/>
      </rPr>
      <t xml:space="preserve">ROSA </t>
    </r>
    <r>
      <rPr>
        <sz val="9"/>
        <color theme="1"/>
        <rFont val="Arial"/>
        <family val="2"/>
      </rPr>
      <t>'SCHNEEWITCHEN', RŮŽE, v 30-40, C2L</t>
    </r>
  </si>
  <si>
    <r>
      <rPr>
        <i/>
        <sz val="9"/>
        <color theme="1"/>
        <rFont val="Arial"/>
        <family val="2"/>
      </rPr>
      <t>SPIREA CINEREA '</t>
    </r>
    <r>
      <rPr>
        <sz val="9"/>
        <color theme="1"/>
        <rFont val="Arial"/>
        <family val="2"/>
      </rPr>
      <t>GREFSHEIM', TAVOLNÍK POPELAVÝ, v 30-40, C1,5L</t>
    </r>
  </si>
  <si>
    <r>
      <rPr>
        <i/>
        <sz val="9"/>
        <color theme="1"/>
        <rFont val="Arial"/>
        <family val="2"/>
      </rPr>
      <t xml:space="preserve">SPIREA JAPONICA </t>
    </r>
    <r>
      <rPr>
        <sz val="9"/>
        <color theme="1"/>
        <rFont val="Arial"/>
        <family val="2"/>
      </rPr>
      <t>'ANTHONY WATERER', TAVOLNÍK JAPONSKÝ , v 20-30, C1L</t>
    </r>
  </si>
  <si>
    <r>
      <rPr>
        <i/>
        <sz val="9"/>
        <color theme="1"/>
        <rFont val="Arial"/>
        <family val="2"/>
      </rPr>
      <t xml:space="preserve">STEPHANANDRA INCISA </t>
    </r>
    <r>
      <rPr>
        <sz val="9"/>
        <color theme="1"/>
        <rFont val="Arial"/>
        <family val="2"/>
      </rPr>
      <t>'CRISPA', KORUNATKA KLASNATÁ, v 20-30, C1L</t>
    </r>
  </si>
  <si>
    <r>
      <rPr>
        <i/>
        <sz val="9"/>
        <color theme="1"/>
        <rFont val="Arial"/>
        <family val="2"/>
      </rPr>
      <t xml:space="preserve">SYMPHORICARPOS X CHENAULTII </t>
    </r>
    <r>
      <rPr>
        <sz val="9"/>
        <color theme="1"/>
        <rFont val="Arial"/>
        <family val="2"/>
      </rPr>
      <t>'HANCOCK', PÁMELNÍK CHENAULTŮV,  v 20-30, C1L</t>
    </r>
  </si>
  <si>
    <r>
      <rPr>
        <i/>
        <sz val="9"/>
        <color theme="1"/>
        <rFont val="Arial"/>
        <family val="2"/>
      </rPr>
      <t>SYRINGA MEYERI '</t>
    </r>
    <r>
      <rPr>
        <sz val="9"/>
        <color theme="1"/>
        <rFont val="Arial"/>
        <family val="2"/>
      </rPr>
      <t>PALIBIN', ŠEŘÍK MEYERŮV, v 30-40, C2L</t>
    </r>
  </si>
  <si>
    <r>
      <rPr>
        <i/>
        <sz val="9"/>
        <color theme="1"/>
        <rFont val="Arial"/>
        <family val="2"/>
      </rPr>
      <t>SYRINGA VULGARIS '</t>
    </r>
    <r>
      <rPr>
        <sz val="9"/>
        <color theme="1"/>
        <rFont val="Arial"/>
        <family val="2"/>
      </rPr>
      <t>MADAME LEMOINE', ŠEŘÍK OBECNÝ, v 30-40, C3L</t>
    </r>
  </si>
  <si>
    <r>
      <rPr>
        <i/>
        <sz val="9"/>
        <color theme="1"/>
        <rFont val="Arial"/>
        <family val="2"/>
      </rPr>
      <t xml:space="preserve">SYRINGA VULGARIS </t>
    </r>
    <r>
      <rPr>
        <sz val="9"/>
        <color theme="1"/>
        <rFont val="Arial"/>
        <family val="2"/>
      </rPr>
      <t>'MICHEL BUCHNER', ŠEŘÍK OBECNÝ, v 30-40, C3L</t>
    </r>
  </si>
  <si>
    <r>
      <rPr>
        <i/>
        <sz val="9"/>
        <color theme="1"/>
        <rFont val="Arial"/>
        <family val="2"/>
      </rPr>
      <t>VIBURNUM FARRERI,</t>
    </r>
    <r>
      <rPr>
        <sz val="9"/>
        <color theme="1"/>
        <rFont val="Arial"/>
        <family val="2"/>
      </rPr>
      <t xml:space="preserve"> KALINA VONNÁ,  v 40-60, C3L</t>
    </r>
  </si>
  <si>
    <r>
      <rPr>
        <i/>
        <sz val="9"/>
        <color theme="1"/>
        <rFont val="Arial"/>
        <family val="2"/>
      </rPr>
      <t xml:space="preserve">RIBES UVA-CRISPA </t>
    </r>
    <r>
      <rPr>
        <sz val="9"/>
        <color theme="1"/>
        <rFont val="Arial"/>
        <family val="2"/>
      </rPr>
      <t>'INVICTA', ANGREŠT BÍLÝ, K5L</t>
    </r>
  </si>
  <si>
    <r>
      <rPr>
        <i/>
        <sz val="9"/>
        <color theme="1"/>
        <rFont val="Arial"/>
        <family val="2"/>
      </rPr>
      <t xml:space="preserve">RIBES RUBRUM </t>
    </r>
    <r>
      <rPr>
        <sz val="9"/>
        <color theme="1"/>
        <rFont val="Arial"/>
        <family val="2"/>
      </rPr>
      <t>'DETVAN', RYBÍZ ČERVENÝ, K5L</t>
    </r>
  </si>
  <si>
    <r>
      <rPr>
        <i/>
        <sz val="9"/>
        <color theme="1"/>
        <rFont val="Arial"/>
        <family val="2"/>
      </rPr>
      <t xml:space="preserve">ACHILLEA 'MOONSHINE', </t>
    </r>
    <r>
      <rPr>
        <sz val="9"/>
        <color theme="1"/>
        <rFont val="Arial"/>
        <family val="2"/>
      </rPr>
      <t>ŘEBŘÍČEK, K9</t>
    </r>
  </si>
  <si>
    <r>
      <rPr>
        <i/>
        <sz val="9"/>
        <color theme="1"/>
        <rFont val="Arial"/>
        <family val="2"/>
      </rPr>
      <t xml:space="preserve">AJUGA REPTANS, </t>
    </r>
    <r>
      <rPr>
        <sz val="9"/>
        <color theme="1"/>
        <rFont val="Arial"/>
        <family val="2"/>
      </rPr>
      <t>ZBĚHOVEC PLAZIVÝ, K9</t>
    </r>
  </si>
  <si>
    <r>
      <rPr>
        <i/>
        <sz val="9"/>
        <color theme="1"/>
        <rFont val="Arial"/>
        <family val="2"/>
      </rPr>
      <t xml:space="preserve">ALCHEMILLA MOLLIS, </t>
    </r>
    <r>
      <rPr>
        <sz val="9"/>
        <color theme="1"/>
        <rFont val="Arial"/>
        <family val="2"/>
      </rPr>
      <t>KONTRYHEL MĚKKÝ, K9</t>
    </r>
  </si>
  <si>
    <r>
      <rPr>
        <i/>
        <sz val="9"/>
        <color theme="1"/>
        <rFont val="Arial"/>
        <family val="2"/>
      </rPr>
      <t xml:space="preserve">CAMPANULA GLOMERATA, </t>
    </r>
    <r>
      <rPr>
        <sz val="9"/>
        <color theme="1"/>
        <rFont val="Arial"/>
        <family val="2"/>
      </rPr>
      <t>ZVONEK KLUBKATÝ, K9</t>
    </r>
  </si>
  <si>
    <r>
      <rPr>
        <i/>
        <sz val="9"/>
        <color theme="1"/>
        <rFont val="Arial"/>
        <family val="2"/>
      </rPr>
      <t xml:space="preserve">COREOPSIS VERTICILLATA </t>
    </r>
    <r>
      <rPr>
        <sz val="9"/>
        <color theme="1"/>
        <rFont val="Arial"/>
        <family val="2"/>
      </rPr>
      <t>'MOONBEAM', KRÁSNOOČKO PŘESLENITÉ, K9</t>
    </r>
  </si>
  <si>
    <r>
      <rPr>
        <i/>
        <sz val="9"/>
        <color theme="1"/>
        <rFont val="Arial"/>
        <family val="2"/>
      </rPr>
      <t xml:space="preserve">EUPHORBIA POLYCHROMA, </t>
    </r>
    <r>
      <rPr>
        <sz val="9"/>
        <color theme="1"/>
        <rFont val="Arial"/>
        <family val="2"/>
      </rPr>
      <t>PRYŠEC MNOHOBARVÝ, K9</t>
    </r>
  </si>
  <si>
    <r>
      <rPr>
        <i/>
        <sz val="9"/>
        <color theme="1"/>
        <rFont val="Arial"/>
        <family val="2"/>
      </rPr>
      <t xml:space="preserve">ECHINACEA PURPUREA </t>
    </r>
    <r>
      <rPr>
        <sz val="9"/>
        <color theme="1"/>
        <rFont val="Arial"/>
        <family val="2"/>
      </rPr>
      <t>'ALBA', TŘAPATKA NACHOVÁ, K9</t>
    </r>
  </si>
  <si>
    <r>
      <rPr>
        <i/>
        <sz val="9"/>
        <color theme="1"/>
        <rFont val="Arial"/>
        <family val="2"/>
      </rPr>
      <t>ECHINACEA PURPUREA</t>
    </r>
    <r>
      <rPr>
        <sz val="9"/>
        <color theme="1"/>
        <rFont val="Arial"/>
        <family val="2"/>
      </rPr>
      <t>, TŘAPATKA NACHOVÁ, K9</t>
    </r>
  </si>
  <si>
    <r>
      <rPr>
        <i/>
        <sz val="10"/>
        <color theme="1"/>
        <rFont val="Calibri"/>
        <family val="2"/>
      </rPr>
      <t>ERYNGIUM PLANUM '</t>
    </r>
    <r>
      <rPr>
        <sz val="10"/>
        <color theme="1"/>
        <rFont val="Calibri"/>
        <family val="2"/>
      </rPr>
      <t>BLUE HOBBIT', MÁČKA PLOCHOLISTÁ, K9</t>
    </r>
  </si>
  <si>
    <r>
      <rPr>
        <i/>
        <sz val="10"/>
        <color theme="1"/>
        <rFont val="Calibri"/>
        <family val="2"/>
      </rPr>
      <t xml:space="preserve">FRAGARIA VESCA, </t>
    </r>
    <r>
      <rPr>
        <sz val="10"/>
        <color theme="1"/>
        <rFont val="Calibri"/>
        <family val="2"/>
      </rPr>
      <t>JAHODNÍK MĚSÍČNÍ, K9</t>
    </r>
  </si>
  <si>
    <r>
      <rPr>
        <i/>
        <sz val="9"/>
        <color theme="1"/>
        <rFont val="Arial"/>
        <family val="2"/>
      </rPr>
      <t xml:space="preserve">GAURA LINDHEIMERI </t>
    </r>
    <r>
      <rPr>
        <sz val="9"/>
        <color theme="1"/>
        <rFont val="Arial"/>
        <family val="2"/>
      </rPr>
      <t>'GAMBIT WHITE', SVÍČKOVEC LINDHEIMERŮV, K9</t>
    </r>
  </si>
  <si>
    <r>
      <rPr>
        <i/>
        <sz val="9"/>
        <color theme="1"/>
        <rFont val="Arial"/>
        <family val="2"/>
      </rPr>
      <t>GERANIUM HIMALAYENSE '</t>
    </r>
    <r>
      <rPr>
        <sz val="9"/>
        <color theme="1"/>
        <rFont val="Arial"/>
        <family val="2"/>
      </rPr>
      <t>JOHNSON'S BLUE', KAKOST HIMALÁJSKÝ,K9</t>
    </r>
  </si>
  <si>
    <r>
      <rPr>
        <i/>
        <sz val="9"/>
        <color theme="1"/>
        <rFont val="Arial"/>
        <family val="2"/>
      </rPr>
      <t xml:space="preserve">HELENIUM MARIACHI </t>
    </r>
    <r>
      <rPr>
        <sz val="9"/>
        <color theme="1"/>
        <rFont val="Arial"/>
        <family val="2"/>
      </rPr>
      <t>'SIESTA', ZÁPLEVÁK, K9</t>
    </r>
  </si>
  <si>
    <r>
      <rPr>
        <i/>
        <sz val="9"/>
        <color theme="1"/>
        <rFont val="Arial"/>
        <family val="2"/>
      </rPr>
      <t xml:space="preserve">IRIS BARBATA-ELATIOR </t>
    </r>
    <r>
      <rPr>
        <sz val="9"/>
        <color theme="1"/>
        <rFont val="Arial"/>
        <family val="2"/>
      </rPr>
      <t>'PINNACLE', KOSATEC NĚMECKÝ, K11</t>
    </r>
  </si>
  <si>
    <r>
      <rPr>
        <i/>
        <sz val="9"/>
        <color theme="1"/>
        <rFont val="Arial"/>
        <family val="2"/>
      </rPr>
      <t xml:space="preserve">IRIS SIBIRICA </t>
    </r>
    <r>
      <rPr>
        <sz val="9"/>
        <color theme="1"/>
        <rFont val="Arial"/>
        <family val="2"/>
      </rPr>
      <t>'WHITE SWIRL', KOSATEC SIBIŘSKÝ, K9</t>
    </r>
  </si>
  <si>
    <r>
      <rPr>
        <i/>
        <sz val="9"/>
        <color theme="1"/>
        <rFont val="Arial"/>
        <family val="2"/>
      </rPr>
      <t>KNIPHOFIA UVARIA '</t>
    </r>
    <r>
      <rPr>
        <sz val="9"/>
        <color theme="1"/>
        <rFont val="Arial"/>
        <family val="2"/>
      </rPr>
      <t>PAPAYA POPSICLE', MNOHOKVĚT, K9</t>
    </r>
  </si>
  <si>
    <r>
      <rPr>
        <i/>
        <sz val="9"/>
        <color theme="1"/>
        <rFont val="Arial"/>
        <family val="2"/>
      </rPr>
      <t xml:space="preserve">LAVANDULA ANGUSTIFOLIA </t>
    </r>
    <r>
      <rPr>
        <sz val="9"/>
        <color theme="1"/>
        <rFont val="Arial"/>
        <family val="2"/>
      </rPr>
      <t>'HIDCOTE', LEVANDULE ÚZKOLISTÁ, K9</t>
    </r>
  </si>
  <si>
    <r>
      <rPr>
        <i/>
        <sz val="9"/>
        <color theme="1"/>
        <rFont val="Arial"/>
        <family val="2"/>
      </rPr>
      <t>LIATRIS SPICATA,</t>
    </r>
    <r>
      <rPr>
        <sz val="9"/>
        <color theme="1"/>
        <rFont val="Arial"/>
        <family val="2"/>
      </rPr>
      <t xml:space="preserve"> ŠUŠKARDA KLASNATÁ, K9</t>
    </r>
  </si>
  <si>
    <r>
      <rPr>
        <i/>
        <sz val="9"/>
        <color theme="1"/>
        <rFont val="Arial"/>
        <family val="2"/>
      </rPr>
      <t xml:space="preserve">PAEONIA LACTIFLORA </t>
    </r>
    <r>
      <rPr>
        <sz val="9"/>
        <color theme="1"/>
        <rFont val="Arial"/>
        <family val="2"/>
      </rPr>
      <t>'JAN VAN LEEUWEN', PIVOŇKA ČÍNSKÁ, C2L</t>
    </r>
  </si>
  <si>
    <r>
      <rPr>
        <i/>
        <sz val="9"/>
        <color theme="1"/>
        <rFont val="Arial"/>
        <family val="2"/>
      </rPr>
      <t>PEROVSKIA ATRIPLICIFOLIA</t>
    </r>
    <r>
      <rPr>
        <sz val="9"/>
        <color theme="1"/>
        <rFont val="Arial"/>
        <family val="2"/>
      </rPr>
      <t xml:space="preserve"> 'BLUE SPIRE', PEROVSKIE LEBEDOLISTÁ, K9</t>
    </r>
  </si>
  <si>
    <r>
      <rPr>
        <i/>
        <sz val="9"/>
        <color theme="1"/>
        <rFont val="Arial"/>
        <family val="2"/>
      </rPr>
      <t xml:space="preserve">RUDBECKIA FULGIDA </t>
    </r>
    <r>
      <rPr>
        <sz val="9"/>
        <color theme="1"/>
        <rFont val="Arial"/>
        <family val="2"/>
      </rPr>
      <t>'CITY GARDEN ', TŘAPATKA LESKLÁ, K9</t>
    </r>
  </si>
  <si>
    <r>
      <rPr>
        <i/>
        <sz val="9"/>
        <color theme="1"/>
        <rFont val="Arial"/>
        <family val="2"/>
      </rPr>
      <t>RUDBECKIA FULGIDA VAR.SULLIVANTII '</t>
    </r>
    <r>
      <rPr>
        <sz val="9"/>
        <color theme="1"/>
        <rFont val="Arial"/>
        <family val="2"/>
      </rPr>
      <t>GOLDSTURM', TŘAPATKA ZÁŘIVÁ, K9</t>
    </r>
  </si>
  <si>
    <r>
      <rPr>
        <i/>
        <sz val="9"/>
        <color theme="1"/>
        <rFont val="Arial"/>
        <family val="2"/>
      </rPr>
      <t>SALVIA NEMOROSA '</t>
    </r>
    <r>
      <rPr>
        <sz val="9"/>
        <color theme="1"/>
        <rFont val="Arial"/>
        <family val="2"/>
      </rPr>
      <t>CARADONA', ŠALVĚJ HAJNÍ, K9</t>
    </r>
  </si>
  <si>
    <r>
      <rPr>
        <i/>
        <sz val="9"/>
        <color theme="1"/>
        <rFont val="Arial"/>
        <family val="2"/>
      </rPr>
      <t xml:space="preserve">SANTOLINA CHAMAECYPARISSUS, </t>
    </r>
    <r>
      <rPr>
        <sz val="9"/>
        <color theme="1"/>
        <rFont val="Arial"/>
        <family val="2"/>
      </rPr>
      <t>SVATOLÍNA CYPŘIŠKOVÁ, K9</t>
    </r>
  </si>
  <si>
    <r>
      <rPr>
        <i/>
        <sz val="9"/>
        <color theme="1"/>
        <rFont val="Arial"/>
        <family val="2"/>
      </rPr>
      <t xml:space="preserve">SEDUM TELEPHIUM </t>
    </r>
    <r>
      <rPr>
        <sz val="9"/>
        <color theme="1"/>
        <rFont val="Arial"/>
        <family val="2"/>
      </rPr>
      <t>'</t>
    </r>
    <r>
      <rPr>
        <sz val="9"/>
        <color theme="1"/>
        <rFont val="Arial"/>
        <family val="2"/>
      </rPr>
      <t>HERBSTFREUDE', ROZCHODNÍK NACHOVÝ</t>
    </r>
  </si>
  <si>
    <r>
      <rPr>
        <i/>
        <sz val="9"/>
        <color theme="1"/>
        <rFont val="Arial"/>
        <family val="2"/>
      </rPr>
      <t>SEDUM SEXANGULARE,</t>
    </r>
    <r>
      <rPr>
        <sz val="9"/>
        <color theme="1"/>
        <rFont val="Arial"/>
        <family val="2"/>
      </rPr>
      <t xml:space="preserve"> ROZCHODNÍK ŠESTIŘADÝ, K9</t>
    </r>
  </si>
  <si>
    <r>
      <rPr>
        <i/>
        <sz val="9"/>
        <color theme="1"/>
        <rFont val="Arial"/>
        <family val="2"/>
      </rPr>
      <t xml:space="preserve">SEMPERVIVUM </t>
    </r>
    <r>
      <rPr>
        <sz val="9"/>
        <color theme="1"/>
        <rFont val="Arial"/>
        <family val="2"/>
      </rPr>
      <t>'PURPLE BEAUTY', NETŘESK, K9</t>
    </r>
  </si>
  <si>
    <r>
      <rPr>
        <i/>
        <sz val="10"/>
        <color theme="1"/>
        <rFont val="Calibri"/>
        <family val="2"/>
      </rPr>
      <t>STACHYS LANATA'</t>
    </r>
    <r>
      <rPr>
        <sz val="10"/>
        <color theme="1"/>
        <rFont val="Calibri"/>
        <family val="2"/>
      </rPr>
      <t>SILVER CARPET', ČISTEC VLNATÝ</t>
    </r>
  </si>
  <si>
    <r>
      <rPr>
        <i/>
        <sz val="9"/>
        <color rgb="FF000000"/>
        <rFont val="Arial"/>
        <family val="2"/>
      </rPr>
      <t>THYMUS PRAECOX</t>
    </r>
    <r>
      <rPr>
        <sz val="9"/>
        <color rgb="FF000000"/>
        <rFont val="Arial"/>
        <family val="2"/>
      </rPr>
      <t xml:space="preserve"> 'COCCINEUS', MATEŘÍDOUŠKA ČASNÁ</t>
    </r>
  </si>
  <si>
    <r>
      <rPr>
        <i/>
        <sz val="9"/>
        <color theme="1"/>
        <rFont val="Arial"/>
        <family val="2"/>
      </rPr>
      <t>NEPETA X FAASSENII '</t>
    </r>
    <r>
      <rPr>
        <sz val="9"/>
        <color theme="1"/>
        <rFont val="Arial"/>
        <family val="2"/>
      </rPr>
      <t>ALBA', ŠANTA HROZNOVITÁ, K9</t>
    </r>
  </si>
  <si>
    <r>
      <rPr>
        <i/>
        <sz val="9"/>
        <color theme="1"/>
        <rFont val="Arial"/>
        <family val="2"/>
      </rPr>
      <t xml:space="preserve">VERBENA BONARIENSIS, </t>
    </r>
    <r>
      <rPr>
        <sz val="9"/>
        <color theme="1"/>
        <rFont val="Arial"/>
        <family val="2"/>
      </rPr>
      <t>SPORÝŠ ARGENTINSKÝ, K9</t>
    </r>
  </si>
  <si>
    <r>
      <rPr>
        <i/>
        <sz val="9"/>
        <color theme="1"/>
        <rFont val="Arial"/>
        <family val="2"/>
      </rPr>
      <t xml:space="preserve">VERONICA SPICATA </t>
    </r>
    <r>
      <rPr>
        <sz val="9"/>
        <color theme="1"/>
        <rFont val="Arial"/>
        <family val="2"/>
      </rPr>
      <t>'ROTHFUCHS', ROZRAZIL KLASNATÝ, K9</t>
    </r>
  </si>
  <si>
    <r>
      <rPr>
        <i/>
        <sz val="9"/>
        <color theme="1"/>
        <rFont val="Arial"/>
        <family val="2"/>
      </rPr>
      <t xml:space="preserve">VINCA MINOR </t>
    </r>
    <r>
      <rPr>
        <sz val="9"/>
        <color theme="1"/>
        <rFont val="Arial"/>
        <family val="2"/>
      </rPr>
      <t>'COLADA', BARVÍNEK MENŠÍ, K9</t>
    </r>
  </si>
  <si>
    <r>
      <rPr>
        <i/>
        <sz val="9"/>
        <color theme="1"/>
        <rFont val="Arial"/>
        <family val="2"/>
      </rPr>
      <t xml:space="preserve">ALLIUM SCHOENOPRASUM </t>
    </r>
    <r>
      <rPr>
        <sz val="9"/>
        <color theme="1"/>
        <rFont val="Arial"/>
        <family val="2"/>
      </rPr>
      <t>'BOHEMIA', PAŽITKA, K9</t>
    </r>
  </si>
  <si>
    <r>
      <rPr>
        <i/>
        <sz val="9"/>
        <color theme="1"/>
        <rFont val="Arial"/>
        <family val="2"/>
      </rPr>
      <t>HYSSOPUS OFFICINALIS,</t>
    </r>
    <r>
      <rPr>
        <sz val="9"/>
        <color theme="1"/>
        <rFont val="Arial"/>
        <family val="2"/>
      </rPr>
      <t xml:space="preserve"> YZOP LÉKAŘSKÝ, K9</t>
    </r>
  </si>
  <si>
    <r>
      <rPr>
        <i/>
        <sz val="10"/>
        <color theme="1"/>
        <rFont val="Calibri"/>
        <family val="2"/>
      </rPr>
      <t xml:space="preserve">MELISSA OFFICINALIS, </t>
    </r>
    <r>
      <rPr>
        <sz val="10"/>
        <color theme="1"/>
        <rFont val="Calibri"/>
        <family val="2"/>
      </rPr>
      <t>MEDUŇKA LÉKAŘSKÁ, K9</t>
    </r>
  </si>
  <si>
    <r>
      <rPr>
        <i/>
        <sz val="10"/>
        <color theme="1"/>
        <rFont val="Calibri"/>
        <family val="2"/>
      </rPr>
      <t>MENTHA PIPERITA,</t>
    </r>
    <r>
      <rPr>
        <sz val="10"/>
        <color theme="1"/>
        <rFont val="Calibri"/>
        <family val="2"/>
      </rPr>
      <t xml:space="preserve"> MÁTA PEPRNÁ, K9</t>
    </r>
  </si>
  <si>
    <r>
      <rPr>
        <i/>
        <sz val="10"/>
        <color theme="1"/>
        <rFont val="Calibri"/>
        <family val="2"/>
      </rPr>
      <t xml:space="preserve">ORIGANUM VULGARE, </t>
    </r>
    <r>
      <rPr>
        <sz val="10"/>
        <color theme="1"/>
        <rFont val="Calibri"/>
        <family val="2"/>
      </rPr>
      <t>DOBROMYSL OBECNÁ, K9</t>
    </r>
  </si>
  <si>
    <r>
      <rPr>
        <i/>
        <sz val="10"/>
        <color theme="1"/>
        <rFont val="Calibri"/>
        <family val="2"/>
      </rPr>
      <t>ROSMARINUS OFFICINALIS,</t>
    </r>
    <r>
      <rPr>
        <sz val="10"/>
        <color theme="1"/>
        <rFont val="Calibri"/>
        <family val="2"/>
      </rPr>
      <t xml:space="preserve"> ROZMARÝN LÉKAŘSKÝ, K13</t>
    </r>
  </si>
  <si>
    <r>
      <rPr>
        <i/>
        <sz val="10"/>
        <color theme="1"/>
        <rFont val="Calibri"/>
        <family val="2"/>
      </rPr>
      <t xml:space="preserve">SATUREJA HORTENSIS, </t>
    </r>
    <r>
      <rPr>
        <sz val="10"/>
        <color theme="1"/>
        <rFont val="Calibri"/>
        <family val="2"/>
      </rPr>
      <t>SATUREJKA ZAHRADNÍ, K9</t>
    </r>
  </si>
  <si>
    <r>
      <rPr>
        <i/>
        <sz val="10"/>
        <color theme="1"/>
        <rFont val="Calibri"/>
        <family val="2"/>
      </rPr>
      <t xml:space="preserve">THYMUS VULGARIS, </t>
    </r>
    <r>
      <rPr>
        <sz val="10"/>
        <color theme="1"/>
        <rFont val="Calibri"/>
        <family val="2"/>
      </rPr>
      <t>MATEŘÍDOUŠKA OBECNÁ, K9</t>
    </r>
  </si>
  <si>
    <r>
      <rPr>
        <i/>
        <sz val="9"/>
        <color theme="1"/>
        <rFont val="Arial"/>
        <family val="2"/>
      </rPr>
      <t xml:space="preserve">CALAMAGROSTIS ACUTIFLORA </t>
    </r>
    <r>
      <rPr>
        <sz val="9"/>
        <color theme="1"/>
        <rFont val="Arial"/>
        <family val="2"/>
      </rPr>
      <t>'KARL FOESTER', TŘTINA OSTROLISTÁ, K9</t>
    </r>
  </si>
  <si>
    <r>
      <rPr>
        <i/>
        <sz val="9"/>
        <color theme="1"/>
        <rFont val="Arial"/>
        <family val="2"/>
      </rPr>
      <t>DESCHAMPSIA CAESPITOSA</t>
    </r>
    <r>
      <rPr>
        <sz val="9"/>
        <color theme="1"/>
        <rFont val="Arial"/>
        <family val="2"/>
      </rPr>
      <t xml:space="preserve"> 'GOLDSCHLEIER', METLICE TRSNATÁ, K9</t>
    </r>
  </si>
  <si>
    <r>
      <rPr>
        <i/>
        <sz val="9"/>
        <color theme="1"/>
        <rFont val="Arial"/>
        <family val="2"/>
      </rPr>
      <t>DESCHAMPSIA FLEXUOSA 'T</t>
    </r>
    <r>
      <rPr>
        <sz val="9"/>
        <color theme="1"/>
        <rFont val="Arial"/>
        <family val="2"/>
      </rPr>
      <t>ATRA GOLD', METLIČKA KŘIVOLAKÁ, K9</t>
    </r>
  </si>
  <si>
    <r>
      <rPr>
        <i/>
        <sz val="9"/>
        <color theme="1"/>
        <rFont val="Arial"/>
        <family val="2"/>
      </rPr>
      <t>FARGESIA MURIELIAE '</t>
    </r>
    <r>
      <rPr>
        <sz val="9"/>
        <color theme="1"/>
        <rFont val="Arial"/>
        <family val="2"/>
      </rPr>
      <t>JUMBO', BAMBUS, C1L</t>
    </r>
  </si>
  <si>
    <r>
      <rPr>
        <i/>
        <sz val="9"/>
        <color theme="1"/>
        <rFont val="Arial"/>
        <family val="2"/>
      </rPr>
      <t xml:space="preserve">FESTUCA GLAUCA </t>
    </r>
    <r>
      <rPr>
        <sz val="9"/>
        <color theme="1"/>
        <rFont val="Arial"/>
        <family val="2"/>
      </rPr>
      <t>'ELIJAH BLUE', KOSTŘAVA SIVÁ, K9</t>
    </r>
  </si>
  <si>
    <r>
      <rPr>
        <i/>
        <sz val="9"/>
        <color theme="1"/>
        <rFont val="Arial"/>
        <family val="2"/>
      </rPr>
      <t>MISCANTHUS SINENSIS '</t>
    </r>
    <r>
      <rPr>
        <sz val="9"/>
        <color theme="1"/>
        <rFont val="Arial"/>
        <family val="2"/>
      </rPr>
      <t>GRACILLIMUS', OZDOBNICE ČÍNSKÁ, K11</t>
    </r>
  </si>
  <si>
    <r>
      <rPr>
        <i/>
        <sz val="9"/>
        <color theme="1"/>
        <rFont val="Arial"/>
        <family val="2"/>
      </rPr>
      <t>MISCANTHUS SINENSIS '</t>
    </r>
    <r>
      <rPr>
        <sz val="9"/>
        <color theme="1"/>
        <rFont val="Arial"/>
        <family val="2"/>
      </rPr>
      <t>KLEINE FONTANE', OZDOBNICE ČÍNSKÁ, K11</t>
    </r>
  </si>
  <si>
    <r>
      <rPr>
        <i/>
        <sz val="9"/>
        <color theme="1"/>
        <rFont val="Arial"/>
        <family val="2"/>
      </rPr>
      <t>MISCANTHUS SINENSIS '</t>
    </r>
    <r>
      <rPr>
        <sz val="9"/>
        <color theme="1"/>
        <rFont val="Arial"/>
        <family val="2"/>
      </rPr>
      <t>PURPURASCENS', OZDOBNICE ČÍNSKÁ, K11</t>
    </r>
  </si>
  <si>
    <r>
      <rPr>
        <i/>
        <sz val="9"/>
        <color theme="1"/>
        <rFont val="Arial"/>
        <family val="2"/>
      </rPr>
      <t xml:space="preserve">MISCANTHUS SINENSIS </t>
    </r>
    <r>
      <rPr>
        <sz val="9"/>
        <color theme="1"/>
        <rFont val="Arial"/>
        <family val="2"/>
      </rPr>
      <t>'ZEBRINUS', OZDOBNICE ČÍNSKÁ, K11</t>
    </r>
  </si>
  <si>
    <r>
      <rPr>
        <i/>
        <sz val="9"/>
        <color theme="1"/>
        <rFont val="Arial"/>
        <family val="2"/>
      </rPr>
      <t xml:space="preserve">PANICUM VIRGATUM </t>
    </r>
    <r>
      <rPr>
        <sz val="9"/>
        <color theme="1"/>
        <rFont val="Arial"/>
        <family val="2"/>
      </rPr>
      <t xml:space="preserve">'HEAVY METAL', PROSO PRUTNATÉ, K9 </t>
    </r>
  </si>
  <si>
    <r>
      <rPr>
        <i/>
        <sz val="9"/>
        <color theme="1"/>
        <rFont val="Arial"/>
        <family val="2"/>
      </rPr>
      <t xml:space="preserve">PANICUM VIRGATUM  </t>
    </r>
    <r>
      <rPr>
        <sz val="9"/>
        <color theme="1"/>
        <rFont val="Arial"/>
        <family val="2"/>
      </rPr>
      <t>'ROTSTRAHLBUSCH', PROSO PRUTNATÉ, K9</t>
    </r>
  </si>
  <si>
    <r>
      <rPr>
        <i/>
        <sz val="9"/>
        <color theme="1"/>
        <rFont val="Arial"/>
        <family val="2"/>
      </rPr>
      <t xml:space="preserve">PENNISETUM ALOPECUROIDES </t>
    </r>
    <r>
      <rPr>
        <sz val="9"/>
        <color theme="1"/>
        <rFont val="Arial"/>
        <family val="2"/>
      </rPr>
      <t>'HAMELN', DOCHAN PSÁRKOVITÝ, K9</t>
    </r>
  </si>
  <si>
    <r>
      <rPr>
        <i/>
        <sz val="9"/>
        <color theme="1"/>
        <rFont val="Arial"/>
        <family val="2"/>
      </rPr>
      <t>SESLERIA AUTUMNALIS,</t>
    </r>
    <r>
      <rPr>
        <sz val="9"/>
        <color theme="1"/>
        <rFont val="Arial"/>
        <family val="2"/>
      </rPr>
      <t xml:space="preserve"> PĚCHAVA PODZIMNÍ, K9</t>
    </r>
  </si>
  <si>
    <r>
      <rPr>
        <i/>
        <sz val="9"/>
        <color theme="1"/>
        <rFont val="Arial"/>
        <family val="2"/>
      </rPr>
      <t>STIPA TENUISSIMA 'PONYTAILS'</t>
    </r>
    <r>
      <rPr>
        <sz val="9"/>
        <color theme="1"/>
        <rFont val="Arial"/>
        <family val="2"/>
      </rPr>
      <t>, KAVYL PÉŘOVITÝ, K9</t>
    </r>
  </si>
  <si>
    <r>
      <rPr>
        <i/>
        <sz val="9"/>
        <color theme="1"/>
        <rFont val="Arial"/>
        <family val="2"/>
      </rPr>
      <t>AKEBIA QUINATA,</t>
    </r>
    <r>
      <rPr>
        <sz val="9"/>
        <color theme="1"/>
        <rFont val="Arial"/>
        <family val="2"/>
      </rPr>
      <t xml:space="preserve"> AKÉBIE PĚTIČETNÁ, C2L</t>
    </r>
  </si>
  <si>
    <r>
      <rPr>
        <i/>
        <sz val="9"/>
        <color theme="1"/>
        <rFont val="Arial"/>
        <family val="2"/>
      </rPr>
      <t xml:space="preserve">CLEMATIS </t>
    </r>
    <r>
      <rPr>
        <sz val="9"/>
        <color theme="1"/>
        <rFont val="Arial"/>
        <family val="2"/>
      </rPr>
      <t>'MISS BATEMAN', PLAMÉNEK, C2L</t>
    </r>
  </si>
  <si>
    <r>
      <rPr>
        <i/>
        <sz val="9"/>
        <color theme="1"/>
        <rFont val="Arial"/>
        <family val="2"/>
      </rPr>
      <t xml:space="preserve">HEDERA HELIX, </t>
    </r>
    <r>
      <rPr>
        <sz val="9"/>
        <color theme="1"/>
        <rFont val="Arial"/>
        <family val="2"/>
      </rPr>
      <t>BŘEČŤAN POPÍNAVÝ, K9</t>
    </r>
  </si>
  <si>
    <r>
      <rPr>
        <i/>
        <sz val="9"/>
        <color theme="1"/>
        <rFont val="Arial"/>
        <family val="2"/>
      </rPr>
      <t>PARTHENOCISSUS TRICUSPIDATA '</t>
    </r>
    <r>
      <rPr>
        <sz val="9"/>
        <color theme="1"/>
        <rFont val="Arial"/>
        <family val="2"/>
      </rPr>
      <t>VEITCHII', PŘÍSAVNÍK TROJCÍPÝ, K9</t>
    </r>
  </si>
  <si>
    <r>
      <rPr>
        <i/>
        <sz val="9"/>
        <color theme="1"/>
        <rFont val="Arial"/>
        <family val="2"/>
      </rPr>
      <t xml:space="preserve">ALLIUM SPHAEROCEPHALON, </t>
    </r>
    <r>
      <rPr>
        <sz val="9"/>
        <color theme="1"/>
        <rFont val="Arial"/>
        <family val="2"/>
      </rPr>
      <t>ČESNEK KULATOHLAVÝ</t>
    </r>
  </si>
  <si>
    <r>
      <rPr>
        <i/>
        <sz val="9"/>
        <color theme="1"/>
        <rFont val="Arial"/>
        <family val="2"/>
      </rPr>
      <t>ALLIUM AFLATUNENSE '</t>
    </r>
    <r>
      <rPr>
        <sz val="9"/>
        <color theme="1"/>
        <rFont val="Arial"/>
        <family val="2"/>
      </rPr>
      <t>PURPLE SENSATION', ČESNEK AFLATUNSKÝ</t>
    </r>
  </si>
  <si>
    <r>
      <rPr>
        <i/>
        <sz val="9"/>
        <color theme="1"/>
        <rFont val="Arial"/>
        <family val="2"/>
      </rPr>
      <t xml:space="preserve">ALOE VERA, </t>
    </r>
    <r>
      <rPr>
        <sz val="9"/>
        <color theme="1"/>
        <rFont val="Arial"/>
        <family val="2"/>
      </rPr>
      <t>ALOE PRAVÁ, K6</t>
    </r>
  </si>
  <si>
    <r>
      <rPr>
        <i/>
        <sz val="9"/>
        <color theme="1"/>
        <rFont val="Arial"/>
        <family val="2"/>
      </rPr>
      <t>CRASSULA ARBORESCENS</t>
    </r>
    <r>
      <rPr>
        <sz val="9"/>
        <color theme="1"/>
        <rFont val="Arial"/>
        <family val="2"/>
      </rPr>
      <t>, TLUSTICE STROMKOVITÁ, K6</t>
    </r>
  </si>
  <si>
    <r>
      <rPr>
        <i/>
        <sz val="9"/>
        <color theme="1"/>
        <rFont val="Arial"/>
        <family val="2"/>
      </rPr>
      <t>ECHEVERIA AGAVOIDES</t>
    </r>
    <r>
      <rPr>
        <sz val="9"/>
        <color theme="1"/>
        <rFont val="Arial"/>
        <family val="2"/>
      </rPr>
      <t>, DUŽNATKA, K6</t>
    </r>
  </si>
  <si>
    <r>
      <rPr>
        <i/>
        <sz val="9"/>
        <color theme="1"/>
        <rFont val="Arial"/>
        <family val="2"/>
      </rPr>
      <t>ECHEVERIA ELEGANS,</t>
    </r>
    <r>
      <rPr>
        <sz val="9"/>
        <color theme="1"/>
        <rFont val="Arial"/>
        <family val="2"/>
      </rPr>
      <t xml:space="preserve"> DUŽNATKA, K6</t>
    </r>
  </si>
  <si>
    <r>
      <rPr>
        <i/>
        <sz val="9"/>
        <color theme="1"/>
        <rFont val="Arial"/>
        <family val="2"/>
      </rPr>
      <t>ECHEVERIA HERCULES,</t>
    </r>
    <r>
      <rPr>
        <sz val="9"/>
        <color theme="1"/>
        <rFont val="Arial"/>
        <family val="2"/>
      </rPr>
      <t xml:space="preserve"> DUŽNATKA, K6</t>
    </r>
  </si>
  <si>
    <r>
      <rPr>
        <i/>
        <sz val="9"/>
        <color theme="1"/>
        <rFont val="Arial"/>
        <family val="2"/>
      </rPr>
      <t xml:space="preserve">ECHEVERIA PERLE VON NURNBERG, </t>
    </r>
    <r>
      <rPr>
        <sz val="9"/>
        <color theme="1"/>
        <rFont val="Arial"/>
        <family val="2"/>
      </rPr>
      <t>DUŽNATKA, K6</t>
    </r>
  </si>
  <si>
    <r>
      <rPr>
        <i/>
        <sz val="9"/>
        <color theme="1"/>
        <rFont val="Arial"/>
        <family val="2"/>
      </rPr>
      <t xml:space="preserve">EUPHORBIA ACRURENSIS, </t>
    </r>
    <r>
      <rPr>
        <sz val="9"/>
        <color theme="1"/>
        <rFont val="Arial"/>
        <family val="2"/>
      </rPr>
      <t>PRYŠEC, K18</t>
    </r>
  </si>
  <si>
    <r>
      <rPr>
        <i/>
        <sz val="9"/>
        <color theme="1"/>
        <rFont val="Arial"/>
        <family val="2"/>
      </rPr>
      <t xml:space="preserve">HAWORTHIA FASCIATA, </t>
    </r>
    <r>
      <rPr>
        <sz val="9"/>
        <color theme="1"/>
        <rFont val="Arial"/>
        <family val="2"/>
      </rPr>
      <t>HAVORCIE, K6</t>
    </r>
  </si>
  <si>
    <r>
      <rPr>
        <i/>
        <sz val="9"/>
        <color theme="1"/>
        <rFont val="Arial"/>
        <family val="2"/>
      </rPr>
      <t xml:space="preserve">SANSEVIERA ZEYLANICA, </t>
    </r>
    <r>
      <rPr>
        <sz val="9"/>
        <color theme="1"/>
        <rFont val="Arial"/>
        <family val="2"/>
      </rPr>
      <t>TCHÝNIN JAZYK, K12</t>
    </r>
  </si>
  <si>
    <r>
      <rPr>
        <i/>
        <sz val="9"/>
        <color theme="1"/>
        <rFont val="Arial"/>
        <family val="2"/>
      </rPr>
      <t xml:space="preserve">EPIPREMNUM AUREUM, </t>
    </r>
    <r>
      <rPr>
        <sz val="9"/>
        <color theme="1"/>
        <rFont val="Arial"/>
        <family val="2"/>
      </rPr>
      <t>ŠPLHAVNICE ZLATÁ, K12</t>
    </r>
  </si>
  <si>
    <t>Hnojivo pro okrasné dřeviny 1kg  (4 tablety/strom)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</si>
</sst>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1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vertAlign val="superscript"/>
      <sz val="9"/>
      <color theme="1"/>
      <name val="Arial"/>
      <family val="2"/>
    </font>
    <font>
      <i/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2" fontId="2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0" fontId="3" fillId="3" borderId="6" xfId="0" applyFont="1" applyFill="1" applyBorder="1"/>
    <xf numFmtId="0" fontId="3" fillId="3" borderId="7" xfId="0" applyFont="1" applyFill="1" applyBorder="1"/>
    <xf numFmtId="0" fontId="2" fillId="3" borderId="7" xfId="0" applyFont="1" applyFill="1" applyBorder="1" applyAlignment="1">
      <alignment wrapText="1"/>
    </xf>
    <xf numFmtId="164" fontId="3" fillId="3" borderId="7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/>
    <xf numFmtId="0" fontId="3" fillId="4" borderId="6" xfId="0" applyFont="1" applyFill="1" applyBorder="1"/>
    <xf numFmtId="0" fontId="3" fillId="4" borderId="7" xfId="0" applyFont="1" applyFill="1" applyBorder="1"/>
    <xf numFmtId="0" fontId="2" fillId="4" borderId="7" xfId="0" applyFont="1" applyFill="1" applyBorder="1" applyAlignment="1">
      <alignment wrapText="1"/>
    </xf>
    <xf numFmtId="164" fontId="3" fillId="4" borderId="7" xfId="0" applyNumberFormat="1" applyFont="1" applyFill="1" applyBorder="1"/>
    <xf numFmtId="164" fontId="3" fillId="0" borderId="7" xfId="0" applyNumberFormat="1" applyFont="1" applyBorder="1"/>
    <xf numFmtId="0" fontId="3" fillId="4" borderId="8" xfId="0" applyFont="1" applyFill="1" applyBorder="1"/>
    <xf numFmtId="0" fontId="2" fillId="4" borderId="8" xfId="0" applyFont="1" applyFill="1" applyBorder="1" applyAlignment="1">
      <alignment wrapText="1"/>
    </xf>
    <xf numFmtId="0" fontId="3" fillId="0" borderId="7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4" fillId="2" borderId="0" xfId="0" applyFont="1" applyFill="1" applyBorder="1" applyAlignment="1">
      <alignment horizontal="left"/>
    </xf>
    <xf numFmtId="0" fontId="3" fillId="3" borderId="8" xfId="0" applyFont="1" applyFill="1" applyBorder="1"/>
    <xf numFmtId="0" fontId="2" fillId="3" borderId="8" xfId="0" applyFont="1" applyFill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3" fillId="0" borderId="7" xfId="0" applyFont="1" applyBorder="1" applyAlignment="1">
      <alignment wrapText="1"/>
    </xf>
    <xf numFmtId="0" fontId="1" fillId="0" borderId="7" xfId="0" applyFont="1" applyBorder="1"/>
    <xf numFmtId="164" fontId="3" fillId="3" borderId="5" xfId="0" applyNumberFormat="1" applyFont="1" applyFill="1" applyBorder="1" applyAlignment="1">
      <alignment horizontal="right"/>
    </xf>
    <xf numFmtId="0" fontId="1" fillId="0" borderId="7" xfId="0" applyFont="1" applyBorder="1"/>
    <xf numFmtId="0" fontId="3" fillId="3" borderId="5" xfId="0" applyFont="1" applyFill="1" applyBorder="1"/>
    <xf numFmtId="164" fontId="3" fillId="4" borderId="5" xfId="0" applyNumberFormat="1" applyFont="1" applyFill="1" applyBorder="1" applyAlignment="1">
      <alignment horizontal="right"/>
    </xf>
    <xf numFmtId="164" fontId="2" fillId="4" borderId="5" xfId="0" applyNumberFormat="1" applyFont="1" applyFill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0" fontId="1" fillId="0" borderId="10" xfId="0" applyFont="1" applyBorder="1"/>
    <xf numFmtId="164" fontId="4" fillId="3" borderId="5" xfId="0" applyNumberFormat="1" applyFont="1" applyFill="1" applyBorder="1" applyAlignment="1">
      <alignment horizontal="right"/>
    </xf>
    <xf numFmtId="0" fontId="3" fillId="4" borderId="5" xfId="0" applyFont="1" applyFill="1" applyBorder="1"/>
    <xf numFmtId="0" fontId="2" fillId="4" borderId="11" xfId="0" applyFont="1" applyFill="1" applyBorder="1" applyAlignment="1">
      <alignment horizontal="center" wrapText="1"/>
    </xf>
    <xf numFmtId="0" fontId="1" fillId="0" borderId="11" xfId="0" applyFont="1" applyBorder="1"/>
    <xf numFmtId="0" fontId="1" fillId="0" borderId="7" xfId="0" applyFont="1" applyBorder="1"/>
    <xf numFmtId="2" fontId="2" fillId="4" borderId="11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0" fontId="1" fillId="0" borderId="12" xfId="0" applyFont="1" applyBorder="1"/>
    <xf numFmtId="4" fontId="2" fillId="2" borderId="0" xfId="0" applyNumberFormat="1" applyFont="1" applyFill="1" applyBorder="1" applyAlignment="1">
      <alignment horizontal="center" wrapText="1"/>
    </xf>
    <xf numFmtId="0" fontId="1" fillId="0" borderId="11" xfId="0" applyFont="1" applyBorder="1"/>
    <xf numFmtId="4" fontId="2" fillId="2" borderId="5" xfId="0" applyNumberFormat="1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1" fillId="0" borderId="13" xfId="0" applyFont="1" applyBorder="1"/>
    <xf numFmtId="0" fontId="1" fillId="0" borderId="6" xfId="0" applyFont="1" applyBorder="1"/>
    <xf numFmtId="4" fontId="2" fillId="4" borderId="0" xfId="0" applyNumberFormat="1" applyFont="1" applyFill="1" applyBorder="1" applyAlignment="1">
      <alignment horizontal="center" wrapText="1"/>
    </xf>
    <xf numFmtId="0" fontId="1" fillId="0" borderId="11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5" xfId="0" applyFont="1" applyBorder="1"/>
    <xf numFmtId="0" fontId="3" fillId="0" borderId="6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8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4" fillId="0" borderId="8" xfId="0" applyFont="1" applyFill="1" applyBorder="1"/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0" fontId="1" fillId="0" borderId="10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wrapText="1"/>
    </xf>
    <xf numFmtId="164" fontId="3" fillId="0" borderId="7" xfId="0" applyNumberFormat="1" applyFont="1" applyFill="1" applyBorder="1"/>
    <xf numFmtId="0" fontId="4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wrapText="1"/>
    </xf>
    <xf numFmtId="164" fontId="3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vertical="top"/>
    </xf>
    <xf numFmtId="164" fontId="3" fillId="0" borderId="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/>
    <xf numFmtId="0" fontId="6" fillId="0" borderId="6" xfId="0" applyFont="1" applyFill="1" applyBorder="1"/>
    <xf numFmtId="164" fontId="3" fillId="0" borderId="7" xfId="0" applyNumberFormat="1" applyFont="1" applyFill="1" applyBorder="1"/>
    <xf numFmtId="0" fontId="6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/>
    <xf numFmtId="0" fontId="6" fillId="0" borderId="10" xfId="0" applyFont="1" applyFill="1" applyBorder="1" applyAlignment="1">
      <alignment wrapText="1"/>
    </xf>
    <xf numFmtId="164" fontId="3" fillId="0" borderId="14" xfId="0" applyNumberFormat="1" applyFont="1" applyFill="1" applyBorder="1" applyAlignment="1">
      <alignment horizontal="right"/>
    </xf>
    <xf numFmtId="0" fontId="6" fillId="0" borderId="10" xfId="0" applyFont="1" applyFill="1" applyBorder="1"/>
    <xf numFmtId="164" fontId="3" fillId="0" borderId="10" xfId="0" applyNumberFormat="1" applyFont="1" applyFill="1" applyBorder="1"/>
    <xf numFmtId="0" fontId="6" fillId="0" borderId="8" xfId="0" applyFont="1" applyFill="1" applyBorder="1"/>
    <xf numFmtId="0" fontId="2" fillId="0" borderId="7" xfId="0" applyFont="1" applyFill="1" applyBorder="1"/>
    <xf numFmtId="0" fontId="3" fillId="0" borderId="7" xfId="0" applyFont="1" applyFill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164" fontId="3" fillId="0" borderId="1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8" xfId="0" applyFont="1" applyFill="1" applyBorder="1"/>
    <xf numFmtId="164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2" fillId="0" borderId="7" xfId="0" applyFont="1" applyFill="1" applyBorder="1"/>
    <xf numFmtId="164" fontId="3" fillId="0" borderId="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7" xfId="0" applyFont="1" applyFill="1" applyBorder="1"/>
    <xf numFmtId="0" fontId="2" fillId="0" borderId="7" xfId="0" applyFont="1" applyFill="1" applyBorder="1" applyAlignment="1">
      <alignment wrapText="1"/>
    </xf>
    <xf numFmtId="164" fontId="2" fillId="0" borderId="7" xfId="0" applyNumberFormat="1" applyFont="1" applyFill="1" applyBorder="1"/>
    <xf numFmtId="0" fontId="4" fillId="0" borderId="8" xfId="0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0" borderId="10" xfId="0" applyNumberFormat="1" applyFont="1" applyFill="1" applyBorder="1"/>
    <xf numFmtId="0" fontId="3" fillId="0" borderId="7" xfId="0" applyFont="1" applyFill="1" applyBorder="1" applyAlignment="1">
      <alignment wrapText="1"/>
    </xf>
    <xf numFmtId="164" fontId="3" fillId="0" borderId="9" xfId="0" applyNumberFormat="1" applyFont="1" applyFill="1" applyBorder="1"/>
    <xf numFmtId="0" fontId="3" fillId="0" borderId="9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J255"/>
  <sheetViews>
    <sheetView tabSelected="1" zoomScale="115" zoomScaleNormal="115" workbookViewId="0" topLeftCell="A1">
      <selection activeCell="J9" sqref="J9"/>
    </sheetView>
  </sheetViews>
  <sheetFormatPr defaultColWidth="12.57421875" defaultRowHeight="12.75"/>
  <cols>
    <col min="1" max="1" width="6.00390625" style="0" customWidth="1"/>
    <col min="2" max="2" width="10.421875" style="0" customWidth="1"/>
    <col min="3" max="3" width="49.421875" style="0" customWidth="1"/>
    <col min="4" max="4" width="5.8515625" style="0" customWidth="1"/>
    <col min="5" max="5" width="7.7109375" style="0" customWidth="1"/>
    <col min="6" max="6" width="9.421875" style="0" customWidth="1"/>
    <col min="7" max="7" width="12.00390625" style="0" customWidth="1"/>
    <col min="8" max="8" width="0.2890625" style="0" customWidth="1"/>
    <col min="9" max="26" width="11.140625" style="0" customWidth="1"/>
  </cols>
  <sheetData>
    <row r="1" spans="1:8" ht="12.75">
      <c r="A1" s="1"/>
      <c r="B1" s="2" t="s">
        <v>0</v>
      </c>
      <c r="C1" s="3" t="s">
        <v>1</v>
      </c>
      <c r="D1" s="2"/>
      <c r="E1" s="4"/>
      <c r="F1" s="4"/>
      <c r="G1" s="49"/>
      <c r="H1" s="50"/>
    </row>
    <row r="2" spans="1:8" ht="12.75">
      <c r="A2" s="5"/>
      <c r="B2" s="6" t="s">
        <v>2</v>
      </c>
      <c r="C2" s="7" t="s">
        <v>3</v>
      </c>
      <c r="D2" s="6"/>
      <c r="E2" s="8"/>
      <c r="F2" s="8"/>
      <c r="G2" s="51"/>
      <c r="H2" s="52"/>
    </row>
    <row r="3" spans="1:8" ht="24">
      <c r="A3" s="5"/>
      <c r="B3" s="6" t="s">
        <v>4</v>
      </c>
      <c r="C3" s="9" t="s">
        <v>5</v>
      </c>
      <c r="D3" s="6"/>
      <c r="E3" s="8"/>
      <c r="F3" s="8"/>
      <c r="G3" s="51"/>
      <c r="H3" s="52"/>
    </row>
    <row r="4" spans="1:8" ht="12.75">
      <c r="A4" s="5"/>
      <c r="B4" s="6" t="s">
        <v>6</v>
      </c>
      <c r="C4" s="9" t="s">
        <v>7</v>
      </c>
      <c r="D4" s="6"/>
      <c r="E4" s="8"/>
      <c r="F4" s="8"/>
      <c r="G4" s="51"/>
      <c r="H4" s="52"/>
    </row>
    <row r="5" spans="1:8" ht="24">
      <c r="A5" s="10"/>
      <c r="B5" s="11" t="s">
        <v>8</v>
      </c>
      <c r="C5" s="11"/>
      <c r="D5" s="11"/>
      <c r="E5" s="12"/>
      <c r="F5" s="12"/>
      <c r="G5" s="53"/>
      <c r="H5" s="37"/>
    </row>
    <row r="6" spans="1:8" ht="12.75">
      <c r="A6" s="54" t="s">
        <v>9</v>
      </c>
      <c r="B6" s="45" t="s">
        <v>10</v>
      </c>
      <c r="C6" s="45" t="s">
        <v>11</v>
      </c>
      <c r="D6" s="45" t="s">
        <v>12</v>
      </c>
      <c r="E6" s="48" t="s">
        <v>13</v>
      </c>
      <c r="F6" s="48" t="s">
        <v>14</v>
      </c>
      <c r="G6" s="57" t="s">
        <v>15</v>
      </c>
      <c r="H6" s="58"/>
    </row>
    <row r="7" spans="1:8" ht="12.75">
      <c r="A7" s="55"/>
      <c r="B7" s="46"/>
      <c r="C7" s="46"/>
      <c r="D7" s="46"/>
      <c r="E7" s="46"/>
      <c r="F7" s="46"/>
      <c r="G7" s="59"/>
      <c r="H7" s="60"/>
    </row>
    <row r="8" spans="1:8" ht="12.75">
      <c r="A8" s="55"/>
      <c r="B8" s="46"/>
      <c r="C8" s="46"/>
      <c r="D8" s="46"/>
      <c r="E8" s="46"/>
      <c r="F8" s="46"/>
      <c r="G8" s="59"/>
      <c r="H8" s="60"/>
    </row>
    <row r="9" spans="1:8" ht="12.75">
      <c r="A9" s="56"/>
      <c r="B9" s="47"/>
      <c r="C9" s="47"/>
      <c r="D9" s="47"/>
      <c r="E9" s="47"/>
      <c r="F9" s="47"/>
      <c r="G9" s="61"/>
      <c r="H9" s="35"/>
    </row>
    <row r="10" spans="1:8" ht="12.75">
      <c r="A10" s="13"/>
      <c r="B10" s="14"/>
      <c r="C10" s="15" t="s">
        <v>16</v>
      </c>
      <c r="D10" s="14"/>
      <c r="E10" s="14"/>
      <c r="F10" s="16"/>
      <c r="G10" s="38"/>
      <c r="H10" s="37"/>
    </row>
    <row r="11" spans="1:8" ht="12.75">
      <c r="A11" s="13"/>
      <c r="B11" s="14"/>
      <c r="C11" s="15" t="s">
        <v>17</v>
      </c>
      <c r="D11" s="14"/>
      <c r="E11" s="14"/>
      <c r="F11" s="16"/>
      <c r="G11" s="38"/>
      <c r="H11" s="37"/>
    </row>
    <row r="12" spans="1:8" ht="24">
      <c r="A12" s="62">
        <v>1</v>
      </c>
      <c r="B12" s="63">
        <v>111212215</v>
      </c>
      <c r="C12" s="64" t="s">
        <v>18</v>
      </c>
      <c r="D12" s="65" t="s">
        <v>19</v>
      </c>
      <c r="E12" s="65">
        <f>330+206</f>
        <v>536</v>
      </c>
      <c r="F12" s="66"/>
      <c r="G12" s="67">
        <f aca="true" t="shared" si="0" ref="G12:G24">E12*F12</f>
        <v>0</v>
      </c>
      <c r="H12" s="68"/>
    </row>
    <row r="13" spans="1:8" ht="12.75">
      <c r="A13" s="62">
        <v>2</v>
      </c>
      <c r="B13" s="69">
        <v>112155311</v>
      </c>
      <c r="C13" s="69" t="s">
        <v>20</v>
      </c>
      <c r="D13" s="70" t="s">
        <v>19</v>
      </c>
      <c r="E13" s="65">
        <v>536</v>
      </c>
      <c r="F13" s="66"/>
      <c r="G13" s="67">
        <f t="shared" si="0"/>
        <v>0</v>
      </c>
      <c r="H13" s="68"/>
    </row>
    <row r="14" spans="1:8" ht="12.75">
      <c r="A14" s="62">
        <v>3</v>
      </c>
      <c r="B14" s="69">
        <v>112101101</v>
      </c>
      <c r="C14" s="69" t="s">
        <v>21</v>
      </c>
      <c r="D14" s="65" t="s">
        <v>22</v>
      </c>
      <c r="E14" s="65">
        <v>7</v>
      </c>
      <c r="F14" s="66"/>
      <c r="G14" s="67">
        <f t="shared" si="0"/>
        <v>0</v>
      </c>
      <c r="H14" s="68"/>
    </row>
    <row r="15" spans="1:8" ht="24">
      <c r="A15" s="62">
        <v>4</v>
      </c>
      <c r="B15" s="69">
        <v>112101102</v>
      </c>
      <c r="C15" s="64" t="s">
        <v>23</v>
      </c>
      <c r="D15" s="65" t="s">
        <v>22</v>
      </c>
      <c r="E15" s="65">
        <v>1</v>
      </c>
      <c r="F15" s="66"/>
      <c r="G15" s="67">
        <f t="shared" si="0"/>
        <v>0</v>
      </c>
      <c r="H15" s="68"/>
    </row>
    <row r="16" spans="1:8" ht="12.75">
      <c r="A16" s="62">
        <v>5</v>
      </c>
      <c r="B16" s="69">
        <v>112101103</v>
      </c>
      <c r="C16" s="69" t="s">
        <v>24</v>
      </c>
      <c r="D16" s="65" t="s">
        <v>22</v>
      </c>
      <c r="E16" s="65">
        <v>1</v>
      </c>
      <c r="F16" s="66"/>
      <c r="G16" s="67">
        <f t="shared" si="0"/>
        <v>0</v>
      </c>
      <c r="H16" s="68"/>
    </row>
    <row r="17" spans="1:10" ht="24">
      <c r="A17" s="62">
        <v>6</v>
      </c>
      <c r="B17" s="69">
        <v>112155115</v>
      </c>
      <c r="C17" s="64" t="s">
        <v>25</v>
      </c>
      <c r="D17" s="70" t="s">
        <v>22</v>
      </c>
      <c r="E17" s="65">
        <v>7</v>
      </c>
      <c r="F17" s="66"/>
      <c r="G17" s="67">
        <f t="shared" si="0"/>
        <v>0</v>
      </c>
      <c r="H17" s="68"/>
      <c r="J17" s="19"/>
    </row>
    <row r="18" spans="1:10" ht="24">
      <c r="A18" s="62">
        <v>7</v>
      </c>
      <c r="B18" s="69">
        <v>112155121</v>
      </c>
      <c r="C18" s="64" t="s">
        <v>26</v>
      </c>
      <c r="D18" s="70" t="s">
        <v>22</v>
      </c>
      <c r="E18" s="65">
        <v>1</v>
      </c>
      <c r="F18" s="66"/>
      <c r="G18" s="67">
        <f t="shared" si="0"/>
        <v>0</v>
      </c>
      <c r="H18" s="68"/>
      <c r="J18" s="19"/>
    </row>
    <row r="19" spans="1:10" ht="24">
      <c r="A19" s="62">
        <v>8</v>
      </c>
      <c r="B19" s="69">
        <v>112155125</v>
      </c>
      <c r="C19" s="64" t="s">
        <v>27</v>
      </c>
      <c r="D19" s="70" t="s">
        <v>22</v>
      </c>
      <c r="E19" s="65">
        <v>1</v>
      </c>
      <c r="F19" s="66"/>
      <c r="G19" s="67">
        <f t="shared" si="0"/>
        <v>0</v>
      </c>
      <c r="H19" s="68"/>
      <c r="J19" s="19"/>
    </row>
    <row r="20" spans="1:8" ht="24">
      <c r="A20" s="62">
        <v>9</v>
      </c>
      <c r="B20" s="69">
        <v>112201111</v>
      </c>
      <c r="C20" s="64" t="s">
        <v>28</v>
      </c>
      <c r="D20" s="70" t="s">
        <v>22</v>
      </c>
      <c r="E20" s="70">
        <v>6</v>
      </c>
      <c r="F20" s="71"/>
      <c r="G20" s="72">
        <f t="shared" si="0"/>
        <v>0</v>
      </c>
      <c r="H20" s="73"/>
    </row>
    <row r="21" spans="1:8" ht="24">
      <c r="A21" s="62">
        <v>10</v>
      </c>
      <c r="B21" s="69">
        <v>112201112</v>
      </c>
      <c r="C21" s="64" t="s">
        <v>29</v>
      </c>
      <c r="D21" s="70" t="s">
        <v>22</v>
      </c>
      <c r="E21" s="70">
        <v>1</v>
      </c>
      <c r="F21" s="71"/>
      <c r="G21" s="72">
        <f t="shared" si="0"/>
        <v>0</v>
      </c>
      <c r="H21" s="73"/>
    </row>
    <row r="22" spans="1:8" ht="24">
      <c r="A22" s="62">
        <v>11</v>
      </c>
      <c r="B22" s="69">
        <v>112201113</v>
      </c>
      <c r="C22" s="64" t="s">
        <v>30</v>
      </c>
      <c r="D22" s="70" t="s">
        <v>22</v>
      </c>
      <c r="E22" s="70">
        <v>1</v>
      </c>
      <c r="F22" s="71"/>
      <c r="G22" s="72">
        <f t="shared" si="0"/>
        <v>0</v>
      </c>
      <c r="H22" s="73"/>
    </row>
    <row r="23" spans="1:8" ht="24">
      <c r="A23" s="62">
        <v>12</v>
      </c>
      <c r="B23" s="69">
        <v>112201115</v>
      </c>
      <c r="C23" s="64" t="s">
        <v>31</v>
      </c>
      <c r="D23" s="70" t="s">
        <v>22</v>
      </c>
      <c r="E23" s="70">
        <v>1</v>
      </c>
      <c r="F23" s="71"/>
      <c r="G23" s="72">
        <f t="shared" si="0"/>
        <v>0</v>
      </c>
      <c r="H23" s="73"/>
    </row>
    <row r="24" spans="1:8" ht="12.75">
      <c r="A24" s="62">
        <v>13</v>
      </c>
      <c r="B24" s="74" t="s">
        <v>32</v>
      </c>
      <c r="C24" s="75" t="s">
        <v>33</v>
      </c>
      <c r="D24" s="76" t="s">
        <v>22</v>
      </c>
      <c r="E24" s="76">
        <v>9</v>
      </c>
      <c r="F24" s="77"/>
      <c r="G24" s="72">
        <f t="shared" si="0"/>
        <v>0</v>
      </c>
      <c r="H24" s="73"/>
    </row>
    <row r="25" spans="1:8" ht="12.75">
      <c r="A25" s="20"/>
      <c r="B25" s="21"/>
      <c r="C25" s="22" t="s">
        <v>34</v>
      </c>
      <c r="D25" s="21"/>
      <c r="E25" s="21"/>
      <c r="F25" s="23"/>
      <c r="G25" s="44"/>
      <c r="H25" s="37"/>
    </row>
    <row r="26" spans="1:8" ht="24">
      <c r="A26" s="78">
        <v>14</v>
      </c>
      <c r="B26" s="69" t="s">
        <v>32</v>
      </c>
      <c r="C26" s="79" t="s">
        <v>35</v>
      </c>
      <c r="D26" s="70" t="s">
        <v>36</v>
      </c>
      <c r="E26" s="70">
        <v>122</v>
      </c>
      <c r="F26" s="71"/>
      <c r="G26" s="67">
        <f aca="true" t="shared" si="1" ref="G26:G54">E26*F26</f>
        <v>0</v>
      </c>
      <c r="H26" s="68"/>
    </row>
    <row r="27" spans="1:8" ht="24">
      <c r="A27" s="62">
        <v>15</v>
      </c>
      <c r="B27" s="69" t="s">
        <v>32</v>
      </c>
      <c r="C27" s="64" t="s">
        <v>37</v>
      </c>
      <c r="D27" s="80" t="s">
        <v>36</v>
      </c>
      <c r="E27" s="80">
        <v>118</v>
      </c>
      <c r="F27" s="81"/>
      <c r="G27" s="82">
        <f t="shared" si="1"/>
        <v>0</v>
      </c>
      <c r="H27" s="73"/>
    </row>
    <row r="28" spans="1:8" ht="24">
      <c r="A28" s="78">
        <v>16</v>
      </c>
      <c r="B28" s="69" t="s">
        <v>32</v>
      </c>
      <c r="C28" s="64" t="s">
        <v>38</v>
      </c>
      <c r="D28" s="70" t="s">
        <v>36</v>
      </c>
      <c r="E28" s="70">
        <v>4</v>
      </c>
      <c r="F28" s="71"/>
      <c r="G28" s="82">
        <f t="shared" si="1"/>
        <v>0</v>
      </c>
      <c r="H28" s="73"/>
    </row>
    <row r="29" spans="1:8" ht="12.75">
      <c r="A29" s="62">
        <v>17</v>
      </c>
      <c r="B29" s="69" t="s">
        <v>32</v>
      </c>
      <c r="C29" s="69" t="s">
        <v>39</v>
      </c>
      <c r="D29" s="70" t="s">
        <v>36</v>
      </c>
      <c r="E29" s="70">
        <v>122</v>
      </c>
      <c r="F29" s="71"/>
      <c r="G29" s="82">
        <f t="shared" si="1"/>
        <v>0</v>
      </c>
      <c r="H29" s="73"/>
    </row>
    <row r="30" spans="1:8" ht="12.75">
      <c r="A30" s="78">
        <v>18</v>
      </c>
      <c r="B30" s="69" t="s">
        <v>32</v>
      </c>
      <c r="C30" s="83" t="s">
        <v>274</v>
      </c>
      <c r="D30" s="70" t="s">
        <v>40</v>
      </c>
      <c r="E30" s="70">
        <v>5</v>
      </c>
      <c r="F30" s="71"/>
      <c r="G30" s="82">
        <f t="shared" si="1"/>
        <v>0</v>
      </c>
      <c r="H30" s="73"/>
    </row>
    <row r="31" spans="1:8" ht="12.75">
      <c r="A31" s="62">
        <v>19</v>
      </c>
      <c r="B31" s="63">
        <v>10321100</v>
      </c>
      <c r="C31" s="69" t="s">
        <v>41</v>
      </c>
      <c r="D31" s="70" t="s">
        <v>42</v>
      </c>
      <c r="E31" s="70">
        <v>31.2</v>
      </c>
      <c r="F31" s="66"/>
      <c r="G31" s="67">
        <f t="shared" si="1"/>
        <v>0</v>
      </c>
      <c r="H31" s="68"/>
    </row>
    <row r="32" spans="1:8" ht="12.75">
      <c r="A32" s="78">
        <v>20</v>
      </c>
      <c r="B32" s="69" t="s">
        <v>32</v>
      </c>
      <c r="C32" s="84" t="s">
        <v>43</v>
      </c>
      <c r="D32" s="65" t="s">
        <v>19</v>
      </c>
      <c r="E32" s="65">
        <v>246</v>
      </c>
      <c r="F32" s="85"/>
      <c r="G32" s="67">
        <f t="shared" si="1"/>
        <v>0</v>
      </c>
      <c r="H32" s="68"/>
    </row>
    <row r="33" spans="1:8" ht="24">
      <c r="A33" s="62">
        <v>21</v>
      </c>
      <c r="B33" s="69">
        <v>184215132</v>
      </c>
      <c r="C33" s="86" t="s">
        <v>44</v>
      </c>
      <c r="D33" s="70" t="s">
        <v>36</v>
      </c>
      <c r="E33" s="70">
        <v>122</v>
      </c>
      <c r="F33" s="71"/>
      <c r="G33" s="82">
        <f t="shared" si="1"/>
        <v>0</v>
      </c>
      <c r="H33" s="73"/>
    </row>
    <row r="34" spans="1:8" ht="24">
      <c r="A34" s="78">
        <v>22</v>
      </c>
      <c r="B34" s="70" t="s">
        <v>32</v>
      </c>
      <c r="C34" s="87" t="s">
        <v>45</v>
      </c>
      <c r="D34" s="70" t="s">
        <v>36</v>
      </c>
      <c r="E34" s="70">
        <v>122</v>
      </c>
      <c r="F34" s="88"/>
      <c r="G34" s="67">
        <f t="shared" si="1"/>
        <v>0</v>
      </c>
      <c r="H34" s="68"/>
    </row>
    <row r="35" spans="1:8" ht="13.5">
      <c r="A35" s="62">
        <v>23</v>
      </c>
      <c r="B35" s="89">
        <v>184911421</v>
      </c>
      <c r="C35" s="69" t="s">
        <v>46</v>
      </c>
      <c r="D35" s="70" t="s">
        <v>141</v>
      </c>
      <c r="E35" s="70">
        <f>3439+12</f>
        <v>3451</v>
      </c>
      <c r="F35" s="66"/>
      <c r="G35" s="67">
        <f t="shared" si="1"/>
        <v>0</v>
      </c>
      <c r="H35" s="68"/>
    </row>
    <row r="36" spans="1:8" ht="13.5">
      <c r="A36" s="78">
        <v>24</v>
      </c>
      <c r="B36" s="69">
        <v>10391100</v>
      </c>
      <c r="C36" s="87" t="s">
        <v>47</v>
      </c>
      <c r="D36" s="70" t="s">
        <v>142</v>
      </c>
      <c r="E36" s="70">
        <v>276</v>
      </c>
      <c r="F36" s="88"/>
      <c r="G36" s="67">
        <f t="shared" si="1"/>
        <v>0</v>
      </c>
      <c r="H36" s="68"/>
    </row>
    <row r="37" spans="1:8" ht="24">
      <c r="A37" s="62">
        <v>25</v>
      </c>
      <c r="B37" s="89">
        <v>184215412</v>
      </c>
      <c r="C37" s="64" t="s">
        <v>48</v>
      </c>
      <c r="D37" s="80" t="s">
        <v>36</v>
      </c>
      <c r="E37" s="80">
        <v>118</v>
      </c>
      <c r="F37" s="81"/>
      <c r="G37" s="72">
        <f t="shared" si="1"/>
        <v>0</v>
      </c>
      <c r="H37" s="73"/>
    </row>
    <row r="38" spans="1:8" ht="12.75">
      <c r="A38" s="78">
        <v>26</v>
      </c>
      <c r="B38" s="69" t="s">
        <v>32</v>
      </c>
      <c r="C38" s="89" t="s">
        <v>49</v>
      </c>
      <c r="D38" s="70" t="s">
        <v>36</v>
      </c>
      <c r="E38" s="70">
        <v>122</v>
      </c>
      <c r="F38" s="90"/>
      <c r="G38" s="72">
        <f t="shared" si="1"/>
        <v>0</v>
      </c>
      <c r="H38" s="73"/>
    </row>
    <row r="39" spans="1:8" ht="12.75">
      <c r="A39" s="62">
        <v>27</v>
      </c>
      <c r="B39" s="69">
        <v>28382001</v>
      </c>
      <c r="C39" s="69" t="s">
        <v>50</v>
      </c>
      <c r="D39" s="70" t="s">
        <v>36</v>
      </c>
      <c r="E39" s="65">
        <v>21</v>
      </c>
      <c r="F39" s="66"/>
      <c r="G39" s="72">
        <f t="shared" si="1"/>
        <v>0</v>
      </c>
      <c r="H39" s="73"/>
    </row>
    <row r="40" spans="1:8" ht="24">
      <c r="A40" s="78">
        <v>28</v>
      </c>
      <c r="B40" s="69">
        <v>121151123</v>
      </c>
      <c r="C40" s="86" t="s">
        <v>51</v>
      </c>
      <c r="D40" s="70" t="s">
        <v>19</v>
      </c>
      <c r="E40" s="91">
        <f>229+342+1055+918+346+189+121+130</f>
        <v>3330</v>
      </c>
      <c r="F40" s="71"/>
      <c r="G40" s="72">
        <f t="shared" si="1"/>
        <v>0</v>
      </c>
      <c r="H40" s="73"/>
    </row>
    <row r="41" spans="1:8" ht="24">
      <c r="A41" s="62">
        <v>29</v>
      </c>
      <c r="B41" s="89">
        <v>181351113</v>
      </c>
      <c r="C41" s="64" t="s">
        <v>52</v>
      </c>
      <c r="D41" s="70" t="s">
        <v>19</v>
      </c>
      <c r="E41" s="65">
        <v>3330</v>
      </c>
      <c r="F41" s="71"/>
      <c r="G41" s="72">
        <f t="shared" si="1"/>
        <v>0</v>
      </c>
      <c r="H41" s="73"/>
    </row>
    <row r="42" spans="1:8" ht="12.75">
      <c r="A42" s="78">
        <v>30</v>
      </c>
      <c r="B42" s="63">
        <v>10321100</v>
      </c>
      <c r="C42" s="69" t="s">
        <v>53</v>
      </c>
      <c r="D42" s="70" t="s">
        <v>42</v>
      </c>
      <c r="E42" s="70">
        <v>171</v>
      </c>
      <c r="F42" s="66"/>
      <c r="G42" s="67">
        <f t="shared" si="1"/>
        <v>0</v>
      </c>
      <c r="H42" s="68"/>
    </row>
    <row r="43" spans="1:8" ht="12.75">
      <c r="A43" s="62">
        <v>31</v>
      </c>
      <c r="B43" s="69" t="s">
        <v>32</v>
      </c>
      <c r="C43" s="84" t="s">
        <v>43</v>
      </c>
      <c r="D43" s="65" t="s">
        <v>19</v>
      </c>
      <c r="E43" s="65">
        <f>E41+66+14</f>
        <v>3410</v>
      </c>
      <c r="F43" s="85"/>
      <c r="G43" s="67">
        <f t="shared" si="1"/>
        <v>0</v>
      </c>
      <c r="H43" s="68"/>
    </row>
    <row r="44" spans="1:8" ht="12.75">
      <c r="A44" s="78">
        <v>32</v>
      </c>
      <c r="B44" s="89">
        <v>183403114</v>
      </c>
      <c r="C44" s="89" t="s">
        <v>54</v>
      </c>
      <c r="D44" s="70" t="s">
        <v>19</v>
      </c>
      <c r="E44" s="65">
        <v>3410</v>
      </c>
      <c r="F44" s="66"/>
      <c r="G44" s="72">
        <f t="shared" si="1"/>
        <v>0</v>
      </c>
      <c r="H44" s="73"/>
    </row>
    <row r="45" spans="1:8" ht="12.75">
      <c r="A45" s="62">
        <v>33</v>
      </c>
      <c r="B45" s="69">
        <v>183205111</v>
      </c>
      <c r="C45" s="69" t="s">
        <v>55</v>
      </c>
      <c r="D45" s="70" t="s">
        <v>19</v>
      </c>
      <c r="E45" s="65">
        <v>3439</v>
      </c>
      <c r="F45" s="66"/>
      <c r="G45" s="72">
        <f t="shared" si="1"/>
        <v>0</v>
      </c>
      <c r="H45" s="73"/>
    </row>
    <row r="46" spans="1:8" ht="36">
      <c r="A46" s="78">
        <v>34</v>
      </c>
      <c r="B46" s="89">
        <v>119005133</v>
      </c>
      <c r="C46" s="64" t="s">
        <v>56</v>
      </c>
      <c r="D46" s="70" t="s">
        <v>19</v>
      </c>
      <c r="E46" s="70">
        <v>3439</v>
      </c>
      <c r="F46" s="71"/>
      <c r="G46" s="72">
        <f t="shared" si="1"/>
        <v>0</v>
      </c>
      <c r="H46" s="73"/>
    </row>
    <row r="47" spans="1:8" ht="12.75">
      <c r="A47" s="62">
        <v>35</v>
      </c>
      <c r="B47" s="89" t="s">
        <v>32</v>
      </c>
      <c r="C47" s="92" t="s">
        <v>57</v>
      </c>
      <c r="D47" s="70" t="s">
        <v>58</v>
      </c>
      <c r="E47" s="70">
        <v>430.5</v>
      </c>
      <c r="F47" s="71"/>
      <c r="G47" s="72">
        <f t="shared" si="1"/>
        <v>0</v>
      </c>
      <c r="H47" s="73"/>
    </row>
    <row r="48" spans="1:8" ht="12.75">
      <c r="A48" s="78">
        <v>36</v>
      </c>
      <c r="B48" s="89" t="s">
        <v>32</v>
      </c>
      <c r="C48" s="92" t="s">
        <v>59</v>
      </c>
      <c r="D48" s="70" t="s">
        <v>58</v>
      </c>
      <c r="E48" s="70">
        <v>430.5</v>
      </c>
      <c r="F48" s="71"/>
      <c r="G48" s="72">
        <f t="shared" si="1"/>
        <v>0</v>
      </c>
      <c r="H48" s="73"/>
    </row>
    <row r="49" spans="1:8" ht="24">
      <c r="A49" s="62">
        <v>37</v>
      </c>
      <c r="B49" s="69" t="s">
        <v>32</v>
      </c>
      <c r="C49" s="86" t="s">
        <v>60</v>
      </c>
      <c r="D49" s="70" t="s">
        <v>36</v>
      </c>
      <c r="E49" s="70">
        <v>5314</v>
      </c>
      <c r="F49" s="66"/>
      <c r="G49" s="72">
        <f t="shared" si="1"/>
        <v>0</v>
      </c>
      <c r="H49" s="73"/>
    </row>
    <row r="50" spans="1:8" ht="24">
      <c r="A50" s="78">
        <v>38</v>
      </c>
      <c r="B50" s="69">
        <v>183211322</v>
      </c>
      <c r="C50" s="87" t="s">
        <v>61</v>
      </c>
      <c r="D50" s="70" t="s">
        <v>36</v>
      </c>
      <c r="E50" s="70">
        <v>5314</v>
      </c>
      <c r="F50" s="66"/>
      <c r="G50" s="72">
        <f t="shared" si="1"/>
        <v>0</v>
      </c>
      <c r="H50" s="73"/>
    </row>
    <row r="51" spans="1:8" ht="24">
      <c r="A51" s="62">
        <v>39</v>
      </c>
      <c r="B51" s="89" t="s">
        <v>32</v>
      </c>
      <c r="C51" s="86" t="s">
        <v>62</v>
      </c>
      <c r="D51" s="70" t="s">
        <v>36</v>
      </c>
      <c r="E51" s="70">
        <v>1371</v>
      </c>
      <c r="F51" s="66"/>
      <c r="G51" s="72">
        <f t="shared" si="1"/>
        <v>0</v>
      </c>
      <c r="H51" s="73"/>
    </row>
    <row r="52" spans="1:8" ht="24">
      <c r="A52" s="78">
        <v>40</v>
      </c>
      <c r="B52" s="69">
        <v>184102211</v>
      </c>
      <c r="C52" s="64" t="s">
        <v>63</v>
      </c>
      <c r="D52" s="70" t="s">
        <v>36</v>
      </c>
      <c r="E52" s="70">
        <v>1371</v>
      </c>
      <c r="F52" s="66"/>
      <c r="G52" s="72">
        <f t="shared" si="1"/>
        <v>0</v>
      </c>
      <c r="H52" s="73"/>
    </row>
    <row r="53" spans="1:8" ht="12.75">
      <c r="A53" s="62">
        <v>41</v>
      </c>
      <c r="B53" s="89" t="s">
        <v>32</v>
      </c>
      <c r="C53" s="83" t="s">
        <v>64</v>
      </c>
      <c r="D53" s="70" t="s">
        <v>36</v>
      </c>
      <c r="E53" s="70">
        <v>116</v>
      </c>
      <c r="F53" s="66"/>
      <c r="G53" s="67">
        <f t="shared" si="1"/>
        <v>0</v>
      </c>
      <c r="H53" s="68"/>
    </row>
    <row r="54" spans="1:8" ht="12.75">
      <c r="A54" s="78">
        <v>42</v>
      </c>
      <c r="B54" s="69" t="s">
        <v>32</v>
      </c>
      <c r="C54" s="87" t="s">
        <v>65</v>
      </c>
      <c r="D54" s="65" t="s">
        <v>36</v>
      </c>
      <c r="E54" s="65">
        <v>1</v>
      </c>
      <c r="F54" s="66"/>
      <c r="G54" s="67">
        <f t="shared" si="1"/>
        <v>0</v>
      </c>
      <c r="H54" s="68"/>
    </row>
    <row r="55" spans="1:8" ht="12.75">
      <c r="A55" s="20"/>
      <c r="B55" s="25"/>
      <c r="C55" s="26" t="s">
        <v>66</v>
      </c>
      <c r="D55" s="21"/>
      <c r="E55" s="21"/>
      <c r="F55" s="23"/>
      <c r="G55" s="39"/>
      <c r="H55" s="37"/>
    </row>
    <row r="56" spans="1:8" ht="12.75">
      <c r="A56" s="78">
        <v>43</v>
      </c>
      <c r="B56" s="93" t="s">
        <v>32</v>
      </c>
      <c r="C56" s="94" t="s">
        <v>143</v>
      </c>
      <c r="D56" s="65" t="s">
        <v>36</v>
      </c>
      <c r="E56" s="65">
        <v>3</v>
      </c>
      <c r="F56" s="95"/>
      <c r="G56" s="67">
        <f aca="true" t="shared" si="2" ref="G56:G84">E56*F56</f>
        <v>0</v>
      </c>
      <c r="H56" s="68"/>
    </row>
    <row r="57" spans="1:8" ht="12.75">
      <c r="A57" s="78">
        <v>44</v>
      </c>
      <c r="B57" s="93" t="s">
        <v>32</v>
      </c>
      <c r="C57" s="94" t="s">
        <v>144</v>
      </c>
      <c r="D57" s="65" t="s">
        <v>36</v>
      </c>
      <c r="E57" s="65">
        <v>21</v>
      </c>
      <c r="F57" s="95"/>
      <c r="G57" s="67">
        <f t="shared" si="2"/>
        <v>0</v>
      </c>
      <c r="H57" s="68"/>
    </row>
    <row r="58" spans="1:8" ht="24">
      <c r="A58" s="78">
        <v>45</v>
      </c>
      <c r="B58" s="93" t="s">
        <v>32</v>
      </c>
      <c r="C58" s="96" t="s">
        <v>145</v>
      </c>
      <c r="D58" s="97" t="s">
        <v>36</v>
      </c>
      <c r="E58" s="65">
        <v>2</v>
      </c>
      <c r="F58" s="95"/>
      <c r="G58" s="67">
        <f t="shared" si="2"/>
        <v>0</v>
      </c>
      <c r="H58" s="68"/>
    </row>
    <row r="59" spans="1:8" ht="12.75">
      <c r="A59" s="78">
        <v>46</v>
      </c>
      <c r="B59" s="93" t="s">
        <v>32</v>
      </c>
      <c r="C59" s="94" t="s">
        <v>146</v>
      </c>
      <c r="D59" s="65" t="s">
        <v>36</v>
      </c>
      <c r="E59" s="65">
        <v>2</v>
      </c>
      <c r="F59" s="95"/>
      <c r="G59" s="67">
        <f t="shared" si="2"/>
        <v>0</v>
      </c>
      <c r="H59" s="68"/>
    </row>
    <row r="60" spans="1:8" ht="12.75">
      <c r="A60" s="78">
        <v>47</v>
      </c>
      <c r="B60" s="93" t="s">
        <v>32</v>
      </c>
      <c r="C60" s="94" t="s">
        <v>147</v>
      </c>
      <c r="D60" s="65" t="s">
        <v>36</v>
      </c>
      <c r="E60" s="65">
        <v>2</v>
      </c>
      <c r="F60" s="95"/>
      <c r="G60" s="67">
        <f t="shared" si="2"/>
        <v>0</v>
      </c>
      <c r="H60" s="68"/>
    </row>
    <row r="61" spans="1:8" ht="12.75">
      <c r="A61" s="78">
        <v>48</v>
      </c>
      <c r="B61" s="93" t="s">
        <v>32</v>
      </c>
      <c r="C61" s="94" t="s">
        <v>148</v>
      </c>
      <c r="D61" s="65" t="s">
        <v>36</v>
      </c>
      <c r="E61" s="65">
        <v>1</v>
      </c>
      <c r="F61" s="95"/>
      <c r="G61" s="67">
        <f t="shared" si="2"/>
        <v>0</v>
      </c>
      <c r="H61" s="68"/>
    </row>
    <row r="62" spans="1:8" ht="24">
      <c r="A62" s="78">
        <v>49</v>
      </c>
      <c r="B62" s="98" t="s">
        <v>32</v>
      </c>
      <c r="C62" s="99" t="s">
        <v>149</v>
      </c>
      <c r="D62" s="91" t="s">
        <v>22</v>
      </c>
      <c r="E62" s="91">
        <v>2</v>
      </c>
      <c r="F62" s="95"/>
      <c r="G62" s="100">
        <f t="shared" si="2"/>
        <v>0</v>
      </c>
      <c r="H62" s="73"/>
    </row>
    <row r="63" spans="1:8" ht="12.75">
      <c r="A63" s="78">
        <v>50</v>
      </c>
      <c r="B63" s="93" t="s">
        <v>32</v>
      </c>
      <c r="C63" s="94" t="s">
        <v>150</v>
      </c>
      <c r="D63" s="65" t="s">
        <v>36</v>
      </c>
      <c r="E63" s="65">
        <v>1</v>
      </c>
      <c r="F63" s="95"/>
      <c r="G63" s="67">
        <f t="shared" si="2"/>
        <v>0</v>
      </c>
      <c r="H63" s="68"/>
    </row>
    <row r="64" spans="1:8" ht="24">
      <c r="A64" s="78">
        <v>51</v>
      </c>
      <c r="B64" s="93" t="s">
        <v>32</v>
      </c>
      <c r="C64" s="96" t="s">
        <v>151</v>
      </c>
      <c r="D64" s="65" t="s">
        <v>36</v>
      </c>
      <c r="E64" s="65">
        <v>1</v>
      </c>
      <c r="F64" s="95"/>
      <c r="G64" s="67">
        <f t="shared" si="2"/>
        <v>0</v>
      </c>
      <c r="H64" s="68"/>
    </row>
    <row r="65" spans="1:8" ht="12.75">
      <c r="A65" s="78">
        <v>52</v>
      </c>
      <c r="B65" s="93" t="s">
        <v>32</v>
      </c>
      <c r="C65" s="94" t="s">
        <v>152</v>
      </c>
      <c r="D65" s="65" t="s">
        <v>36</v>
      </c>
      <c r="E65" s="65">
        <v>2</v>
      </c>
      <c r="F65" s="95"/>
      <c r="G65" s="67">
        <f t="shared" si="2"/>
        <v>0</v>
      </c>
      <c r="H65" s="68"/>
    </row>
    <row r="66" spans="1:8" ht="24">
      <c r="A66" s="78">
        <v>53</v>
      </c>
      <c r="B66" s="93" t="s">
        <v>32</v>
      </c>
      <c r="C66" s="96" t="s">
        <v>153</v>
      </c>
      <c r="D66" s="97" t="s">
        <v>36</v>
      </c>
      <c r="E66" s="65">
        <v>9</v>
      </c>
      <c r="F66" s="95"/>
      <c r="G66" s="67">
        <f t="shared" si="2"/>
        <v>0</v>
      </c>
      <c r="H66" s="68"/>
    </row>
    <row r="67" spans="1:8" ht="12.75">
      <c r="A67" s="78">
        <v>54</v>
      </c>
      <c r="B67" s="93" t="s">
        <v>32</v>
      </c>
      <c r="C67" s="94" t="s">
        <v>154</v>
      </c>
      <c r="D67" s="65" t="s">
        <v>22</v>
      </c>
      <c r="E67" s="65">
        <v>3</v>
      </c>
      <c r="F67" s="95"/>
      <c r="G67" s="67">
        <f t="shared" si="2"/>
        <v>0</v>
      </c>
      <c r="H67" s="68"/>
    </row>
    <row r="68" spans="1:8" ht="24">
      <c r="A68" s="78">
        <v>55</v>
      </c>
      <c r="B68" s="93" t="s">
        <v>32</v>
      </c>
      <c r="C68" s="96" t="s">
        <v>155</v>
      </c>
      <c r="D68" s="65" t="s">
        <v>36</v>
      </c>
      <c r="E68" s="65">
        <v>1</v>
      </c>
      <c r="F68" s="95"/>
      <c r="G68" s="67">
        <f t="shared" si="2"/>
        <v>0</v>
      </c>
      <c r="H68" s="68"/>
    </row>
    <row r="69" spans="1:8" ht="12.75">
      <c r="A69" s="78">
        <v>56</v>
      </c>
      <c r="B69" s="98" t="s">
        <v>32</v>
      </c>
      <c r="C69" s="101" t="s">
        <v>156</v>
      </c>
      <c r="D69" s="91" t="s">
        <v>22</v>
      </c>
      <c r="E69" s="91">
        <v>3</v>
      </c>
      <c r="F69" s="102"/>
      <c r="G69" s="100">
        <f t="shared" si="2"/>
        <v>0</v>
      </c>
      <c r="H69" s="73"/>
    </row>
    <row r="70" spans="1:8" ht="12.75">
      <c r="A70" s="78">
        <v>57</v>
      </c>
      <c r="B70" s="98" t="s">
        <v>32</v>
      </c>
      <c r="C70" s="103" t="s">
        <v>157</v>
      </c>
      <c r="D70" s="91" t="s">
        <v>36</v>
      </c>
      <c r="E70" s="91">
        <v>2</v>
      </c>
      <c r="F70" s="95"/>
      <c r="G70" s="67">
        <f t="shared" si="2"/>
        <v>0</v>
      </c>
      <c r="H70" s="68"/>
    </row>
    <row r="71" spans="1:8" ht="24">
      <c r="A71" s="78">
        <v>58</v>
      </c>
      <c r="B71" s="93" t="s">
        <v>32</v>
      </c>
      <c r="C71" s="96" t="s">
        <v>158</v>
      </c>
      <c r="D71" s="97" t="s">
        <v>36</v>
      </c>
      <c r="E71" s="65">
        <v>7</v>
      </c>
      <c r="F71" s="95"/>
      <c r="G71" s="67">
        <f t="shared" si="2"/>
        <v>0</v>
      </c>
      <c r="H71" s="68"/>
    </row>
    <row r="72" spans="1:8" ht="24">
      <c r="A72" s="78">
        <v>59</v>
      </c>
      <c r="B72" s="93" t="s">
        <v>32</v>
      </c>
      <c r="C72" s="96" t="s">
        <v>159</v>
      </c>
      <c r="D72" s="65" t="s">
        <v>36</v>
      </c>
      <c r="E72" s="65">
        <v>2</v>
      </c>
      <c r="F72" s="95"/>
      <c r="G72" s="67">
        <f t="shared" si="2"/>
        <v>0</v>
      </c>
      <c r="H72" s="68"/>
    </row>
    <row r="73" spans="1:8" ht="12.75">
      <c r="A73" s="78">
        <v>60</v>
      </c>
      <c r="B73" s="93" t="s">
        <v>32</v>
      </c>
      <c r="C73" s="94" t="s">
        <v>160</v>
      </c>
      <c r="D73" s="65" t="s">
        <v>36</v>
      </c>
      <c r="E73" s="65">
        <v>1</v>
      </c>
      <c r="F73" s="95"/>
      <c r="G73" s="67">
        <f t="shared" si="2"/>
        <v>0</v>
      </c>
      <c r="H73" s="68"/>
    </row>
    <row r="74" spans="1:8" ht="12.75">
      <c r="A74" s="78">
        <v>61</v>
      </c>
      <c r="B74" s="93" t="s">
        <v>32</v>
      </c>
      <c r="C74" s="94" t="s">
        <v>161</v>
      </c>
      <c r="D74" s="65" t="s">
        <v>36</v>
      </c>
      <c r="E74" s="65">
        <v>4</v>
      </c>
      <c r="F74" s="95"/>
      <c r="G74" s="67">
        <f t="shared" si="2"/>
        <v>0</v>
      </c>
      <c r="H74" s="68"/>
    </row>
    <row r="75" spans="1:8" ht="36">
      <c r="A75" s="78">
        <v>62</v>
      </c>
      <c r="B75" s="93" t="s">
        <v>32</v>
      </c>
      <c r="C75" s="96" t="s">
        <v>162</v>
      </c>
      <c r="D75" s="97" t="s">
        <v>22</v>
      </c>
      <c r="E75" s="65">
        <v>10</v>
      </c>
      <c r="F75" s="95"/>
      <c r="G75" s="67">
        <f t="shared" si="2"/>
        <v>0</v>
      </c>
      <c r="H75" s="68"/>
    </row>
    <row r="76" spans="1:8" ht="36">
      <c r="A76" s="78">
        <v>63</v>
      </c>
      <c r="B76" s="93" t="s">
        <v>32</v>
      </c>
      <c r="C76" s="96" t="s">
        <v>163</v>
      </c>
      <c r="D76" s="97" t="s">
        <v>36</v>
      </c>
      <c r="E76" s="65">
        <v>8</v>
      </c>
      <c r="F76" s="95"/>
      <c r="G76" s="67">
        <f t="shared" si="2"/>
        <v>0</v>
      </c>
      <c r="H76" s="68"/>
    </row>
    <row r="77" spans="1:8" ht="12.75">
      <c r="A77" s="78">
        <v>64</v>
      </c>
      <c r="B77" s="93" t="s">
        <v>32</v>
      </c>
      <c r="C77" s="94" t="s">
        <v>164</v>
      </c>
      <c r="D77" s="65" t="s">
        <v>22</v>
      </c>
      <c r="E77" s="65">
        <v>1</v>
      </c>
      <c r="F77" s="95"/>
      <c r="G77" s="67">
        <f t="shared" si="2"/>
        <v>0</v>
      </c>
      <c r="H77" s="68"/>
    </row>
    <row r="78" spans="1:8" ht="12.75">
      <c r="A78" s="78">
        <v>65</v>
      </c>
      <c r="B78" s="93" t="s">
        <v>32</v>
      </c>
      <c r="C78" s="94" t="s">
        <v>165</v>
      </c>
      <c r="D78" s="65" t="s">
        <v>36</v>
      </c>
      <c r="E78" s="65">
        <v>4</v>
      </c>
      <c r="F78" s="95"/>
      <c r="G78" s="67">
        <f t="shared" si="2"/>
        <v>0</v>
      </c>
      <c r="H78" s="68"/>
    </row>
    <row r="79" spans="1:8" ht="12.75">
      <c r="A79" s="78">
        <v>66</v>
      </c>
      <c r="B79" s="93" t="s">
        <v>32</v>
      </c>
      <c r="C79" s="94" t="s">
        <v>166</v>
      </c>
      <c r="D79" s="65" t="s">
        <v>36</v>
      </c>
      <c r="E79" s="65">
        <v>2</v>
      </c>
      <c r="F79" s="95"/>
      <c r="G79" s="67">
        <f t="shared" si="2"/>
        <v>0</v>
      </c>
      <c r="H79" s="68"/>
    </row>
    <row r="80" spans="1:8" ht="12.75">
      <c r="A80" s="78">
        <v>67</v>
      </c>
      <c r="B80" s="93" t="s">
        <v>32</v>
      </c>
      <c r="C80" s="94" t="s">
        <v>167</v>
      </c>
      <c r="D80" s="65" t="s">
        <v>36</v>
      </c>
      <c r="E80" s="65">
        <v>1</v>
      </c>
      <c r="F80" s="95"/>
      <c r="G80" s="67">
        <f t="shared" si="2"/>
        <v>0</v>
      </c>
      <c r="H80" s="68"/>
    </row>
    <row r="81" spans="1:8" ht="24">
      <c r="A81" s="78">
        <v>68</v>
      </c>
      <c r="B81" s="93" t="s">
        <v>32</v>
      </c>
      <c r="C81" s="96" t="s">
        <v>168</v>
      </c>
      <c r="D81" s="65" t="s">
        <v>36</v>
      </c>
      <c r="E81" s="65">
        <v>1</v>
      </c>
      <c r="F81" s="95"/>
      <c r="G81" s="67">
        <f t="shared" si="2"/>
        <v>0</v>
      </c>
      <c r="H81" s="68"/>
    </row>
    <row r="82" spans="1:8" ht="12.75">
      <c r="A82" s="78">
        <v>69</v>
      </c>
      <c r="B82" s="93" t="s">
        <v>32</v>
      </c>
      <c r="C82" s="94" t="s">
        <v>169</v>
      </c>
      <c r="D82" s="65" t="s">
        <v>36</v>
      </c>
      <c r="E82" s="65">
        <v>18</v>
      </c>
      <c r="F82" s="95"/>
      <c r="G82" s="67">
        <f t="shared" si="2"/>
        <v>0</v>
      </c>
      <c r="H82" s="68"/>
    </row>
    <row r="83" spans="1:8" ht="12.75">
      <c r="A83" s="78">
        <v>70</v>
      </c>
      <c r="B83" s="93" t="s">
        <v>32</v>
      </c>
      <c r="C83" s="94" t="s">
        <v>170</v>
      </c>
      <c r="D83" s="65" t="s">
        <v>36</v>
      </c>
      <c r="E83" s="65">
        <v>1</v>
      </c>
      <c r="F83" s="95"/>
      <c r="G83" s="67">
        <f t="shared" si="2"/>
        <v>0</v>
      </c>
      <c r="H83" s="68"/>
    </row>
    <row r="84" spans="1:8" ht="12.75">
      <c r="A84" s="78">
        <v>71</v>
      </c>
      <c r="B84" s="93" t="s">
        <v>32</v>
      </c>
      <c r="C84" s="94" t="s">
        <v>171</v>
      </c>
      <c r="D84" s="65" t="s">
        <v>36</v>
      </c>
      <c r="E84" s="65">
        <v>7</v>
      </c>
      <c r="F84" s="95"/>
      <c r="G84" s="67">
        <f t="shared" si="2"/>
        <v>0</v>
      </c>
      <c r="H84" s="68"/>
    </row>
    <row r="85" spans="1:8" ht="12.75">
      <c r="A85" s="13"/>
      <c r="B85" s="14"/>
      <c r="C85" s="15" t="s">
        <v>67</v>
      </c>
      <c r="D85" s="14"/>
      <c r="E85" s="14"/>
      <c r="F85" s="16"/>
      <c r="G85" s="43"/>
      <c r="H85" s="37"/>
    </row>
    <row r="86" spans="1:8" ht="12.75">
      <c r="A86" s="62"/>
      <c r="B86" s="65"/>
      <c r="C86" s="104" t="s">
        <v>68</v>
      </c>
      <c r="D86" s="105"/>
      <c r="E86" s="105"/>
      <c r="F86" s="88"/>
      <c r="G86" s="67"/>
      <c r="H86" s="68"/>
    </row>
    <row r="87" spans="1:8" ht="12.75">
      <c r="A87" s="62">
        <v>72</v>
      </c>
      <c r="B87" s="93" t="s">
        <v>32</v>
      </c>
      <c r="C87" s="106" t="s">
        <v>172</v>
      </c>
      <c r="D87" s="65" t="s">
        <v>36</v>
      </c>
      <c r="E87" s="65">
        <f>6+34+13</f>
        <v>53</v>
      </c>
      <c r="F87" s="88"/>
      <c r="G87" s="67">
        <f aca="true" t="shared" si="3" ref="G87:G115">E87*F87</f>
        <v>0</v>
      </c>
      <c r="H87" s="68"/>
    </row>
    <row r="88" spans="1:8" ht="24">
      <c r="A88" s="62">
        <v>73</v>
      </c>
      <c r="B88" s="93" t="s">
        <v>32</v>
      </c>
      <c r="C88" s="107" t="s">
        <v>173</v>
      </c>
      <c r="D88" s="65" t="s">
        <v>36</v>
      </c>
      <c r="E88" s="65">
        <f>10+37+52+27</f>
        <v>126</v>
      </c>
      <c r="F88" s="90"/>
      <c r="G88" s="72">
        <f t="shared" si="3"/>
        <v>0</v>
      </c>
      <c r="H88" s="73"/>
    </row>
    <row r="89" spans="1:10" ht="12.75">
      <c r="A89" s="62">
        <v>74</v>
      </c>
      <c r="B89" s="93" t="s">
        <v>32</v>
      </c>
      <c r="C89" s="103" t="s">
        <v>174</v>
      </c>
      <c r="D89" s="65" t="s">
        <v>36</v>
      </c>
      <c r="E89" s="91">
        <v>3</v>
      </c>
      <c r="F89" s="108"/>
      <c r="G89" s="72">
        <f t="shared" si="3"/>
        <v>0</v>
      </c>
      <c r="H89" s="73"/>
      <c r="I89" s="28"/>
      <c r="J89" s="29"/>
    </row>
    <row r="90" spans="1:10" ht="12.75">
      <c r="A90" s="62">
        <v>75</v>
      </c>
      <c r="B90" s="93" t="s">
        <v>32</v>
      </c>
      <c r="C90" s="103" t="s">
        <v>175</v>
      </c>
      <c r="D90" s="65" t="s">
        <v>36</v>
      </c>
      <c r="E90" s="91">
        <v>4</v>
      </c>
      <c r="F90" s="108"/>
      <c r="G90" s="72">
        <f t="shared" si="3"/>
        <v>0</v>
      </c>
      <c r="H90" s="73"/>
      <c r="I90" s="28"/>
      <c r="J90" s="29"/>
    </row>
    <row r="91" spans="1:10" ht="12.75">
      <c r="A91" s="62">
        <v>76</v>
      </c>
      <c r="B91" s="93" t="s">
        <v>32</v>
      </c>
      <c r="C91" s="103" t="s">
        <v>176</v>
      </c>
      <c r="D91" s="91" t="s">
        <v>36</v>
      </c>
      <c r="E91" s="109">
        <f>18+59</f>
        <v>77</v>
      </c>
      <c r="F91" s="90"/>
      <c r="G91" s="72">
        <f t="shared" si="3"/>
        <v>0</v>
      </c>
      <c r="H91" s="73"/>
      <c r="I91" s="28"/>
      <c r="J91" s="29"/>
    </row>
    <row r="92" spans="1:8" ht="12.75">
      <c r="A92" s="62">
        <v>77</v>
      </c>
      <c r="B92" s="93" t="s">
        <v>32</v>
      </c>
      <c r="C92" s="103" t="s">
        <v>177</v>
      </c>
      <c r="D92" s="91" t="s">
        <v>36</v>
      </c>
      <c r="E92" s="91">
        <v>6</v>
      </c>
      <c r="F92" s="108"/>
      <c r="G92" s="72">
        <f t="shared" si="3"/>
        <v>0</v>
      </c>
      <c r="H92" s="73"/>
    </row>
    <row r="93" spans="1:8" ht="12.75">
      <c r="A93" s="62">
        <v>78</v>
      </c>
      <c r="B93" s="93" t="s">
        <v>32</v>
      </c>
      <c r="C93" s="106" t="s">
        <v>178</v>
      </c>
      <c r="D93" s="65" t="s">
        <v>36</v>
      </c>
      <c r="E93" s="65">
        <v>2</v>
      </c>
      <c r="F93" s="90"/>
      <c r="G93" s="72">
        <f t="shared" si="3"/>
        <v>0</v>
      </c>
      <c r="H93" s="73"/>
    </row>
    <row r="94" spans="1:8" ht="12.75">
      <c r="A94" s="62">
        <v>79</v>
      </c>
      <c r="B94" s="93" t="s">
        <v>32</v>
      </c>
      <c r="C94" s="103" t="s">
        <v>179</v>
      </c>
      <c r="D94" s="65" t="s">
        <v>36</v>
      </c>
      <c r="E94" s="91">
        <v>43</v>
      </c>
      <c r="F94" s="108"/>
      <c r="G94" s="72">
        <f t="shared" si="3"/>
        <v>0</v>
      </c>
      <c r="H94" s="73"/>
    </row>
    <row r="95" spans="1:8" ht="12.75">
      <c r="A95" s="62">
        <v>80</v>
      </c>
      <c r="B95" s="93" t="s">
        <v>32</v>
      </c>
      <c r="C95" s="103" t="s">
        <v>180</v>
      </c>
      <c r="D95" s="65" t="s">
        <v>36</v>
      </c>
      <c r="E95" s="91">
        <f>174+90</f>
        <v>264</v>
      </c>
      <c r="F95" s="108"/>
      <c r="G95" s="72">
        <f t="shared" si="3"/>
        <v>0</v>
      </c>
      <c r="H95" s="73"/>
    </row>
    <row r="96" spans="1:8" ht="12.75">
      <c r="A96" s="62">
        <v>81</v>
      </c>
      <c r="B96" s="93" t="s">
        <v>32</v>
      </c>
      <c r="C96" s="103" t="s">
        <v>181</v>
      </c>
      <c r="D96" s="65" t="s">
        <v>36</v>
      </c>
      <c r="E96" s="91">
        <v>2</v>
      </c>
      <c r="F96" s="108"/>
      <c r="G96" s="72">
        <f t="shared" si="3"/>
        <v>0</v>
      </c>
      <c r="H96" s="73"/>
    </row>
    <row r="97" spans="1:8" ht="24">
      <c r="A97" s="62">
        <v>82</v>
      </c>
      <c r="B97" s="93" t="s">
        <v>32</v>
      </c>
      <c r="C97" s="110" t="s">
        <v>182</v>
      </c>
      <c r="D97" s="65" t="s">
        <v>36</v>
      </c>
      <c r="E97" s="91">
        <f>37+17+9</f>
        <v>63</v>
      </c>
      <c r="F97" s="90"/>
      <c r="G97" s="72">
        <f t="shared" si="3"/>
        <v>0</v>
      </c>
      <c r="H97" s="73"/>
    </row>
    <row r="98" spans="1:8" ht="12.75">
      <c r="A98" s="62">
        <v>83</v>
      </c>
      <c r="B98" s="93" t="s">
        <v>32</v>
      </c>
      <c r="C98" s="94" t="s">
        <v>183</v>
      </c>
      <c r="D98" s="65" t="s">
        <v>36</v>
      </c>
      <c r="E98" s="65">
        <v>77</v>
      </c>
      <c r="F98" s="88"/>
      <c r="G98" s="72">
        <f t="shared" si="3"/>
        <v>0</v>
      </c>
      <c r="H98" s="73"/>
    </row>
    <row r="99" spans="1:8" ht="12.75">
      <c r="A99" s="62">
        <v>84</v>
      </c>
      <c r="B99" s="93" t="s">
        <v>32</v>
      </c>
      <c r="C99" s="106" t="s">
        <v>184</v>
      </c>
      <c r="D99" s="65" t="s">
        <v>36</v>
      </c>
      <c r="E99" s="65">
        <v>2</v>
      </c>
      <c r="F99" s="88"/>
      <c r="G99" s="72">
        <f t="shared" si="3"/>
        <v>0</v>
      </c>
      <c r="H99" s="73"/>
    </row>
    <row r="100" spans="1:10" ht="12.75">
      <c r="A100" s="62">
        <v>85</v>
      </c>
      <c r="B100" s="93" t="s">
        <v>32</v>
      </c>
      <c r="C100" s="103" t="s">
        <v>185</v>
      </c>
      <c r="D100" s="65" t="s">
        <v>36</v>
      </c>
      <c r="E100" s="91">
        <v>7</v>
      </c>
      <c r="F100" s="108"/>
      <c r="G100" s="72">
        <f t="shared" si="3"/>
        <v>0</v>
      </c>
      <c r="H100" s="73"/>
      <c r="I100" s="28"/>
      <c r="J100" s="29"/>
    </row>
    <row r="101" spans="1:10" ht="12.75">
      <c r="A101" s="62">
        <v>86</v>
      </c>
      <c r="B101" s="93" t="s">
        <v>32</v>
      </c>
      <c r="C101" s="103" t="s">
        <v>186</v>
      </c>
      <c r="D101" s="65" t="s">
        <v>36</v>
      </c>
      <c r="E101" s="91">
        <f>9+57</f>
        <v>66</v>
      </c>
      <c r="F101" s="108"/>
      <c r="G101" s="72">
        <f t="shared" si="3"/>
        <v>0</v>
      </c>
      <c r="H101" s="73"/>
      <c r="I101" s="28"/>
      <c r="J101" s="29"/>
    </row>
    <row r="102" spans="1:10" ht="12.75">
      <c r="A102" s="62">
        <v>87</v>
      </c>
      <c r="B102" s="93" t="s">
        <v>32</v>
      </c>
      <c r="C102" s="103" t="s">
        <v>187</v>
      </c>
      <c r="D102" s="65" t="s">
        <v>36</v>
      </c>
      <c r="E102" s="91">
        <v>26</v>
      </c>
      <c r="F102" s="108"/>
      <c r="G102" s="72">
        <f t="shared" si="3"/>
        <v>0</v>
      </c>
      <c r="H102" s="73"/>
      <c r="I102" s="28"/>
      <c r="J102" s="29"/>
    </row>
    <row r="103" spans="1:10" ht="12.75">
      <c r="A103" s="62">
        <v>88</v>
      </c>
      <c r="B103" s="93" t="s">
        <v>32</v>
      </c>
      <c r="C103" s="103" t="s">
        <v>188</v>
      </c>
      <c r="D103" s="65" t="s">
        <v>36</v>
      </c>
      <c r="E103" s="91">
        <f>8+6</f>
        <v>14</v>
      </c>
      <c r="F103" s="111"/>
      <c r="G103" s="72">
        <f t="shared" si="3"/>
        <v>0</v>
      </c>
      <c r="H103" s="73"/>
      <c r="I103" s="28"/>
      <c r="J103" s="29"/>
    </row>
    <row r="104" spans="1:8" ht="12.75">
      <c r="A104" s="62">
        <v>89</v>
      </c>
      <c r="B104" s="93" t="s">
        <v>32</v>
      </c>
      <c r="C104" s="103" t="s">
        <v>189</v>
      </c>
      <c r="D104" s="65" t="s">
        <v>36</v>
      </c>
      <c r="E104" s="91">
        <v>3</v>
      </c>
      <c r="F104" s="108"/>
      <c r="G104" s="72">
        <f t="shared" si="3"/>
        <v>0</v>
      </c>
      <c r="H104" s="73"/>
    </row>
    <row r="105" spans="1:8" ht="12.75">
      <c r="A105" s="62">
        <v>90</v>
      </c>
      <c r="B105" s="93" t="s">
        <v>32</v>
      </c>
      <c r="C105" s="103" t="s">
        <v>190</v>
      </c>
      <c r="D105" s="65" t="s">
        <v>36</v>
      </c>
      <c r="E105" s="91">
        <v>23</v>
      </c>
      <c r="F105" s="108"/>
      <c r="G105" s="72">
        <f t="shared" si="3"/>
        <v>0</v>
      </c>
      <c r="H105" s="73"/>
    </row>
    <row r="106" spans="1:8" ht="12.75">
      <c r="A106" s="62">
        <v>91</v>
      </c>
      <c r="B106" s="93" t="s">
        <v>32</v>
      </c>
      <c r="C106" s="103" t="s">
        <v>191</v>
      </c>
      <c r="D106" s="65" t="s">
        <v>36</v>
      </c>
      <c r="E106" s="91">
        <v>60</v>
      </c>
      <c r="F106" s="108"/>
      <c r="G106" s="72">
        <f t="shared" si="3"/>
        <v>0</v>
      </c>
      <c r="H106" s="73"/>
    </row>
    <row r="107" spans="1:8" ht="12.75">
      <c r="A107" s="62">
        <v>92</v>
      </c>
      <c r="B107" s="93" t="s">
        <v>32</v>
      </c>
      <c r="C107" s="103" t="s">
        <v>192</v>
      </c>
      <c r="D107" s="65" t="s">
        <v>36</v>
      </c>
      <c r="E107" s="91">
        <v>28</v>
      </c>
      <c r="F107" s="108"/>
      <c r="G107" s="72">
        <f t="shared" si="3"/>
        <v>0</v>
      </c>
      <c r="H107" s="73"/>
    </row>
    <row r="108" spans="1:8" ht="12.75">
      <c r="A108" s="62">
        <v>93</v>
      </c>
      <c r="B108" s="93" t="s">
        <v>32</v>
      </c>
      <c r="C108" s="106" t="s">
        <v>193</v>
      </c>
      <c r="D108" s="65" t="s">
        <v>36</v>
      </c>
      <c r="E108" s="65">
        <f>6+29</f>
        <v>35</v>
      </c>
      <c r="F108" s="88"/>
      <c r="G108" s="72">
        <f t="shared" si="3"/>
        <v>0</v>
      </c>
      <c r="H108" s="73"/>
    </row>
    <row r="109" spans="1:10" ht="12.75">
      <c r="A109" s="62">
        <v>94</v>
      </c>
      <c r="B109" s="93" t="s">
        <v>32</v>
      </c>
      <c r="C109" s="103" t="s">
        <v>194</v>
      </c>
      <c r="D109" s="91" t="s">
        <v>36</v>
      </c>
      <c r="E109" s="91">
        <f>48+120</f>
        <v>168</v>
      </c>
      <c r="F109" s="111"/>
      <c r="G109" s="72">
        <f t="shared" si="3"/>
        <v>0</v>
      </c>
      <c r="H109" s="73"/>
      <c r="I109" s="28"/>
      <c r="J109" s="29"/>
    </row>
    <row r="110" spans="1:8" ht="12.75">
      <c r="A110" s="62">
        <v>95</v>
      </c>
      <c r="B110" s="93" t="s">
        <v>32</v>
      </c>
      <c r="C110" s="103" t="s">
        <v>195</v>
      </c>
      <c r="D110" s="91" t="s">
        <v>36</v>
      </c>
      <c r="E110" s="91">
        <v>36</v>
      </c>
      <c r="F110" s="108"/>
      <c r="G110" s="72">
        <f t="shared" si="3"/>
        <v>0</v>
      </c>
      <c r="H110" s="73"/>
    </row>
    <row r="111" spans="1:8" ht="24">
      <c r="A111" s="62">
        <v>96</v>
      </c>
      <c r="B111" s="93" t="s">
        <v>32</v>
      </c>
      <c r="C111" s="110" t="s">
        <v>196</v>
      </c>
      <c r="D111" s="91" t="s">
        <v>36</v>
      </c>
      <c r="E111" s="91">
        <f>56+38</f>
        <v>94</v>
      </c>
      <c r="F111" s="108"/>
      <c r="G111" s="72">
        <f t="shared" si="3"/>
        <v>0</v>
      </c>
      <c r="H111" s="73"/>
    </row>
    <row r="112" spans="1:8" ht="12.75">
      <c r="A112" s="62">
        <v>97</v>
      </c>
      <c r="B112" s="93" t="s">
        <v>32</v>
      </c>
      <c r="C112" s="103" t="s">
        <v>197</v>
      </c>
      <c r="D112" s="91" t="s">
        <v>36</v>
      </c>
      <c r="E112" s="91">
        <v>63</v>
      </c>
      <c r="F112" s="108"/>
      <c r="G112" s="72">
        <f t="shared" si="3"/>
        <v>0</v>
      </c>
      <c r="H112" s="73"/>
    </row>
    <row r="113" spans="1:8" ht="12.75">
      <c r="A113" s="62">
        <v>98</v>
      </c>
      <c r="B113" s="93" t="s">
        <v>32</v>
      </c>
      <c r="C113" s="103" t="s">
        <v>198</v>
      </c>
      <c r="D113" s="91" t="s">
        <v>36</v>
      </c>
      <c r="E113" s="91">
        <v>6</v>
      </c>
      <c r="F113" s="108"/>
      <c r="G113" s="72">
        <f t="shared" si="3"/>
        <v>0</v>
      </c>
      <c r="H113" s="73"/>
    </row>
    <row r="114" spans="1:8" ht="12.75">
      <c r="A114" s="62">
        <v>99</v>
      </c>
      <c r="B114" s="93" t="s">
        <v>32</v>
      </c>
      <c r="C114" s="103" t="s">
        <v>199</v>
      </c>
      <c r="D114" s="91" t="s">
        <v>36</v>
      </c>
      <c r="E114" s="91">
        <v>11</v>
      </c>
      <c r="F114" s="108"/>
      <c r="G114" s="72">
        <f t="shared" si="3"/>
        <v>0</v>
      </c>
      <c r="H114" s="73"/>
    </row>
    <row r="115" spans="1:8" ht="12.75">
      <c r="A115" s="62">
        <v>100</v>
      </c>
      <c r="B115" s="93" t="s">
        <v>32</v>
      </c>
      <c r="C115" s="103" t="s">
        <v>200</v>
      </c>
      <c r="D115" s="91" t="s">
        <v>36</v>
      </c>
      <c r="E115" s="91">
        <v>7</v>
      </c>
      <c r="F115" s="108"/>
      <c r="G115" s="72">
        <f t="shared" si="3"/>
        <v>0</v>
      </c>
      <c r="H115" s="73"/>
    </row>
    <row r="116" spans="1:8" ht="12.75">
      <c r="A116" s="62">
        <v>101</v>
      </c>
      <c r="B116" s="93"/>
      <c r="C116" s="104" t="s">
        <v>69</v>
      </c>
      <c r="D116" s="65"/>
      <c r="E116" s="65"/>
      <c r="F116" s="88"/>
      <c r="G116" s="72"/>
      <c r="H116" s="73"/>
    </row>
    <row r="117" spans="1:8" ht="12.75">
      <c r="A117" s="62">
        <v>102</v>
      </c>
      <c r="B117" s="93" t="s">
        <v>32</v>
      </c>
      <c r="C117" s="110" t="s">
        <v>201</v>
      </c>
      <c r="D117" s="112" t="s">
        <v>36</v>
      </c>
      <c r="E117" s="113">
        <v>1</v>
      </c>
      <c r="F117" s="114"/>
      <c r="G117" s="72">
        <f aca="true" t="shared" si="4" ref="G117:G118">E117*F117</f>
        <v>0</v>
      </c>
      <c r="H117" s="73"/>
    </row>
    <row r="118" spans="1:8" ht="12.75">
      <c r="A118" s="62">
        <v>103</v>
      </c>
      <c r="B118" s="93" t="s">
        <v>32</v>
      </c>
      <c r="C118" s="110" t="s">
        <v>202</v>
      </c>
      <c r="D118" s="112" t="s">
        <v>36</v>
      </c>
      <c r="E118" s="113">
        <v>1</v>
      </c>
      <c r="F118" s="114"/>
      <c r="G118" s="72">
        <f t="shared" si="4"/>
        <v>0</v>
      </c>
      <c r="H118" s="73"/>
    </row>
    <row r="119" spans="1:8" ht="12.75">
      <c r="A119" s="62">
        <v>104</v>
      </c>
      <c r="B119" s="65"/>
      <c r="C119" s="104" t="s">
        <v>70</v>
      </c>
      <c r="D119" s="105"/>
      <c r="E119" s="115"/>
      <c r="F119" s="88"/>
      <c r="G119" s="72"/>
      <c r="H119" s="73"/>
    </row>
    <row r="120" spans="1:10" ht="12.75">
      <c r="A120" s="62">
        <v>105</v>
      </c>
      <c r="B120" s="93" t="s">
        <v>32</v>
      </c>
      <c r="C120" s="103" t="s">
        <v>203</v>
      </c>
      <c r="D120" s="91" t="s">
        <v>36</v>
      </c>
      <c r="E120" s="91">
        <f>80+77+8</f>
        <v>165</v>
      </c>
      <c r="F120" s="108"/>
      <c r="G120" s="72">
        <f aca="true" t="shared" si="5" ref="G120:G155">E120*F120</f>
        <v>0</v>
      </c>
      <c r="H120" s="73"/>
      <c r="I120" s="19"/>
      <c r="J120" s="29"/>
    </row>
    <row r="121" spans="1:8" ht="12.75">
      <c r="A121" s="62">
        <v>106</v>
      </c>
      <c r="B121" s="93" t="s">
        <v>32</v>
      </c>
      <c r="C121" s="106" t="s">
        <v>204</v>
      </c>
      <c r="D121" s="65" t="s">
        <v>36</v>
      </c>
      <c r="E121" s="65">
        <f>57+8</f>
        <v>65</v>
      </c>
      <c r="F121" s="88"/>
      <c r="G121" s="72">
        <f t="shared" si="5"/>
        <v>0</v>
      </c>
      <c r="H121" s="73"/>
    </row>
    <row r="122" spans="1:8" ht="12.75">
      <c r="A122" s="62">
        <v>107</v>
      </c>
      <c r="B122" s="93" t="s">
        <v>32</v>
      </c>
      <c r="C122" s="106" t="s">
        <v>205</v>
      </c>
      <c r="D122" s="65" t="s">
        <v>36</v>
      </c>
      <c r="E122" s="65">
        <f>32+4</f>
        <v>36</v>
      </c>
      <c r="F122" s="88"/>
      <c r="G122" s="67">
        <f t="shared" si="5"/>
        <v>0</v>
      </c>
      <c r="H122" s="68"/>
    </row>
    <row r="123" spans="1:8" ht="12.75">
      <c r="A123" s="62">
        <v>108</v>
      </c>
      <c r="B123" s="93" t="s">
        <v>32</v>
      </c>
      <c r="C123" s="106" t="s">
        <v>206</v>
      </c>
      <c r="D123" s="65" t="s">
        <v>36</v>
      </c>
      <c r="E123" s="65">
        <v>34</v>
      </c>
      <c r="F123" s="88"/>
      <c r="G123" s="67">
        <f t="shared" si="5"/>
        <v>0</v>
      </c>
      <c r="H123" s="68"/>
    </row>
    <row r="124" spans="1:8" ht="24">
      <c r="A124" s="62">
        <v>109</v>
      </c>
      <c r="B124" s="93" t="s">
        <v>32</v>
      </c>
      <c r="C124" s="110" t="s">
        <v>207</v>
      </c>
      <c r="D124" s="65" t="s">
        <v>36</v>
      </c>
      <c r="E124" s="91">
        <f>142+4</f>
        <v>146</v>
      </c>
      <c r="F124" s="108"/>
      <c r="G124" s="67">
        <f t="shared" si="5"/>
        <v>0</v>
      </c>
      <c r="H124" s="68"/>
    </row>
    <row r="125" spans="1:8" ht="12.75">
      <c r="A125" s="62">
        <v>110</v>
      </c>
      <c r="B125" s="93" t="s">
        <v>32</v>
      </c>
      <c r="C125" s="106" t="s">
        <v>208</v>
      </c>
      <c r="D125" s="65" t="s">
        <v>36</v>
      </c>
      <c r="E125" s="65">
        <v>90</v>
      </c>
      <c r="F125" s="88"/>
      <c r="G125" s="67">
        <f t="shared" si="5"/>
        <v>0</v>
      </c>
      <c r="H125" s="68"/>
    </row>
    <row r="126" spans="1:8" ht="12.75">
      <c r="A126" s="62">
        <v>111</v>
      </c>
      <c r="B126" s="93" t="s">
        <v>32</v>
      </c>
      <c r="C126" s="106" t="s">
        <v>209</v>
      </c>
      <c r="D126" s="65" t="s">
        <v>36</v>
      </c>
      <c r="E126" s="65">
        <f>73+99</f>
        <v>172</v>
      </c>
      <c r="F126" s="88"/>
      <c r="G126" s="67">
        <f t="shared" si="5"/>
        <v>0</v>
      </c>
      <c r="H126" s="68"/>
    </row>
    <row r="127" spans="1:8" ht="12.75">
      <c r="A127" s="62">
        <v>112</v>
      </c>
      <c r="B127" s="93" t="s">
        <v>32</v>
      </c>
      <c r="C127" s="103" t="s">
        <v>71</v>
      </c>
      <c r="D127" s="65" t="s">
        <v>36</v>
      </c>
      <c r="E127" s="91">
        <v>5</v>
      </c>
      <c r="F127" s="108"/>
      <c r="G127" s="67">
        <f t="shared" si="5"/>
        <v>0</v>
      </c>
      <c r="H127" s="68"/>
    </row>
    <row r="128" spans="1:8" ht="12.75">
      <c r="A128" s="62">
        <v>113</v>
      </c>
      <c r="B128" s="93" t="s">
        <v>32</v>
      </c>
      <c r="C128" s="116" t="s">
        <v>72</v>
      </c>
      <c r="D128" s="65" t="s">
        <v>36</v>
      </c>
      <c r="E128" s="112">
        <v>4</v>
      </c>
      <c r="F128" s="117"/>
      <c r="G128" s="67">
        <f t="shared" si="5"/>
        <v>0</v>
      </c>
      <c r="H128" s="68"/>
    </row>
    <row r="129" spans="1:8" ht="12.75">
      <c r="A129" s="62">
        <v>114</v>
      </c>
      <c r="B129" s="93" t="s">
        <v>32</v>
      </c>
      <c r="C129" s="106" t="s">
        <v>210</v>
      </c>
      <c r="D129" s="65" t="s">
        <v>36</v>
      </c>
      <c r="E129" s="65">
        <f>63+82</f>
        <v>145</v>
      </c>
      <c r="F129" s="88"/>
      <c r="G129" s="67">
        <f t="shared" si="5"/>
        <v>0</v>
      </c>
      <c r="H129" s="68"/>
    </row>
    <row r="130" spans="1:8" ht="12.75">
      <c r="A130" s="62">
        <v>115</v>
      </c>
      <c r="B130" s="93" t="s">
        <v>32</v>
      </c>
      <c r="C130" s="116" t="s">
        <v>211</v>
      </c>
      <c r="D130" s="65" t="s">
        <v>36</v>
      </c>
      <c r="E130" s="112">
        <v>7</v>
      </c>
      <c r="F130" s="117"/>
      <c r="G130" s="67">
        <f t="shared" si="5"/>
        <v>0</v>
      </c>
      <c r="H130" s="68"/>
    </row>
    <row r="131" spans="1:8" ht="12.75">
      <c r="A131" s="62">
        <v>116</v>
      </c>
      <c r="B131" s="93" t="s">
        <v>32</v>
      </c>
      <c r="C131" s="116" t="s">
        <v>212</v>
      </c>
      <c r="D131" s="65" t="s">
        <v>36</v>
      </c>
      <c r="E131" s="118">
        <v>4</v>
      </c>
      <c r="F131" s="119"/>
      <c r="G131" s="67">
        <f t="shared" si="5"/>
        <v>0</v>
      </c>
      <c r="H131" s="68"/>
    </row>
    <row r="132" spans="1:8" ht="12.75">
      <c r="A132" s="62">
        <v>117</v>
      </c>
      <c r="B132" s="93" t="s">
        <v>32</v>
      </c>
      <c r="C132" s="103" t="s">
        <v>213</v>
      </c>
      <c r="D132" s="65" t="s">
        <v>36</v>
      </c>
      <c r="E132" s="91">
        <f>42+111+25</f>
        <v>178</v>
      </c>
      <c r="F132" s="108"/>
      <c r="G132" s="67">
        <f t="shared" si="5"/>
        <v>0</v>
      </c>
      <c r="H132" s="68"/>
    </row>
    <row r="133" spans="1:8" ht="12.75">
      <c r="A133" s="62">
        <v>118</v>
      </c>
      <c r="B133" s="93" t="s">
        <v>32</v>
      </c>
      <c r="C133" s="106" t="s">
        <v>214</v>
      </c>
      <c r="D133" s="65" t="s">
        <v>36</v>
      </c>
      <c r="E133" s="65">
        <v>78</v>
      </c>
      <c r="F133" s="88"/>
      <c r="G133" s="72">
        <f t="shared" si="5"/>
        <v>0</v>
      </c>
      <c r="H133" s="73"/>
    </row>
    <row r="134" spans="1:9" ht="12.75">
      <c r="A134" s="62">
        <v>119</v>
      </c>
      <c r="B134" s="93" t="s">
        <v>32</v>
      </c>
      <c r="C134" s="103" t="s">
        <v>215</v>
      </c>
      <c r="D134" s="65" t="s">
        <v>36</v>
      </c>
      <c r="E134" s="91">
        <f>53+40+9</f>
        <v>102</v>
      </c>
      <c r="F134" s="108"/>
      <c r="G134" s="72">
        <f t="shared" si="5"/>
        <v>0</v>
      </c>
      <c r="H134" s="73"/>
      <c r="I134" s="19"/>
    </row>
    <row r="135" spans="1:8" ht="12.75">
      <c r="A135" s="62">
        <v>120</v>
      </c>
      <c r="B135" s="93" t="s">
        <v>32</v>
      </c>
      <c r="C135" s="106" t="s">
        <v>216</v>
      </c>
      <c r="D135" s="65" t="s">
        <v>36</v>
      </c>
      <c r="E135" s="65">
        <v>22</v>
      </c>
      <c r="F135" s="88"/>
      <c r="G135" s="72">
        <f t="shared" si="5"/>
        <v>0</v>
      </c>
      <c r="H135" s="73"/>
    </row>
    <row r="136" spans="1:8" ht="12.75">
      <c r="A136" s="62">
        <v>121</v>
      </c>
      <c r="B136" s="93" t="s">
        <v>32</v>
      </c>
      <c r="C136" s="106" t="s">
        <v>217</v>
      </c>
      <c r="D136" s="65" t="s">
        <v>36</v>
      </c>
      <c r="E136" s="65">
        <v>58</v>
      </c>
      <c r="F136" s="88"/>
      <c r="G136" s="67">
        <f t="shared" si="5"/>
        <v>0</v>
      </c>
      <c r="H136" s="68"/>
    </row>
    <row r="137" spans="1:8" ht="12.75">
      <c r="A137" s="62">
        <v>122</v>
      </c>
      <c r="B137" s="93" t="s">
        <v>32</v>
      </c>
      <c r="C137" s="103" t="s">
        <v>218</v>
      </c>
      <c r="D137" s="65" t="s">
        <v>36</v>
      </c>
      <c r="E137" s="91">
        <f>82+8</f>
        <v>90</v>
      </c>
      <c r="F137" s="108"/>
      <c r="G137" s="67">
        <f t="shared" si="5"/>
        <v>0</v>
      </c>
      <c r="H137" s="68"/>
    </row>
    <row r="138" spans="1:8" ht="12.75">
      <c r="A138" s="62">
        <v>123</v>
      </c>
      <c r="B138" s="93" t="s">
        <v>32</v>
      </c>
      <c r="C138" s="103" t="s">
        <v>219</v>
      </c>
      <c r="D138" s="65" t="s">
        <v>36</v>
      </c>
      <c r="E138" s="91">
        <f>127+7</f>
        <v>134</v>
      </c>
      <c r="F138" s="108"/>
      <c r="G138" s="67">
        <f t="shared" si="5"/>
        <v>0</v>
      </c>
      <c r="H138" s="68"/>
    </row>
    <row r="139" spans="1:8" ht="12.75">
      <c r="A139" s="62">
        <v>124</v>
      </c>
      <c r="B139" s="93" t="s">
        <v>32</v>
      </c>
      <c r="C139" s="103" t="s">
        <v>220</v>
      </c>
      <c r="D139" s="65" t="s">
        <v>36</v>
      </c>
      <c r="E139" s="91">
        <v>88</v>
      </c>
      <c r="F139" s="108"/>
      <c r="G139" s="67">
        <f t="shared" si="5"/>
        <v>0</v>
      </c>
      <c r="H139" s="68"/>
    </row>
    <row r="140" spans="1:8" ht="12.75">
      <c r="A140" s="62">
        <v>125</v>
      </c>
      <c r="B140" s="93" t="s">
        <v>32</v>
      </c>
      <c r="C140" s="106" t="s">
        <v>221</v>
      </c>
      <c r="D140" s="65" t="s">
        <v>36</v>
      </c>
      <c r="E140" s="65">
        <v>13</v>
      </c>
      <c r="F140" s="88"/>
      <c r="G140" s="67">
        <f t="shared" si="5"/>
        <v>0</v>
      </c>
      <c r="H140" s="68"/>
    </row>
    <row r="141" spans="1:8" ht="24">
      <c r="A141" s="62">
        <v>126</v>
      </c>
      <c r="B141" s="93" t="s">
        <v>32</v>
      </c>
      <c r="C141" s="110" t="s">
        <v>222</v>
      </c>
      <c r="D141" s="65" t="s">
        <v>36</v>
      </c>
      <c r="E141" s="91">
        <f>57+33</f>
        <v>90</v>
      </c>
      <c r="F141" s="108"/>
      <c r="G141" s="67">
        <f t="shared" si="5"/>
        <v>0</v>
      </c>
      <c r="H141" s="68"/>
    </row>
    <row r="142" spans="1:8" ht="12.75">
      <c r="A142" s="62">
        <v>127</v>
      </c>
      <c r="B142" s="93" t="s">
        <v>32</v>
      </c>
      <c r="C142" s="103" t="s">
        <v>223</v>
      </c>
      <c r="D142" s="65" t="s">
        <v>36</v>
      </c>
      <c r="E142" s="91">
        <v>8</v>
      </c>
      <c r="F142" s="108"/>
      <c r="G142" s="67">
        <f t="shared" si="5"/>
        <v>0</v>
      </c>
      <c r="H142" s="68"/>
    </row>
    <row r="143" spans="1:8" ht="24">
      <c r="A143" s="62">
        <v>128</v>
      </c>
      <c r="B143" s="93" t="s">
        <v>32</v>
      </c>
      <c r="C143" s="110" t="s">
        <v>224</v>
      </c>
      <c r="D143" s="65" t="s">
        <v>36</v>
      </c>
      <c r="E143" s="91">
        <v>103</v>
      </c>
      <c r="F143" s="108"/>
      <c r="G143" s="67">
        <f t="shared" si="5"/>
        <v>0</v>
      </c>
      <c r="H143" s="68"/>
    </row>
    <row r="144" spans="1:8" ht="12.75">
      <c r="A144" s="62">
        <v>129</v>
      </c>
      <c r="B144" s="93" t="s">
        <v>32</v>
      </c>
      <c r="C144" s="106" t="s">
        <v>225</v>
      </c>
      <c r="D144" s="65" t="s">
        <v>36</v>
      </c>
      <c r="E144" s="65">
        <f>161+146+151+15</f>
        <v>473</v>
      </c>
      <c r="F144" s="88"/>
      <c r="G144" s="67">
        <f t="shared" si="5"/>
        <v>0</v>
      </c>
      <c r="H144" s="68"/>
    </row>
    <row r="145" spans="1:8" ht="12.75">
      <c r="A145" s="62">
        <v>130</v>
      </c>
      <c r="B145" s="93" t="s">
        <v>32</v>
      </c>
      <c r="C145" s="103" t="s">
        <v>226</v>
      </c>
      <c r="D145" s="65" t="s">
        <v>36</v>
      </c>
      <c r="E145" s="91">
        <v>66</v>
      </c>
      <c r="F145" s="108"/>
      <c r="G145" s="67">
        <f t="shared" si="5"/>
        <v>0</v>
      </c>
      <c r="H145" s="68"/>
    </row>
    <row r="146" spans="1:8" ht="12.75">
      <c r="A146" s="62">
        <v>131</v>
      </c>
      <c r="B146" s="93" t="s">
        <v>32</v>
      </c>
      <c r="C146" s="103" t="s">
        <v>227</v>
      </c>
      <c r="D146" s="65" t="s">
        <v>36</v>
      </c>
      <c r="E146" s="91">
        <v>2</v>
      </c>
      <c r="F146" s="108"/>
      <c r="G146" s="67">
        <f t="shared" si="5"/>
        <v>0</v>
      </c>
      <c r="H146" s="68"/>
    </row>
    <row r="147" spans="1:8" ht="12.75">
      <c r="A147" s="62">
        <v>132</v>
      </c>
      <c r="B147" s="93" t="s">
        <v>32</v>
      </c>
      <c r="C147" s="103" t="s">
        <v>228</v>
      </c>
      <c r="D147" s="65" t="s">
        <v>36</v>
      </c>
      <c r="E147" s="91">
        <v>2</v>
      </c>
      <c r="F147" s="108"/>
      <c r="G147" s="67">
        <f t="shared" si="5"/>
        <v>0</v>
      </c>
      <c r="H147" s="68"/>
    </row>
    <row r="148" spans="1:8" ht="12.75">
      <c r="A148" s="62">
        <v>133</v>
      </c>
      <c r="B148" s="93" t="s">
        <v>32</v>
      </c>
      <c r="C148" s="103" t="s">
        <v>229</v>
      </c>
      <c r="D148" s="65" t="s">
        <v>36</v>
      </c>
      <c r="E148" s="91">
        <v>9</v>
      </c>
      <c r="F148" s="108"/>
      <c r="G148" s="67">
        <f t="shared" si="5"/>
        <v>0</v>
      </c>
      <c r="H148" s="68"/>
    </row>
    <row r="149" spans="1:8" ht="12.75">
      <c r="A149" s="62">
        <v>134</v>
      </c>
      <c r="B149" s="93" t="s">
        <v>32</v>
      </c>
      <c r="C149" s="116" t="s">
        <v>230</v>
      </c>
      <c r="D149" s="65" t="s">
        <v>36</v>
      </c>
      <c r="E149" s="112">
        <v>2</v>
      </c>
      <c r="F149" s="117"/>
      <c r="G149" s="67">
        <f t="shared" si="5"/>
        <v>0</v>
      </c>
      <c r="H149" s="68"/>
    </row>
    <row r="150" spans="1:8" ht="12.75">
      <c r="A150" s="62">
        <v>135</v>
      </c>
      <c r="B150" s="93" t="s">
        <v>32</v>
      </c>
      <c r="C150" s="69" t="s">
        <v>231</v>
      </c>
      <c r="D150" s="65" t="s">
        <v>36</v>
      </c>
      <c r="E150" s="112">
        <v>5</v>
      </c>
      <c r="F150" s="117"/>
      <c r="G150" s="67">
        <f t="shared" si="5"/>
        <v>0</v>
      </c>
      <c r="H150" s="68"/>
    </row>
    <row r="151" spans="1:8" ht="12.75">
      <c r="A151" s="62">
        <v>136</v>
      </c>
      <c r="B151" s="93" t="s">
        <v>32</v>
      </c>
      <c r="C151" s="106" t="s">
        <v>232</v>
      </c>
      <c r="D151" s="65" t="s">
        <v>36</v>
      </c>
      <c r="E151" s="65">
        <f>81+145</f>
        <v>226</v>
      </c>
      <c r="F151" s="88"/>
      <c r="G151" s="67">
        <f t="shared" si="5"/>
        <v>0</v>
      </c>
      <c r="H151" s="68"/>
    </row>
    <row r="152" spans="1:8" ht="12.75">
      <c r="A152" s="62">
        <v>137</v>
      </c>
      <c r="B152" s="93" t="s">
        <v>32</v>
      </c>
      <c r="C152" s="103" t="s">
        <v>73</v>
      </c>
      <c r="D152" s="65" t="s">
        <v>36</v>
      </c>
      <c r="E152" s="112">
        <v>6</v>
      </c>
      <c r="F152" s="117"/>
      <c r="G152" s="67">
        <f t="shared" si="5"/>
        <v>0</v>
      </c>
      <c r="H152" s="68"/>
    </row>
    <row r="153" spans="1:8" ht="12.75">
      <c r="A153" s="62">
        <v>138</v>
      </c>
      <c r="B153" s="93" t="s">
        <v>32</v>
      </c>
      <c r="C153" s="103" t="s">
        <v>233</v>
      </c>
      <c r="D153" s="65" t="s">
        <v>36</v>
      </c>
      <c r="E153" s="91">
        <v>72</v>
      </c>
      <c r="F153" s="108"/>
      <c r="G153" s="67">
        <f t="shared" si="5"/>
        <v>0</v>
      </c>
      <c r="H153" s="68"/>
    </row>
    <row r="154" spans="1:8" ht="12.75">
      <c r="A154" s="62">
        <v>139</v>
      </c>
      <c r="B154" s="93" t="s">
        <v>32</v>
      </c>
      <c r="C154" s="103" t="s">
        <v>234</v>
      </c>
      <c r="D154" s="65" t="s">
        <v>36</v>
      </c>
      <c r="E154" s="112">
        <v>8</v>
      </c>
      <c r="F154" s="117"/>
      <c r="G154" s="67">
        <f t="shared" si="5"/>
        <v>0</v>
      </c>
      <c r="H154" s="68"/>
    </row>
    <row r="155" spans="1:8" ht="12.75">
      <c r="A155" s="62">
        <v>140</v>
      </c>
      <c r="B155" s="93" t="s">
        <v>32</v>
      </c>
      <c r="C155" s="103" t="s">
        <v>235</v>
      </c>
      <c r="D155" s="65" t="s">
        <v>36</v>
      </c>
      <c r="E155" s="91">
        <v>78</v>
      </c>
      <c r="F155" s="108"/>
      <c r="G155" s="67">
        <f t="shared" si="5"/>
        <v>0</v>
      </c>
      <c r="H155" s="68"/>
    </row>
    <row r="156" spans="1:8" ht="12.75">
      <c r="A156" s="62">
        <v>141</v>
      </c>
      <c r="B156" s="76"/>
      <c r="C156" s="120" t="s">
        <v>74</v>
      </c>
      <c r="D156" s="93"/>
      <c r="E156" s="76"/>
      <c r="F156" s="121"/>
      <c r="G156" s="67"/>
      <c r="H156" s="68"/>
    </row>
    <row r="157" spans="1:8" ht="12.75">
      <c r="A157" s="62">
        <v>142</v>
      </c>
      <c r="B157" s="93" t="s">
        <v>32</v>
      </c>
      <c r="C157" s="103" t="s">
        <v>236</v>
      </c>
      <c r="D157" s="112" t="s">
        <v>36</v>
      </c>
      <c r="E157" s="112">
        <v>2</v>
      </c>
      <c r="F157" s="114"/>
      <c r="G157" s="67">
        <f aca="true" t="shared" si="6" ref="G157:G164">E157*F157</f>
        <v>0</v>
      </c>
      <c r="H157" s="68"/>
    </row>
    <row r="158" spans="1:8" ht="12.75">
      <c r="A158" s="62">
        <v>143</v>
      </c>
      <c r="B158" s="93" t="s">
        <v>32</v>
      </c>
      <c r="C158" s="116" t="s">
        <v>237</v>
      </c>
      <c r="D158" s="112" t="s">
        <v>36</v>
      </c>
      <c r="E158" s="122">
        <v>3</v>
      </c>
      <c r="F158" s="114"/>
      <c r="G158" s="67">
        <f t="shared" si="6"/>
        <v>0</v>
      </c>
      <c r="H158" s="68"/>
    </row>
    <row r="159" spans="1:8" ht="12.75">
      <c r="A159" s="62">
        <v>144</v>
      </c>
      <c r="B159" s="93" t="s">
        <v>32</v>
      </c>
      <c r="C159" s="116" t="s">
        <v>238</v>
      </c>
      <c r="D159" s="123" t="s">
        <v>36</v>
      </c>
      <c r="E159" s="122">
        <v>5</v>
      </c>
      <c r="F159" s="114"/>
      <c r="G159" s="67">
        <f t="shared" si="6"/>
        <v>0</v>
      </c>
      <c r="H159" s="68"/>
    </row>
    <row r="160" spans="1:8" ht="12.75">
      <c r="A160" s="62">
        <v>145</v>
      </c>
      <c r="B160" s="93" t="s">
        <v>32</v>
      </c>
      <c r="C160" s="116" t="s">
        <v>239</v>
      </c>
      <c r="D160" s="123" t="s">
        <v>36</v>
      </c>
      <c r="E160" s="122">
        <v>3</v>
      </c>
      <c r="F160" s="114"/>
      <c r="G160" s="67">
        <f t="shared" si="6"/>
        <v>0</v>
      </c>
      <c r="H160" s="68"/>
    </row>
    <row r="161" spans="1:8" ht="12.75">
      <c r="A161" s="62">
        <v>146</v>
      </c>
      <c r="B161" s="93" t="s">
        <v>32</v>
      </c>
      <c r="C161" s="116" t="s">
        <v>240</v>
      </c>
      <c r="D161" s="123" t="s">
        <v>36</v>
      </c>
      <c r="E161" s="112">
        <v>4</v>
      </c>
      <c r="F161" s="108"/>
      <c r="G161" s="67">
        <f t="shared" si="6"/>
        <v>0</v>
      </c>
      <c r="H161" s="68"/>
    </row>
    <row r="162" spans="1:8" ht="12.75">
      <c r="A162" s="62">
        <v>147</v>
      </c>
      <c r="B162" s="93" t="s">
        <v>32</v>
      </c>
      <c r="C162" s="116" t="s">
        <v>241</v>
      </c>
      <c r="D162" s="123" t="s">
        <v>36</v>
      </c>
      <c r="E162" s="123">
        <v>3</v>
      </c>
      <c r="F162" s="108"/>
      <c r="G162" s="67">
        <f t="shared" si="6"/>
        <v>0</v>
      </c>
      <c r="H162" s="68"/>
    </row>
    <row r="163" spans="1:8" ht="12.75">
      <c r="A163" s="62">
        <v>148</v>
      </c>
      <c r="B163" s="93" t="s">
        <v>32</v>
      </c>
      <c r="C163" s="116" t="s">
        <v>242</v>
      </c>
      <c r="D163" s="123" t="s">
        <v>36</v>
      </c>
      <c r="E163" s="123">
        <v>6</v>
      </c>
      <c r="F163" s="108"/>
      <c r="G163" s="67">
        <f t="shared" si="6"/>
        <v>0</v>
      </c>
      <c r="H163" s="68"/>
    </row>
    <row r="164" spans="1:8" ht="12.75">
      <c r="A164" s="62">
        <v>149</v>
      </c>
      <c r="B164" s="93" t="s">
        <v>32</v>
      </c>
      <c r="C164" s="116" t="s">
        <v>243</v>
      </c>
      <c r="D164" s="123" t="s">
        <v>36</v>
      </c>
      <c r="E164" s="123">
        <v>4</v>
      </c>
      <c r="F164" s="108"/>
      <c r="G164" s="67">
        <f t="shared" si="6"/>
        <v>0</v>
      </c>
      <c r="H164" s="68"/>
    </row>
    <row r="165" spans="1:8" ht="12.75">
      <c r="A165" s="62">
        <v>150</v>
      </c>
      <c r="B165" s="76"/>
      <c r="C165" s="120" t="s">
        <v>75</v>
      </c>
      <c r="D165" s="93"/>
      <c r="E165" s="76"/>
      <c r="F165" s="121"/>
      <c r="G165" s="67"/>
      <c r="H165" s="68"/>
    </row>
    <row r="166" spans="1:8" ht="12.75">
      <c r="A166" s="62">
        <v>151</v>
      </c>
      <c r="B166" s="70" t="s">
        <v>76</v>
      </c>
      <c r="C166" s="124" t="s">
        <v>244</v>
      </c>
      <c r="D166" s="76" t="s">
        <v>36</v>
      </c>
      <c r="E166" s="76">
        <f>74+292+60+81+6</f>
        <v>513</v>
      </c>
      <c r="F166" s="121"/>
      <c r="G166" s="67">
        <f aca="true" t="shared" si="7" ref="G166:G179">E166*F166</f>
        <v>0</v>
      </c>
      <c r="H166" s="68"/>
    </row>
    <row r="167" spans="1:8" ht="12.75">
      <c r="A167" s="62">
        <v>152</v>
      </c>
      <c r="B167" s="70" t="s">
        <v>76</v>
      </c>
      <c r="C167" s="124" t="s">
        <v>245</v>
      </c>
      <c r="D167" s="76" t="s">
        <v>36</v>
      </c>
      <c r="E167" s="76">
        <f>69+148+77</f>
        <v>294</v>
      </c>
      <c r="F167" s="121"/>
      <c r="G167" s="67">
        <f t="shared" si="7"/>
        <v>0</v>
      </c>
      <c r="H167" s="68"/>
    </row>
    <row r="168" spans="1:8" ht="12.75">
      <c r="A168" s="62">
        <v>153</v>
      </c>
      <c r="B168" s="70" t="s">
        <v>76</v>
      </c>
      <c r="C168" s="103" t="s">
        <v>246</v>
      </c>
      <c r="D168" s="76" t="s">
        <v>36</v>
      </c>
      <c r="E168" s="113">
        <v>132</v>
      </c>
      <c r="F168" s="114"/>
      <c r="G168" s="67">
        <f t="shared" si="7"/>
        <v>0</v>
      </c>
      <c r="H168" s="68"/>
    </row>
    <row r="169" spans="1:8" ht="12.75">
      <c r="A169" s="62">
        <v>154</v>
      </c>
      <c r="B169" s="70" t="s">
        <v>76</v>
      </c>
      <c r="C169" s="103" t="s">
        <v>247</v>
      </c>
      <c r="D169" s="76" t="s">
        <v>36</v>
      </c>
      <c r="E169" s="113">
        <v>8</v>
      </c>
      <c r="F169" s="114"/>
      <c r="G169" s="67">
        <f t="shared" si="7"/>
        <v>0</v>
      </c>
      <c r="H169" s="68"/>
    </row>
    <row r="170" spans="1:8" ht="12.75">
      <c r="A170" s="62">
        <v>155</v>
      </c>
      <c r="B170" s="70" t="s">
        <v>76</v>
      </c>
      <c r="C170" s="103" t="s">
        <v>248</v>
      </c>
      <c r="D170" s="76" t="s">
        <v>36</v>
      </c>
      <c r="E170" s="122">
        <v>3</v>
      </c>
      <c r="F170" s="114"/>
      <c r="G170" s="67">
        <f t="shared" si="7"/>
        <v>0</v>
      </c>
      <c r="H170" s="68"/>
    </row>
    <row r="171" spans="1:8" ht="12.75">
      <c r="A171" s="62">
        <v>156</v>
      </c>
      <c r="B171" s="70" t="s">
        <v>76</v>
      </c>
      <c r="C171" s="103" t="s">
        <v>249</v>
      </c>
      <c r="D171" s="76" t="s">
        <v>36</v>
      </c>
      <c r="E171" s="113">
        <f>28+15</f>
        <v>43</v>
      </c>
      <c r="F171" s="114"/>
      <c r="G171" s="67">
        <f t="shared" si="7"/>
        <v>0</v>
      </c>
      <c r="H171" s="68"/>
    </row>
    <row r="172" spans="1:8" ht="12.75">
      <c r="A172" s="62">
        <v>157</v>
      </c>
      <c r="B172" s="70" t="s">
        <v>76</v>
      </c>
      <c r="C172" s="124" t="s">
        <v>250</v>
      </c>
      <c r="D172" s="76" t="s">
        <v>36</v>
      </c>
      <c r="E172" s="76">
        <f>6+99+39</f>
        <v>144</v>
      </c>
      <c r="F172" s="114"/>
      <c r="G172" s="67">
        <f t="shared" si="7"/>
        <v>0</v>
      </c>
      <c r="H172" s="68"/>
    </row>
    <row r="173" spans="1:8" ht="12.75">
      <c r="A173" s="62">
        <v>158</v>
      </c>
      <c r="B173" s="70" t="s">
        <v>76</v>
      </c>
      <c r="C173" s="103" t="s">
        <v>251</v>
      </c>
      <c r="D173" s="76" t="s">
        <v>36</v>
      </c>
      <c r="E173" s="113">
        <f>83+50+26</f>
        <v>159</v>
      </c>
      <c r="F173" s="114"/>
      <c r="G173" s="67">
        <f t="shared" si="7"/>
        <v>0</v>
      </c>
      <c r="H173" s="68"/>
    </row>
    <row r="174" spans="1:8" ht="12.75">
      <c r="A174" s="62">
        <v>159</v>
      </c>
      <c r="B174" s="70" t="s">
        <v>76</v>
      </c>
      <c r="C174" s="103" t="s">
        <v>252</v>
      </c>
      <c r="D174" s="76" t="s">
        <v>36</v>
      </c>
      <c r="E174" s="113">
        <f>51+2</f>
        <v>53</v>
      </c>
      <c r="F174" s="114"/>
      <c r="G174" s="67">
        <f t="shared" si="7"/>
        <v>0</v>
      </c>
      <c r="H174" s="68"/>
    </row>
    <row r="175" spans="1:8" ht="12.75">
      <c r="A175" s="62">
        <v>160</v>
      </c>
      <c r="B175" s="70" t="s">
        <v>76</v>
      </c>
      <c r="C175" s="103" t="s">
        <v>253</v>
      </c>
      <c r="D175" s="76" t="s">
        <v>36</v>
      </c>
      <c r="E175" s="113">
        <v>58</v>
      </c>
      <c r="F175" s="114"/>
      <c r="G175" s="67">
        <f t="shared" si="7"/>
        <v>0</v>
      </c>
      <c r="H175" s="68"/>
    </row>
    <row r="176" spans="1:8" ht="12.75">
      <c r="A176" s="62">
        <v>161</v>
      </c>
      <c r="B176" s="70" t="s">
        <v>76</v>
      </c>
      <c r="C176" s="103" t="s">
        <v>254</v>
      </c>
      <c r="D176" s="76" t="s">
        <v>36</v>
      </c>
      <c r="E176" s="113">
        <v>82</v>
      </c>
      <c r="F176" s="114"/>
      <c r="G176" s="67">
        <f t="shared" si="7"/>
        <v>0</v>
      </c>
      <c r="H176" s="68"/>
    </row>
    <row r="177" spans="1:8" ht="12.75">
      <c r="A177" s="62">
        <v>162</v>
      </c>
      <c r="B177" s="70" t="s">
        <v>76</v>
      </c>
      <c r="C177" s="103" t="s">
        <v>255</v>
      </c>
      <c r="D177" s="76" t="s">
        <v>36</v>
      </c>
      <c r="E177" s="113">
        <f>168+6+27</f>
        <v>201</v>
      </c>
      <c r="F177" s="114"/>
      <c r="G177" s="67">
        <f t="shared" si="7"/>
        <v>0</v>
      </c>
      <c r="H177" s="68"/>
    </row>
    <row r="178" spans="1:8" ht="12.75">
      <c r="A178" s="62">
        <v>163</v>
      </c>
      <c r="B178" s="70" t="s">
        <v>76</v>
      </c>
      <c r="C178" s="106" t="s">
        <v>256</v>
      </c>
      <c r="D178" s="76" t="s">
        <v>36</v>
      </c>
      <c r="E178" s="65">
        <f>81+61+112+143+116+168</f>
        <v>681</v>
      </c>
      <c r="F178" s="88"/>
      <c r="G178" s="67">
        <f t="shared" si="7"/>
        <v>0</v>
      </c>
      <c r="H178" s="68"/>
    </row>
    <row r="179" spans="1:8" ht="12.75">
      <c r="A179" s="62">
        <v>164</v>
      </c>
      <c r="B179" s="70" t="s">
        <v>76</v>
      </c>
      <c r="C179" s="103" t="s">
        <v>257</v>
      </c>
      <c r="D179" s="76" t="s">
        <v>36</v>
      </c>
      <c r="E179" s="91">
        <f>92+10</f>
        <v>102</v>
      </c>
      <c r="F179" s="108"/>
      <c r="G179" s="67">
        <f t="shared" si="7"/>
        <v>0</v>
      </c>
      <c r="H179" s="68"/>
    </row>
    <row r="180" spans="1:8" ht="12.75">
      <c r="A180" s="62">
        <v>165</v>
      </c>
      <c r="B180" s="70"/>
      <c r="C180" s="120" t="s">
        <v>77</v>
      </c>
      <c r="D180" s="76"/>
      <c r="E180" s="76"/>
      <c r="F180" s="121"/>
      <c r="G180" s="67"/>
      <c r="H180" s="68"/>
    </row>
    <row r="181" spans="1:8" ht="12.75">
      <c r="A181" s="62">
        <v>166</v>
      </c>
      <c r="B181" s="70" t="s">
        <v>76</v>
      </c>
      <c r="C181" s="103" t="s">
        <v>258</v>
      </c>
      <c r="D181" s="76" t="s">
        <v>36</v>
      </c>
      <c r="E181" s="113">
        <v>9</v>
      </c>
      <c r="F181" s="114"/>
      <c r="G181" s="67">
        <f aca="true" t="shared" si="8" ref="G181:G184">E181*F181</f>
        <v>0</v>
      </c>
      <c r="H181" s="68"/>
    </row>
    <row r="182" spans="1:8" ht="12.75">
      <c r="A182" s="62">
        <v>167</v>
      </c>
      <c r="B182" s="70" t="s">
        <v>76</v>
      </c>
      <c r="C182" s="103" t="s">
        <v>259</v>
      </c>
      <c r="D182" s="76" t="s">
        <v>36</v>
      </c>
      <c r="E182" s="113">
        <v>12</v>
      </c>
      <c r="F182" s="114"/>
      <c r="G182" s="67">
        <f t="shared" si="8"/>
        <v>0</v>
      </c>
      <c r="H182" s="68"/>
    </row>
    <row r="183" spans="1:8" ht="12.75">
      <c r="A183" s="62">
        <v>168</v>
      </c>
      <c r="B183" s="70" t="s">
        <v>76</v>
      </c>
      <c r="C183" s="124" t="s">
        <v>260</v>
      </c>
      <c r="D183" s="76" t="s">
        <v>36</v>
      </c>
      <c r="E183" s="76">
        <v>1</v>
      </c>
      <c r="F183" s="121"/>
      <c r="G183" s="67">
        <f t="shared" si="8"/>
        <v>0</v>
      </c>
      <c r="H183" s="68"/>
    </row>
    <row r="184" spans="1:8" ht="12.75">
      <c r="A184" s="62">
        <v>169</v>
      </c>
      <c r="B184" s="70" t="s">
        <v>76</v>
      </c>
      <c r="C184" s="124" t="s">
        <v>261</v>
      </c>
      <c r="D184" s="76" t="s">
        <v>36</v>
      </c>
      <c r="E184" s="76">
        <f>2+1</f>
        <v>3</v>
      </c>
      <c r="F184" s="121"/>
      <c r="G184" s="67">
        <f t="shared" si="8"/>
        <v>0</v>
      </c>
      <c r="H184" s="68"/>
    </row>
    <row r="185" spans="1:8" ht="12.75">
      <c r="A185" s="62">
        <v>170</v>
      </c>
      <c r="B185" s="93"/>
      <c r="C185" s="125" t="s">
        <v>78</v>
      </c>
      <c r="D185" s="76"/>
      <c r="E185" s="93"/>
      <c r="F185" s="126"/>
      <c r="G185" s="67"/>
      <c r="H185" s="68"/>
    </row>
    <row r="186" spans="1:8" ht="12.75">
      <c r="A186" s="62">
        <v>171</v>
      </c>
      <c r="B186" s="70" t="s">
        <v>76</v>
      </c>
      <c r="C186" s="103" t="s">
        <v>262</v>
      </c>
      <c r="D186" s="91" t="s">
        <v>36</v>
      </c>
      <c r="E186" s="91">
        <v>54</v>
      </c>
      <c r="F186" s="108"/>
      <c r="G186" s="67">
        <f aca="true" t="shared" si="9" ref="G186:G187">E186*F186</f>
        <v>0</v>
      </c>
      <c r="H186" s="68"/>
    </row>
    <row r="187" spans="1:8" ht="12.75">
      <c r="A187" s="62">
        <v>172</v>
      </c>
      <c r="B187" s="70" t="s">
        <v>76</v>
      </c>
      <c r="C187" s="103" t="s">
        <v>263</v>
      </c>
      <c r="D187" s="91" t="s">
        <v>36</v>
      </c>
      <c r="E187" s="91">
        <f>45+17</f>
        <v>62</v>
      </c>
      <c r="F187" s="108"/>
      <c r="G187" s="67">
        <f t="shared" si="9"/>
        <v>0</v>
      </c>
      <c r="H187" s="68"/>
    </row>
    <row r="188" spans="1:8" ht="12.75">
      <c r="A188" s="13"/>
      <c r="B188" s="14"/>
      <c r="C188" s="15" t="s">
        <v>79</v>
      </c>
      <c r="D188" s="14"/>
      <c r="E188" s="14"/>
      <c r="F188" s="16"/>
      <c r="G188" s="38"/>
      <c r="H188" s="37"/>
    </row>
    <row r="189" spans="1:8" ht="24">
      <c r="A189" s="70">
        <v>173</v>
      </c>
      <c r="B189" s="69">
        <v>121151123</v>
      </c>
      <c r="C189" s="86" t="s">
        <v>80</v>
      </c>
      <c r="D189" s="70" t="s">
        <v>19</v>
      </c>
      <c r="E189" s="70">
        <v>1447</v>
      </c>
      <c r="F189" s="71"/>
      <c r="G189" s="72">
        <f aca="true" t="shared" si="10" ref="G189:G201">E189*F189</f>
        <v>0</v>
      </c>
      <c r="H189" s="73"/>
    </row>
    <row r="190" spans="1:10" ht="36">
      <c r="A190" s="127">
        <v>174</v>
      </c>
      <c r="B190" s="89">
        <v>181351113</v>
      </c>
      <c r="C190" s="64" t="s">
        <v>81</v>
      </c>
      <c r="D190" s="70" t="s">
        <v>19</v>
      </c>
      <c r="E190" s="70">
        <v>1447</v>
      </c>
      <c r="F190" s="71"/>
      <c r="G190" s="72">
        <f t="shared" si="10"/>
        <v>0</v>
      </c>
      <c r="H190" s="73"/>
      <c r="J190" s="30"/>
    </row>
    <row r="191" spans="1:8" ht="12.75">
      <c r="A191" s="70">
        <v>175</v>
      </c>
      <c r="B191" s="69">
        <v>10371500</v>
      </c>
      <c r="C191" s="69" t="s">
        <v>82</v>
      </c>
      <c r="D191" s="70" t="s">
        <v>42</v>
      </c>
      <c r="E191" s="65">
        <v>101.5</v>
      </c>
      <c r="F191" s="88"/>
      <c r="G191" s="67">
        <f t="shared" si="10"/>
        <v>0</v>
      </c>
      <c r="H191" s="68"/>
    </row>
    <row r="192" spans="1:8" ht="36">
      <c r="A192" s="127">
        <v>176</v>
      </c>
      <c r="B192" s="69">
        <v>182303111</v>
      </c>
      <c r="C192" s="64" t="s">
        <v>83</v>
      </c>
      <c r="D192" s="65" t="s">
        <v>19</v>
      </c>
      <c r="E192" s="65">
        <v>2030</v>
      </c>
      <c r="F192" s="65"/>
      <c r="G192" s="67">
        <f t="shared" si="10"/>
        <v>0</v>
      </c>
      <c r="H192" s="68"/>
    </row>
    <row r="193" spans="1:8" ht="12.75">
      <c r="A193" s="70">
        <v>177</v>
      </c>
      <c r="B193" s="89">
        <v>183403114</v>
      </c>
      <c r="C193" s="89" t="s">
        <v>54</v>
      </c>
      <c r="D193" s="70" t="s">
        <v>19</v>
      </c>
      <c r="E193" s="65">
        <v>3953</v>
      </c>
      <c r="F193" s="66"/>
      <c r="G193" s="72">
        <f t="shared" si="10"/>
        <v>0</v>
      </c>
      <c r="H193" s="73"/>
    </row>
    <row r="194" spans="1:8" ht="24">
      <c r="A194" s="127">
        <v>178</v>
      </c>
      <c r="B194" s="69">
        <v>181151311</v>
      </c>
      <c r="C194" s="87" t="s">
        <v>84</v>
      </c>
      <c r="D194" s="65" t="s">
        <v>19</v>
      </c>
      <c r="E194" s="65">
        <f>2710+583+660</f>
        <v>3953</v>
      </c>
      <c r="F194" s="66"/>
      <c r="G194" s="67">
        <f t="shared" si="10"/>
        <v>0</v>
      </c>
      <c r="H194" s="68"/>
    </row>
    <row r="195" spans="1:8" ht="24">
      <c r="A195" s="70">
        <v>179</v>
      </c>
      <c r="B195" s="89">
        <v>181451131</v>
      </c>
      <c r="C195" s="87" t="s">
        <v>85</v>
      </c>
      <c r="D195" s="70" t="s">
        <v>19</v>
      </c>
      <c r="E195" s="65">
        <f>2710+583</f>
        <v>3293</v>
      </c>
      <c r="F195" s="88"/>
      <c r="G195" s="67">
        <f t="shared" si="10"/>
        <v>0</v>
      </c>
      <c r="H195" s="68"/>
    </row>
    <row r="196" spans="1:8" ht="12.75">
      <c r="A196" s="127">
        <v>180</v>
      </c>
      <c r="B196" s="69">
        <v>572410</v>
      </c>
      <c r="C196" s="87" t="s">
        <v>86</v>
      </c>
      <c r="D196" s="70" t="s">
        <v>40</v>
      </c>
      <c r="E196" s="65">
        <f>583*25/1000</f>
        <v>14.575</v>
      </c>
      <c r="F196" s="88"/>
      <c r="G196" s="67">
        <f t="shared" si="10"/>
        <v>0</v>
      </c>
      <c r="H196" s="68"/>
    </row>
    <row r="197" spans="1:8" ht="12.75">
      <c r="A197" s="70">
        <v>181</v>
      </c>
      <c r="B197" s="69">
        <v>572420</v>
      </c>
      <c r="C197" s="64" t="s">
        <v>87</v>
      </c>
      <c r="D197" s="70" t="s">
        <v>40</v>
      </c>
      <c r="E197" s="65">
        <f>2710*25/1000</f>
        <v>67.75</v>
      </c>
      <c r="F197" s="88"/>
      <c r="G197" s="67">
        <f t="shared" si="10"/>
        <v>0</v>
      </c>
      <c r="H197" s="68"/>
    </row>
    <row r="198" spans="1:8" ht="24">
      <c r="A198" s="127">
        <v>182</v>
      </c>
      <c r="B198" s="69">
        <v>181411121</v>
      </c>
      <c r="C198" s="64" t="s">
        <v>88</v>
      </c>
      <c r="D198" s="70" t="s">
        <v>19</v>
      </c>
      <c r="E198" s="65">
        <v>660</v>
      </c>
      <c r="F198" s="88"/>
      <c r="G198" s="67">
        <f t="shared" si="10"/>
        <v>0</v>
      </c>
      <c r="H198" s="68"/>
    </row>
    <row r="199" spans="1:8" ht="12.75">
      <c r="A199" s="70">
        <v>183</v>
      </c>
      <c r="B199" s="70" t="s">
        <v>32</v>
      </c>
      <c r="C199" s="69" t="s">
        <v>89</v>
      </c>
      <c r="D199" s="70" t="s">
        <v>40</v>
      </c>
      <c r="E199" s="65">
        <f>0.066*30</f>
        <v>1.98</v>
      </c>
      <c r="F199" s="88"/>
      <c r="G199" s="67">
        <f t="shared" si="10"/>
        <v>0</v>
      </c>
      <c r="H199" s="68"/>
    </row>
    <row r="200" spans="1:8" ht="12.75">
      <c r="A200" s="127">
        <v>184</v>
      </c>
      <c r="B200" s="69">
        <v>185803211</v>
      </c>
      <c r="C200" s="69" t="s">
        <v>90</v>
      </c>
      <c r="D200" s="70" t="s">
        <v>19</v>
      </c>
      <c r="E200" s="65">
        <v>3953</v>
      </c>
      <c r="F200" s="88"/>
      <c r="G200" s="67">
        <f t="shared" si="10"/>
        <v>0</v>
      </c>
      <c r="H200" s="68"/>
    </row>
    <row r="201" spans="1:8" ht="12.75">
      <c r="A201" s="70">
        <v>185</v>
      </c>
      <c r="B201" s="69" t="s">
        <v>32</v>
      </c>
      <c r="C201" s="87" t="s">
        <v>65</v>
      </c>
      <c r="D201" s="65" t="s">
        <v>36</v>
      </c>
      <c r="E201" s="65">
        <v>1</v>
      </c>
      <c r="F201" s="66"/>
      <c r="G201" s="67">
        <f t="shared" si="10"/>
        <v>0</v>
      </c>
      <c r="H201" s="68"/>
    </row>
    <row r="202" spans="1:8" ht="12.75">
      <c r="A202" s="31"/>
      <c r="B202" s="31"/>
      <c r="C202" s="32" t="s">
        <v>91</v>
      </c>
      <c r="D202" s="14"/>
      <c r="E202" s="14"/>
      <c r="F202" s="16"/>
      <c r="G202" s="38"/>
      <c r="H202" s="37"/>
    </row>
    <row r="203" spans="1:8" ht="12.75">
      <c r="A203" s="78">
        <v>186</v>
      </c>
      <c r="B203" s="76" t="s">
        <v>32</v>
      </c>
      <c r="C203" s="93" t="s">
        <v>92</v>
      </c>
      <c r="D203" s="76" t="s">
        <v>36</v>
      </c>
      <c r="E203" s="76">
        <v>32</v>
      </c>
      <c r="F203" s="128"/>
      <c r="G203" s="67">
        <f aca="true" t="shared" si="11" ref="G203:G226">E203*F203</f>
        <v>0</v>
      </c>
      <c r="H203" s="68"/>
    </row>
    <row r="204" spans="1:8" ht="12.75">
      <c r="A204" s="78">
        <v>187</v>
      </c>
      <c r="B204" s="76" t="s">
        <v>32</v>
      </c>
      <c r="C204" s="93" t="s">
        <v>93</v>
      </c>
      <c r="D204" s="76" t="s">
        <v>36</v>
      </c>
      <c r="E204" s="76">
        <v>4</v>
      </c>
      <c r="F204" s="128"/>
      <c r="G204" s="67">
        <f t="shared" si="11"/>
        <v>0</v>
      </c>
      <c r="H204" s="68"/>
    </row>
    <row r="205" spans="1:8" ht="12.75">
      <c r="A205" s="78">
        <v>188</v>
      </c>
      <c r="B205" s="76" t="s">
        <v>32</v>
      </c>
      <c r="C205" s="98" t="s">
        <v>94</v>
      </c>
      <c r="D205" s="70" t="s">
        <v>36</v>
      </c>
      <c r="E205" s="70">
        <v>2</v>
      </c>
      <c r="F205" s="129"/>
      <c r="G205" s="67">
        <f t="shared" si="11"/>
        <v>0</v>
      </c>
      <c r="H205" s="68"/>
    </row>
    <row r="206" spans="1:8" ht="12.75">
      <c r="A206" s="78">
        <v>189</v>
      </c>
      <c r="B206" s="69">
        <v>936124111</v>
      </c>
      <c r="C206" s="69" t="s">
        <v>95</v>
      </c>
      <c r="D206" s="70" t="s">
        <v>36</v>
      </c>
      <c r="E206" s="70">
        <v>15</v>
      </c>
      <c r="F206" s="129"/>
      <c r="G206" s="67">
        <f t="shared" si="11"/>
        <v>0</v>
      </c>
      <c r="H206" s="68"/>
    </row>
    <row r="207" spans="1:8" ht="12.75">
      <c r="A207" s="78">
        <v>190</v>
      </c>
      <c r="B207" s="89">
        <v>936124112</v>
      </c>
      <c r="C207" s="69" t="s">
        <v>96</v>
      </c>
      <c r="D207" s="70" t="s">
        <v>22</v>
      </c>
      <c r="E207" s="70">
        <v>23</v>
      </c>
      <c r="F207" s="129"/>
      <c r="G207" s="67">
        <f t="shared" si="11"/>
        <v>0</v>
      </c>
      <c r="H207" s="68"/>
    </row>
    <row r="208" spans="1:8" ht="12.75">
      <c r="A208" s="78">
        <v>191</v>
      </c>
      <c r="B208" s="70" t="s">
        <v>32</v>
      </c>
      <c r="C208" s="98" t="s">
        <v>97</v>
      </c>
      <c r="D208" s="70" t="s">
        <v>36</v>
      </c>
      <c r="E208" s="70">
        <v>9</v>
      </c>
      <c r="F208" s="129"/>
      <c r="G208" s="67">
        <f t="shared" si="11"/>
        <v>0</v>
      </c>
      <c r="H208" s="68"/>
    </row>
    <row r="209" spans="1:8" ht="12.75">
      <c r="A209" s="78">
        <v>192</v>
      </c>
      <c r="B209" s="70" t="s">
        <v>32</v>
      </c>
      <c r="C209" s="93" t="s">
        <v>98</v>
      </c>
      <c r="D209" s="70" t="s">
        <v>36</v>
      </c>
      <c r="E209" s="76">
        <v>2</v>
      </c>
      <c r="F209" s="128"/>
      <c r="G209" s="67">
        <f t="shared" si="11"/>
        <v>0</v>
      </c>
      <c r="H209" s="68"/>
    </row>
    <row r="210" spans="1:8" ht="12.75">
      <c r="A210" s="78">
        <v>193</v>
      </c>
      <c r="B210" s="89">
        <v>936104211</v>
      </c>
      <c r="C210" s="69" t="s">
        <v>99</v>
      </c>
      <c r="D210" s="70" t="s">
        <v>36</v>
      </c>
      <c r="E210" s="76">
        <v>11</v>
      </c>
      <c r="F210" s="128"/>
      <c r="G210" s="67">
        <f t="shared" si="11"/>
        <v>0</v>
      </c>
      <c r="H210" s="68"/>
    </row>
    <row r="211" spans="1:8" ht="12.75">
      <c r="A211" s="78">
        <v>194</v>
      </c>
      <c r="B211" s="70" t="s">
        <v>32</v>
      </c>
      <c r="C211" s="93" t="s">
        <v>100</v>
      </c>
      <c r="D211" s="76" t="s">
        <v>36</v>
      </c>
      <c r="E211" s="76">
        <v>1</v>
      </c>
      <c r="F211" s="128"/>
      <c r="G211" s="67">
        <f t="shared" si="11"/>
        <v>0</v>
      </c>
      <c r="H211" s="68"/>
    </row>
    <row r="212" spans="1:8" ht="36">
      <c r="A212" s="78">
        <v>195</v>
      </c>
      <c r="B212" s="70" t="s">
        <v>32</v>
      </c>
      <c r="C212" s="84" t="s">
        <v>101</v>
      </c>
      <c r="D212" s="76" t="s">
        <v>36</v>
      </c>
      <c r="E212" s="76">
        <v>1</v>
      </c>
      <c r="F212" s="128"/>
      <c r="G212" s="67">
        <f t="shared" si="11"/>
        <v>0</v>
      </c>
      <c r="H212" s="68"/>
    </row>
    <row r="213" spans="1:8" ht="12.75">
      <c r="A213" s="78">
        <v>196</v>
      </c>
      <c r="B213" s="70" t="s">
        <v>32</v>
      </c>
      <c r="C213" s="93" t="s">
        <v>102</v>
      </c>
      <c r="D213" s="76" t="s">
        <v>36</v>
      </c>
      <c r="E213" s="76">
        <v>1</v>
      </c>
      <c r="F213" s="128"/>
      <c r="G213" s="67">
        <f t="shared" si="11"/>
        <v>0</v>
      </c>
      <c r="H213" s="68"/>
    </row>
    <row r="214" spans="1:8" ht="12.75">
      <c r="A214" s="78">
        <v>197</v>
      </c>
      <c r="B214" s="70" t="s">
        <v>32</v>
      </c>
      <c r="C214" s="93" t="s">
        <v>103</v>
      </c>
      <c r="D214" s="76" t="s">
        <v>36</v>
      </c>
      <c r="E214" s="76">
        <v>1</v>
      </c>
      <c r="F214" s="128"/>
      <c r="G214" s="67">
        <f t="shared" si="11"/>
        <v>0</v>
      </c>
      <c r="H214" s="68"/>
    </row>
    <row r="215" spans="1:8" ht="12.75">
      <c r="A215" s="78">
        <v>198</v>
      </c>
      <c r="B215" s="70" t="s">
        <v>32</v>
      </c>
      <c r="C215" s="93" t="s">
        <v>104</v>
      </c>
      <c r="D215" s="76" t="s">
        <v>36</v>
      </c>
      <c r="E215" s="76">
        <v>1</v>
      </c>
      <c r="F215" s="128"/>
      <c r="G215" s="67">
        <f t="shared" si="11"/>
        <v>0</v>
      </c>
      <c r="H215" s="68"/>
    </row>
    <row r="216" spans="1:8" ht="24">
      <c r="A216" s="78">
        <v>199</v>
      </c>
      <c r="B216" s="70" t="s">
        <v>32</v>
      </c>
      <c r="C216" s="84" t="s">
        <v>105</v>
      </c>
      <c r="D216" s="76" t="s">
        <v>36</v>
      </c>
      <c r="E216" s="76">
        <v>2</v>
      </c>
      <c r="F216" s="128"/>
      <c r="G216" s="67">
        <f t="shared" si="11"/>
        <v>0</v>
      </c>
      <c r="H216" s="68"/>
    </row>
    <row r="217" spans="1:8" ht="12.75">
      <c r="A217" s="78">
        <v>200</v>
      </c>
      <c r="B217" s="70" t="s">
        <v>32</v>
      </c>
      <c r="C217" s="93" t="s">
        <v>106</v>
      </c>
      <c r="D217" s="76" t="s">
        <v>36</v>
      </c>
      <c r="E217" s="76">
        <v>1</v>
      </c>
      <c r="F217" s="128"/>
      <c r="G217" s="67">
        <f t="shared" si="11"/>
        <v>0</v>
      </c>
      <c r="H217" s="68"/>
    </row>
    <row r="218" spans="1:9" ht="12.75">
      <c r="A218" s="78">
        <v>201</v>
      </c>
      <c r="B218" s="70" t="s">
        <v>32</v>
      </c>
      <c r="C218" s="75" t="s">
        <v>107</v>
      </c>
      <c r="D218" s="76" t="s">
        <v>36</v>
      </c>
      <c r="E218" s="76">
        <v>1</v>
      </c>
      <c r="F218" s="128"/>
      <c r="G218" s="67">
        <f t="shared" si="11"/>
        <v>0</v>
      </c>
      <c r="H218" s="68"/>
      <c r="I218" s="33"/>
    </row>
    <row r="219" spans="1:9" ht="12.75">
      <c r="A219" s="78">
        <v>202</v>
      </c>
      <c r="B219" s="70" t="s">
        <v>32</v>
      </c>
      <c r="C219" s="84" t="s">
        <v>108</v>
      </c>
      <c r="D219" s="76" t="s">
        <v>36</v>
      </c>
      <c r="E219" s="76">
        <v>1</v>
      </c>
      <c r="F219" s="128"/>
      <c r="G219" s="67">
        <f t="shared" si="11"/>
        <v>0</v>
      </c>
      <c r="H219" s="68"/>
      <c r="I219" s="33"/>
    </row>
    <row r="220" spans="1:9" ht="24">
      <c r="A220" s="78">
        <v>203</v>
      </c>
      <c r="B220" s="70" t="s">
        <v>32</v>
      </c>
      <c r="C220" s="84" t="s">
        <v>109</v>
      </c>
      <c r="D220" s="76" t="s">
        <v>36</v>
      </c>
      <c r="E220" s="76">
        <v>2</v>
      </c>
      <c r="F220" s="128"/>
      <c r="G220" s="67">
        <f t="shared" si="11"/>
        <v>0</v>
      </c>
      <c r="H220" s="68"/>
      <c r="I220" s="33"/>
    </row>
    <row r="221" spans="1:9" ht="24">
      <c r="A221" s="78">
        <v>204</v>
      </c>
      <c r="B221" s="70" t="s">
        <v>32</v>
      </c>
      <c r="C221" s="84" t="s">
        <v>110</v>
      </c>
      <c r="D221" s="76" t="s">
        <v>36</v>
      </c>
      <c r="E221" s="76">
        <v>2</v>
      </c>
      <c r="F221" s="128"/>
      <c r="G221" s="67">
        <f t="shared" si="11"/>
        <v>0</v>
      </c>
      <c r="H221" s="68"/>
      <c r="I221" s="33"/>
    </row>
    <row r="222" spans="1:9" ht="24">
      <c r="A222" s="78">
        <v>205</v>
      </c>
      <c r="B222" s="70" t="s">
        <v>32</v>
      </c>
      <c r="C222" s="84" t="s">
        <v>111</v>
      </c>
      <c r="D222" s="76" t="s">
        <v>36</v>
      </c>
      <c r="E222" s="76">
        <v>1</v>
      </c>
      <c r="F222" s="128"/>
      <c r="G222" s="67">
        <f t="shared" si="11"/>
        <v>0</v>
      </c>
      <c r="H222" s="68"/>
      <c r="I222" s="33"/>
    </row>
    <row r="223" spans="1:9" ht="12.75">
      <c r="A223" s="78">
        <v>206</v>
      </c>
      <c r="B223" s="70" t="s">
        <v>32</v>
      </c>
      <c r="C223" s="93" t="s">
        <v>112</v>
      </c>
      <c r="D223" s="76" t="s">
        <v>36</v>
      </c>
      <c r="E223" s="76">
        <v>1</v>
      </c>
      <c r="F223" s="95"/>
      <c r="G223" s="67">
        <f t="shared" si="11"/>
        <v>0</v>
      </c>
      <c r="H223" s="68"/>
      <c r="I223" s="33"/>
    </row>
    <row r="224" spans="1:9" ht="12.75">
      <c r="A224" s="78">
        <v>207</v>
      </c>
      <c r="B224" s="70" t="s">
        <v>32</v>
      </c>
      <c r="C224" s="84" t="s">
        <v>113</v>
      </c>
      <c r="D224" s="76" t="s">
        <v>36</v>
      </c>
      <c r="E224" s="76">
        <v>1</v>
      </c>
      <c r="F224" s="128"/>
      <c r="G224" s="67">
        <f t="shared" si="11"/>
        <v>0</v>
      </c>
      <c r="H224" s="68"/>
      <c r="I224" s="33"/>
    </row>
    <row r="225" spans="1:8" ht="12.75">
      <c r="A225" s="78">
        <v>208</v>
      </c>
      <c r="B225" s="70" t="s">
        <v>32</v>
      </c>
      <c r="C225" s="93" t="s">
        <v>114</v>
      </c>
      <c r="D225" s="76" t="s">
        <v>36</v>
      </c>
      <c r="E225" s="76">
        <v>1</v>
      </c>
      <c r="F225" s="95"/>
      <c r="G225" s="67">
        <f t="shared" si="11"/>
        <v>0</v>
      </c>
      <c r="H225" s="68"/>
    </row>
    <row r="226" spans="1:8" ht="12.75">
      <c r="A226" s="78">
        <v>209</v>
      </c>
      <c r="B226" s="76" t="s">
        <v>32</v>
      </c>
      <c r="C226" s="93" t="s">
        <v>65</v>
      </c>
      <c r="D226" s="76" t="s">
        <v>36</v>
      </c>
      <c r="E226" s="76">
        <v>1</v>
      </c>
      <c r="F226" s="95"/>
      <c r="G226" s="67">
        <f t="shared" si="11"/>
        <v>0</v>
      </c>
      <c r="H226" s="68"/>
    </row>
    <row r="227" spans="1:8" ht="12.75">
      <c r="A227" s="13"/>
      <c r="B227" s="14"/>
      <c r="C227" s="15" t="s">
        <v>115</v>
      </c>
      <c r="D227" s="14"/>
      <c r="E227" s="14"/>
      <c r="F227" s="16"/>
      <c r="G227" s="36"/>
      <c r="H227" s="37"/>
    </row>
    <row r="228" spans="1:8" ht="48">
      <c r="A228" s="78">
        <v>210</v>
      </c>
      <c r="B228" s="69">
        <v>10321001</v>
      </c>
      <c r="C228" s="86" t="s">
        <v>116</v>
      </c>
      <c r="D228" s="76" t="s">
        <v>42</v>
      </c>
      <c r="E228" s="76">
        <f>159.3*0.2</f>
        <v>31.860000000000003</v>
      </c>
      <c r="F228" s="95"/>
      <c r="G228" s="67">
        <f aca="true" t="shared" si="12" ref="G228:G232">E228*F228</f>
        <v>0</v>
      </c>
      <c r="H228" s="68"/>
    </row>
    <row r="229" spans="1:8" ht="12.75">
      <c r="A229" s="78">
        <v>211</v>
      </c>
      <c r="B229" s="69" t="s">
        <v>32</v>
      </c>
      <c r="C229" s="84" t="s">
        <v>117</v>
      </c>
      <c r="D229" s="65" t="s">
        <v>19</v>
      </c>
      <c r="E229" s="65">
        <v>159.3</v>
      </c>
      <c r="F229" s="85"/>
      <c r="G229" s="67">
        <f t="shared" si="12"/>
        <v>0</v>
      </c>
      <c r="H229" s="68"/>
    </row>
    <row r="230" spans="1:8" ht="12.75">
      <c r="A230" s="78">
        <v>212</v>
      </c>
      <c r="B230" s="69" t="s">
        <v>32</v>
      </c>
      <c r="C230" s="69" t="s">
        <v>118</v>
      </c>
      <c r="D230" s="76" t="s">
        <v>42</v>
      </c>
      <c r="E230" s="76">
        <v>8.52</v>
      </c>
      <c r="F230" s="95"/>
      <c r="G230" s="67">
        <f t="shared" si="12"/>
        <v>0</v>
      </c>
      <c r="H230" s="68"/>
    </row>
    <row r="231" spans="1:8" ht="12.75">
      <c r="A231" s="78">
        <v>213</v>
      </c>
      <c r="B231" s="69" t="s">
        <v>32</v>
      </c>
      <c r="C231" s="84" t="s">
        <v>119</v>
      </c>
      <c r="D231" s="65" t="s">
        <v>19</v>
      </c>
      <c r="E231" s="65">
        <v>42.6</v>
      </c>
      <c r="F231" s="85"/>
      <c r="G231" s="67">
        <f t="shared" si="12"/>
        <v>0</v>
      </c>
      <c r="H231" s="68"/>
    </row>
    <row r="232" spans="1:8" ht="24">
      <c r="A232" s="78">
        <v>214</v>
      </c>
      <c r="B232" s="69">
        <v>183211322</v>
      </c>
      <c r="C232" s="84" t="s">
        <v>61</v>
      </c>
      <c r="D232" s="91" t="s">
        <v>36</v>
      </c>
      <c r="E232" s="91">
        <v>516</v>
      </c>
      <c r="F232" s="130"/>
      <c r="G232" s="67">
        <f t="shared" si="12"/>
        <v>0</v>
      </c>
      <c r="H232" s="68"/>
    </row>
    <row r="233" spans="1:8" ht="12.75">
      <c r="A233" s="78">
        <v>215</v>
      </c>
      <c r="B233" s="69"/>
      <c r="C233" s="125" t="s">
        <v>120</v>
      </c>
      <c r="D233" s="93"/>
      <c r="E233" s="93"/>
      <c r="F233" s="95"/>
      <c r="G233" s="67"/>
      <c r="H233" s="68"/>
    </row>
    <row r="234" spans="1:8" ht="12.75">
      <c r="A234" s="78">
        <v>216</v>
      </c>
      <c r="B234" s="93" t="s">
        <v>32</v>
      </c>
      <c r="C234" s="103" t="s">
        <v>264</v>
      </c>
      <c r="D234" s="91" t="s">
        <v>36</v>
      </c>
      <c r="E234" s="91">
        <v>20</v>
      </c>
      <c r="F234" s="130"/>
      <c r="G234" s="67">
        <f aca="true" t="shared" si="13" ref="G234:G244">E234*F234</f>
        <v>0</v>
      </c>
      <c r="H234" s="68"/>
    </row>
    <row r="235" spans="1:8" ht="12.75">
      <c r="A235" s="78">
        <v>217</v>
      </c>
      <c r="B235" s="93" t="s">
        <v>32</v>
      </c>
      <c r="C235" s="94" t="s">
        <v>265</v>
      </c>
      <c r="D235" s="65" t="s">
        <v>36</v>
      </c>
      <c r="E235" s="65">
        <v>10</v>
      </c>
      <c r="F235" s="85"/>
      <c r="G235" s="67">
        <f t="shared" si="13"/>
        <v>0</v>
      </c>
      <c r="H235" s="68"/>
    </row>
    <row r="236" spans="1:8" ht="12.75">
      <c r="A236" s="78">
        <v>218</v>
      </c>
      <c r="B236" s="93" t="s">
        <v>32</v>
      </c>
      <c r="C236" s="94" t="s">
        <v>266</v>
      </c>
      <c r="D236" s="91" t="s">
        <v>36</v>
      </c>
      <c r="E236" s="65">
        <v>86</v>
      </c>
      <c r="F236" s="85"/>
      <c r="G236" s="67">
        <f t="shared" si="13"/>
        <v>0</v>
      </c>
      <c r="H236" s="68"/>
    </row>
    <row r="237" spans="1:8" ht="12.75">
      <c r="A237" s="78">
        <v>219</v>
      </c>
      <c r="B237" s="93" t="s">
        <v>32</v>
      </c>
      <c r="C237" s="94" t="s">
        <v>267</v>
      </c>
      <c r="D237" s="65" t="s">
        <v>36</v>
      </c>
      <c r="E237" s="65">
        <v>86</v>
      </c>
      <c r="F237" s="85"/>
      <c r="G237" s="67">
        <f t="shared" si="13"/>
        <v>0</v>
      </c>
      <c r="H237" s="68"/>
    </row>
    <row r="238" spans="1:8" ht="12.75">
      <c r="A238" s="78">
        <v>220</v>
      </c>
      <c r="B238" s="93" t="s">
        <v>32</v>
      </c>
      <c r="C238" s="94" t="s">
        <v>268</v>
      </c>
      <c r="D238" s="91" t="s">
        <v>36</v>
      </c>
      <c r="E238" s="65">
        <v>84</v>
      </c>
      <c r="F238" s="85"/>
      <c r="G238" s="67">
        <f t="shared" si="13"/>
        <v>0</v>
      </c>
      <c r="H238" s="68"/>
    </row>
    <row r="239" spans="1:8" ht="12.75">
      <c r="A239" s="78">
        <v>221</v>
      </c>
      <c r="B239" s="93" t="s">
        <v>32</v>
      </c>
      <c r="C239" s="94" t="s">
        <v>269</v>
      </c>
      <c r="D239" s="65" t="s">
        <v>36</v>
      </c>
      <c r="E239" s="65">
        <v>84</v>
      </c>
      <c r="F239" s="85"/>
      <c r="G239" s="67">
        <f t="shared" si="13"/>
        <v>0</v>
      </c>
      <c r="H239" s="68"/>
    </row>
    <row r="240" spans="1:8" ht="12.75">
      <c r="A240" s="78">
        <v>222</v>
      </c>
      <c r="B240" s="93" t="s">
        <v>32</v>
      </c>
      <c r="C240" s="94" t="s">
        <v>270</v>
      </c>
      <c r="D240" s="91" t="s">
        <v>36</v>
      </c>
      <c r="E240" s="65">
        <v>18</v>
      </c>
      <c r="F240" s="85"/>
      <c r="G240" s="67">
        <f t="shared" si="13"/>
        <v>0</v>
      </c>
      <c r="H240" s="68"/>
    </row>
    <row r="241" spans="1:8" ht="12.75">
      <c r="A241" s="78">
        <v>223</v>
      </c>
      <c r="B241" s="93" t="s">
        <v>32</v>
      </c>
      <c r="C241" s="94" t="s">
        <v>271</v>
      </c>
      <c r="D241" s="65" t="s">
        <v>36</v>
      </c>
      <c r="E241" s="65">
        <v>48</v>
      </c>
      <c r="F241" s="85"/>
      <c r="G241" s="67">
        <f t="shared" si="13"/>
        <v>0</v>
      </c>
      <c r="H241" s="68"/>
    </row>
    <row r="242" spans="1:8" ht="12.75">
      <c r="A242" s="78">
        <v>224</v>
      </c>
      <c r="B242" s="93" t="s">
        <v>32</v>
      </c>
      <c r="C242" s="94" t="s">
        <v>272</v>
      </c>
      <c r="D242" s="91" t="s">
        <v>36</v>
      </c>
      <c r="E242" s="65">
        <v>12</v>
      </c>
      <c r="F242" s="85"/>
      <c r="G242" s="67">
        <f t="shared" si="13"/>
        <v>0</v>
      </c>
      <c r="H242" s="68"/>
    </row>
    <row r="243" spans="1:8" ht="12.75">
      <c r="A243" s="78">
        <v>225</v>
      </c>
      <c r="B243" s="93" t="s">
        <v>32</v>
      </c>
      <c r="C243" s="103" t="s">
        <v>121</v>
      </c>
      <c r="D243" s="65" t="s">
        <v>36</v>
      </c>
      <c r="E243" s="91">
        <v>48</v>
      </c>
      <c r="F243" s="130"/>
      <c r="G243" s="67">
        <f t="shared" si="13"/>
        <v>0</v>
      </c>
      <c r="H243" s="68"/>
    </row>
    <row r="244" spans="1:8" ht="12.75">
      <c r="A244" s="78">
        <v>226</v>
      </c>
      <c r="B244" s="93" t="s">
        <v>32</v>
      </c>
      <c r="C244" s="103" t="s">
        <v>273</v>
      </c>
      <c r="D244" s="91" t="s">
        <v>36</v>
      </c>
      <c r="E244" s="113">
        <v>20</v>
      </c>
      <c r="F244" s="102"/>
      <c r="G244" s="67">
        <f t="shared" si="13"/>
        <v>0</v>
      </c>
      <c r="H244" s="68"/>
    </row>
    <row r="245" spans="1:8" ht="12.75">
      <c r="A245" s="13"/>
      <c r="B245" s="14"/>
      <c r="C245" s="15" t="s">
        <v>122</v>
      </c>
      <c r="D245" s="14"/>
      <c r="E245" s="14"/>
      <c r="F245" s="16"/>
      <c r="G245" s="36"/>
      <c r="H245" s="37"/>
    </row>
    <row r="246" spans="1:8" ht="12.75">
      <c r="A246" s="62" t="s">
        <v>123</v>
      </c>
      <c r="B246" s="65"/>
      <c r="C246" s="131" t="s">
        <v>124</v>
      </c>
      <c r="D246" s="105"/>
      <c r="E246" s="105"/>
      <c r="F246" s="85"/>
      <c r="G246" s="67">
        <f>SUM(G12:G24)</f>
        <v>0</v>
      </c>
      <c r="H246" s="68"/>
    </row>
    <row r="247" spans="1:8" ht="12.75">
      <c r="A247" s="62" t="s">
        <v>125</v>
      </c>
      <c r="B247" s="65"/>
      <c r="C247" s="131" t="s">
        <v>126</v>
      </c>
      <c r="D247" s="105"/>
      <c r="E247" s="105"/>
      <c r="F247" s="85"/>
      <c r="G247" s="72">
        <f>SUM(G26:G54)</f>
        <v>0</v>
      </c>
      <c r="H247" s="73"/>
    </row>
    <row r="248" spans="1:8" ht="12.75">
      <c r="A248" s="62" t="s">
        <v>127</v>
      </c>
      <c r="B248" s="65"/>
      <c r="C248" s="131" t="s">
        <v>128</v>
      </c>
      <c r="D248" s="105"/>
      <c r="E248" s="105"/>
      <c r="F248" s="85"/>
      <c r="G248" s="132">
        <f>SUM(G56:G187)</f>
        <v>0</v>
      </c>
      <c r="H248" s="73"/>
    </row>
    <row r="249" spans="1:8" ht="12.75">
      <c r="A249" s="62" t="s">
        <v>129</v>
      </c>
      <c r="B249" s="65"/>
      <c r="C249" s="131" t="s">
        <v>130</v>
      </c>
      <c r="D249" s="105"/>
      <c r="E249" s="105"/>
      <c r="F249" s="85"/>
      <c r="G249" s="72">
        <f>SUM(G189:G201)</f>
        <v>0</v>
      </c>
      <c r="H249" s="73"/>
    </row>
    <row r="250" spans="1:8" ht="12.75">
      <c r="A250" s="62" t="s">
        <v>131</v>
      </c>
      <c r="B250" s="65"/>
      <c r="C250" s="131" t="s">
        <v>132</v>
      </c>
      <c r="D250" s="105"/>
      <c r="E250" s="105"/>
      <c r="F250" s="85"/>
      <c r="G250" s="72">
        <f>SUM(G203:G226)</f>
        <v>0</v>
      </c>
      <c r="H250" s="73"/>
    </row>
    <row r="251" spans="1:8" ht="12.75">
      <c r="A251" s="62" t="s">
        <v>133</v>
      </c>
      <c r="B251" s="65"/>
      <c r="C251" s="131" t="s">
        <v>134</v>
      </c>
      <c r="D251" s="105"/>
      <c r="E251" s="105"/>
      <c r="F251" s="85"/>
      <c r="G251" s="132">
        <f>SUM(G228:G244)</f>
        <v>0</v>
      </c>
      <c r="H251" s="73"/>
    </row>
    <row r="252" spans="1:8" ht="12.75">
      <c r="A252" s="62" t="s">
        <v>135</v>
      </c>
      <c r="B252" s="65"/>
      <c r="C252" s="131" t="s">
        <v>136</v>
      </c>
      <c r="D252" s="105"/>
      <c r="E252" s="105"/>
      <c r="F252" s="85"/>
      <c r="G252" s="133"/>
      <c r="H252" s="73"/>
    </row>
    <row r="253" spans="1:8" ht="12.75">
      <c r="A253" s="17" t="s">
        <v>137</v>
      </c>
      <c r="B253" s="18"/>
      <c r="C253" s="34" t="s">
        <v>138</v>
      </c>
      <c r="D253" s="27"/>
      <c r="E253" s="27"/>
      <c r="F253" s="24"/>
      <c r="G253" s="41"/>
      <c r="H253" s="42"/>
    </row>
    <row r="254" spans="1:8" ht="12.75">
      <c r="A254" s="20"/>
      <c r="B254" s="21"/>
      <c r="C254" s="22" t="s">
        <v>139</v>
      </c>
      <c r="D254" s="21"/>
      <c r="E254" s="21"/>
      <c r="F254" s="23"/>
      <c r="G254" s="39">
        <f>SUM(G246:G253)</f>
        <v>0</v>
      </c>
      <c r="H254" s="37"/>
    </row>
    <row r="255" spans="1:8" ht="12.75">
      <c r="A255" s="20"/>
      <c r="B255" s="21"/>
      <c r="C255" s="22" t="s">
        <v>140</v>
      </c>
      <c r="D255" s="21"/>
      <c r="E255" s="21"/>
      <c r="F255" s="23"/>
      <c r="G255" s="40">
        <f>G254*1.21</f>
        <v>0</v>
      </c>
      <c r="H255" s="37"/>
    </row>
  </sheetData>
  <mergeCells count="258">
    <mergeCell ref="G1:H1"/>
    <mergeCell ref="G2:H2"/>
    <mergeCell ref="G3:H3"/>
    <mergeCell ref="G4:H4"/>
    <mergeCell ref="G5:H5"/>
    <mergeCell ref="A6:A9"/>
    <mergeCell ref="B6:B9"/>
    <mergeCell ref="G6:H9"/>
    <mergeCell ref="G10:H10"/>
    <mergeCell ref="G11:H11"/>
    <mergeCell ref="G12:H12"/>
    <mergeCell ref="G13:H13"/>
    <mergeCell ref="G14:H14"/>
    <mergeCell ref="G15:H15"/>
    <mergeCell ref="C6:C9"/>
    <mergeCell ref="D6:D9"/>
    <mergeCell ref="E6:E9"/>
    <mergeCell ref="F6:F9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233:H233"/>
    <mergeCell ref="G234:H234"/>
    <mergeCell ref="G235:H235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54:H254"/>
    <mergeCell ref="G255:H255"/>
    <mergeCell ref="G247:H247"/>
    <mergeCell ref="G248:H248"/>
    <mergeCell ref="G249:H249"/>
    <mergeCell ref="G250:H250"/>
    <mergeCell ref="G251:H251"/>
    <mergeCell ref="G252:H252"/>
    <mergeCell ref="G253:H253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26:H226"/>
    <mergeCell ref="G227:H227"/>
    <mergeCell ref="G228:H228"/>
    <mergeCell ref="G229:H229"/>
    <mergeCell ref="G230:H230"/>
    <mergeCell ref="G231:H231"/>
    <mergeCell ref="G232:H232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Horn</cp:lastModifiedBy>
  <dcterms:modified xsi:type="dcterms:W3CDTF">2024-04-02T07:35:46Z</dcterms:modified>
  <cp:category/>
  <cp:version/>
  <cp:contentType/>
  <cp:contentStatus/>
</cp:coreProperties>
</file>