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Greenberg\Projects\Domov pro seniory Sokolnice\Okoli domu_DPS_2023-24\Project documentation David\Okoli domu DSP_David_uprava 04032024_slepe rozpocty\a_CD-ROM_Ter zahrada_DPS Sokolnice_Stavební úpravy_040324\rozpočty\"/>
    </mc:Choice>
  </mc:AlternateContent>
  <xr:revisionPtr revIDLastSave="0" documentId="13_ncr:1_{59FC7C51-1CD1-44A5-96BD-AFCAEAC65D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Pol'!$A$1:$U$49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4" i="12" l="1"/>
  <c r="G47" i="12"/>
  <c r="G45" i="12"/>
  <c r="G43" i="12"/>
  <c r="G32" i="12"/>
  <c r="G33" i="12"/>
  <c r="G34" i="12"/>
  <c r="G35" i="12"/>
  <c r="G36" i="12"/>
  <c r="G37" i="12"/>
  <c r="G38" i="12"/>
  <c r="G39" i="12"/>
  <c r="G40" i="12"/>
  <c r="G41" i="12"/>
  <c r="G31" i="12"/>
  <c r="G26" i="12"/>
  <c r="G27" i="12"/>
  <c r="G28" i="12"/>
  <c r="G29" i="12"/>
  <c r="G25" i="12"/>
  <c r="G23" i="12"/>
  <c r="G22" i="12"/>
  <c r="G19" i="12" l="1"/>
  <c r="G16" i="12"/>
  <c r="G17" i="12"/>
  <c r="G15" i="12"/>
  <c r="G18" i="12" l="1"/>
  <c r="I49" i="1" s="1"/>
  <c r="G14" i="12"/>
  <c r="I48" i="1" s="1"/>
  <c r="G13" i="12"/>
  <c r="G10" i="12"/>
  <c r="G11" i="12"/>
  <c r="G12" i="12"/>
  <c r="G9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G21" i="12"/>
  <c r="I52" i="1" s="1"/>
  <c r="I22" i="12"/>
  <c r="K22" i="12"/>
  <c r="M22" i="12"/>
  <c r="O22" i="12"/>
  <c r="Q22" i="12"/>
  <c r="U22" i="12"/>
  <c r="I23" i="12"/>
  <c r="K23" i="12"/>
  <c r="M23" i="12"/>
  <c r="O23" i="12"/>
  <c r="Q23" i="12"/>
  <c r="U23" i="12"/>
  <c r="G24" i="12"/>
  <c r="I53" i="1" s="1"/>
  <c r="I25" i="12"/>
  <c r="K25" i="12"/>
  <c r="M25" i="12"/>
  <c r="O25" i="12"/>
  <c r="Q25" i="12"/>
  <c r="U25" i="12"/>
  <c r="G30" i="12"/>
  <c r="I54" i="1" s="1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G42" i="12"/>
  <c r="I56" i="1" s="1"/>
  <c r="I43" i="12"/>
  <c r="K43" i="12"/>
  <c r="M43" i="12"/>
  <c r="O43" i="12"/>
  <c r="Q43" i="12"/>
  <c r="U43" i="12"/>
  <c r="I45" i="12"/>
  <c r="K45" i="12"/>
  <c r="M45" i="12"/>
  <c r="O45" i="12"/>
  <c r="Q45" i="12"/>
  <c r="U45" i="12"/>
  <c r="G46" i="12"/>
  <c r="I57" i="1" s="1"/>
  <c r="I47" i="12"/>
  <c r="K47" i="12"/>
  <c r="M47" i="12"/>
  <c r="O47" i="12"/>
  <c r="Q47" i="12"/>
  <c r="U47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M42" i="12" l="1"/>
  <c r="Q24" i="12"/>
  <c r="I42" i="12"/>
  <c r="O42" i="12"/>
  <c r="K21" i="12"/>
  <c r="I21" i="12"/>
  <c r="U42" i="12"/>
  <c r="M24" i="12"/>
  <c r="O21" i="12"/>
  <c r="K24" i="12"/>
  <c r="M21" i="12"/>
  <c r="I24" i="12"/>
  <c r="U24" i="12"/>
  <c r="U21" i="12"/>
  <c r="Q42" i="12"/>
  <c r="O24" i="12"/>
  <c r="Q21" i="12"/>
  <c r="I58" i="1"/>
  <c r="G23" i="1" s="1"/>
  <c r="J40" i="1"/>
  <c r="M18" i="12"/>
  <c r="Q46" i="12"/>
  <c r="O30" i="12"/>
  <c r="K18" i="12"/>
  <c r="O46" i="12"/>
  <c r="M30" i="12"/>
  <c r="K14" i="12"/>
  <c r="I14" i="12"/>
  <c r="Q18" i="12"/>
  <c r="I8" i="12"/>
  <c r="I46" i="12"/>
  <c r="K42" i="12"/>
  <c r="U30" i="12"/>
  <c r="O18" i="12"/>
  <c r="U8" i="12"/>
  <c r="K46" i="12"/>
  <c r="U46" i="12"/>
  <c r="Q30" i="12"/>
  <c r="O14" i="12"/>
  <c r="Q8" i="12"/>
  <c r="M14" i="12"/>
  <c r="O8" i="12"/>
  <c r="I18" i="12"/>
  <c r="M8" i="12"/>
  <c r="M46" i="12"/>
  <c r="K30" i="12"/>
  <c r="U18" i="12"/>
  <c r="K8" i="12"/>
  <c r="I30" i="12"/>
  <c r="U14" i="12"/>
  <c r="Q14" i="12"/>
  <c r="G25" i="1" l="1"/>
  <c r="G24" i="1"/>
  <c r="G26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<sst xmlns="http://schemas.openxmlformats.org/spreadsheetml/2006/main" count="262" uniqueCount="159">
  <si>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</si>
  <si>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</si>
  <si>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</si>
  <si>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</si>
  <si>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</si>
  <si>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</si>
  <si>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</si>
  <si>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</si>
  <si>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</si>
  <si>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</si>
  <si>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</si>
  <si>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</si>
  <si>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</si>
  <si>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</si>
  <si>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</si>
  <si>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</si>
  <si>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</si>
  <si>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</si>
  <si>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</si>
  <si>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</si>
  <si>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</si>
  <si>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</si>
  <si>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</si>
  <si>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</si>
  <si>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</si>
  <si>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</si>
  <si>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</si>
  <si>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</si>
  <si>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</si>
  <si>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</si>
  <si>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</si>
  <si>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</si>
  <si>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</si>
  <si>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</si>
  <si>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</si>
  <si>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</si>
  <si>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</si>
  <si>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</si>
  <si>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</si>
  <si>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</si>
  <si>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</si>
  <si>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</si>
  <si>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</si>
  <si>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</si>
  <si>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</si>
  <si>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</si>
  <si>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</si>
  <si>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</si>
  <si>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</si>
  <si>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</si>
  <si>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</si>
  <si>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</si>
  <si>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</si>
  <si>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</si>
  <si>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</si>
  <si>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</si>
  <si>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</si>
  <si>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</si>
  <si>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</si>
  <si>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</si>
  <si>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</si>
  <si>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</si>
  <si>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764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</si>
  <si>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</si>
  <si>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</si>
  <si>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</si>
  <si>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</si>
  <si>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</si>
  <si>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</si>
  <si>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</si>
  <si>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</si>
  <si>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</si>
  <si>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</si>
  <si>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</si>
  <si>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</si>
  <si>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</si>
  <si>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</si>
  <si>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</si>
  <si>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</si>
  <si>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</si>
  <si>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</si>
  <si>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</si>
  <si>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</si>
  <si>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</si>
  <si>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</si>
  <si>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</si>
  <si>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</si>
  <si>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</si>
  <si>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</si>
  <si>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</si>
  <si>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</si>
  <si>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</si>
  <si>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</si>
  <si>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</si>
  <si>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</si>
  <si>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</si>
  <si>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</si>
  <si>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</si>
  <si>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</si>
  <si>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POL2_0</t>
  </si>
  <si>
    <t>122201409R00</t>
  </si>
  <si>
    <t>Příplatek za lepivost-výkopávky v zemníku v hor.3</t>
  </si>
  <si>
    <t>POL1_0</t>
  </si>
  <si>
    <t>161101101R00</t>
  </si>
  <si>
    <t>Svislé přemístění výkopku z hor.1-4 do 2,5 m</t>
  </si>
  <si>
    <t>162301102R00</t>
  </si>
  <si>
    <t>Vodorovné přemístění výkopku z hor.1-4 do 1000 m</t>
  </si>
  <si>
    <t>m2</t>
  </si>
  <si>
    <t>181006111R00</t>
  </si>
  <si>
    <t>Rozprostření zemin v rov./sklonu 1:5, tl. do 10 cm</t>
  </si>
  <si>
    <t>215901101RT5</t>
  </si>
  <si>
    <t>Zhutnění podloží z hornin nesoudržných do 92% PS, vibrační deskou</t>
  </si>
  <si>
    <t>271313511R00</t>
  </si>
  <si>
    <t xml:space="preserve">Beton podkladní pod základové konstrukce, prostý </t>
  </si>
  <si>
    <t>274320040RAA</t>
  </si>
  <si>
    <t>Základový pas ŽB z betonu C 20/25, vč. bednění, výztuž 90 kg/m3, štěrkopískový podklad 10 cm</t>
  </si>
  <si>
    <t>13285297R</t>
  </si>
  <si>
    <t>Tyč žebírková pro betonářskou výztuž B500B, d 12 mm</t>
  </si>
  <si>
    <t>kg</t>
  </si>
  <si>
    <t>POL3_0</t>
  </si>
  <si>
    <t>311112025RT3</t>
  </si>
  <si>
    <t>Uložení tvárnic ztraceného bednění, tl. 25 cm, zálivka betonem, vč. dodávky betonu C 20/25</t>
  </si>
  <si>
    <t>m</t>
  </si>
  <si>
    <t>711471051RZ1</t>
  </si>
  <si>
    <t>210901090RT1</t>
  </si>
  <si>
    <t>3457114701R</t>
  </si>
  <si>
    <t>Trubka kabelová chránička KOPOFLEX KF 09050</t>
  </si>
  <si>
    <t/>
  </si>
  <si>
    <t>END</t>
  </si>
  <si>
    <t>Domov pro seniory Sokolnice, příspěvková organizace</t>
  </si>
  <si>
    <t>zámecká 57, 664 52 Sokolnice</t>
  </si>
  <si>
    <t>00209392</t>
  </si>
  <si>
    <t>121100003RA0</t>
  </si>
  <si>
    <t>hloubení zámy do 1,5 m</t>
  </si>
  <si>
    <t>Izolace, tlak. voda, vodorovná fólií PVC, volně, včetně dodávky folie Pontex tl. 1 mm</t>
  </si>
  <si>
    <t>geotextilie 300 g/m2</t>
  </si>
  <si>
    <t>technologie</t>
  </si>
  <si>
    <t>filtrace Oase Biotec Screen matic 2 145 000</t>
  </si>
  <si>
    <t>UW lampa Oase Bitron C55 W UVC</t>
  </si>
  <si>
    <t>Jezírkové čerpadlo Oase Aquamax Eco Premium 16000</t>
  </si>
  <si>
    <t>Skimmer Oase Aqua skim 40</t>
  </si>
  <si>
    <t>Spirálová hadice pro spojení čerpadla a filtrace a skimeru cca 15 m</t>
  </si>
  <si>
    <t>ks</t>
  </si>
  <si>
    <t>osázení jezírka</t>
  </si>
  <si>
    <t>taxon</t>
  </si>
  <si>
    <t>caltha palustrius</t>
  </si>
  <si>
    <t>acorus calamus</t>
  </si>
  <si>
    <t>Lythurm salicaria</t>
  </si>
  <si>
    <t>typha minima</t>
  </si>
  <si>
    <t>nymphaea Gladstoniana</t>
  </si>
  <si>
    <t>Nymphaea Fabiola</t>
  </si>
  <si>
    <t>Sparganium erectum</t>
  </si>
  <si>
    <t>cares riparia</t>
  </si>
  <si>
    <t>práce</t>
  </si>
  <si>
    <t>pomocný materiál</t>
  </si>
  <si>
    <t xml:space="preserve">hloubení rýh </t>
  </si>
  <si>
    <t>zásyp kabele</t>
  </si>
  <si>
    <t>Položkový rozpočet SO02 Vodní prvek</t>
  </si>
  <si>
    <t xml:space="preserve">Kabel silový AYKY 1kV 4 x 25 mm2 pevně uložený, včetně dodávky kabelu AYKY 4bx25 včetně rozvodné skříně v šachtě.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</si>
</sst>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3" xfId="0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3" borderId="45" xfId="0" applyFill="1" applyBorder="1" applyProtection="1">
      <protection locked="0"/>
    </xf>
    <xf numFmtId="49" fontId="0" fillId="3" borderId="42" xfId="0" applyNumberFormat="1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52" xfId="0" applyFill="1" applyBorder="1" applyAlignment="1" applyProtection="1">
      <alignment vertical="top"/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0" fontId="0" fillId="3" borderId="48" xfId="0" applyFill="1" applyBorder="1" applyAlignment="1" applyProtection="1">
      <alignment vertical="top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 applyProtection="1">
      <alignment vertical="top" shrinkToFit="1"/>
      <protection locked="0"/>
    </xf>
    <xf numFmtId="0" fontId="16" fillId="0" borderId="33" xfId="0" applyFont="1" applyBorder="1" applyAlignment="1" applyProtection="1">
      <alignment vertical="top" shrinkToFit="1"/>
      <protection locked="0"/>
    </xf>
    <xf numFmtId="0" fontId="16" fillId="0" borderId="26" xfId="0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3" borderId="38" xfId="0" applyFill="1" applyBorder="1" applyAlignment="1" applyProtection="1">
      <alignment vertical="top" shrinkToFit="1"/>
      <protection locked="0"/>
    </xf>
    <xf numFmtId="0" fontId="0" fillId="3" borderId="10" xfId="0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3" borderId="50" xfId="0" applyFill="1" applyBorder="1" applyProtection="1">
      <protection hidden="1"/>
    </xf>
    <xf numFmtId="4" fontId="0" fillId="3" borderId="48" xfId="0" applyNumberFormat="1" applyFill="1" applyBorder="1" applyAlignment="1" applyProtection="1">
      <alignment vertical="top"/>
      <protection hidden="1"/>
    </xf>
    <xf numFmtId="4" fontId="16" fillId="0" borderId="33" xfId="0" applyNumberFormat="1" applyFont="1" applyBorder="1" applyAlignment="1" applyProtection="1">
      <alignment vertical="top" shrinkToFit="1"/>
      <protection hidden="1"/>
    </xf>
    <xf numFmtId="4" fontId="0" fillId="3" borderId="38" xfId="0" applyNumberFormat="1" applyFill="1" applyBorder="1" applyAlignment="1" applyProtection="1">
      <alignment vertical="top" shrinkToFit="1"/>
      <protection hidden="1"/>
    </xf>
    <xf numFmtId="0" fontId="0" fillId="0" borderId="0" xfId="0" applyAlignment="1" applyProtection="1">
      <alignment vertical="top"/>
      <protection hidden="1"/>
    </xf>
    <xf numFmtId="0" fontId="0" fillId="3" borderId="35" xfId="0" applyFill="1" applyBorder="1" applyProtection="1">
      <protection hidden="1"/>
    </xf>
    <xf numFmtId="49" fontId="0" fillId="3" borderId="35" xfId="0" applyNumberFormat="1" applyFill="1" applyBorder="1" applyProtection="1">
      <protection hidden="1"/>
    </xf>
    <xf numFmtId="0" fontId="0" fillId="3" borderId="52" xfId="0" applyFill="1" applyBorder="1" applyAlignment="1" applyProtection="1">
      <alignment vertical="top"/>
      <protection hidden="1"/>
    </xf>
    <xf numFmtId="49" fontId="0" fillId="3" borderId="52" xfId="0" applyNumberFormat="1" applyFill="1" applyBorder="1" applyAlignment="1" applyProtection="1">
      <alignment vertical="top"/>
      <protection hidden="1"/>
    </xf>
    <xf numFmtId="49" fontId="0" fillId="3" borderId="48" xfId="0" applyNumberFormat="1" applyFill="1" applyBorder="1" applyAlignment="1" applyProtection="1">
      <alignment vertical="top"/>
      <protection hidden="1"/>
    </xf>
    <xf numFmtId="0" fontId="0" fillId="3" borderId="53" xfId="0" applyFill="1" applyBorder="1" applyAlignment="1" applyProtection="1">
      <alignment vertical="top"/>
      <protection hidden="1"/>
    </xf>
    <xf numFmtId="164" fontId="0" fillId="3" borderId="48" xfId="0" applyNumberFormat="1" applyFill="1" applyBorder="1" applyAlignment="1" applyProtection="1">
      <alignment vertical="top"/>
      <protection hidden="1"/>
    </xf>
    <xf numFmtId="0" fontId="16" fillId="0" borderId="26" xfId="0" applyFont="1" applyBorder="1" applyAlignment="1" applyProtection="1">
      <alignment vertical="top"/>
      <protection hidden="1"/>
    </xf>
    <xf numFmtId="0" fontId="16" fillId="0" borderId="33" xfId="0" applyFont="1" applyBorder="1" applyAlignment="1" applyProtection="1">
      <alignment horizontal="left" vertical="top" wrapText="1"/>
      <protection hidden="1"/>
    </xf>
    <xf numFmtId="0" fontId="16" fillId="0" borderId="34" xfId="0" applyFont="1" applyBorder="1" applyAlignment="1" applyProtection="1">
      <alignment vertical="top" shrinkToFit="1"/>
      <protection hidden="1"/>
    </xf>
    <xf numFmtId="164" fontId="16" fillId="0" borderId="33" xfId="0" applyNumberFormat="1" applyFont="1" applyBorder="1" applyAlignment="1" applyProtection="1">
      <alignment vertical="top" shrinkToFit="1"/>
      <protection hidden="1"/>
    </xf>
    <xf numFmtId="0" fontId="0" fillId="3" borderId="10" xfId="0" applyFill="1" applyBorder="1" applyAlignment="1" applyProtection="1">
      <alignment vertical="top"/>
      <protection hidden="1"/>
    </xf>
    <xf numFmtId="0" fontId="0" fillId="3" borderId="38" xfId="0" applyFill="1" applyBorder="1" applyAlignment="1" applyProtection="1">
      <alignment horizontal="left" vertical="top" wrapText="1"/>
      <protection hidden="1"/>
    </xf>
    <xf numFmtId="0" fontId="0" fillId="3" borderId="37" xfId="0" applyFill="1" applyBorder="1" applyAlignment="1" applyProtection="1">
      <alignment vertical="top" shrinkToFit="1"/>
      <protection hidden="1"/>
    </xf>
    <xf numFmtId="164" fontId="0" fillId="3" borderId="38" xfId="0" applyNumberFormat="1" applyFill="1" applyBorder="1" applyAlignment="1" applyProtection="1">
      <alignment vertical="top" shrinkToFit="1"/>
      <protection hidden="1"/>
    </xf>
    <xf numFmtId="49" fontId="0" fillId="0" borderId="0" xfId="0" applyNumberFormat="1" applyAlignment="1" applyProtection="1">
      <alignment vertical="top"/>
      <protection hidden="1"/>
    </xf>
    <xf numFmtId="49" fontId="0" fillId="0" borderId="0" xfId="0" applyNumberFormat="1" applyAlignment="1" applyProtection="1">
      <alignment horizontal="left" vertical="top" wrapText="1"/>
      <protection hidden="1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right" indent="1"/>
      <protection locked="0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15" fillId="3" borderId="36" xfId="0" applyFont="1" applyFill="1" applyBorder="1" applyAlignment="1" applyProtection="1">
      <alignment horizontal="center" vertical="center" wrapText="1"/>
      <protection hidden="1"/>
    </xf>
    <xf numFmtId="0" fontId="15" fillId="3" borderId="18" xfId="0" applyFont="1" applyFill="1" applyBorder="1" applyAlignment="1" applyProtection="1">
      <alignment horizontal="center" vertical="center" wrapText="1"/>
      <protection hidden="1"/>
    </xf>
    <xf numFmtId="0" fontId="15" fillId="3" borderId="35" xfId="0" applyFont="1" applyFill="1" applyBorder="1" applyAlignment="1" applyProtection="1">
      <alignment horizontal="center" vertical="center" wrapText="1"/>
      <protection hidden="1"/>
    </xf>
    <xf numFmtId="0" fontId="15" fillId="3" borderId="35" xfId="0" applyFont="1" applyFill="1" applyBorder="1" applyAlignment="1" applyProtection="1">
      <alignment horizontal="center" vertical="center" wrapText="1"/>
      <protection hidden="1"/>
    </xf>
    <xf numFmtId="49" fontId="7" fillId="0" borderId="36" xfId="0" applyNumberFormat="1" applyFont="1" applyBorder="1" applyAlignment="1" applyProtection="1">
      <alignment vertical="center"/>
      <protection hidden="1"/>
    </xf>
    <xf numFmtId="49" fontId="7" fillId="0" borderId="36" xfId="0" applyNumberFormat="1" applyFont="1" applyBorder="1" applyAlignment="1" applyProtection="1">
      <alignment vertical="center" wrapText="1"/>
      <protection hidden="1"/>
    </xf>
    <xf numFmtId="49" fontId="7" fillId="0" borderId="18" xfId="0" applyNumberFormat="1" applyFont="1" applyBorder="1" applyAlignment="1" applyProtection="1">
      <alignment vertical="center" wrapText="1"/>
      <protection hidden="1"/>
    </xf>
    <xf numFmtId="4" fontId="7" fillId="0" borderId="35" xfId="0" applyNumberFormat="1" applyFont="1" applyBorder="1" applyAlignment="1" applyProtection="1">
      <alignment horizontal="center" vertical="center"/>
      <protection hidden="1"/>
    </xf>
    <xf numFmtId="4" fontId="7" fillId="0" borderId="35" xfId="0" applyNumberFormat="1" applyFont="1" applyBorder="1" applyAlignment="1" applyProtection="1">
      <alignment vertical="center"/>
      <protection hidden="1"/>
    </xf>
    <xf numFmtId="4" fontId="7" fillId="0" borderId="35" xfId="0" applyNumberFormat="1" applyFont="1" applyBorder="1" applyAlignment="1" applyProtection="1">
      <alignment vertical="center"/>
      <protection hidden="1"/>
    </xf>
    <xf numFmtId="49" fontId="7" fillId="0" borderId="26" xfId="0" applyNumberFormat="1" applyFont="1" applyBorder="1" applyAlignment="1" applyProtection="1">
      <alignment vertical="center"/>
      <protection hidden="1"/>
    </xf>
    <xf numFmtId="49" fontId="7" fillId="0" borderId="26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" fontId="7" fillId="0" borderId="33" xfId="0" applyNumberFormat="1" applyFont="1" applyBorder="1" applyAlignment="1" applyProtection="1">
      <alignment horizontal="center" vertical="center"/>
      <protection hidden="1"/>
    </xf>
    <xf numFmtId="4" fontId="7" fillId="0" borderId="33" xfId="0" applyNumberFormat="1" applyFont="1" applyBorder="1" applyAlignment="1" applyProtection="1">
      <alignment vertical="center"/>
      <protection hidden="1"/>
    </xf>
    <xf numFmtId="4" fontId="7" fillId="0" borderId="33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 wrapText="1"/>
      <protection hidden="1"/>
    </xf>
    <xf numFmtId="49" fontId="7" fillId="0" borderId="6" xfId="0" applyNumberFormat="1" applyFont="1" applyBorder="1" applyAlignment="1" applyProtection="1">
      <alignment vertical="center" wrapText="1"/>
      <protection hidden="1"/>
    </xf>
    <xf numFmtId="4" fontId="7" fillId="0" borderId="38" xfId="0" applyNumberFormat="1" applyFont="1" applyBorder="1" applyAlignment="1" applyProtection="1">
      <alignment horizontal="center" vertical="center"/>
      <protection hidden="1"/>
    </xf>
    <xf numFmtId="4" fontId="7" fillId="0" borderId="38" xfId="0" applyNumberFormat="1" applyFont="1" applyBorder="1" applyAlignment="1" applyProtection="1">
      <alignment vertical="center"/>
      <protection hidden="1"/>
    </xf>
    <xf numFmtId="4" fontId="7" fillId="0" borderId="38" xfId="0" applyNumberFormat="1" applyFont="1" applyBorder="1" applyAlignment="1" applyProtection="1">
      <alignment vertical="center"/>
      <protection hidden="1"/>
    </xf>
    <xf numFmtId="0" fontId="7" fillId="4" borderId="10" xfId="0" applyFont="1" applyFill="1" applyBorder="1" applyProtection="1">
      <protection hidden="1"/>
    </xf>
    <xf numFmtId="0" fontId="7" fillId="4" borderId="6" xfId="0" applyFont="1" applyFill="1" applyBorder="1" applyProtection="1">
      <protection hidden="1"/>
    </xf>
    <xf numFmtId="4" fontId="7" fillId="4" borderId="38" xfId="0" applyNumberFormat="1" applyFont="1" applyFill="1" applyBorder="1" applyAlignment="1" applyProtection="1">
      <alignment horizontal="center"/>
      <protection hidden="1"/>
    </xf>
    <xf numFmtId="4" fontId="7" fillId="4" borderId="38" xfId="0" applyNumberFormat="1" applyFont="1" applyFill="1" applyBorder="1" applyProtection="1">
      <protection hidden="1"/>
    </xf>
    <xf numFmtId="4" fontId="7" fillId="4" borderId="38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9" fontId="0" fillId="0" borderId="1" xfId="0" applyNumberFormat="1" applyBorder="1" applyProtection="1">
      <protection hidden="1"/>
    </xf>
    <xf numFmtId="49" fontId="0" fillId="0" borderId="14" xfId="0" applyNumberFormat="1" applyBorder="1" applyAlignment="1" applyProtection="1">
      <alignment horizontal="left" vertical="center" indent="1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2" xfId="0" applyBorder="1" applyProtection="1">
      <protection hidden="1"/>
    </xf>
    <xf numFmtId="4" fontId="13" fillId="0" borderId="15" xfId="0" applyNumberFormat="1" applyFont="1" applyBorder="1" applyAlignment="1" applyProtection="1">
      <alignment horizontal="right" vertical="center" indent="1"/>
      <protection hidden="1"/>
    </xf>
    <xf numFmtId="4" fontId="13" fillId="0" borderId="22" xfId="0" applyNumberFormat="1" applyFont="1" applyBorder="1" applyAlignment="1" applyProtection="1">
      <alignment horizontal="right" vertical="center" indent="1"/>
      <protection hidden="1"/>
    </xf>
    <xf numFmtId="0" fontId="0" fillId="0" borderId="1" xfId="0" applyBorder="1" applyProtection="1">
      <protection hidden="1"/>
    </xf>
    <xf numFmtId="0" fontId="8" fillId="0" borderId="14" xfId="0" applyFont="1" applyBorder="1" applyAlignment="1" applyProtection="1">
      <alignment horizontal="left" vertical="center" indent="1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2" xfId="0" applyFont="1" applyBorder="1" applyProtection="1">
      <protection hidden="1"/>
    </xf>
    <xf numFmtId="4" fontId="11" fillId="0" borderId="15" xfId="0" applyNumberFormat="1" applyFont="1" applyBorder="1" applyAlignment="1" applyProtection="1">
      <alignment horizontal="right" vertical="center" indent="1"/>
      <protection hidden="1"/>
    </xf>
    <xf numFmtId="4" fontId="11" fillId="0" borderId="22" xfId="0" applyNumberFormat="1" applyFont="1" applyBorder="1" applyAlignment="1" applyProtection="1">
      <alignment horizontal="right" vertical="center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1" fontId="8" fillId="0" borderId="12" xfId="0" applyNumberFormat="1" applyFont="1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1" fontId="8" fillId="0" borderId="15" xfId="0" applyNumberFormat="1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1" fontId="8" fillId="0" borderId="10" xfId="0" applyNumberFormat="1" applyFont="1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 indent="1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4" fontId="4" fillId="3" borderId="7" xfId="0" applyNumberFormat="1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Protection="1"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left" vertical="center" indent="1"/>
      <protection hidden="1"/>
    </xf>
    <xf numFmtId="49" fontId="6" fillId="3" borderId="0" xfId="0" applyNumberFormat="1" applyFont="1" applyFill="1" applyAlignment="1" applyProtection="1">
      <alignment horizontal="left" vertical="center"/>
      <protection hidden="1"/>
    </xf>
    <xf numFmtId="49" fontId="6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8" xfId="0" applyFont="1" applyFill="1" applyBorder="1" applyAlignment="1" applyProtection="1">
      <alignment horizontal="center" vertical="center" shrinkToFit="1"/>
      <protection hidden="1"/>
    </xf>
    <xf numFmtId="0" fontId="6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" xfId="0" applyFill="1" applyBorder="1" applyAlignment="1" applyProtection="1">
      <alignment horizontal="left" vertical="center" indent="1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left" vertical="center" indent="1"/>
      <protection hidden="1"/>
    </xf>
    <xf numFmtId="0" fontId="0" fillId="3" borderId="6" xfId="0" applyFill="1" applyBorder="1" applyProtection="1">
      <protection hidden="1"/>
    </xf>
    <xf numFmtId="49" fontId="8" fillId="3" borderId="6" xfId="0" applyNumberFormat="1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Protection="1">
      <protection hidden="1"/>
    </xf>
    <xf numFmtId="0" fontId="8" fillId="3" borderId="8" xfId="0" applyFont="1" applyFill="1" applyBorder="1" applyProtection="1">
      <protection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2" xfId="0" applyBorder="1" applyProtection="1">
      <protection hidden="1"/>
    </xf>
    <xf numFmtId="0" fontId="8" fillId="0" borderId="1" xfId="0" applyFont="1" applyBorder="1" applyAlignment="1" applyProtection="1">
      <alignment horizontal="left" vertical="center" indent="1"/>
      <protection hidden="1"/>
    </xf>
    <xf numFmtId="0" fontId="8" fillId="0" borderId="9" xfId="0" applyFont="1" applyBorder="1" applyAlignment="1" applyProtection="1">
      <alignment horizontal="left" vertical="center" indent="1"/>
      <protection hidden="1"/>
    </xf>
    <xf numFmtId="49" fontId="8" fillId="0" borderId="6" xfId="0" applyNumberFormat="1" applyFont="1" applyBorder="1" applyAlignment="1" applyProtection="1">
      <alignment horizontal="right" vertical="center"/>
      <protection hidden="1"/>
    </xf>
    <xf numFmtId="49" fontId="8" fillId="0" borderId="6" xfId="0" applyNumberFormat="1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9" t="s">
        <v>39</v>
      </c>
      <c r="B2" s="9"/>
      <c r="C2" s="9"/>
      <c r="D2" s="9"/>
      <c r="E2" s="9"/>
      <c r="F2" s="9"/>
      <c r="G2" s="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D6" sqref="D6"/>
    </sheetView>
  </sheetViews>
  <sheetFormatPr defaultColWidth="9" defaultRowHeight="12.75" x14ac:dyDescent="0.2"/>
  <cols>
    <col min="1" max="1" width="8.42578125" style="15" hidden="1" customWidth="1"/>
    <col min="2" max="2" width="9.140625" style="15" customWidth="1"/>
    <col min="3" max="3" width="7.42578125" style="15" customWidth="1"/>
    <col min="4" max="4" width="13.42578125" style="15" customWidth="1"/>
    <col min="5" max="5" width="12.140625" style="15" customWidth="1"/>
    <col min="6" max="6" width="11.42578125" style="15" customWidth="1"/>
    <col min="7" max="9" width="12.7109375" style="15" customWidth="1"/>
    <col min="10" max="10" width="6.7109375" style="15" customWidth="1"/>
    <col min="11" max="11" width="4.28515625" style="15" customWidth="1"/>
    <col min="12" max="15" width="10.7109375" style="15" customWidth="1"/>
    <col min="16" max="16384" width="9" style="15"/>
  </cols>
  <sheetData>
    <row r="1" spans="1:15" ht="33.75" customHeight="1" x14ac:dyDescent="0.2">
      <c r="A1" s="69" t="s">
        <v>36</v>
      </c>
      <c r="B1" s="223" t="s">
        <v>157</v>
      </c>
      <c r="C1" s="224"/>
      <c r="D1" s="224"/>
      <c r="E1" s="224"/>
      <c r="F1" s="224"/>
      <c r="G1" s="224"/>
      <c r="H1" s="224"/>
      <c r="I1" s="224"/>
      <c r="J1" s="225"/>
    </row>
    <row r="2" spans="1:15" ht="23.25" customHeight="1" x14ac:dyDescent="0.2">
      <c r="A2" s="70"/>
      <c r="B2" s="226" t="s">
        <v>40</v>
      </c>
      <c r="C2" s="227"/>
      <c r="D2" s="228"/>
      <c r="E2" s="229"/>
      <c r="F2" s="229"/>
      <c r="G2" s="229"/>
      <c r="H2" s="229"/>
      <c r="I2" s="229"/>
      <c r="J2" s="230"/>
      <c r="O2" s="71"/>
    </row>
    <row r="3" spans="1:15" ht="23.25" hidden="1" customHeight="1" x14ac:dyDescent="0.2">
      <c r="A3" s="70"/>
      <c r="B3" s="231" t="s">
        <v>42</v>
      </c>
      <c r="C3" s="232"/>
      <c r="D3" s="233"/>
      <c r="E3" s="234"/>
      <c r="F3" s="234"/>
      <c r="G3" s="234"/>
      <c r="H3" s="234"/>
      <c r="I3" s="234"/>
      <c r="J3" s="235"/>
    </row>
    <row r="4" spans="1:15" ht="23.25" hidden="1" customHeight="1" x14ac:dyDescent="0.2">
      <c r="A4" s="70"/>
      <c r="B4" s="236" t="s">
        <v>43</v>
      </c>
      <c r="C4" s="237"/>
      <c r="D4" s="238"/>
      <c r="E4" s="238"/>
      <c r="F4" s="239"/>
      <c r="G4" s="239"/>
      <c r="H4" s="239"/>
      <c r="I4" s="239"/>
      <c r="J4" s="240"/>
    </row>
    <row r="5" spans="1:15" ht="24" customHeight="1" x14ac:dyDescent="0.2">
      <c r="A5" s="70"/>
      <c r="B5" s="214" t="s">
        <v>21</v>
      </c>
      <c r="C5" s="162"/>
      <c r="D5" s="241" t="s">
        <v>129</v>
      </c>
      <c r="E5" s="242"/>
      <c r="F5" s="242"/>
      <c r="G5" s="242"/>
      <c r="H5" s="243" t="s">
        <v>33</v>
      </c>
      <c r="I5" s="241" t="s">
        <v>131</v>
      </c>
      <c r="J5" s="244"/>
    </row>
    <row r="6" spans="1:15" ht="15.75" customHeight="1" x14ac:dyDescent="0.2">
      <c r="A6" s="70"/>
      <c r="B6" s="245"/>
      <c r="C6" s="242"/>
      <c r="D6" s="241" t="s">
        <v>130</v>
      </c>
      <c r="E6" s="242"/>
      <c r="F6" s="242"/>
      <c r="G6" s="242"/>
      <c r="H6" s="243" t="s">
        <v>34</v>
      </c>
      <c r="I6" s="241"/>
      <c r="J6" s="244"/>
    </row>
    <row r="7" spans="1:15" ht="15.75" customHeight="1" x14ac:dyDescent="0.2">
      <c r="A7" s="70"/>
      <c r="B7" s="246"/>
      <c r="C7" s="247"/>
      <c r="D7" s="248"/>
      <c r="E7" s="249"/>
      <c r="F7" s="249"/>
      <c r="G7" s="249"/>
      <c r="H7" s="250"/>
      <c r="I7" s="249"/>
      <c r="J7" s="251"/>
    </row>
    <row r="8" spans="1:15" ht="24" hidden="1" customHeight="1" x14ac:dyDescent="0.2">
      <c r="A8" s="70"/>
      <c r="B8" s="72" t="s">
        <v>19</v>
      </c>
      <c r="D8" s="83"/>
      <c r="H8" s="75" t="s">
        <v>33</v>
      </c>
      <c r="I8" s="83"/>
      <c r="J8" s="76"/>
    </row>
    <row r="9" spans="1:15" ht="15.75" hidden="1" customHeight="1" x14ac:dyDescent="0.2">
      <c r="A9" s="70"/>
      <c r="B9" s="70"/>
      <c r="D9" s="83"/>
      <c r="H9" s="75" t="s">
        <v>34</v>
      </c>
      <c r="I9" s="83"/>
      <c r="J9" s="76"/>
    </row>
    <row r="10" spans="1:15" ht="15.75" hidden="1" customHeight="1" x14ac:dyDescent="0.2">
      <c r="A10" s="70"/>
      <c r="B10" s="84"/>
      <c r="C10" s="85"/>
      <c r="D10" s="86"/>
      <c r="E10" s="81"/>
      <c r="F10" s="81"/>
      <c r="G10" s="87"/>
      <c r="H10" s="87"/>
      <c r="I10" s="88"/>
      <c r="J10" s="82"/>
    </row>
    <row r="11" spans="1:15" ht="24" customHeight="1" x14ac:dyDescent="0.2">
      <c r="A11" s="70"/>
      <c r="B11" s="72" t="s">
        <v>18</v>
      </c>
      <c r="D11" s="89"/>
      <c r="E11" s="89"/>
      <c r="F11" s="89"/>
      <c r="G11" s="89"/>
      <c r="H11" s="75" t="s">
        <v>33</v>
      </c>
      <c r="I11" s="73"/>
      <c r="J11" s="76"/>
    </row>
    <row r="12" spans="1:15" ht="15.75" customHeight="1" x14ac:dyDescent="0.2">
      <c r="A12" s="70"/>
      <c r="B12" s="77"/>
      <c r="C12" s="74"/>
      <c r="D12" s="90"/>
      <c r="E12" s="90"/>
      <c r="F12" s="90"/>
      <c r="G12" s="90"/>
      <c r="H12" s="75" t="s">
        <v>34</v>
      </c>
      <c r="I12" s="73"/>
      <c r="J12" s="76"/>
    </row>
    <row r="13" spans="1:15" ht="15.75" customHeight="1" x14ac:dyDescent="0.2">
      <c r="A13" s="70"/>
      <c r="B13" s="78"/>
      <c r="C13" s="79"/>
      <c r="D13" s="91"/>
      <c r="E13" s="91"/>
      <c r="F13" s="91"/>
      <c r="G13" s="91"/>
      <c r="H13" s="92"/>
      <c r="I13" s="80"/>
      <c r="J13" s="82"/>
    </row>
    <row r="14" spans="1:15" ht="24" customHeight="1" x14ac:dyDescent="0.2">
      <c r="A14" s="70"/>
      <c r="B14" s="93" t="s">
        <v>20</v>
      </c>
      <c r="C14" s="94"/>
      <c r="D14" s="95"/>
      <c r="E14" s="96"/>
      <c r="F14" s="96"/>
      <c r="G14" s="96"/>
      <c r="H14" s="97"/>
      <c r="I14" s="96"/>
      <c r="J14" s="98"/>
    </row>
    <row r="15" spans="1:15" ht="32.25" customHeight="1" x14ac:dyDescent="0.2">
      <c r="A15" s="70"/>
      <c r="B15" s="84" t="s">
        <v>31</v>
      </c>
      <c r="C15" s="99"/>
      <c r="D15" s="87"/>
      <c r="E15" s="100"/>
      <c r="F15" s="100"/>
      <c r="G15" s="101"/>
      <c r="H15" s="101"/>
      <c r="I15" s="101" t="s">
        <v>28</v>
      </c>
      <c r="J15" s="102"/>
    </row>
    <row r="16" spans="1:15" ht="23.25" customHeight="1" x14ac:dyDescent="0.2">
      <c r="A16" s="192" t="s">
        <v>23</v>
      </c>
      <c r="B16" s="193" t="s">
        <v>23</v>
      </c>
      <c r="C16" s="194"/>
      <c r="D16" s="195"/>
      <c r="E16" s="196"/>
      <c r="F16" s="197"/>
      <c r="G16" s="103"/>
      <c r="H16" s="104"/>
      <c r="I16" s="103">
        <v>0</v>
      </c>
      <c r="J16" s="105"/>
    </row>
    <row r="17" spans="1:10" ht="23.25" customHeight="1" x14ac:dyDescent="0.2">
      <c r="A17" s="192" t="s">
        <v>24</v>
      </c>
      <c r="B17" s="193" t="s">
        <v>24</v>
      </c>
      <c r="C17" s="194"/>
      <c r="D17" s="195"/>
      <c r="E17" s="196"/>
      <c r="F17" s="197"/>
      <c r="G17" s="103"/>
      <c r="H17" s="104"/>
      <c r="I17" s="103">
        <v>0</v>
      </c>
      <c r="J17" s="105"/>
    </row>
    <row r="18" spans="1:10" ht="23.25" customHeight="1" x14ac:dyDescent="0.2">
      <c r="A18" s="192" t="s">
        <v>25</v>
      </c>
      <c r="B18" s="193" t="s">
        <v>25</v>
      </c>
      <c r="C18" s="194"/>
      <c r="D18" s="195"/>
      <c r="E18" s="196"/>
      <c r="F18" s="197"/>
      <c r="G18" s="103"/>
      <c r="H18" s="104"/>
      <c r="I18" s="103">
        <v>0</v>
      </c>
      <c r="J18" s="105"/>
    </row>
    <row r="19" spans="1:10" ht="23.25" customHeight="1" x14ac:dyDescent="0.2">
      <c r="A19" s="192" t="s">
        <v>69</v>
      </c>
      <c r="B19" s="193" t="s">
        <v>26</v>
      </c>
      <c r="C19" s="194"/>
      <c r="D19" s="195"/>
      <c r="E19" s="196"/>
      <c r="F19" s="197"/>
      <c r="G19" s="103"/>
      <c r="H19" s="104"/>
      <c r="I19" s="103">
        <v>0</v>
      </c>
      <c r="J19" s="105"/>
    </row>
    <row r="20" spans="1:10" ht="23.25" customHeight="1" x14ac:dyDescent="0.2">
      <c r="A20" s="192" t="s">
        <v>70</v>
      </c>
      <c r="B20" s="193" t="s">
        <v>27</v>
      </c>
      <c r="C20" s="194"/>
      <c r="D20" s="195"/>
      <c r="E20" s="196"/>
      <c r="F20" s="197"/>
      <c r="G20" s="103"/>
      <c r="H20" s="104"/>
      <c r="I20" s="103">
        <v>0</v>
      </c>
      <c r="J20" s="105"/>
    </row>
    <row r="21" spans="1:10" ht="23.25" customHeight="1" x14ac:dyDescent="0.2">
      <c r="A21" s="198"/>
      <c r="B21" s="199" t="s">
        <v>28</v>
      </c>
      <c r="C21" s="200"/>
      <c r="D21" s="201"/>
      <c r="E21" s="202"/>
      <c r="F21" s="203"/>
      <c r="G21" s="106"/>
      <c r="H21" s="107"/>
      <c r="I21" s="106">
        <f>SUM(I16:J20)</f>
        <v>0</v>
      </c>
      <c r="J21" s="108"/>
    </row>
    <row r="22" spans="1:10" ht="33" customHeight="1" x14ac:dyDescent="0.2">
      <c r="A22" s="198"/>
      <c r="B22" s="204" t="s">
        <v>32</v>
      </c>
      <c r="C22" s="194"/>
      <c r="D22" s="195"/>
      <c r="E22" s="205"/>
      <c r="F22" s="206"/>
      <c r="G22" s="109"/>
      <c r="H22" s="109"/>
      <c r="I22" s="109"/>
      <c r="J22" s="110"/>
    </row>
    <row r="23" spans="1:10" ht="23.25" customHeight="1" x14ac:dyDescent="0.2">
      <c r="A23" s="198"/>
      <c r="B23" s="207" t="s">
        <v>11</v>
      </c>
      <c r="C23" s="194"/>
      <c r="D23" s="195"/>
      <c r="E23" s="208">
        <v>12</v>
      </c>
      <c r="F23" s="206" t="s">
        <v>0</v>
      </c>
      <c r="G23" s="111">
        <f>I58</f>
        <v>0</v>
      </c>
      <c r="H23" s="112"/>
      <c r="I23" s="112"/>
      <c r="J23" s="110" t="str">
        <f t="shared" ref="J23:J28" si="0">Mena</f>
        <v>CZK</v>
      </c>
    </row>
    <row r="24" spans="1:10" ht="23.25" customHeight="1" x14ac:dyDescent="0.2">
      <c r="A24" s="198"/>
      <c r="B24" s="207" t="s">
        <v>12</v>
      </c>
      <c r="C24" s="194"/>
      <c r="D24" s="195"/>
      <c r="E24" s="208">
        <f>SazbaDPH1</f>
        <v>12</v>
      </c>
      <c r="F24" s="206" t="s">
        <v>0</v>
      </c>
      <c r="G24" s="113">
        <f>(E24/100)*ZakladDPHSni</f>
        <v>0</v>
      </c>
      <c r="H24" s="114"/>
      <c r="I24" s="114"/>
      <c r="J24" s="110" t="str">
        <f t="shared" si="0"/>
        <v>CZK</v>
      </c>
    </row>
    <row r="25" spans="1:10" ht="23.25" customHeight="1" x14ac:dyDescent="0.2">
      <c r="A25" s="198"/>
      <c r="B25" s="207" t="s">
        <v>13</v>
      </c>
      <c r="C25" s="194"/>
      <c r="D25" s="195"/>
      <c r="E25" s="208">
        <v>21</v>
      </c>
      <c r="F25" s="206" t="s">
        <v>0</v>
      </c>
      <c r="G25" s="111">
        <f>I58</f>
        <v>0</v>
      </c>
      <c r="H25" s="112"/>
      <c r="I25" s="112"/>
      <c r="J25" s="110" t="str">
        <f t="shared" si="0"/>
        <v>CZK</v>
      </c>
    </row>
    <row r="26" spans="1:10" ht="23.25" customHeight="1" x14ac:dyDescent="0.2">
      <c r="A26" s="198"/>
      <c r="B26" s="209" t="s">
        <v>14</v>
      </c>
      <c r="C26" s="210"/>
      <c r="D26" s="211"/>
      <c r="E26" s="212">
        <f>SazbaDPH2</f>
        <v>21</v>
      </c>
      <c r="F26" s="213" t="s">
        <v>0</v>
      </c>
      <c r="G26" s="113">
        <f>(E26/100)*ZakladDPHSni</f>
        <v>0</v>
      </c>
      <c r="H26" s="114"/>
      <c r="I26" s="114"/>
      <c r="J26" s="115" t="str">
        <f t="shared" si="0"/>
        <v>CZK</v>
      </c>
    </row>
    <row r="27" spans="1:10" ht="23.25" customHeight="1" thickBot="1" x14ac:dyDescent="0.25">
      <c r="A27" s="198"/>
      <c r="B27" s="214" t="s">
        <v>4</v>
      </c>
      <c r="C27" s="215"/>
      <c r="D27" s="216"/>
      <c r="E27" s="215"/>
      <c r="F27" s="217"/>
      <c r="G27" s="116">
        <v>0</v>
      </c>
      <c r="H27" s="116"/>
      <c r="I27" s="116"/>
      <c r="J27" s="117" t="str">
        <f t="shared" si="0"/>
        <v>CZK</v>
      </c>
    </row>
    <row r="28" spans="1:10" ht="27.75" hidden="1" customHeight="1" thickBot="1" x14ac:dyDescent="0.25">
      <c r="A28" s="198"/>
      <c r="B28" s="218" t="s">
        <v>22</v>
      </c>
      <c r="C28" s="219"/>
      <c r="D28" s="219"/>
      <c r="E28" s="220"/>
      <c r="F28" s="221"/>
      <c r="G28" s="118">
        <v>0</v>
      </c>
      <c r="H28" s="119"/>
      <c r="I28" s="119"/>
      <c r="J28" s="120" t="str">
        <f t="shared" si="0"/>
        <v>CZK</v>
      </c>
    </row>
    <row r="29" spans="1:10" ht="27.75" customHeight="1" thickBot="1" x14ac:dyDescent="0.25">
      <c r="A29" s="198"/>
      <c r="B29" s="218" t="s">
        <v>35</v>
      </c>
      <c r="C29" s="222"/>
      <c r="D29" s="222"/>
      <c r="E29" s="222"/>
      <c r="F29" s="222"/>
      <c r="G29" s="118">
        <f>ZakladDPHZakl+DPHZakl</f>
        <v>0</v>
      </c>
      <c r="H29" s="118"/>
      <c r="I29" s="118"/>
      <c r="J29" s="121" t="s">
        <v>46</v>
      </c>
    </row>
    <row r="30" spans="1:10" ht="12.75" customHeight="1" x14ac:dyDescent="0.2">
      <c r="A30" s="70"/>
      <c r="B30" s="70"/>
      <c r="J30" s="122"/>
    </row>
    <row r="31" spans="1:10" ht="30" customHeight="1" x14ac:dyDescent="0.2">
      <c r="A31" s="70"/>
      <c r="B31" s="70"/>
      <c r="J31" s="122"/>
    </row>
    <row r="32" spans="1:10" ht="18.75" customHeight="1" x14ac:dyDescent="0.2">
      <c r="A32" s="70"/>
      <c r="B32" s="123"/>
      <c r="C32" s="124" t="s">
        <v>10</v>
      </c>
      <c r="D32" s="125"/>
      <c r="E32" s="125"/>
      <c r="F32" s="124" t="s">
        <v>9</v>
      </c>
      <c r="G32" s="125"/>
      <c r="H32" s="126">
        <v>45306</v>
      </c>
      <c r="I32" s="125"/>
      <c r="J32" s="122"/>
    </row>
    <row r="33" spans="1:10" ht="47.25" customHeight="1" x14ac:dyDescent="0.2">
      <c r="A33" s="70"/>
      <c r="B33" s="70"/>
      <c r="J33" s="122"/>
    </row>
    <row r="34" spans="1:10" s="128" customFormat="1" ht="18.75" customHeight="1" x14ac:dyDescent="0.2">
      <c r="A34" s="127"/>
      <c r="B34" s="127"/>
      <c r="D34" s="129"/>
      <c r="E34" s="129"/>
      <c r="G34" s="129"/>
      <c r="H34" s="129"/>
      <c r="I34" s="129"/>
      <c r="J34" s="130"/>
    </row>
    <row r="35" spans="1:10" ht="12.75" customHeight="1" x14ac:dyDescent="0.2">
      <c r="A35" s="70"/>
      <c r="B35" s="70"/>
      <c r="D35" s="131" t="s">
        <v>2</v>
      </c>
      <c r="E35" s="131"/>
      <c r="H35" s="132" t="s">
        <v>3</v>
      </c>
      <c r="J35" s="122"/>
    </row>
    <row r="36" spans="1:10" ht="13.5" customHeight="1" thickBot="1" x14ac:dyDescent="0.25">
      <c r="A36" s="133"/>
      <c r="B36" s="133"/>
      <c r="C36" s="134"/>
      <c r="D36" s="134"/>
      <c r="E36" s="134"/>
      <c r="F36" s="134"/>
      <c r="G36" s="134"/>
      <c r="H36" s="134"/>
      <c r="I36" s="134"/>
      <c r="J36" s="135"/>
    </row>
    <row r="37" spans="1:10" ht="27" hidden="1" customHeight="1" x14ac:dyDescent="0.25">
      <c r="B37" s="136" t="s">
        <v>15</v>
      </c>
      <c r="C37" s="137"/>
      <c r="D37" s="137"/>
      <c r="E37" s="137"/>
      <c r="F37" s="138"/>
      <c r="G37" s="138"/>
      <c r="H37" s="138"/>
      <c r="I37" s="138"/>
      <c r="J37" s="137"/>
    </row>
    <row r="38" spans="1:10" ht="25.5" hidden="1" customHeight="1" x14ac:dyDescent="0.2">
      <c r="A38" s="139" t="s">
        <v>37</v>
      </c>
      <c r="B38" s="140" t="s">
        <v>16</v>
      </c>
      <c r="C38" s="141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17</v>
      </c>
      <c r="I38" s="144" t="s">
        <v>1</v>
      </c>
      <c r="J38" s="145" t="s">
        <v>0</v>
      </c>
    </row>
    <row r="39" spans="1:10" ht="25.5" hidden="1" customHeight="1" x14ac:dyDescent="0.2">
      <c r="A39" s="139">
        <v>1</v>
      </c>
      <c r="B39" s="146" t="s">
        <v>44</v>
      </c>
      <c r="C39" s="147"/>
      <c r="D39" s="148"/>
      <c r="E39" s="148"/>
      <c r="F39" s="149">
        <v>0</v>
      </c>
      <c r="G39" s="150">
        <v>0</v>
      </c>
      <c r="H39" s="151">
        <v>0</v>
      </c>
      <c r="I39" s="151">
        <v>0</v>
      </c>
      <c r="J39" s="152" t="e">
        <f ca="1">IF(_xlfn.SINGLE(CenaCelkemVypocet)=0,"",I39/_xlfn.SINGLE(CenaCelkemVypocet)*100)</f>
        <v>#NAME?</v>
      </c>
    </row>
    <row r="40" spans="1:10" ht="25.5" hidden="1" customHeight="1" x14ac:dyDescent="0.2">
      <c r="A40" s="139"/>
      <c r="B40" s="153" t="s">
        <v>45</v>
      </c>
      <c r="C40" s="154"/>
      <c r="D40" s="154"/>
      <c r="E40" s="155"/>
      <c r="F40" s="156">
        <f>SUMIF(A39:A39,"=1",F39:F39)</f>
        <v>0</v>
      </c>
      <c r="G40" s="157">
        <f>SUMIF(A39:A39,"=1",G39:G39)</f>
        <v>0</v>
      </c>
      <c r="H40" s="157">
        <f>SUMIF(A39:A39,"=1",H39:H39)</f>
        <v>0</v>
      </c>
      <c r="I40" s="157">
        <f>SUMIF(A39:A39,"=1",I39:I39)</f>
        <v>0</v>
      </c>
      <c r="J40" s="158" t="e">
        <f ca="1">SUMIF(A39:A39,"=1",J39:J39)</f>
        <v>#NAME?</v>
      </c>
    </row>
    <row r="43" spans="1:10" x14ac:dyDescent="0.2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1:10" ht="15.75" x14ac:dyDescent="0.25">
      <c r="B44" s="163" t="s">
        <v>47</v>
      </c>
      <c r="C44" s="162"/>
      <c r="D44" s="162"/>
      <c r="E44" s="162"/>
      <c r="F44" s="162"/>
      <c r="G44" s="162"/>
      <c r="H44" s="162"/>
      <c r="I44" s="162"/>
      <c r="J44" s="162"/>
    </row>
    <row r="45" spans="1:10" x14ac:dyDescent="0.2">
      <c r="B45" s="162"/>
      <c r="C45" s="162"/>
      <c r="D45" s="162"/>
      <c r="E45" s="162"/>
      <c r="F45" s="162"/>
      <c r="G45" s="162"/>
      <c r="H45" s="162"/>
      <c r="I45" s="162"/>
      <c r="J45" s="162"/>
    </row>
    <row r="46" spans="1:10" ht="25.5" customHeight="1" x14ac:dyDescent="0.2">
      <c r="A46" s="159"/>
      <c r="B46" s="164" t="s">
        <v>16</v>
      </c>
      <c r="C46" s="164" t="s">
        <v>5</v>
      </c>
      <c r="D46" s="165"/>
      <c r="E46" s="165"/>
      <c r="F46" s="166" t="s">
        <v>48</v>
      </c>
      <c r="G46" s="166"/>
      <c r="H46" s="166"/>
      <c r="I46" s="167" t="s">
        <v>28</v>
      </c>
      <c r="J46" s="167"/>
    </row>
    <row r="47" spans="1:10" ht="25.5" customHeight="1" x14ac:dyDescent="0.2">
      <c r="A47" s="160"/>
      <c r="B47" s="168" t="s">
        <v>49</v>
      </c>
      <c r="C47" s="169"/>
      <c r="D47" s="170"/>
      <c r="E47" s="170"/>
      <c r="F47" s="171" t="s">
        <v>23</v>
      </c>
      <c r="G47" s="172"/>
      <c r="H47" s="172"/>
      <c r="I47" s="173">
        <f>'Rozpočet Pol'!G8</f>
        <v>0</v>
      </c>
      <c r="J47" s="173"/>
    </row>
    <row r="48" spans="1:10" ht="25.5" customHeight="1" x14ac:dyDescent="0.2">
      <c r="A48" s="160"/>
      <c r="B48" s="174" t="s">
        <v>51</v>
      </c>
      <c r="C48" s="175" t="s">
        <v>52</v>
      </c>
      <c r="D48" s="176"/>
      <c r="E48" s="176"/>
      <c r="F48" s="177" t="s">
        <v>23</v>
      </c>
      <c r="G48" s="178"/>
      <c r="H48" s="178"/>
      <c r="I48" s="179">
        <f>'Rozpočet Pol'!G14</f>
        <v>0</v>
      </c>
      <c r="J48" s="179"/>
    </row>
    <row r="49" spans="1:10" ht="25.5" customHeight="1" x14ac:dyDescent="0.2">
      <c r="A49" s="160"/>
      <c r="B49" s="174" t="s">
        <v>53</v>
      </c>
      <c r="C49" s="175" t="s">
        <v>54</v>
      </c>
      <c r="D49" s="176"/>
      <c r="E49" s="176"/>
      <c r="F49" s="177" t="s">
        <v>23</v>
      </c>
      <c r="G49" s="178"/>
      <c r="H49" s="178"/>
      <c r="I49" s="179">
        <f>'Rozpočet Pol'!G18</f>
        <v>0</v>
      </c>
      <c r="J49" s="179"/>
    </row>
    <row r="50" spans="1:10" ht="25.5" customHeight="1" x14ac:dyDescent="0.2">
      <c r="A50" s="160"/>
      <c r="B50" s="174" t="s">
        <v>55</v>
      </c>
      <c r="C50" s="175" t="s">
        <v>56</v>
      </c>
      <c r="D50" s="176"/>
      <c r="E50" s="176"/>
      <c r="F50" s="177" t="s">
        <v>23</v>
      </c>
      <c r="G50" s="178"/>
      <c r="H50" s="178"/>
      <c r="I50" s="179"/>
      <c r="J50" s="179"/>
    </row>
    <row r="51" spans="1:10" ht="25.5" customHeight="1" x14ac:dyDescent="0.2">
      <c r="A51" s="160"/>
      <c r="B51" s="174" t="s">
        <v>57</v>
      </c>
      <c r="C51" s="175" t="s">
        <v>58</v>
      </c>
      <c r="D51" s="176"/>
      <c r="E51" s="176"/>
      <c r="F51" s="177" t="s">
        <v>23</v>
      </c>
      <c r="G51" s="178"/>
      <c r="H51" s="178"/>
      <c r="I51" s="179"/>
      <c r="J51" s="179"/>
    </row>
    <row r="52" spans="1:10" ht="25.5" customHeight="1" x14ac:dyDescent="0.2">
      <c r="A52" s="160"/>
      <c r="B52" s="174" t="s">
        <v>59</v>
      </c>
      <c r="C52" s="175" t="s">
        <v>60</v>
      </c>
      <c r="D52" s="176"/>
      <c r="E52" s="176"/>
      <c r="F52" s="177" t="s">
        <v>24</v>
      </c>
      <c r="G52" s="178"/>
      <c r="H52" s="178"/>
      <c r="I52" s="179">
        <f>'Rozpočet Pol'!G21</f>
        <v>0</v>
      </c>
      <c r="J52" s="179"/>
    </row>
    <row r="53" spans="1:10" ht="25.5" customHeight="1" x14ac:dyDescent="0.2">
      <c r="A53" s="160"/>
      <c r="B53" s="174" t="s">
        <v>61</v>
      </c>
      <c r="C53" s="175" t="s">
        <v>136</v>
      </c>
      <c r="D53" s="176"/>
      <c r="E53" s="176"/>
      <c r="F53" s="177" t="s">
        <v>24</v>
      </c>
      <c r="G53" s="178"/>
      <c r="H53" s="178"/>
      <c r="I53" s="179">
        <f>'Rozpočet Pol'!G24</f>
        <v>0</v>
      </c>
      <c r="J53" s="179"/>
    </row>
    <row r="54" spans="1:10" ht="25.5" customHeight="1" x14ac:dyDescent="0.2">
      <c r="A54" s="160"/>
      <c r="B54" s="174" t="s">
        <v>62</v>
      </c>
      <c r="C54" s="175" t="s">
        <v>143</v>
      </c>
      <c r="D54" s="176"/>
      <c r="E54" s="176"/>
      <c r="F54" s="177" t="s">
        <v>24</v>
      </c>
      <c r="G54" s="178"/>
      <c r="H54" s="178"/>
      <c r="I54" s="179">
        <f>'Rozpočet Pol'!G30</f>
        <v>0</v>
      </c>
      <c r="J54" s="179"/>
    </row>
    <row r="55" spans="1:10" ht="25.5" customHeight="1" x14ac:dyDescent="0.2">
      <c r="A55" s="160"/>
      <c r="B55" s="174" t="s">
        <v>63</v>
      </c>
      <c r="C55" s="175" t="s">
        <v>64</v>
      </c>
      <c r="D55" s="176"/>
      <c r="E55" s="176"/>
      <c r="F55" s="177" t="s">
        <v>24</v>
      </c>
      <c r="G55" s="178"/>
      <c r="H55" s="178"/>
      <c r="I55" s="179"/>
      <c r="J55" s="179"/>
    </row>
    <row r="56" spans="1:10" ht="25.5" customHeight="1" x14ac:dyDescent="0.2">
      <c r="A56" s="160"/>
      <c r="B56" s="174" t="s">
        <v>65</v>
      </c>
      <c r="C56" s="175" t="s">
        <v>66</v>
      </c>
      <c r="D56" s="176"/>
      <c r="E56" s="176"/>
      <c r="F56" s="177" t="s">
        <v>25</v>
      </c>
      <c r="G56" s="178"/>
      <c r="H56" s="178"/>
      <c r="I56" s="179">
        <f>'Rozpočet Pol'!G42</f>
        <v>0</v>
      </c>
      <c r="J56" s="179"/>
    </row>
    <row r="57" spans="1:10" ht="25.5" customHeight="1" x14ac:dyDescent="0.2">
      <c r="A57" s="160"/>
      <c r="B57" s="180" t="s">
        <v>67</v>
      </c>
      <c r="C57" s="181" t="s">
        <v>68</v>
      </c>
      <c r="D57" s="182"/>
      <c r="E57" s="182"/>
      <c r="F57" s="183" t="s">
        <v>25</v>
      </c>
      <c r="G57" s="184"/>
      <c r="H57" s="184"/>
      <c r="I57" s="185">
        <f>'Rozpočet Pol'!G46</f>
        <v>0</v>
      </c>
      <c r="J57" s="185"/>
    </row>
    <row r="58" spans="1:10" ht="25.5" customHeight="1" x14ac:dyDescent="0.2">
      <c r="A58" s="161"/>
      <c r="B58" s="186" t="s">
        <v>1</v>
      </c>
      <c r="C58" s="186"/>
      <c r="D58" s="187"/>
      <c r="E58" s="187"/>
      <c r="F58" s="188"/>
      <c r="G58" s="189"/>
      <c r="H58" s="189"/>
      <c r="I58" s="190">
        <f>SUM(I47:I57)</f>
        <v>0</v>
      </c>
      <c r="J58" s="190"/>
    </row>
    <row r="59" spans="1:10" x14ac:dyDescent="0.2">
      <c r="B59" s="162"/>
      <c r="C59" s="162"/>
      <c r="D59" s="162"/>
      <c r="E59" s="162"/>
      <c r="F59" s="191"/>
      <c r="G59" s="191"/>
      <c r="H59" s="191"/>
      <c r="I59" s="191"/>
      <c r="J59" s="191"/>
    </row>
    <row r="60" spans="1:10" x14ac:dyDescent="0.2">
      <c r="B60" s="162"/>
      <c r="C60" s="162"/>
      <c r="D60" s="162"/>
      <c r="E60" s="162"/>
      <c r="F60" s="191"/>
      <c r="G60" s="191"/>
      <c r="H60" s="191"/>
      <c r="I60" s="191"/>
      <c r="J60" s="191"/>
    </row>
    <row r="61" spans="1:10" x14ac:dyDescent="0.2">
      <c r="B61" s="162"/>
      <c r="C61" s="162"/>
      <c r="D61" s="162"/>
      <c r="E61" s="162"/>
      <c r="F61" s="191"/>
      <c r="G61" s="191"/>
      <c r="H61" s="191"/>
      <c r="I61" s="191"/>
      <c r="J61" s="191"/>
    </row>
    <row r="62" spans="1:10" x14ac:dyDescent="0.2">
      <c r="B62" s="162"/>
      <c r="C62" s="162"/>
      <c r="D62" s="162"/>
      <c r="E62" s="162"/>
      <c r="F62" s="162"/>
      <c r="G62" s="162"/>
      <c r="H62" s="162"/>
      <c r="I62" s="162"/>
      <c r="J62" s="162"/>
    </row>
    <row r="63" spans="1:10" x14ac:dyDescent="0.2">
      <c r="B63" s="162"/>
      <c r="C63" s="162"/>
      <c r="D63" s="162"/>
      <c r="E63" s="162"/>
      <c r="F63" s="162"/>
      <c r="G63" s="162"/>
      <c r="H63" s="162"/>
      <c r="I63" s="162"/>
      <c r="J63" s="162"/>
    </row>
  </sheetData>
  <sheetProtection algorithmName="SHA-512" hashValue="IdTxjPTomKOll93wXA44dl/v0zcefwx/GI4TPloCA+gB5tWkvMzychHx7hwgx0IBE9+ImCXJZnJZrEtFpbTLIQ==" saltValue="/xeMEKPRduUSF2AaHfSrn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0" t="s">
        <v>6</v>
      </c>
      <c r="B1" s="10"/>
      <c r="C1" s="11"/>
      <c r="D1" s="10"/>
      <c r="E1" s="10"/>
      <c r="F1" s="10"/>
      <c r="G1" s="10"/>
    </row>
    <row r="2" spans="1:7" ht="24.95" customHeight="1" x14ac:dyDescent="0.2">
      <c r="A2" s="8" t="s">
        <v>41</v>
      </c>
      <c r="B2" s="7"/>
      <c r="C2" s="12"/>
      <c r="D2" s="12"/>
      <c r="E2" s="12"/>
      <c r="F2" s="12"/>
      <c r="G2" s="13"/>
    </row>
    <row r="3" spans="1:7" ht="24.95" hidden="1" customHeight="1" x14ac:dyDescent="0.2">
      <c r="A3" s="8" t="s">
        <v>7</v>
      </c>
      <c r="B3" s="7"/>
      <c r="C3" s="12"/>
      <c r="D3" s="12"/>
      <c r="E3" s="12"/>
      <c r="F3" s="12"/>
      <c r="G3" s="13"/>
    </row>
    <row r="4" spans="1:7" ht="24.95" hidden="1" customHeight="1" x14ac:dyDescent="0.2">
      <c r="A4" s="8" t="s">
        <v>8</v>
      </c>
      <c r="B4" s="7"/>
      <c r="C4" s="12"/>
      <c r="D4" s="12"/>
      <c r="E4" s="12"/>
      <c r="F4" s="12"/>
      <c r="G4" s="13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"/>
  <sheetViews>
    <sheetView topLeftCell="A21" workbookViewId="0">
      <selection activeCell="F34" sqref="F34"/>
    </sheetView>
  </sheetViews>
  <sheetFormatPr defaultRowHeight="12.75" outlineLevelRow="1" x14ac:dyDescent="0.2"/>
  <cols>
    <col min="1" max="1" width="4.28515625" style="15" customWidth="1"/>
    <col min="2" max="2" width="14.42578125" style="45" customWidth="1"/>
    <col min="3" max="3" width="38.28515625" style="45" customWidth="1"/>
    <col min="4" max="4" width="4.7109375" style="15" customWidth="1"/>
    <col min="5" max="5" width="10.7109375" style="15" customWidth="1"/>
    <col min="6" max="6" width="9.85546875" style="15" customWidth="1"/>
    <col min="7" max="7" width="12.7109375" style="15" customWidth="1"/>
    <col min="8" max="21" width="0" style="15" hidden="1" customWidth="1"/>
    <col min="22" max="28" width="9.140625" style="15"/>
    <col min="29" max="39" width="0" style="15" hidden="1" customWidth="1"/>
    <col min="40" max="16384" width="9.140625" style="15"/>
  </cols>
  <sheetData>
    <row r="1" spans="1:60" ht="15.75" customHeight="1" x14ac:dyDescent="0.25">
      <c r="A1" s="14" t="s">
        <v>6</v>
      </c>
      <c r="B1" s="14"/>
      <c r="C1" s="14"/>
      <c r="D1" s="14"/>
      <c r="E1" s="14"/>
      <c r="F1" s="14"/>
      <c r="G1" s="14"/>
      <c r="AE1" s="15" t="s">
        <v>72</v>
      </c>
    </row>
    <row r="2" spans="1:60" ht="25.15" customHeight="1" x14ac:dyDescent="0.2">
      <c r="A2" s="16" t="s">
        <v>71</v>
      </c>
      <c r="B2" s="17"/>
      <c r="C2" s="18"/>
      <c r="D2" s="19"/>
      <c r="E2" s="19"/>
      <c r="F2" s="19"/>
      <c r="G2" s="20"/>
      <c r="AE2" s="15" t="s">
        <v>73</v>
      </c>
    </row>
    <row r="3" spans="1:60" ht="25.15" hidden="1" customHeight="1" x14ac:dyDescent="0.2">
      <c r="A3" s="21" t="s">
        <v>7</v>
      </c>
      <c r="B3" s="22"/>
      <c r="C3" s="23"/>
      <c r="D3" s="24"/>
      <c r="E3" s="24"/>
      <c r="F3" s="24"/>
      <c r="G3" s="25"/>
      <c r="AE3" s="15" t="s">
        <v>74</v>
      </c>
    </row>
    <row r="4" spans="1:60" ht="25.15" hidden="1" customHeight="1" x14ac:dyDescent="0.2">
      <c r="A4" s="21" t="s">
        <v>8</v>
      </c>
      <c r="B4" s="22"/>
      <c r="C4" s="23"/>
      <c r="D4" s="24"/>
      <c r="E4" s="24"/>
      <c r="F4" s="24"/>
      <c r="G4" s="25"/>
      <c r="AE4" s="15" t="s">
        <v>75</v>
      </c>
    </row>
    <row r="5" spans="1:60" hidden="1" x14ac:dyDescent="0.2">
      <c r="A5" s="26" t="s">
        <v>76</v>
      </c>
      <c r="B5" s="27"/>
      <c r="C5" s="27"/>
      <c r="D5" s="28"/>
      <c r="E5" s="28"/>
      <c r="F5" s="28"/>
      <c r="G5" s="29"/>
      <c r="AE5" s="15" t="s">
        <v>77</v>
      </c>
    </row>
    <row r="7" spans="1:60" ht="38.25" x14ac:dyDescent="0.2">
      <c r="A7" s="52" t="s">
        <v>78</v>
      </c>
      <c r="B7" s="53" t="s">
        <v>79</v>
      </c>
      <c r="C7" s="53" t="s">
        <v>80</v>
      </c>
      <c r="D7" s="52" t="s">
        <v>81</v>
      </c>
      <c r="E7" s="52" t="s">
        <v>82</v>
      </c>
      <c r="F7" s="30" t="s">
        <v>83</v>
      </c>
      <c r="G7" s="47" t="s">
        <v>28</v>
      </c>
      <c r="H7" s="31" t="s">
        <v>29</v>
      </c>
      <c r="I7" s="31" t="s">
        <v>84</v>
      </c>
      <c r="J7" s="31" t="s">
        <v>30</v>
      </c>
      <c r="K7" s="31" t="s">
        <v>85</v>
      </c>
      <c r="L7" s="31" t="s">
        <v>86</v>
      </c>
      <c r="M7" s="31" t="s">
        <v>87</v>
      </c>
      <c r="N7" s="31" t="s">
        <v>88</v>
      </c>
      <c r="O7" s="31" t="s">
        <v>89</v>
      </c>
      <c r="P7" s="31" t="s">
        <v>90</v>
      </c>
      <c r="Q7" s="31" t="s">
        <v>91</v>
      </c>
      <c r="R7" s="31" t="s">
        <v>92</v>
      </c>
      <c r="S7" s="31" t="s">
        <v>93</v>
      </c>
      <c r="T7" s="31" t="s">
        <v>94</v>
      </c>
      <c r="U7" s="32" t="s">
        <v>95</v>
      </c>
    </row>
    <row r="8" spans="1:60" x14ac:dyDescent="0.2">
      <c r="A8" s="54" t="s">
        <v>96</v>
      </c>
      <c r="B8" s="55" t="s">
        <v>49</v>
      </c>
      <c r="C8" s="56" t="s">
        <v>50</v>
      </c>
      <c r="D8" s="57"/>
      <c r="E8" s="58"/>
      <c r="F8" s="34"/>
      <c r="G8" s="48">
        <f>SUMIF(AE9:AE13,"&lt;&gt;NOR",G9:G13)</f>
        <v>0</v>
      </c>
      <c r="H8" s="34"/>
      <c r="I8" s="34">
        <f>SUM(I9:I13)</f>
        <v>0</v>
      </c>
      <c r="J8" s="34"/>
      <c r="K8" s="34">
        <f>SUM(K9:K13)</f>
        <v>10748.5</v>
      </c>
      <c r="L8" s="34"/>
      <c r="M8" s="34">
        <f>SUM(M9:M13)</f>
        <v>0</v>
      </c>
      <c r="N8" s="35"/>
      <c r="O8" s="35">
        <f>SUM(O9:O13)</f>
        <v>0</v>
      </c>
      <c r="P8" s="35"/>
      <c r="Q8" s="35">
        <f>SUM(Q9:Q13)</f>
        <v>0</v>
      </c>
      <c r="R8" s="35"/>
      <c r="S8" s="35"/>
      <c r="T8" s="33"/>
      <c r="U8" s="35">
        <f>SUM(U9:U13)</f>
        <v>11.079999999999998</v>
      </c>
      <c r="AE8" s="15" t="s">
        <v>97</v>
      </c>
    </row>
    <row r="9" spans="1:60" outlineLevel="1" x14ac:dyDescent="0.2">
      <c r="A9" s="59">
        <v>1</v>
      </c>
      <c r="B9" s="59" t="s">
        <v>132</v>
      </c>
      <c r="C9" s="60" t="s">
        <v>133</v>
      </c>
      <c r="D9" s="61" t="s">
        <v>98</v>
      </c>
      <c r="E9" s="62">
        <v>15</v>
      </c>
      <c r="F9" s="36"/>
      <c r="G9" s="49">
        <f>E9*F9</f>
        <v>0</v>
      </c>
      <c r="H9" s="37">
        <v>0</v>
      </c>
      <c r="I9" s="37">
        <f t="shared" ref="I9:I13" si="0">ROUND(E9*H9,2)</f>
        <v>0</v>
      </c>
      <c r="J9" s="37">
        <v>279.5</v>
      </c>
      <c r="K9" s="37">
        <f t="shared" ref="K9:K13" si="1">ROUND(E9*J9,2)</f>
        <v>4192.5</v>
      </c>
      <c r="L9" s="37">
        <v>0</v>
      </c>
      <c r="M9" s="37">
        <f t="shared" ref="M9:M13" si="2">G9*(1+L9/100)</f>
        <v>0</v>
      </c>
      <c r="N9" s="38">
        <v>0</v>
      </c>
      <c r="O9" s="38">
        <f t="shared" ref="O9:O13" si="3">ROUND(E9*N9,5)</f>
        <v>0</v>
      </c>
      <c r="P9" s="38">
        <v>0</v>
      </c>
      <c r="Q9" s="38">
        <f t="shared" ref="Q9:Q13" si="4">ROUND(E9*P9,5)</f>
        <v>0</v>
      </c>
      <c r="R9" s="38"/>
      <c r="S9" s="38"/>
      <c r="T9" s="39">
        <v>0.17</v>
      </c>
      <c r="U9" s="38">
        <f t="shared" ref="U9:U13" si="5">ROUND(E9*T9,2)</f>
        <v>2.5499999999999998</v>
      </c>
      <c r="V9" s="40"/>
      <c r="W9" s="40"/>
      <c r="X9" s="40"/>
      <c r="Y9" s="40"/>
      <c r="Z9" s="40"/>
      <c r="AA9" s="40"/>
      <c r="AB9" s="40"/>
      <c r="AC9" s="40"/>
      <c r="AD9" s="40"/>
      <c r="AE9" s="40" t="s">
        <v>99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">
      <c r="A10" s="59">
        <v>2</v>
      </c>
      <c r="B10" s="59" t="s">
        <v>100</v>
      </c>
      <c r="C10" s="60" t="s">
        <v>101</v>
      </c>
      <c r="D10" s="61" t="s">
        <v>98</v>
      </c>
      <c r="E10" s="62">
        <v>15</v>
      </c>
      <c r="F10" s="36"/>
      <c r="G10" s="49">
        <f t="shared" ref="G10:G13" si="6">E10*F10</f>
        <v>0</v>
      </c>
      <c r="H10" s="37">
        <v>0</v>
      </c>
      <c r="I10" s="37">
        <f t="shared" si="0"/>
        <v>0</v>
      </c>
      <c r="J10" s="37">
        <v>22.9</v>
      </c>
      <c r="K10" s="37">
        <f t="shared" si="1"/>
        <v>343.5</v>
      </c>
      <c r="L10" s="37">
        <v>0</v>
      </c>
      <c r="M10" s="37">
        <f t="shared" si="2"/>
        <v>0</v>
      </c>
      <c r="N10" s="38">
        <v>0</v>
      </c>
      <c r="O10" s="38">
        <f t="shared" si="3"/>
        <v>0</v>
      </c>
      <c r="P10" s="38">
        <v>0</v>
      </c>
      <c r="Q10" s="38">
        <f t="shared" si="4"/>
        <v>0</v>
      </c>
      <c r="R10" s="38"/>
      <c r="S10" s="38"/>
      <c r="T10" s="39">
        <v>2.5000000000000001E-2</v>
      </c>
      <c r="U10" s="38">
        <f t="shared" si="5"/>
        <v>0.38</v>
      </c>
      <c r="V10" s="40"/>
      <c r="W10" s="40"/>
      <c r="X10" s="40"/>
      <c r="Y10" s="40"/>
      <c r="Z10" s="40"/>
      <c r="AA10" s="40"/>
      <c r="AB10" s="40"/>
      <c r="AC10" s="40"/>
      <c r="AD10" s="40"/>
      <c r="AE10" s="40" t="s">
        <v>102</v>
      </c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59">
        <v>3</v>
      </c>
      <c r="B11" s="59" t="s">
        <v>103</v>
      </c>
      <c r="C11" s="60" t="s">
        <v>104</v>
      </c>
      <c r="D11" s="61" t="s">
        <v>98</v>
      </c>
      <c r="E11" s="62">
        <v>15</v>
      </c>
      <c r="F11" s="36"/>
      <c r="G11" s="49">
        <f t="shared" si="6"/>
        <v>0</v>
      </c>
      <c r="H11" s="37">
        <v>0</v>
      </c>
      <c r="I11" s="37">
        <f t="shared" si="0"/>
        <v>0</v>
      </c>
      <c r="J11" s="37">
        <v>137.5</v>
      </c>
      <c r="K11" s="37">
        <f t="shared" si="1"/>
        <v>2062.5</v>
      </c>
      <c r="L11" s="37">
        <v>0</v>
      </c>
      <c r="M11" s="37">
        <f t="shared" si="2"/>
        <v>0</v>
      </c>
      <c r="N11" s="38">
        <v>0</v>
      </c>
      <c r="O11" s="38">
        <f t="shared" si="3"/>
        <v>0</v>
      </c>
      <c r="P11" s="38">
        <v>0</v>
      </c>
      <c r="Q11" s="38">
        <f t="shared" si="4"/>
        <v>0</v>
      </c>
      <c r="R11" s="38"/>
      <c r="S11" s="38"/>
      <c r="T11" s="39">
        <v>0.34499999999999997</v>
      </c>
      <c r="U11" s="38">
        <f t="shared" si="5"/>
        <v>5.18</v>
      </c>
      <c r="V11" s="40"/>
      <c r="W11" s="40"/>
      <c r="X11" s="40"/>
      <c r="Y11" s="40"/>
      <c r="Z11" s="40"/>
      <c r="AA11" s="40"/>
      <c r="AB11" s="40"/>
      <c r="AC11" s="40"/>
      <c r="AD11" s="40"/>
      <c r="AE11" s="40" t="s">
        <v>102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59">
        <v>4</v>
      </c>
      <c r="B12" s="59" t="s">
        <v>105</v>
      </c>
      <c r="C12" s="60" t="s">
        <v>106</v>
      </c>
      <c r="D12" s="61" t="s">
        <v>98</v>
      </c>
      <c r="E12" s="62">
        <v>15</v>
      </c>
      <c r="F12" s="36"/>
      <c r="G12" s="49">
        <f t="shared" si="6"/>
        <v>0</v>
      </c>
      <c r="H12" s="37">
        <v>0</v>
      </c>
      <c r="I12" s="37">
        <f t="shared" si="0"/>
        <v>0</v>
      </c>
      <c r="J12" s="37">
        <v>114</v>
      </c>
      <c r="K12" s="37">
        <f t="shared" si="1"/>
        <v>1710</v>
      </c>
      <c r="L12" s="37">
        <v>0</v>
      </c>
      <c r="M12" s="37">
        <f t="shared" si="2"/>
        <v>0</v>
      </c>
      <c r="N12" s="38">
        <v>0</v>
      </c>
      <c r="O12" s="38">
        <f t="shared" si="3"/>
        <v>0</v>
      </c>
      <c r="P12" s="38">
        <v>0</v>
      </c>
      <c r="Q12" s="38">
        <f t="shared" si="4"/>
        <v>0</v>
      </c>
      <c r="R12" s="38"/>
      <c r="S12" s="38"/>
      <c r="T12" s="39">
        <v>1.0999999999999999E-2</v>
      </c>
      <c r="U12" s="38">
        <f t="shared" si="5"/>
        <v>0.17</v>
      </c>
      <c r="V12" s="40"/>
      <c r="W12" s="40"/>
      <c r="X12" s="40"/>
      <c r="Y12" s="40"/>
      <c r="Z12" s="40"/>
      <c r="AA12" s="40"/>
      <c r="AB12" s="40"/>
      <c r="AC12" s="40"/>
      <c r="AD12" s="40"/>
      <c r="AE12" s="40" t="s">
        <v>102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59">
        <v>7</v>
      </c>
      <c r="B13" s="59" t="s">
        <v>108</v>
      </c>
      <c r="C13" s="60" t="s">
        <v>109</v>
      </c>
      <c r="D13" s="61" t="s">
        <v>107</v>
      </c>
      <c r="E13" s="62">
        <v>400</v>
      </c>
      <c r="F13" s="36"/>
      <c r="G13" s="49">
        <f t="shared" si="6"/>
        <v>0</v>
      </c>
      <c r="H13" s="37">
        <v>0</v>
      </c>
      <c r="I13" s="37">
        <f t="shared" si="0"/>
        <v>0</v>
      </c>
      <c r="J13" s="37">
        <v>6.1</v>
      </c>
      <c r="K13" s="37">
        <f t="shared" si="1"/>
        <v>2440</v>
      </c>
      <c r="L13" s="37">
        <v>0</v>
      </c>
      <c r="M13" s="37">
        <f t="shared" si="2"/>
        <v>0</v>
      </c>
      <c r="N13" s="38">
        <v>0</v>
      </c>
      <c r="O13" s="38">
        <f t="shared" si="3"/>
        <v>0</v>
      </c>
      <c r="P13" s="38">
        <v>0</v>
      </c>
      <c r="Q13" s="38">
        <f t="shared" si="4"/>
        <v>0</v>
      </c>
      <c r="R13" s="38"/>
      <c r="S13" s="38"/>
      <c r="T13" s="39">
        <v>7.0000000000000001E-3</v>
      </c>
      <c r="U13" s="38">
        <f t="shared" si="5"/>
        <v>2.8</v>
      </c>
      <c r="V13" s="40"/>
      <c r="W13" s="40"/>
      <c r="X13" s="40"/>
      <c r="Y13" s="40"/>
      <c r="Z13" s="40"/>
      <c r="AA13" s="40"/>
      <c r="AB13" s="40"/>
      <c r="AC13" s="40"/>
      <c r="AD13" s="40"/>
      <c r="AE13" s="40" t="s">
        <v>102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x14ac:dyDescent="0.2">
      <c r="A14" s="63" t="s">
        <v>96</v>
      </c>
      <c r="B14" s="63" t="s">
        <v>51</v>
      </c>
      <c r="C14" s="64" t="s">
        <v>52</v>
      </c>
      <c r="D14" s="65"/>
      <c r="E14" s="66"/>
      <c r="F14" s="41"/>
      <c r="G14" s="50">
        <f>SUM(G15:G17)</f>
        <v>0</v>
      </c>
      <c r="H14" s="41"/>
      <c r="I14" s="41">
        <f>SUM(I15:I17)</f>
        <v>11742.15</v>
      </c>
      <c r="J14" s="41"/>
      <c r="K14" s="41">
        <f>SUM(K15:K17)</f>
        <v>7303.7400000000007</v>
      </c>
      <c r="L14" s="41"/>
      <c r="M14" s="41">
        <f>SUM(M15:M17)</f>
        <v>0</v>
      </c>
      <c r="N14" s="42"/>
      <c r="O14" s="42">
        <f>SUM(O15:O17)</f>
        <v>5.7540100000000001</v>
      </c>
      <c r="P14" s="42"/>
      <c r="Q14" s="42">
        <f>SUM(Q15:Q17)</f>
        <v>0</v>
      </c>
      <c r="R14" s="42"/>
      <c r="S14" s="42"/>
      <c r="T14" s="43"/>
      <c r="U14" s="42">
        <f>SUM(U15:U17)</f>
        <v>13.48</v>
      </c>
      <c r="AE14" s="15" t="s">
        <v>97</v>
      </c>
    </row>
    <row r="15" spans="1:60" ht="22.5" outlineLevel="1" x14ac:dyDescent="0.2">
      <c r="A15" s="59">
        <v>10</v>
      </c>
      <c r="B15" s="59" t="s">
        <v>110</v>
      </c>
      <c r="C15" s="60" t="s">
        <v>111</v>
      </c>
      <c r="D15" s="61" t="s">
        <v>107</v>
      </c>
      <c r="E15" s="62">
        <v>3.75</v>
      </c>
      <c r="F15" s="36"/>
      <c r="G15" s="49">
        <f>E15*F15</f>
        <v>0</v>
      </c>
      <c r="H15" s="37">
        <v>0</v>
      </c>
      <c r="I15" s="37">
        <f t="shared" ref="I15:I17" si="7">ROUND(E15*H15,2)</f>
        <v>0</v>
      </c>
      <c r="J15" s="37">
        <v>96.9</v>
      </c>
      <c r="K15" s="37">
        <f t="shared" ref="K15:K17" si="8">ROUND(E15*J15,2)</f>
        <v>363.38</v>
      </c>
      <c r="L15" s="37">
        <v>0</v>
      </c>
      <c r="M15" s="37">
        <f t="shared" ref="M15:M17" si="9">G15*(1+L15/100)</f>
        <v>0</v>
      </c>
      <c r="N15" s="38">
        <v>0</v>
      </c>
      <c r="O15" s="38">
        <f t="shared" ref="O15:O17" si="10">ROUND(E15*N15,5)</f>
        <v>0</v>
      </c>
      <c r="P15" s="38">
        <v>0</v>
      </c>
      <c r="Q15" s="38">
        <f t="shared" ref="Q15:Q17" si="11">ROUND(E15*P15,5)</f>
        <v>0</v>
      </c>
      <c r="R15" s="38"/>
      <c r="S15" s="38"/>
      <c r="T15" s="39">
        <v>0.15</v>
      </c>
      <c r="U15" s="38">
        <f t="shared" ref="U15:U17" si="12">ROUND(E15*T15,2)</f>
        <v>0.56000000000000005</v>
      </c>
      <c r="V15" s="40"/>
      <c r="W15" s="40"/>
      <c r="X15" s="40"/>
      <c r="Y15" s="40"/>
      <c r="Z15" s="40"/>
      <c r="AA15" s="40"/>
      <c r="AB15" s="40"/>
      <c r="AC15" s="40"/>
      <c r="AD15" s="40"/>
      <c r="AE15" s="40" t="s">
        <v>102</v>
      </c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59">
        <v>11</v>
      </c>
      <c r="B16" s="59" t="s">
        <v>112</v>
      </c>
      <c r="C16" s="60" t="s">
        <v>113</v>
      </c>
      <c r="D16" s="61" t="s">
        <v>98</v>
      </c>
      <c r="E16" s="62">
        <v>0.375</v>
      </c>
      <c r="F16" s="36"/>
      <c r="G16" s="49">
        <f t="shared" ref="G16:G17" si="13">E16*F16</f>
        <v>0</v>
      </c>
      <c r="H16" s="37">
        <v>2358.42</v>
      </c>
      <c r="I16" s="37">
        <f t="shared" si="7"/>
        <v>884.41</v>
      </c>
      <c r="J16" s="37">
        <v>501.57999999999993</v>
      </c>
      <c r="K16" s="37">
        <f t="shared" si="8"/>
        <v>188.09</v>
      </c>
      <c r="L16" s="37">
        <v>0</v>
      </c>
      <c r="M16" s="37">
        <f t="shared" si="9"/>
        <v>0</v>
      </c>
      <c r="N16" s="38">
        <v>2.5251399999999999</v>
      </c>
      <c r="O16" s="38">
        <f t="shared" si="10"/>
        <v>0.94693000000000005</v>
      </c>
      <c r="P16" s="38">
        <v>0</v>
      </c>
      <c r="Q16" s="38">
        <f t="shared" si="11"/>
        <v>0</v>
      </c>
      <c r="R16" s="38"/>
      <c r="S16" s="38"/>
      <c r="T16" s="39">
        <v>1.17</v>
      </c>
      <c r="U16" s="38">
        <f t="shared" si="12"/>
        <v>0.44</v>
      </c>
      <c r="V16" s="40"/>
      <c r="W16" s="40"/>
      <c r="X16" s="40"/>
      <c r="Y16" s="40"/>
      <c r="Z16" s="40"/>
      <c r="AA16" s="40"/>
      <c r="AB16" s="40"/>
      <c r="AC16" s="40"/>
      <c r="AD16" s="40"/>
      <c r="AE16" s="40" t="s">
        <v>102</v>
      </c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22.5" outlineLevel="1" x14ac:dyDescent="0.2">
      <c r="A17" s="59">
        <v>12</v>
      </c>
      <c r="B17" s="59" t="s">
        <v>114</v>
      </c>
      <c r="C17" s="60" t="s">
        <v>115</v>
      </c>
      <c r="D17" s="61" t="s">
        <v>98</v>
      </c>
      <c r="E17" s="62">
        <v>1.5</v>
      </c>
      <c r="F17" s="36"/>
      <c r="G17" s="49">
        <f t="shared" si="13"/>
        <v>0</v>
      </c>
      <c r="H17" s="37">
        <v>7238.49</v>
      </c>
      <c r="I17" s="37">
        <f t="shared" si="7"/>
        <v>10857.74</v>
      </c>
      <c r="J17" s="37">
        <v>4501.51</v>
      </c>
      <c r="K17" s="37">
        <f t="shared" si="8"/>
        <v>6752.27</v>
      </c>
      <c r="L17" s="37">
        <v>0</v>
      </c>
      <c r="M17" s="37">
        <f t="shared" si="9"/>
        <v>0</v>
      </c>
      <c r="N17" s="38">
        <v>3.20472</v>
      </c>
      <c r="O17" s="38">
        <f t="shared" si="10"/>
        <v>4.80708</v>
      </c>
      <c r="P17" s="38">
        <v>0</v>
      </c>
      <c r="Q17" s="38">
        <f t="shared" si="11"/>
        <v>0</v>
      </c>
      <c r="R17" s="38"/>
      <c r="S17" s="38"/>
      <c r="T17" s="39">
        <v>8.3201300000000007</v>
      </c>
      <c r="U17" s="38">
        <f t="shared" si="12"/>
        <v>12.48</v>
      </c>
      <c r="V17" s="40"/>
      <c r="W17" s="40"/>
      <c r="X17" s="40"/>
      <c r="Y17" s="40"/>
      <c r="Z17" s="40"/>
      <c r="AA17" s="40"/>
      <c r="AB17" s="40"/>
      <c r="AC17" s="40"/>
      <c r="AD17" s="40"/>
      <c r="AE17" s="40" t="s">
        <v>99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x14ac:dyDescent="0.2">
      <c r="A18" s="63" t="s">
        <v>96</v>
      </c>
      <c r="B18" s="63" t="s">
        <v>53</v>
      </c>
      <c r="C18" s="64" t="s">
        <v>54</v>
      </c>
      <c r="D18" s="65"/>
      <c r="E18" s="66"/>
      <c r="F18" s="41"/>
      <c r="G18" s="50">
        <f>SUMIF(AE19:AE20,"&lt;&gt;NOR",G19:G20)</f>
        <v>0</v>
      </c>
      <c r="H18" s="41"/>
      <c r="I18" s="41">
        <f>SUM(I19:I20)</f>
        <v>18287.8</v>
      </c>
      <c r="J18" s="41"/>
      <c r="K18" s="41">
        <f>SUM(K19:K20)</f>
        <v>27264.7</v>
      </c>
      <c r="L18" s="41"/>
      <c r="M18" s="41">
        <f>SUM(M19:M20)</f>
        <v>0</v>
      </c>
      <c r="N18" s="42"/>
      <c r="O18" s="42">
        <f>SUM(O19:O20)</f>
        <v>17.581250000000001</v>
      </c>
      <c r="P18" s="42"/>
      <c r="Q18" s="42">
        <f>SUM(Q19:Q20)</f>
        <v>0</v>
      </c>
      <c r="R18" s="42"/>
      <c r="S18" s="42"/>
      <c r="T18" s="43"/>
      <c r="U18" s="42">
        <f>SUM(U19:U20)</f>
        <v>53.040000000000006</v>
      </c>
      <c r="AE18" s="15" t="s">
        <v>97</v>
      </c>
    </row>
    <row r="19" spans="1:60" ht="22.5" outlineLevel="1" x14ac:dyDescent="0.2">
      <c r="A19" s="59">
        <v>22</v>
      </c>
      <c r="B19" s="59" t="s">
        <v>120</v>
      </c>
      <c r="C19" s="60" t="s">
        <v>121</v>
      </c>
      <c r="D19" s="61" t="s">
        <v>107</v>
      </c>
      <c r="E19" s="62">
        <v>10</v>
      </c>
      <c r="F19" s="36"/>
      <c r="G19" s="49">
        <f>E19*F19</f>
        <v>0</v>
      </c>
      <c r="H19" s="37">
        <v>395.68</v>
      </c>
      <c r="I19" s="37">
        <f t="shared" ref="I19:I20" si="14">ROUND(E19*H19,2)</f>
        <v>3956.8</v>
      </c>
      <c r="J19" s="37">
        <v>428.32</v>
      </c>
      <c r="K19" s="37">
        <f t="shared" ref="K19:K20" si="15">ROUND(E19*J19,2)</f>
        <v>4283.2</v>
      </c>
      <c r="L19" s="37">
        <v>0</v>
      </c>
      <c r="M19" s="37">
        <f t="shared" ref="M19:M20" si="16">G19*(1+L19/100)</f>
        <v>0</v>
      </c>
      <c r="N19" s="38">
        <v>0.38</v>
      </c>
      <c r="O19" s="38">
        <f t="shared" ref="O19:O20" si="17">ROUND(E19*N19,5)</f>
        <v>3.8</v>
      </c>
      <c r="P19" s="38">
        <v>0</v>
      </c>
      <c r="Q19" s="38">
        <f t="shared" ref="Q19:Q20" si="18">ROUND(E19*P19,5)</f>
        <v>0</v>
      </c>
      <c r="R19" s="38"/>
      <c r="S19" s="38"/>
      <c r="T19" s="39">
        <v>0.83399999999999996</v>
      </c>
      <c r="U19" s="38">
        <f t="shared" ref="U19:U20" si="19">ROUND(E19*T19,2)</f>
        <v>8.34</v>
      </c>
      <c r="V19" s="40"/>
      <c r="W19" s="40"/>
      <c r="X19" s="40"/>
      <c r="Y19" s="40"/>
      <c r="Z19" s="40"/>
      <c r="AA19" s="40"/>
      <c r="AB19" s="40"/>
      <c r="AC19" s="40"/>
      <c r="AD19" s="40"/>
      <c r="AE19" s="40" t="s">
        <v>102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ht="22.5" outlineLevel="1" x14ac:dyDescent="0.2">
      <c r="A20" s="59">
        <v>23</v>
      </c>
      <c r="B20" s="59" t="s">
        <v>116</v>
      </c>
      <c r="C20" s="60" t="s">
        <v>117</v>
      </c>
      <c r="D20" s="61" t="s">
        <v>118</v>
      </c>
      <c r="E20" s="62">
        <v>75</v>
      </c>
      <c r="F20" s="36"/>
      <c r="G20" s="49">
        <v>0</v>
      </c>
      <c r="H20" s="37">
        <v>191.08</v>
      </c>
      <c r="I20" s="37">
        <f t="shared" si="14"/>
        <v>14331</v>
      </c>
      <c r="J20" s="37">
        <v>306.41999999999996</v>
      </c>
      <c r="K20" s="37">
        <f t="shared" si="15"/>
        <v>22981.5</v>
      </c>
      <c r="L20" s="37">
        <v>0</v>
      </c>
      <c r="M20" s="37">
        <f t="shared" si="16"/>
        <v>0</v>
      </c>
      <c r="N20" s="38">
        <v>0.18375</v>
      </c>
      <c r="O20" s="38">
        <f t="shared" si="17"/>
        <v>13.78125</v>
      </c>
      <c r="P20" s="38">
        <v>0</v>
      </c>
      <c r="Q20" s="38">
        <f t="shared" si="18"/>
        <v>0</v>
      </c>
      <c r="R20" s="38"/>
      <c r="S20" s="38"/>
      <c r="T20" s="39">
        <v>0.59599999999999997</v>
      </c>
      <c r="U20" s="38">
        <f t="shared" si="19"/>
        <v>44.7</v>
      </c>
      <c r="V20" s="40"/>
      <c r="W20" s="40"/>
      <c r="X20" s="40"/>
      <c r="Y20" s="40"/>
      <c r="Z20" s="40"/>
      <c r="AA20" s="40"/>
      <c r="AB20" s="40"/>
      <c r="AC20" s="40"/>
      <c r="AD20" s="40"/>
      <c r="AE20" s="40" t="s">
        <v>102</v>
      </c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x14ac:dyDescent="0.2">
      <c r="A21" s="63" t="s">
        <v>96</v>
      </c>
      <c r="B21" s="63" t="s">
        <v>59</v>
      </c>
      <c r="C21" s="64" t="s">
        <v>60</v>
      </c>
      <c r="D21" s="65"/>
      <c r="E21" s="66"/>
      <c r="F21" s="41"/>
      <c r="G21" s="50">
        <f>SUMIF(AE22:AE23,"&lt;&gt;NOR",G22:G23)</f>
        <v>0</v>
      </c>
      <c r="H21" s="41"/>
      <c r="I21" s="41">
        <f>SUM(I22:I23)</f>
        <v>51318.75</v>
      </c>
      <c r="J21" s="41"/>
      <c r="K21" s="41">
        <f>SUM(K22:K23)</f>
        <v>36103.75</v>
      </c>
      <c r="L21" s="41"/>
      <c r="M21" s="41">
        <f>SUM(M22:M23)</f>
        <v>0</v>
      </c>
      <c r="N21" s="42"/>
      <c r="O21" s="42">
        <f>SUM(O22:O23)</f>
        <v>0.25924999999999998</v>
      </c>
      <c r="P21" s="42"/>
      <c r="Q21" s="42">
        <f>SUM(Q22:Q23)</f>
        <v>0</v>
      </c>
      <c r="R21" s="42"/>
      <c r="S21" s="42"/>
      <c r="T21" s="43"/>
      <c r="U21" s="42">
        <f>SUM(U22:U23)</f>
        <v>69.36</v>
      </c>
      <c r="AE21" s="15" t="s">
        <v>97</v>
      </c>
    </row>
    <row r="22" spans="1:60" ht="22.5" outlineLevel="1" x14ac:dyDescent="0.2">
      <c r="A22" s="59">
        <v>46</v>
      </c>
      <c r="B22" s="59" t="s">
        <v>123</v>
      </c>
      <c r="C22" s="60" t="s">
        <v>134</v>
      </c>
      <c r="D22" s="61" t="s">
        <v>107</v>
      </c>
      <c r="E22" s="62">
        <v>85</v>
      </c>
      <c r="F22" s="36"/>
      <c r="G22" s="49">
        <f>E22*F22</f>
        <v>0</v>
      </c>
      <c r="H22" s="37">
        <v>295.55</v>
      </c>
      <c r="I22" s="37">
        <f>ROUND(E22*H22,2)</f>
        <v>25121.75</v>
      </c>
      <c r="J22" s="37">
        <v>187.95</v>
      </c>
      <c r="K22" s="37">
        <f>ROUND(E22*J22,2)</f>
        <v>15975.75</v>
      </c>
      <c r="L22" s="37">
        <v>0</v>
      </c>
      <c r="M22" s="37">
        <f>G22*(1+L22/100)</f>
        <v>0</v>
      </c>
      <c r="N22" s="38">
        <v>1.42E-3</v>
      </c>
      <c r="O22" s="38">
        <f>ROUND(E22*N22,5)</f>
        <v>0.1207</v>
      </c>
      <c r="P22" s="38">
        <v>0</v>
      </c>
      <c r="Q22" s="38">
        <f>ROUND(E22*P22,5)</f>
        <v>0</v>
      </c>
      <c r="R22" s="38"/>
      <c r="S22" s="38"/>
      <c r="T22" s="39">
        <v>0.36</v>
      </c>
      <c r="U22" s="38">
        <f>ROUND(E22*T22,2)</f>
        <v>30.6</v>
      </c>
      <c r="V22" s="40"/>
      <c r="W22" s="40"/>
      <c r="X22" s="40"/>
      <c r="Y22" s="40"/>
      <c r="Z22" s="40"/>
      <c r="AA22" s="40"/>
      <c r="AB22" s="40"/>
      <c r="AC22" s="40"/>
      <c r="AD22" s="40"/>
      <c r="AE22" s="40" t="s">
        <v>102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59">
        <v>47</v>
      </c>
      <c r="B23" s="59"/>
      <c r="C23" s="60" t="s">
        <v>135</v>
      </c>
      <c r="D23" s="61" t="s">
        <v>107</v>
      </c>
      <c r="E23" s="62">
        <v>85</v>
      </c>
      <c r="F23" s="36"/>
      <c r="G23" s="49">
        <f>E23*F23</f>
        <v>0</v>
      </c>
      <c r="H23" s="37">
        <v>308.2</v>
      </c>
      <c r="I23" s="37">
        <f>ROUND(E23*H23,2)</f>
        <v>26197</v>
      </c>
      <c r="J23" s="37">
        <v>236.8</v>
      </c>
      <c r="K23" s="37">
        <f>ROUND(E23*J23,2)</f>
        <v>20128</v>
      </c>
      <c r="L23" s="37">
        <v>0</v>
      </c>
      <c r="M23" s="37">
        <f>G23*(1+L23/100)</f>
        <v>0</v>
      </c>
      <c r="N23" s="38">
        <v>1.6299999999999999E-3</v>
      </c>
      <c r="O23" s="38">
        <f>ROUND(E23*N23,5)</f>
        <v>0.13855000000000001</v>
      </c>
      <c r="P23" s="38">
        <v>0</v>
      </c>
      <c r="Q23" s="38">
        <f>ROUND(E23*P23,5)</f>
        <v>0</v>
      </c>
      <c r="R23" s="38"/>
      <c r="S23" s="38"/>
      <c r="T23" s="39">
        <v>0.45600000000000002</v>
      </c>
      <c r="U23" s="38">
        <f>ROUND(E23*T23,2)</f>
        <v>38.76</v>
      </c>
      <c r="V23" s="40"/>
      <c r="W23" s="40"/>
      <c r="X23" s="40"/>
      <c r="Y23" s="40"/>
      <c r="Z23" s="40"/>
      <c r="AA23" s="40"/>
      <c r="AB23" s="40"/>
      <c r="AC23" s="40"/>
      <c r="AD23" s="40"/>
      <c r="AE23" s="40" t="s">
        <v>102</v>
      </c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x14ac:dyDescent="0.2">
      <c r="A24" s="63" t="s">
        <v>96</v>
      </c>
      <c r="B24" s="63"/>
      <c r="C24" s="64" t="s">
        <v>136</v>
      </c>
      <c r="D24" s="65"/>
      <c r="E24" s="66"/>
      <c r="F24" s="41"/>
      <c r="G24" s="50">
        <f>SUMIF(AE25:AE29,"&lt;&gt;NOR",G25:G29)</f>
        <v>0</v>
      </c>
      <c r="H24" s="41"/>
      <c r="I24" s="41">
        <f>SUM(I25:I29)</f>
        <v>398.39</v>
      </c>
      <c r="J24" s="41"/>
      <c r="K24" s="41">
        <f>SUM(K25:K29)</f>
        <v>198.61</v>
      </c>
      <c r="L24" s="41"/>
      <c r="M24" s="41">
        <f>SUM(M25:M29)</f>
        <v>0</v>
      </c>
      <c r="N24" s="42"/>
      <c r="O24" s="42">
        <f>SUM(O25:O29)</f>
        <v>1.078E-2</v>
      </c>
      <c r="P24" s="42"/>
      <c r="Q24" s="42">
        <f>SUM(Q25:Q29)</f>
        <v>0</v>
      </c>
      <c r="R24" s="42"/>
      <c r="S24" s="42"/>
      <c r="T24" s="43"/>
      <c r="U24" s="42">
        <f>SUM(U25:U29)</f>
        <v>0.39</v>
      </c>
      <c r="AE24" s="15" t="s">
        <v>97</v>
      </c>
    </row>
    <row r="25" spans="1:60" outlineLevel="1" x14ac:dyDescent="0.2">
      <c r="A25" s="59">
        <v>48</v>
      </c>
      <c r="B25" s="59"/>
      <c r="C25" s="60" t="s">
        <v>137</v>
      </c>
      <c r="D25" s="61" t="s">
        <v>142</v>
      </c>
      <c r="E25" s="62">
        <v>1</v>
      </c>
      <c r="F25" s="36"/>
      <c r="G25" s="49">
        <f>E25*F25</f>
        <v>0</v>
      </c>
      <c r="H25" s="37">
        <v>398.39</v>
      </c>
      <c r="I25" s="37">
        <f>ROUND(E25*H25,2)</f>
        <v>398.39</v>
      </c>
      <c r="J25" s="37">
        <v>198.61</v>
      </c>
      <c r="K25" s="37">
        <f>ROUND(E25*J25,2)</f>
        <v>198.61</v>
      </c>
      <c r="L25" s="37">
        <v>0</v>
      </c>
      <c r="M25" s="37">
        <f>G25*(1+L25/100)</f>
        <v>0</v>
      </c>
      <c r="N25" s="38">
        <v>1.078E-2</v>
      </c>
      <c r="O25" s="38">
        <f>ROUND(E25*N25,5)</f>
        <v>1.078E-2</v>
      </c>
      <c r="P25" s="38">
        <v>0</v>
      </c>
      <c r="Q25" s="38">
        <f>ROUND(E25*P25,5)</f>
        <v>0</v>
      </c>
      <c r="R25" s="38"/>
      <c r="S25" s="38"/>
      <c r="T25" s="39">
        <v>0.39400000000000002</v>
      </c>
      <c r="U25" s="38">
        <f>ROUND(E25*T25,2)</f>
        <v>0.39</v>
      </c>
      <c r="V25" s="40"/>
      <c r="W25" s="40"/>
      <c r="X25" s="40"/>
      <c r="Y25" s="40"/>
      <c r="Z25" s="40"/>
      <c r="AA25" s="40"/>
      <c r="AB25" s="40"/>
      <c r="AC25" s="40"/>
      <c r="AD25" s="40"/>
      <c r="AE25" s="40" t="s">
        <v>102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59"/>
      <c r="B26" s="59"/>
      <c r="C26" s="60" t="s">
        <v>138</v>
      </c>
      <c r="D26" s="61" t="s">
        <v>142</v>
      </c>
      <c r="E26" s="62">
        <v>1</v>
      </c>
      <c r="F26" s="36"/>
      <c r="G26" s="49">
        <f t="shared" ref="G26:G29" si="20">E26*F26</f>
        <v>0</v>
      </c>
      <c r="H26" s="37"/>
      <c r="I26" s="37"/>
      <c r="J26" s="37"/>
      <c r="K26" s="37"/>
      <c r="L26" s="37"/>
      <c r="M26" s="37"/>
      <c r="N26" s="38"/>
      <c r="O26" s="38"/>
      <c r="P26" s="38"/>
      <c r="Q26" s="38"/>
      <c r="R26" s="38"/>
      <c r="S26" s="38"/>
      <c r="T26" s="39"/>
      <c r="U26" s="38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2.5" outlineLevel="1" x14ac:dyDescent="0.2">
      <c r="A27" s="59"/>
      <c r="B27" s="59"/>
      <c r="C27" s="60" t="s">
        <v>139</v>
      </c>
      <c r="D27" s="61" t="s">
        <v>142</v>
      </c>
      <c r="E27" s="62">
        <v>1</v>
      </c>
      <c r="F27" s="36"/>
      <c r="G27" s="49">
        <f t="shared" si="20"/>
        <v>0</v>
      </c>
      <c r="H27" s="37"/>
      <c r="I27" s="37"/>
      <c r="J27" s="37"/>
      <c r="K27" s="37"/>
      <c r="L27" s="37"/>
      <c r="M27" s="37"/>
      <c r="N27" s="38"/>
      <c r="O27" s="38"/>
      <c r="P27" s="38"/>
      <c r="Q27" s="38"/>
      <c r="R27" s="38"/>
      <c r="S27" s="38"/>
      <c r="T27" s="39"/>
      <c r="U27" s="38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">
      <c r="A28" s="59"/>
      <c r="B28" s="59"/>
      <c r="C28" s="60" t="s">
        <v>140</v>
      </c>
      <c r="D28" s="61" t="s">
        <v>142</v>
      </c>
      <c r="E28" s="62">
        <v>1</v>
      </c>
      <c r="F28" s="36"/>
      <c r="G28" s="49">
        <f t="shared" si="20"/>
        <v>0</v>
      </c>
      <c r="H28" s="37"/>
      <c r="I28" s="37"/>
      <c r="J28" s="37"/>
      <c r="K28" s="37"/>
      <c r="L28" s="37"/>
      <c r="M28" s="37"/>
      <c r="N28" s="38"/>
      <c r="O28" s="38"/>
      <c r="P28" s="38"/>
      <c r="Q28" s="38"/>
      <c r="R28" s="38"/>
      <c r="S28" s="38"/>
      <c r="T28" s="39"/>
      <c r="U28" s="38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2.5" outlineLevel="1" x14ac:dyDescent="0.2">
      <c r="A29" s="59"/>
      <c r="B29" s="59"/>
      <c r="C29" s="60" t="s">
        <v>141</v>
      </c>
      <c r="D29" s="61" t="s">
        <v>142</v>
      </c>
      <c r="E29" s="62">
        <v>1</v>
      </c>
      <c r="F29" s="36"/>
      <c r="G29" s="49">
        <f t="shared" si="20"/>
        <v>0</v>
      </c>
      <c r="H29" s="37"/>
      <c r="I29" s="37"/>
      <c r="J29" s="37"/>
      <c r="K29" s="37"/>
      <c r="L29" s="37"/>
      <c r="M29" s="37"/>
      <c r="N29" s="38"/>
      <c r="O29" s="38"/>
      <c r="P29" s="38"/>
      <c r="Q29" s="38"/>
      <c r="R29" s="38"/>
      <c r="S29" s="38"/>
      <c r="T29" s="39"/>
      <c r="U29" s="38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x14ac:dyDescent="0.2">
      <c r="A30" s="63" t="s">
        <v>96</v>
      </c>
      <c r="B30" s="63"/>
      <c r="C30" s="64" t="s">
        <v>143</v>
      </c>
      <c r="D30" s="65"/>
      <c r="E30" s="66"/>
      <c r="F30" s="41"/>
      <c r="G30" s="50">
        <f>SUMIF(AE31:AE41,"&lt;&gt;NOR",G31:G41)</f>
        <v>0</v>
      </c>
      <c r="H30" s="41"/>
      <c r="I30" s="41">
        <f>SUM(I31:I41)</f>
        <v>14521.599999999999</v>
      </c>
      <c r="J30" s="41"/>
      <c r="K30" s="41">
        <f>SUM(K31:K41)</f>
        <v>3200.8</v>
      </c>
      <c r="L30" s="41"/>
      <c r="M30" s="41">
        <f>SUM(M31:M41)</f>
        <v>0</v>
      </c>
      <c r="N30" s="42"/>
      <c r="O30" s="42">
        <f>SUM(O31:O41)</f>
        <v>3.7759999999999995E-2</v>
      </c>
      <c r="P30" s="42"/>
      <c r="Q30" s="42">
        <f>SUM(Q31:Q41)</f>
        <v>0</v>
      </c>
      <c r="R30" s="42"/>
      <c r="S30" s="42"/>
      <c r="T30" s="43"/>
      <c r="U30" s="42">
        <f>SUM(U31:U41)</f>
        <v>5.64</v>
      </c>
      <c r="AE30" s="15" t="s">
        <v>97</v>
      </c>
    </row>
    <row r="31" spans="1:60" outlineLevel="1" x14ac:dyDescent="0.2">
      <c r="A31" s="59">
        <v>50</v>
      </c>
      <c r="B31" s="59"/>
      <c r="C31" s="60" t="s">
        <v>144</v>
      </c>
      <c r="D31" s="61" t="s">
        <v>142</v>
      </c>
      <c r="E31" s="62">
        <v>8</v>
      </c>
      <c r="F31" s="36"/>
      <c r="G31" s="49">
        <f>F31*E31</f>
        <v>0</v>
      </c>
      <c r="H31" s="37">
        <v>1246.0899999999999</v>
      </c>
      <c r="I31" s="37">
        <f t="shared" ref="I31:I35" si="21">ROUND(E31*H31,2)</f>
        <v>9968.7199999999993</v>
      </c>
      <c r="J31" s="37">
        <v>329.91000000000008</v>
      </c>
      <c r="K31" s="37">
        <f t="shared" ref="K31:K35" si="22">ROUND(E31*J31,2)</f>
        <v>2639.28</v>
      </c>
      <c r="L31" s="37">
        <v>0</v>
      </c>
      <c r="M31" s="37">
        <f t="shared" ref="M31:M35" si="23">G31*(1+L31/100)</f>
        <v>0</v>
      </c>
      <c r="N31" s="38">
        <v>2.0999999999999999E-3</v>
      </c>
      <c r="O31" s="38">
        <f t="shared" ref="O31:O35" si="24">ROUND(E31*N31,5)</f>
        <v>1.6799999999999999E-2</v>
      </c>
      <c r="P31" s="38">
        <v>0</v>
      </c>
      <c r="Q31" s="38">
        <f t="shared" ref="Q31:Q35" si="25">ROUND(E31*P31,5)</f>
        <v>0</v>
      </c>
      <c r="R31" s="38"/>
      <c r="S31" s="38"/>
      <c r="T31" s="39">
        <v>0.59</v>
      </c>
      <c r="U31" s="38">
        <f t="shared" ref="U31:U35" si="26">ROUND(E31*T31,2)</f>
        <v>4.72</v>
      </c>
      <c r="V31" s="40"/>
      <c r="W31" s="40"/>
      <c r="X31" s="40"/>
      <c r="Y31" s="40"/>
      <c r="Z31" s="40"/>
      <c r="AA31" s="40"/>
      <c r="AB31" s="40"/>
      <c r="AC31" s="40"/>
      <c r="AD31" s="40"/>
      <c r="AE31" s="40" t="s">
        <v>102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59">
        <v>51</v>
      </c>
      <c r="B32" s="59"/>
      <c r="C32" s="60" t="s">
        <v>145</v>
      </c>
      <c r="D32" s="61" t="s">
        <v>142</v>
      </c>
      <c r="E32" s="62">
        <v>8</v>
      </c>
      <c r="F32" s="36"/>
      <c r="G32" s="49">
        <f t="shared" ref="G32:G41" si="27">F32*E32</f>
        <v>0</v>
      </c>
      <c r="H32" s="37">
        <v>312</v>
      </c>
      <c r="I32" s="37">
        <f t="shared" si="21"/>
        <v>2496</v>
      </c>
      <c r="J32" s="37">
        <v>0</v>
      </c>
      <c r="K32" s="37">
        <f t="shared" si="22"/>
        <v>0</v>
      </c>
      <c r="L32" s="37">
        <v>0</v>
      </c>
      <c r="M32" s="37">
        <f t="shared" si="23"/>
        <v>0</v>
      </c>
      <c r="N32" s="38">
        <v>1.57E-3</v>
      </c>
      <c r="O32" s="38">
        <f t="shared" si="24"/>
        <v>1.256E-2</v>
      </c>
      <c r="P32" s="38">
        <v>0</v>
      </c>
      <c r="Q32" s="38">
        <f t="shared" si="25"/>
        <v>0</v>
      </c>
      <c r="R32" s="38"/>
      <c r="S32" s="38"/>
      <c r="T32" s="39">
        <v>0</v>
      </c>
      <c r="U32" s="38">
        <f t="shared" si="26"/>
        <v>0</v>
      </c>
      <c r="V32" s="40"/>
      <c r="W32" s="40"/>
      <c r="X32" s="40"/>
      <c r="Y32" s="40"/>
      <c r="Z32" s="40"/>
      <c r="AA32" s="40"/>
      <c r="AB32" s="40"/>
      <c r="AC32" s="40"/>
      <c r="AD32" s="40"/>
      <c r="AE32" s="40" t="s">
        <v>119</v>
      </c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59">
        <v>52</v>
      </c>
      <c r="B33" s="59"/>
      <c r="C33" s="60" t="s">
        <v>146</v>
      </c>
      <c r="D33" s="61" t="s">
        <v>142</v>
      </c>
      <c r="E33" s="62">
        <v>8</v>
      </c>
      <c r="F33" s="36"/>
      <c r="G33" s="49">
        <f t="shared" si="27"/>
        <v>0</v>
      </c>
      <c r="H33" s="37">
        <v>137.5</v>
      </c>
      <c r="I33" s="37">
        <f t="shared" si="21"/>
        <v>1100</v>
      </c>
      <c r="J33" s="37">
        <v>0</v>
      </c>
      <c r="K33" s="37">
        <f t="shared" si="22"/>
        <v>0</v>
      </c>
      <c r="L33" s="37">
        <v>0</v>
      </c>
      <c r="M33" s="37">
        <f t="shared" si="23"/>
        <v>0</v>
      </c>
      <c r="N33" s="38">
        <v>1E-3</v>
      </c>
      <c r="O33" s="38">
        <f t="shared" si="24"/>
        <v>8.0000000000000002E-3</v>
      </c>
      <c r="P33" s="38">
        <v>0</v>
      </c>
      <c r="Q33" s="38">
        <f t="shared" si="25"/>
        <v>0</v>
      </c>
      <c r="R33" s="38"/>
      <c r="S33" s="38"/>
      <c r="T33" s="39">
        <v>0</v>
      </c>
      <c r="U33" s="38">
        <f t="shared" si="26"/>
        <v>0</v>
      </c>
      <c r="V33" s="40"/>
      <c r="W33" s="40"/>
      <c r="X33" s="40"/>
      <c r="Y33" s="40"/>
      <c r="Z33" s="40"/>
      <c r="AA33" s="40"/>
      <c r="AB33" s="40"/>
      <c r="AC33" s="40"/>
      <c r="AD33" s="40"/>
      <c r="AE33" s="40" t="s">
        <v>119</v>
      </c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59">
        <v>53</v>
      </c>
      <c r="B34" s="59"/>
      <c r="C34" s="60" t="s">
        <v>147</v>
      </c>
      <c r="D34" s="61" t="s">
        <v>142</v>
      </c>
      <c r="E34" s="62">
        <v>8</v>
      </c>
      <c r="F34" s="36"/>
      <c r="G34" s="49">
        <f t="shared" si="27"/>
        <v>0</v>
      </c>
      <c r="H34" s="37">
        <v>113.5</v>
      </c>
      <c r="I34" s="37">
        <f t="shared" si="21"/>
        <v>908</v>
      </c>
      <c r="J34" s="37">
        <v>0</v>
      </c>
      <c r="K34" s="37">
        <f t="shared" si="22"/>
        <v>0</v>
      </c>
      <c r="L34" s="37">
        <v>0</v>
      </c>
      <c r="M34" s="37">
        <f t="shared" si="23"/>
        <v>0</v>
      </c>
      <c r="N34" s="38">
        <v>0</v>
      </c>
      <c r="O34" s="38">
        <f t="shared" si="24"/>
        <v>0</v>
      </c>
      <c r="P34" s="38">
        <v>0</v>
      </c>
      <c r="Q34" s="38">
        <f t="shared" si="25"/>
        <v>0</v>
      </c>
      <c r="R34" s="38"/>
      <c r="S34" s="38"/>
      <c r="T34" s="39">
        <v>0</v>
      </c>
      <c r="U34" s="38">
        <f t="shared" si="26"/>
        <v>0</v>
      </c>
      <c r="V34" s="40"/>
      <c r="W34" s="40"/>
      <c r="X34" s="40"/>
      <c r="Y34" s="40"/>
      <c r="Z34" s="40"/>
      <c r="AA34" s="40"/>
      <c r="AB34" s="40"/>
      <c r="AC34" s="40"/>
      <c r="AD34" s="40"/>
      <c r="AE34" s="40" t="s">
        <v>119</v>
      </c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">
      <c r="A35" s="59">
        <v>54</v>
      </c>
      <c r="B35" s="59"/>
      <c r="C35" s="60" t="s">
        <v>148</v>
      </c>
      <c r="D35" s="61" t="s">
        <v>142</v>
      </c>
      <c r="E35" s="62">
        <v>8</v>
      </c>
      <c r="F35" s="36"/>
      <c r="G35" s="49">
        <f t="shared" si="27"/>
        <v>0</v>
      </c>
      <c r="H35" s="37">
        <v>6.11</v>
      </c>
      <c r="I35" s="37">
        <f t="shared" si="21"/>
        <v>48.88</v>
      </c>
      <c r="J35" s="37">
        <v>70.19</v>
      </c>
      <c r="K35" s="37">
        <f t="shared" si="22"/>
        <v>561.52</v>
      </c>
      <c r="L35" s="37">
        <v>0</v>
      </c>
      <c r="M35" s="37">
        <f t="shared" si="23"/>
        <v>0</v>
      </c>
      <c r="N35" s="38">
        <v>5.0000000000000002E-5</v>
      </c>
      <c r="O35" s="38">
        <f t="shared" si="24"/>
        <v>4.0000000000000002E-4</v>
      </c>
      <c r="P35" s="38">
        <v>0</v>
      </c>
      <c r="Q35" s="38">
        <f t="shared" si="25"/>
        <v>0</v>
      </c>
      <c r="R35" s="38"/>
      <c r="S35" s="38"/>
      <c r="T35" s="39">
        <v>0.115</v>
      </c>
      <c r="U35" s="38">
        <f t="shared" si="26"/>
        <v>0.92</v>
      </c>
      <c r="V35" s="40"/>
      <c r="W35" s="40"/>
      <c r="X35" s="40"/>
      <c r="Y35" s="40"/>
      <c r="Z35" s="40"/>
      <c r="AA35" s="40"/>
      <c r="AB35" s="40"/>
      <c r="AC35" s="40"/>
      <c r="AD35" s="40"/>
      <c r="AE35" s="40" t="s">
        <v>102</v>
      </c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">
      <c r="A36" s="59"/>
      <c r="B36" s="59"/>
      <c r="C36" s="60" t="s">
        <v>149</v>
      </c>
      <c r="D36" s="61" t="s">
        <v>142</v>
      </c>
      <c r="E36" s="62">
        <v>3</v>
      </c>
      <c r="F36" s="36"/>
      <c r="G36" s="49">
        <f t="shared" si="27"/>
        <v>0</v>
      </c>
      <c r="H36" s="37"/>
      <c r="I36" s="37"/>
      <c r="J36" s="37"/>
      <c r="K36" s="37"/>
      <c r="L36" s="37"/>
      <c r="M36" s="37"/>
      <c r="N36" s="38"/>
      <c r="O36" s="38"/>
      <c r="P36" s="38"/>
      <c r="Q36" s="38"/>
      <c r="R36" s="38"/>
      <c r="S36" s="38"/>
      <c r="T36" s="39"/>
      <c r="U36" s="38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59"/>
      <c r="B37" s="59"/>
      <c r="C37" s="60" t="s">
        <v>150</v>
      </c>
      <c r="D37" s="61" t="s">
        <v>142</v>
      </c>
      <c r="E37" s="62">
        <v>3</v>
      </c>
      <c r="F37" s="36"/>
      <c r="G37" s="49">
        <f t="shared" si="27"/>
        <v>0</v>
      </c>
      <c r="H37" s="37"/>
      <c r="I37" s="37"/>
      <c r="J37" s="37"/>
      <c r="K37" s="37"/>
      <c r="L37" s="37"/>
      <c r="M37" s="37"/>
      <c r="N37" s="38"/>
      <c r="O37" s="38"/>
      <c r="P37" s="38"/>
      <c r="Q37" s="38"/>
      <c r="R37" s="38"/>
      <c r="S37" s="38"/>
      <c r="T37" s="39"/>
      <c r="U37" s="38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">
      <c r="A38" s="59"/>
      <c r="B38" s="59"/>
      <c r="C38" s="60" t="s">
        <v>151</v>
      </c>
      <c r="D38" s="61" t="s">
        <v>142</v>
      </c>
      <c r="E38" s="62">
        <v>20</v>
      </c>
      <c r="F38" s="36"/>
      <c r="G38" s="49">
        <f t="shared" si="27"/>
        <v>0</v>
      </c>
      <c r="H38" s="37"/>
      <c r="I38" s="37"/>
      <c r="J38" s="37"/>
      <c r="K38" s="37"/>
      <c r="L38" s="37"/>
      <c r="M38" s="37"/>
      <c r="N38" s="38"/>
      <c r="O38" s="38"/>
      <c r="P38" s="38"/>
      <c r="Q38" s="38"/>
      <c r="R38" s="38"/>
      <c r="S38" s="38"/>
      <c r="T38" s="39"/>
      <c r="U38" s="38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">
      <c r="A39" s="59"/>
      <c r="B39" s="59"/>
      <c r="C39" s="60" t="s">
        <v>152</v>
      </c>
      <c r="D39" s="61" t="s">
        <v>142</v>
      </c>
      <c r="E39" s="62">
        <v>20</v>
      </c>
      <c r="F39" s="36"/>
      <c r="G39" s="49">
        <f t="shared" si="27"/>
        <v>0</v>
      </c>
      <c r="H39" s="37"/>
      <c r="I39" s="37"/>
      <c r="J39" s="37"/>
      <c r="K39" s="37"/>
      <c r="L39" s="37"/>
      <c r="M39" s="37"/>
      <c r="N39" s="38"/>
      <c r="O39" s="38"/>
      <c r="P39" s="38"/>
      <c r="Q39" s="38"/>
      <c r="R39" s="38"/>
      <c r="S39" s="38"/>
      <c r="T39" s="39"/>
      <c r="U39" s="38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">
      <c r="A40" s="59"/>
      <c r="B40" s="59"/>
      <c r="C40" s="60" t="s">
        <v>153</v>
      </c>
      <c r="D40" s="61" t="s">
        <v>142</v>
      </c>
      <c r="E40" s="62">
        <v>1</v>
      </c>
      <c r="F40" s="36"/>
      <c r="G40" s="49">
        <f t="shared" si="27"/>
        <v>0</v>
      </c>
      <c r="H40" s="37"/>
      <c r="I40" s="37"/>
      <c r="J40" s="37"/>
      <c r="K40" s="37"/>
      <c r="L40" s="37"/>
      <c r="M40" s="37"/>
      <c r="N40" s="38"/>
      <c r="O40" s="38"/>
      <c r="P40" s="38"/>
      <c r="Q40" s="38"/>
      <c r="R40" s="38"/>
      <c r="S40" s="38"/>
      <c r="T40" s="39"/>
      <c r="U40" s="38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">
      <c r="A41" s="59"/>
      <c r="B41" s="59"/>
      <c r="C41" s="60" t="s">
        <v>154</v>
      </c>
      <c r="D41" s="61"/>
      <c r="E41" s="62">
        <v>1</v>
      </c>
      <c r="F41" s="36"/>
      <c r="G41" s="49">
        <f t="shared" si="27"/>
        <v>0</v>
      </c>
      <c r="H41" s="37"/>
      <c r="I41" s="37"/>
      <c r="J41" s="37"/>
      <c r="K41" s="37"/>
      <c r="L41" s="37"/>
      <c r="M41" s="37"/>
      <c r="N41" s="38"/>
      <c r="O41" s="38"/>
      <c r="P41" s="38"/>
      <c r="Q41" s="38"/>
      <c r="R41" s="38"/>
      <c r="S41" s="38"/>
      <c r="T41" s="39"/>
      <c r="U41" s="38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x14ac:dyDescent="0.2">
      <c r="A42" s="63" t="s">
        <v>96</v>
      </c>
      <c r="B42" s="63" t="s">
        <v>65</v>
      </c>
      <c r="C42" s="64" t="s">
        <v>66</v>
      </c>
      <c r="D42" s="65"/>
      <c r="E42" s="66"/>
      <c r="F42" s="41"/>
      <c r="G42" s="50">
        <f>SUMIF(AE43:AE45,"&lt;&gt;NOR",G43:G45)</f>
        <v>0</v>
      </c>
      <c r="H42" s="41"/>
      <c r="I42" s="41">
        <f>SUM(I43:I45)</f>
        <v>4592.3500000000004</v>
      </c>
      <c r="J42" s="41"/>
      <c r="K42" s="41">
        <f>SUM(K43:K45)</f>
        <v>2330.15</v>
      </c>
      <c r="L42" s="41"/>
      <c r="M42" s="41">
        <f>SUM(M43:M45)</f>
        <v>0</v>
      </c>
      <c r="N42" s="42"/>
      <c r="O42" s="42">
        <f>SUM(O43:O45)</f>
        <v>5.28E-2</v>
      </c>
      <c r="P42" s="42"/>
      <c r="Q42" s="42">
        <f>SUM(Q43:Q45)</f>
        <v>0</v>
      </c>
      <c r="R42" s="42"/>
      <c r="S42" s="42"/>
      <c r="T42" s="43"/>
      <c r="U42" s="42">
        <f>SUM(U43:U45)</f>
        <v>4.58</v>
      </c>
      <c r="AE42" s="15" t="s">
        <v>97</v>
      </c>
    </row>
    <row r="43" spans="1:60" ht="33.75" outlineLevel="1" x14ac:dyDescent="0.2">
      <c r="A43" s="59">
        <v>61</v>
      </c>
      <c r="B43" s="59" t="s">
        <v>124</v>
      </c>
      <c r="C43" s="60" t="s">
        <v>158</v>
      </c>
      <c r="D43" s="61" t="s">
        <v>122</v>
      </c>
      <c r="E43" s="62">
        <v>30</v>
      </c>
      <c r="F43" s="36"/>
      <c r="G43" s="49">
        <f>E43*F43</f>
        <v>0</v>
      </c>
      <c r="H43" s="37">
        <v>83.42</v>
      </c>
      <c r="I43" s="37">
        <f>ROUND(E43*H43,2)</f>
        <v>2502.6</v>
      </c>
      <c r="J43" s="37">
        <v>53.58</v>
      </c>
      <c r="K43" s="37">
        <f>ROUND(E43*J43,2)</f>
        <v>1607.4</v>
      </c>
      <c r="L43" s="37">
        <v>0</v>
      </c>
      <c r="M43" s="37">
        <f>G43*(1+L43/100)</f>
        <v>0</v>
      </c>
      <c r="N43" s="38">
        <v>9.6000000000000002E-4</v>
      </c>
      <c r="O43" s="38">
        <f>ROUND(E43*N43,5)</f>
        <v>2.8799999999999999E-2</v>
      </c>
      <c r="P43" s="38">
        <v>0</v>
      </c>
      <c r="Q43" s="38">
        <f>ROUND(E43*P43,5)</f>
        <v>0</v>
      </c>
      <c r="R43" s="38"/>
      <c r="S43" s="38"/>
      <c r="T43" s="39">
        <v>0.10532999999999999</v>
      </c>
      <c r="U43" s="38">
        <f>ROUND(E43*T43,2)</f>
        <v>3.16</v>
      </c>
      <c r="V43" s="40"/>
      <c r="W43" s="40"/>
      <c r="X43" s="40"/>
      <c r="Y43" s="40"/>
      <c r="Z43" s="40"/>
      <c r="AA43" s="40"/>
      <c r="AB43" s="40"/>
      <c r="AC43" s="40"/>
      <c r="AD43" s="40"/>
      <c r="AE43" s="40" t="s">
        <v>102</v>
      </c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59"/>
      <c r="B44" s="59"/>
      <c r="C44" s="60" t="s">
        <v>155</v>
      </c>
      <c r="D44" s="61" t="s">
        <v>122</v>
      </c>
      <c r="E44" s="62">
        <v>25</v>
      </c>
      <c r="F44" s="36"/>
      <c r="G44" s="49">
        <f>E44*F44</f>
        <v>0</v>
      </c>
      <c r="H44" s="37"/>
      <c r="I44" s="37"/>
      <c r="J44" s="37"/>
      <c r="K44" s="37"/>
      <c r="L44" s="37"/>
      <c r="M44" s="37"/>
      <c r="N44" s="38"/>
      <c r="O44" s="38"/>
      <c r="P44" s="38"/>
      <c r="Q44" s="38"/>
      <c r="R44" s="38"/>
      <c r="S44" s="38"/>
      <c r="T44" s="39"/>
      <c r="U44" s="38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59">
        <v>62</v>
      </c>
      <c r="B45" s="59"/>
      <c r="C45" s="60" t="s">
        <v>156</v>
      </c>
      <c r="D45" s="61" t="s">
        <v>122</v>
      </c>
      <c r="E45" s="62">
        <v>25</v>
      </c>
      <c r="F45" s="36"/>
      <c r="G45" s="49">
        <f>E45*F45</f>
        <v>0</v>
      </c>
      <c r="H45" s="37">
        <v>83.59</v>
      </c>
      <c r="I45" s="37">
        <f>ROUND(E45*H45,2)</f>
        <v>2089.75</v>
      </c>
      <c r="J45" s="37">
        <v>28.909999999999997</v>
      </c>
      <c r="K45" s="37">
        <f>ROUND(E45*J45,2)</f>
        <v>722.75</v>
      </c>
      <c r="L45" s="37">
        <v>0</v>
      </c>
      <c r="M45" s="37">
        <f>G45*(1+L45/100)</f>
        <v>0</v>
      </c>
      <c r="N45" s="38">
        <v>9.6000000000000002E-4</v>
      </c>
      <c r="O45" s="38">
        <f>ROUND(E45*N45,5)</f>
        <v>2.4E-2</v>
      </c>
      <c r="P45" s="38">
        <v>0</v>
      </c>
      <c r="Q45" s="38">
        <f>ROUND(E45*P45,5)</f>
        <v>0</v>
      </c>
      <c r="R45" s="38"/>
      <c r="S45" s="38"/>
      <c r="T45" s="39">
        <v>5.6829999999999999E-2</v>
      </c>
      <c r="U45" s="38">
        <f>ROUND(E45*T45,2)</f>
        <v>1.42</v>
      </c>
      <c r="V45" s="40"/>
      <c r="W45" s="40"/>
      <c r="X45" s="40"/>
      <c r="Y45" s="40"/>
      <c r="Z45" s="40"/>
      <c r="AA45" s="40"/>
      <c r="AB45" s="40"/>
      <c r="AC45" s="40"/>
      <c r="AD45" s="40"/>
      <c r="AE45" s="40" t="s">
        <v>102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x14ac:dyDescent="0.2">
      <c r="A46" s="63" t="s">
        <v>96</v>
      </c>
      <c r="B46" s="63" t="s">
        <v>67</v>
      </c>
      <c r="C46" s="64" t="s">
        <v>68</v>
      </c>
      <c r="D46" s="65"/>
      <c r="E46" s="66"/>
      <c r="F46" s="41"/>
      <c r="G46" s="50">
        <f>SUMIF(AE47:AE47,"&lt;&gt;NOR",G47:G47)</f>
        <v>0</v>
      </c>
      <c r="H46" s="41"/>
      <c r="I46" s="41">
        <f>SUM(I47:I47)</f>
        <v>200</v>
      </c>
      <c r="J46" s="41"/>
      <c r="K46" s="41">
        <f>SUM(K47:K47)</f>
        <v>0</v>
      </c>
      <c r="L46" s="41"/>
      <c r="M46" s="41">
        <f>SUM(M47:M47)</f>
        <v>0</v>
      </c>
      <c r="N46" s="42"/>
      <c r="O46" s="42">
        <f>SUM(O47:O47)</f>
        <v>2.5999999999999999E-3</v>
      </c>
      <c r="P46" s="42"/>
      <c r="Q46" s="42">
        <f>SUM(Q47:Q47)</f>
        <v>0</v>
      </c>
      <c r="R46" s="42"/>
      <c r="S46" s="42"/>
      <c r="T46" s="43"/>
      <c r="U46" s="42">
        <f>SUM(U47:U47)</f>
        <v>0</v>
      </c>
      <c r="AE46" s="15" t="s">
        <v>97</v>
      </c>
    </row>
    <row r="47" spans="1:60" outlineLevel="1" x14ac:dyDescent="0.2">
      <c r="A47" s="59">
        <v>67</v>
      </c>
      <c r="B47" s="59" t="s">
        <v>125</v>
      </c>
      <c r="C47" s="60" t="s">
        <v>126</v>
      </c>
      <c r="D47" s="61" t="s">
        <v>122</v>
      </c>
      <c r="E47" s="62">
        <v>10</v>
      </c>
      <c r="F47" s="36"/>
      <c r="G47" s="49">
        <f>E47*F47</f>
        <v>0</v>
      </c>
      <c r="H47" s="37">
        <v>20</v>
      </c>
      <c r="I47" s="37">
        <f t="shared" ref="I47" si="28">ROUND(E47*H47,2)</f>
        <v>200</v>
      </c>
      <c r="J47" s="37">
        <v>0</v>
      </c>
      <c r="K47" s="37">
        <f t="shared" ref="K47" si="29">ROUND(E47*J47,2)</f>
        <v>0</v>
      </c>
      <c r="L47" s="37">
        <v>0</v>
      </c>
      <c r="M47" s="37">
        <f t="shared" ref="M47" si="30">G47*(1+L47/100)</f>
        <v>0</v>
      </c>
      <c r="N47" s="38">
        <v>2.5999999999999998E-4</v>
      </c>
      <c r="O47" s="38">
        <f t="shared" ref="O47" si="31">ROUND(E47*N47,5)</f>
        <v>2.5999999999999999E-3</v>
      </c>
      <c r="P47" s="38">
        <v>0</v>
      </c>
      <c r="Q47" s="38">
        <f t="shared" ref="Q47" si="32">ROUND(E47*P47,5)</f>
        <v>0</v>
      </c>
      <c r="R47" s="38"/>
      <c r="S47" s="38"/>
      <c r="T47" s="39">
        <v>0</v>
      </c>
      <c r="U47" s="38">
        <f t="shared" ref="U47" si="33">ROUND(E47*T47,2)</f>
        <v>0</v>
      </c>
      <c r="V47" s="40"/>
      <c r="W47" s="40"/>
      <c r="X47" s="40"/>
      <c r="Y47" s="40"/>
      <c r="Z47" s="40"/>
      <c r="AA47" s="40"/>
      <c r="AB47" s="40"/>
      <c r="AC47" s="40"/>
      <c r="AD47" s="40"/>
      <c r="AE47" s="40" t="s">
        <v>119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x14ac:dyDescent="0.2">
      <c r="A48" s="51"/>
      <c r="B48" s="67" t="s">
        <v>127</v>
      </c>
      <c r="C48" s="68" t="s">
        <v>127</v>
      </c>
      <c r="D48" s="51"/>
      <c r="E48" s="51"/>
      <c r="F48" s="44"/>
      <c r="G48" s="51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AC48" s="15">
        <v>15</v>
      </c>
      <c r="AD48" s="15">
        <v>21</v>
      </c>
    </row>
    <row r="49" spans="3:31" x14ac:dyDescent="0.2">
      <c r="C49" s="46"/>
      <c r="AE49" s="15" t="s">
        <v>128</v>
      </c>
    </row>
  </sheetData>
  <sheetProtection algorithmName="SHA-512" hashValue="gWRcl30db5MMJLuUWyrfyA07Y8JadY6LAualdSFYzNIfHEkUom5v4eaIFSN/f6hhqxHpUqDUmhZLF2NCQdT3UA==" saltValue="s/2Rc36gT4MJbdIbU76TtQ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07006-522D-4F5B-B7C8-15FC9F18078E}"/>
</file>

<file path=customXml/itemProps2.xml><?xml version="1.0" encoding="utf-8"?>
<ds:datastoreItem xmlns:ds="http://schemas.openxmlformats.org/officeDocument/2006/customXml" ds:itemID="{742F36BC-CC56-47F7-9197-CC57B08EA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2024-03-04T08:46:17Z</dcterms:modified>
</cp:coreProperties>
</file>