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koli domu DSP_David_edit 23012024\rozpočty\"/>
    </mc:Choice>
  </mc:AlternateContent>
  <xr:revisionPtr revIDLastSave="0" documentId="13_ncr:1_{6F405EF8-BF0C-4A2B-98D1-FEA8446DD69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Pol'!$A$1:$U$42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40" i="12" l="1"/>
  <c r="G39" i="12"/>
  <c r="G38" i="12"/>
  <c r="G37" i="12"/>
  <c r="G35" i="12"/>
  <c r="G34" i="12"/>
  <c r="G33" i="12"/>
  <c r="G32" i="12"/>
  <c r="G31" i="12"/>
  <c r="G30" i="12"/>
  <c r="G29" i="12"/>
  <c r="G27" i="12"/>
  <c r="G26" i="12"/>
  <c r="G25" i="12"/>
  <c r="G23" i="12"/>
  <c r="G22" i="12"/>
  <c r="G21" i="12"/>
  <c r="G20" i="12"/>
  <c r="G18" i="12"/>
  <c r="G17" i="12"/>
  <c r="G16" i="12"/>
  <c r="G19" i="12" l="1"/>
  <c r="I49" i="1" s="1"/>
  <c r="G15" i="12"/>
  <c r="I48" i="1" s="1"/>
  <c r="G14" i="12"/>
  <c r="G10" i="12"/>
  <c r="G11" i="12"/>
  <c r="G12" i="12"/>
  <c r="G13" i="12"/>
  <c r="G9" i="12"/>
  <c r="G8" i="12" l="1"/>
  <c r="I47" i="1" s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G24" i="12"/>
  <c r="I53" i="1" s="1"/>
  <c r="I25" i="12"/>
  <c r="K25" i="12"/>
  <c r="M25" i="12"/>
  <c r="O25" i="12"/>
  <c r="Q25" i="12"/>
  <c r="U25" i="12"/>
  <c r="I27" i="12"/>
  <c r="K27" i="12"/>
  <c r="M27" i="12"/>
  <c r="O27" i="12"/>
  <c r="Q27" i="12"/>
  <c r="U27" i="12"/>
  <c r="G28" i="12"/>
  <c r="I54" i="1" s="1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G36" i="12"/>
  <c r="I55" i="1" s="1"/>
  <c r="I37" i="12"/>
  <c r="K37" i="12"/>
  <c r="M37" i="12"/>
  <c r="O37" i="12"/>
  <c r="Q37" i="12"/>
  <c r="U37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I40" i="12"/>
  <c r="K40" i="12"/>
  <c r="M40" i="12"/>
  <c r="O40" i="12"/>
  <c r="Q40" i="12"/>
  <c r="U40" i="12"/>
  <c r="F40" i="1"/>
  <c r="G40" i="1"/>
  <c r="H40" i="1"/>
  <c r="I40" i="1"/>
  <c r="I21" i="1"/>
  <c r="J28" i="1"/>
  <c r="J26" i="1"/>
  <c r="G38" i="1"/>
  <c r="F38" i="1"/>
  <c r="J23" i="1"/>
  <c r="J24" i="1"/>
  <c r="J25" i="1"/>
  <c r="J27" i="1"/>
  <c r="E24" i="1"/>
  <c r="E26" i="1"/>
  <c r="J39" i="1"/>
  <c r="M24" i="12" l="1"/>
  <c r="Q24" i="12"/>
  <c r="I24" i="12"/>
  <c r="U24" i="12"/>
  <c r="Q36" i="12"/>
  <c r="O24" i="12"/>
  <c r="U36" i="12"/>
  <c r="K24" i="12"/>
  <c r="I58" i="1"/>
  <c r="G23" i="1" s="1"/>
  <c r="J40" i="1"/>
  <c r="M19" i="12"/>
  <c r="O36" i="12"/>
  <c r="O28" i="12"/>
  <c r="K19" i="12"/>
  <c r="M28" i="12"/>
  <c r="K15" i="12"/>
  <c r="I15" i="12"/>
  <c r="Q19" i="12"/>
  <c r="I8" i="12"/>
  <c r="U28" i="12"/>
  <c r="O19" i="12"/>
  <c r="U8" i="12"/>
  <c r="Q28" i="12"/>
  <c r="O15" i="12"/>
  <c r="Q8" i="12"/>
  <c r="M36" i="12"/>
  <c r="M15" i="12"/>
  <c r="O8" i="12"/>
  <c r="I19" i="12"/>
  <c r="M8" i="12"/>
  <c r="K36" i="12"/>
  <c r="I36" i="12"/>
  <c r="K28" i="12"/>
  <c r="U19" i="12"/>
  <c r="K8" i="12"/>
  <c r="I28" i="12"/>
  <c r="U15" i="12"/>
  <c r="Q15" i="12"/>
  <c r="G25" i="1" l="1"/>
  <c r="G24" i="1"/>
  <c r="G26" i="1"/>
  <c r="G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<sst xmlns="http://schemas.openxmlformats.org/spreadsheetml/2006/main" count="266" uniqueCount="167">
  <si>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</si>
  <si>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</si>
  <si>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</si>
  <si>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</si>
  <si>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</si>
  <si>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</si>
  <si>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</si>
  <si>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</si>
  <si>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</si>
  <si>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</si>
  <si>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</si>
  <si>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</si>
  <si>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</si>
  <si>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</si>
  <si>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</si>
  <si>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</si>
  <si>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</si>
  <si>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</si>
  <si>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</si>
  <si>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</si>
  <si>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</si>
  <si>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</si>
  <si>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</si>
  <si>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</si>
  <si>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</si>
  <si>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</si>
  <si>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</si>
  <si>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</si>
  <si>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</si>
  <si>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</si>
  <si>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</si>
  <si>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</si>
  <si>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</si>
  <si>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</si>
  <si>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</si>
  <si>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</si>
  <si>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</si>
  <si>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</si>
  <si>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</si>
  <si>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</si>
  <si>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</si>
  <si>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</si>
  <si>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</si>
  <si>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</si>
  <si>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</si>
  <si>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</si>
  <si>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</si>
  <si>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</si>
  <si>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</si>
  <si>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</si>
  <si>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</si>
  <si>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</si>
  <si>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</si>
  <si>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</si>
  <si>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</si>
  <si>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</si>
  <si>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</si>
  <si>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63</t>
  </si>
  <si>
    <t>Podlahy a podlahové konstrukce</t>
  </si>
  <si>
    <t>711</t>
  </si>
  <si>
    <t>Izolace proti vodě</t>
  </si>
  <si>
    <t>762</t>
  </si>
  <si>
    <t>Konstrukce tesařské</t>
  </si>
  <si>
    <t>764</t>
  </si>
  <si>
    <t>Konstrukce klempířské</t>
  </si>
  <si>
    <t>765</t>
  </si>
  <si>
    <t>Krytiny tvrdé</t>
  </si>
  <si>
    <t>M21</t>
  </si>
  <si>
    <t>Elektromontáže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</si>
  <si>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</si>
  <si>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</si>
  <si>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</si>
  <si>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</si>
  <si>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</si>
  <si>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</si>
  <si>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</si>
  <si>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</si>
  <si>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</si>
  <si>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</si>
  <si>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</si>
  <si>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</si>
  <si>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</si>
  <si>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</si>
  <si>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</si>
  <si>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</si>
  <si>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</si>
  <si>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</si>
  <si>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</si>
  <si>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</si>
  <si>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</si>
  <si>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</si>
  <si>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</si>
  <si>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</si>
  <si>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</si>
  <si>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</si>
  <si>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</si>
  <si>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</si>
  <si>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</si>
  <si>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</si>
  <si>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</si>
  <si>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m3</t>
  </si>
  <si>
    <t>POL2_0</t>
  </si>
  <si>
    <t>122201409R00</t>
  </si>
  <si>
    <t>Příplatek za lepivost-výkopávky v zemníku v hor.3</t>
  </si>
  <si>
    <t>POL1_0</t>
  </si>
  <si>
    <t>161101101R00</t>
  </si>
  <si>
    <t>Svislé přemístění výkopku z hor.1-4 do 2,5 m</t>
  </si>
  <si>
    <t>162301102R00</t>
  </si>
  <si>
    <t>Vodorovné přemístění výkopku z hor.1-4 do 1000 m</t>
  </si>
  <si>
    <t>181101102R00</t>
  </si>
  <si>
    <t>Úprava pláně v zářezech v hor. 1-4, se zhutněním</t>
  </si>
  <si>
    <t>m2</t>
  </si>
  <si>
    <t>181006111R00</t>
  </si>
  <si>
    <t>Rozprostření zemin v rov./sklonu 1:5, tl. do 10 cm</t>
  </si>
  <si>
    <t>215901101RT5</t>
  </si>
  <si>
    <t>Zhutnění podloží z hornin nesoudržných do 92% PS, vibrační deskou</t>
  </si>
  <si>
    <t>274320040RAA</t>
  </si>
  <si>
    <t>Základový pas ŽB z betonu C 20/25, vč. bednění, výztuž 90 kg/m3, štěrkopískový podklad 10 cm</t>
  </si>
  <si>
    <t>kg</t>
  </si>
  <si>
    <t>POL3_0</t>
  </si>
  <si>
    <t>13285302R</t>
  </si>
  <si>
    <t>Tyč žebírková pro betonářskou výztuž B500B, d 14 mm</t>
  </si>
  <si>
    <t>311112030RT3</t>
  </si>
  <si>
    <t>Uložení tvárnic ztraceného bednění, tl. 30 cm, zálivka betonem, vč. dodávky betonu C 20/25</t>
  </si>
  <si>
    <t>311112015R00</t>
  </si>
  <si>
    <t>Uložení tvárnic ztraceného bednění, tl. 15 cm</t>
  </si>
  <si>
    <t>m</t>
  </si>
  <si>
    <t>144331030000R</t>
  </si>
  <si>
    <t>Trubka ocelová přesná 426711.3  20x1 mm 11353.0</t>
  </si>
  <si>
    <t>31179109R</t>
  </si>
  <si>
    <t>Tyč závitová M16, DIN 975</t>
  </si>
  <si>
    <t>762341230RT2</t>
  </si>
  <si>
    <t>Montáž bednění střech rovných, palubky pero-drážka, včetně dodávky palubek tl. 19 mm</t>
  </si>
  <si>
    <t>762341230R00</t>
  </si>
  <si>
    <t>764778116RT1</t>
  </si>
  <si>
    <t>PREFA žlab nástřešní půlkruhový, RŠ 700 mm, v barvě tmavě hnědá, antracitová, světle šedá</t>
  </si>
  <si>
    <t>55351256.AR</t>
  </si>
  <si>
    <t>Roura svodová SROR d 100 mm, základní barvy</t>
  </si>
  <si>
    <t>55351264.AR</t>
  </si>
  <si>
    <t>Hák žlabový K 21, velikost 125 mm základní barvy</t>
  </si>
  <si>
    <t>kus</t>
  </si>
  <si>
    <t>5535128411R</t>
  </si>
  <si>
    <t>Objímka s klínovým uzávěrem SV 100 základní barvy</t>
  </si>
  <si>
    <t>764352292R00</t>
  </si>
  <si>
    <t>Montáž háků Pz půlkruhových</t>
  </si>
  <si>
    <t>764359292R00</t>
  </si>
  <si>
    <t>Montáž kotlíku Pz kulatého</t>
  </si>
  <si>
    <t>764351297R00</t>
  </si>
  <si>
    <t>Montáž žlabů Pz obloukových čtyřhranných, segmenty</t>
  </si>
  <si>
    <t>765379113R00</t>
  </si>
  <si>
    <t>M.zastř.střech jednod.bitum.šindelí přib.a přilep</t>
  </si>
  <si>
    <t>765379311R00</t>
  </si>
  <si>
    <t>Montáž hřebenů a nároží u krytiny z bitum.šindelů</t>
  </si>
  <si>
    <t>765379611R00</t>
  </si>
  <si>
    <t>Založení krytiny na okapu a římsách bitum.šindelí</t>
  </si>
  <si>
    <t>62822037R</t>
  </si>
  <si>
    <t>Šindel střešní asfaltový DELTA  š. 1000 mm</t>
  </si>
  <si>
    <t/>
  </si>
  <si>
    <t>END</t>
  </si>
  <si>
    <t>Domov pro seniory Sokolnice, příspěvková organizace</t>
  </si>
  <si>
    <t>zámecká 57, 664 52 Sokolnice</t>
  </si>
  <si>
    <t>00209392</t>
  </si>
  <si>
    <t>121100003RA0</t>
  </si>
  <si>
    <t>hloubení jámy do 1,5 m</t>
  </si>
  <si>
    <t xml:space="preserve">Montážní práce </t>
  </si>
  <si>
    <t>smrkové konstrukční dřevo</t>
  </si>
  <si>
    <t>Položkový rozpočet SO06 - malý altán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</si>
</sst>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0" xfId="0" applyNumberFormat="1"/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16" fillId="0" borderId="0" xfId="0" applyFont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0" fillId="3" borderId="36" xfId="0" applyFill="1" applyBorder="1" applyProtection="1">
      <protection locked="0"/>
    </xf>
    <xf numFmtId="4" fontId="0" fillId="3" borderId="48" xfId="0" applyNumberFormat="1" applyFill="1" applyBorder="1" applyAlignment="1" applyProtection="1">
      <alignment vertical="top"/>
      <protection locked="0"/>
    </xf>
    <xf numFmtId="4" fontId="16" fillId="5" borderId="33" xfId="0" applyNumberFormat="1" applyFont="1" applyFill="1" applyBorder="1" applyAlignment="1" applyProtection="1">
      <alignment vertical="top" shrinkToFit="1"/>
      <protection locked="0"/>
    </xf>
    <xf numFmtId="4" fontId="0" fillId="3" borderId="38" xfId="0" applyNumberFormat="1" applyFill="1" applyBorder="1" applyAlignment="1" applyProtection="1">
      <alignment vertical="top" shrinkToFit="1"/>
      <protection locked="0"/>
    </xf>
    <xf numFmtId="0" fontId="0" fillId="3" borderId="50" xfId="0" applyFill="1" applyBorder="1"/>
    <xf numFmtId="0" fontId="0" fillId="3" borderId="35" xfId="0" applyFill="1" applyBorder="1"/>
    <xf numFmtId="49" fontId="0" fillId="3" borderId="35" xfId="0" applyNumberFormat="1" applyFill="1" applyBorder="1"/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0" fontId="16" fillId="0" borderId="26" xfId="0" applyFont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6" fillId="0" borderId="34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0" fontId="0" fillId="3" borderId="10" xfId="0" applyFill="1" applyBorder="1" applyAlignment="1">
      <alignment vertical="top"/>
    </xf>
    <xf numFmtId="0" fontId="0" fillId="3" borderId="38" xfId="0" applyFill="1" applyBorder="1" applyAlignment="1">
      <alignment horizontal="left" vertical="top" wrapText="1"/>
    </xf>
    <xf numFmtId="0" fontId="0" fillId="3" borderId="37" xfId="0" applyFill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20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" xfId="0" applyBorder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49" fontId="8" fillId="0" borderId="6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indent="1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left" vertical="top" indent="1"/>
      <protection locked="0"/>
    </xf>
    <xf numFmtId="0" fontId="0" fillId="0" borderId="18" xfId="0" applyBorder="1" applyAlignment="1" applyProtection="1">
      <alignment vertical="top"/>
      <protection locked="0"/>
    </xf>
    <xf numFmtId="0" fontId="8" fillId="0" borderId="18" xfId="0" applyFont="1" applyBorder="1" applyAlignment="1" applyProtection="1">
      <alignment horizontal="left" vertical="top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8" fillId="0" borderId="12" xfId="0" applyFont="1" applyBorder="1" applyAlignment="1" applyProtection="1">
      <alignment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4" fontId="4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13" xfId="0" applyNumberFormat="1" applyFill="1" applyBorder="1" applyAlignment="1" applyProtection="1">
      <alignment horizontal="left" vertical="center"/>
      <protection locked="0"/>
    </xf>
    <xf numFmtId="0" fontId="0" fillId="3" borderId="7" xfId="0" applyFill="1" applyBorder="1" applyProtection="1">
      <protection locked="0"/>
    </xf>
    <xf numFmtId="49" fontId="8" fillId="3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shrinkToFit="1"/>
      <protection locked="0"/>
    </xf>
    <xf numFmtId="3" fontId="0" fillId="0" borderId="26" xfId="0" applyNumberFormat="1" applyBorder="1" applyProtection="1">
      <protection locked="0"/>
    </xf>
    <xf numFmtId="3" fontId="7" fillId="3" borderId="27" xfId="0" applyNumberFormat="1" applyFont="1" applyFill="1" applyBorder="1" applyAlignment="1" applyProtection="1">
      <alignment vertical="center"/>
      <protection locked="0"/>
    </xf>
    <xf numFmtId="3" fontId="7" fillId="3" borderId="18" xfId="0" applyNumberFormat="1" applyFont="1" applyFill="1" applyBorder="1" applyAlignment="1" applyProtection="1">
      <alignment vertical="center"/>
      <protection locked="0"/>
    </xf>
    <xf numFmtId="3" fontId="7" fillId="3" borderId="18" xfId="0" applyNumberFormat="1" applyFont="1" applyFill="1" applyBorder="1" applyAlignment="1" applyProtection="1">
      <alignment vertical="center" wrapText="1"/>
      <protection locked="0"/>
    </xf>
    <xf numFmtId="3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3" borderId="28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31" xfId="0" applyNumberFormat="1" applyBorder="1" applyProtection="1">
      <protection locked="0"/>
    </xf>
    <xf numFmtId="3" fontId="3" fillId="0" borderId="29" xfId="0" applyNumberFormat="1" applyFont="1" applyBorder="1" applyAlignment="1" applyProtection="1">
      <alignment horizontal="right" wrapText="1" shrinkToFit="1"/>
      <protection locked="0"/>
    </xf>
    <xf numFmtId="3" fontId="3" fillId="0" borderId="29" xfId="0" applyNumberFormat="1" applyFont="1" applyBorder="1" applyAlignment="1" applyProtection="1">
      <alignment horizontal="right" shrinkToFit="1"/>
      <protection locked="0"/>
    </xf>
    <xf numFmtId="3" fontId="0" fillId="0" borderId="29" xfId="0" applyNumberFormat="1" applyBorder="1" applyAlignment="1" applyProtection="1">
      <alignment shrinkToFit="1"/>
      <protection locked="0"/>
    </xf>
    <xf numFmtId="3" fontId="0" fillId="0" borderId="29" xfId="0" applyNumberFormat="1" applyBorder="1" applyProtection="1">
      <protection locked="0"/>
    </xf>
    <xf numFmtId="3" fontId="0" fillId="4" borderId="30" xfId="0" applyNumberFormat="1" applyFill="1" applyBorder="1" applyAlignment="1" applyProtection="1">
      <alignment wrapText="1" shrinkToFit="1"/>
      <protection locked="0"/>
    </xf>
    <xf numFmtId="3" fontId="0" fillId="4" borderId="30" xfId="0" applyNumberFormat="1" applyFill="1" applyBorder="1" applyAlignment="1" applyProtection="1">
      <alignment shrinkToFit="1"/>
      <protection locked="0"/>
    </xf>
    <xf numFmtId="3" fontId="0" fillId="4" borderId="30" xfId="0" applyNumberFormat="1" applyFill="1" applyBorder="1" applyProtection="1"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26" xfId="0" applyFont="1" applyBorder="1" applyProtection="1">
      <protection locked="0"/>
    </xf>
    <xf numFmtId="4" fontId="0" fillId="0" borderId="0" xfId="0" applyNumberFormat="1" applyProtection="1">
      <protection locked="0"/>
    </xf>
    <xf numFmtId="0" fontId="6" fillId="0" borderId="0" xfId="0" applyFont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0" fontId="7" fillId="4" borderId="10" xfId="0" applyFont="1" applyFill="1" applyBorder="1"/>
    <xf numFmtId="0" fontId="7" fillId="4" borderId="6" xfId="0" applyFont="1" applyFill="1" applyBorder="1"/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/>
    <xf numFmtId="4" fontId="0" fillId="0" borderId="0" xfId="0" applyNumberFormat="1"/>
    <xf numFmtId="0" fontId="0" fillId="0" borderId="6" xfId="0" applyBorder="1" applyAlignment="1">
      <alignment horizontal="left"/>
    </xf>
    <xf numFmtId="0" fontId="0" fillId="0" borderId="6" xfId="0" applyBorder="1"/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1" fontId="8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1" fontId="8" fillId="0" borderId="1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9" xfId="0" applyBorder="1" applyAlignment="1">
      <alignment horizontal="left" indent="1"/>
    </xf>
    <xf numFmtId="49" fontId="0" fillId="0" borderId="14" xfId="0" applyNumberForma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0" fillId="0" borderId="14" xfId="0" applyBorder="1" applyAlignment="1">
      <alignment horizontal="left" indent="1"/>
    </xf>
    <xf numFmtId="0" fontId="0" fillId="0" borderId="14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3" borderId="11" xfId="0" applyFont="1" applyFill="1" applyBorder="1" applyAlignment="1">
      <alignment horizontal="left" vertical="center" indent="1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/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/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5" xfId="0" applyNumberFormat="1" applyFont="1" applyBorder="1" applyAlignment="1" applyProtection="1">
      <alignment horizontal="right" vertical="center" indent="1"/>
      <protection locked="0"/>
    </xf>
    <xf numFmtId="4" fontId="13" fillId="0" borderId="22" xfId="0" applyNumberFormat="1" applyFont="1" applyBorder="1" applyAlignment="1" applyProtection="1">
      <alignment horizontal="right" vertical="center" indent="1"/>
      <protection locked="0"/>
    </xf>
    <xf numFmtId="4" fontId="13" fillId="0" borderId="16" xfId="0" applyNumberFormat="1" applyFont="1" applyBorder="1" applyAlignment="1" applyProtection="1">
      <alignment horizontal="right" vertical="center" indent="1"/>
      <protection locked="0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right" indent="1"/>
      <protection locked="0"/>
    </xf>
    <xf numFmtId="0" fontId="0" fillId="0" borderId="8" xfId="0" applyBorder="1" applyAlignment="1" applyProtection="1">
      <alignment horizontal="right" inden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4" fontId="11" fillId="0" borderId="15" xfId="0" applyNumberFormat="1" applyFont="1" applyBorder="1" applyAlignment="1" applyProtection="1">
      <alignment horizontal="right" vertical="center"/>
      <protection locked="0"/>
    </xf>
    <xf numFmtId="4" fontId="11" fillId="0" borderId="12" xfId="0" applyNumberFormat="1" applyFont="1" applyBorder="1" applyAlignment="1" applyProtection="1">
      <alignment horizontal="right" vertical="center"/>
      <protection locked="0"/>
    </xf>
    <xf numFmtId="4" fontId="11" fillId="0" borderId="18" xfId="0" applyNumberFormat="1" applyFont="1" applyBorder="1" applyAlignment="1" applyProtection="1">
      <alignment horizontal="right" vertical="center"/>
      <protection locked="0"/>
    </xf>
    <xf numFmtId="4" fontId="12" fillId="3" borderId="7" xfId="0" applyNumberFormat="1" applyFont="1" applyFill="1" applyBorder="1" applyAlignment="1" applyProtection="1">
      <alignment horizontal="right" vertical="center"/>
      <protection locked="0"/>
    </xf>
    <xf numFmtId="4" fontId="11" fillId="0" borderId="15" xfId="0" applyNumberFormat="1" applyFont="1" applyBorder="1" applyAlignment="1" applyProtection="1">
      <alignment vertical="center"/>
      <protection locked="0"/>
    </xf>
    <xf numFmtId="4" fontId="11" fillId="0" borderId="12" xfId="0" applyNumberFormat="1" applyFont="1" applyBorder="1" applyAlignment="1" applyProtection="1">
      <alignment vertical="center"/>
      <protection locked="0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 applyProtection="1">
      <alignment horizontal="right" vertical="center" indent="1"/>
      <protection locked="0"/>
    </xf>
    <xf numFmtId="4" fontId="11" fillId="0" borderId="22" xfId="0" applyNumberFormat="1" applyFont="1" applyBorder="1" applyAlignment="1" applyProtection="1">
      <alignment horizontal="right" vertical="center" indent="1"/>
      <protection locked="0"/>
    </xf>
    <xf numFmtId="49" fontId="8" fillId="0" borderId="18" xfId="0" applyNumberFormat="1" applyFont="1" applyBorder="1" applyAlignment="1" applyProtection="1">
      <alignment horizontal="left" vertical="center"/>
      <protection locked="0"/>
    </xf>
    <xf numFmtId="4" fontId="11" fillId="0" borderId="16" xfId="0" applyNumberFormat="1" applyFont="1" applyBorder="1" applyAlignment="1" applyProtection="1">
      <alignment horizontal="right" vertical="center" indent="1"/>
      <protection locked="0"/>
    </xf>
    <xf numFmtId="3" fontId="0" fillId="0" borderId="12" xfId="0" applyNumberFormat="1" applyBorder="1" applyProtection="1">
      <protection locked="0"/>
    </xf>
    <xf numFmtId="3" fontId="0" fillId="0" borderId="12" xfId="0" applyNumberFormat="1" applyBorder="1" applyAlignment="1" applyProtection="1">
      <alignment wrapText="1"/>
      <protection locked="0"/>
    </xf>
    <xf numFmtId="3" fontId="0" fillId="4" borderId="31" xfId="0" applyNumberFormat="1" applyFill="1" applyBorder="1" applyProtection="1">
      <protection locked="0"/>
    </xf>
    <xf numFmtId="3" fontId="0" fillId="4" borderId="12" xfId="0" applyNumberFormat="1" applyFill="1" applyBorder="1" applyProtection="1">
      <protection locked="0"/>
    </xf>
    <xf numFmtId="3" fontId="0" fillId="4" borderId="32" xfId="0" applyNumberFormat="1" applyFill="1" applyBorder="1" applyProtection="1">
      <protection locked="0"/>
    </xf>
    <xf numFmtId="0" fontId="15" fillId="3" borderId="35" xfId="0" applyFont="1" applyFill="1" applyBorder="1" applyAlignment="1" applyProtection="1">
      <alignment horizontal="center" vertical="center" wrapText="1"/>
      <protection locked="0"/>
    </xf>
    <xf numFmtId="4" fontId="7" fillId="0" borderId="35" xfId="0" applyNumberFormat="1" applyFont="1" applyBorder="1" applyAlignment="1" applyProtection="1">
      <alignment vertical="center"/>
      <protection locked="0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8" fillId="0" borderId="6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2" fontId="12" fillId="3" borderId="7" xfId="0" applyNumberFormat="1" applyFont="1" applyFill="1" applyBorder="1" applyAlignment="1" applyProtection="1">
      <alignment horizontal="right" vertical="center"/>
      <protection locked="0"/>
    </xf>
    <xf numFmtId="4" fontId="7" fillId="0" borderId="33" xfId="0" applyNumberFormat="1" applyFont="1" applyBorder="1" applyAlignment="1" applyProtection="1">
      <alignment vertical="center"/>
      <protection locked="0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 applyProtection="1">
      <alignment vertical="center"/>
      <protection locked="0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Protection="1"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38</v>
      </c>
    </row>
    <row r="2" spans="1:7" ht="57.75" customHeight="1" x14ac:dyDescent="0.2">
      <c r="A2" s="185" t="s">
        <v>39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abSelected="1" topLeftCell="B1" zoomScale="80" zoomScaleNormal="80" zoomScaleSheetLayoutView="75" workbookViewId="0">
      <selection activeCell="D6" sqref="D6"/>
    </sheetView>
  </sheetViews>
  <sheetFormatPr defaultColWidth="9" defaultRowHeight="12.75" x14ac:dyDescent="0.2"/>
  <cols>
    <col min="1" max="1" width="8.42578125" style="52" hidden="1" customWidth="1"/>
    <col min="2" max="2" width="9.140625" style="52" customWidth="1"/>
    <col min="3" max="3" width="7.42578125" style="52" customWidth="1"/>
    <col min="4" max="4" width="13.42578125" style="52" customWidth="1"/>
    <col min="5" max="5" width="12.140625" style="52" customWidth="1"/>
    <col min="6" max="6" width="11.42578125" style="52" customWidth="1"/>
    <col min="7" max="9" width="12.7109375" style="52" customWidth="1"/>
    <col min="10" max="10" width="6.7109375" style="52" customWidth="1"/>
    <col min="11" max="11" width="4.28515625" style="52" customWidth="1"/>
    <col min="12" max="15" width="10.7109375" style="52" customWidth="1"/>
    <col min="16" max="16384" width="9" style="52"/>
  </cols>
  <sheetData>
    <row r="1" spans="1:15" ht="33.75" customHeight="1" x14ac:dyDescent="0.2">
      <c r="A1" s="51" t="s">
        <v>36</v>
      </c>
      <c r="B1" s="202" t="s">
        <v>166</v>
      </c>
      <c r="C1" s="203"/>
      <c r="D1" s="203"/>
      <c r="E1" s="203"/>
      <c r="F1" s="203"/>
      <c r="G1" s="203"/>
      <c r="H1" s="203"/>
      <c r="I1" s="203"/>
      <c r="J1" s="204"/>
    </row>
    <row r="2" spans="1:15" ht="23.25" customHeight="1" x14ac:dyDescent="0.2">
      <c r="A2" s="53"/>
      <c r="B2" s="165" t="s">
        <v>40</v>
      </c>
      <c r="C2" s="166"/>
      <c r="D2" s="186"/>
      <c r="E2" s="187"/>
      <c r="F2" s="187"/>
      <c r="G2" s="187"/>
      <c r="H2" s="187"/>
      <c r="I2" s="187"/>
      <c r="J2" s="188"/>
      <c r="O2" s="54"/>
    </row>
    <row r="3" spans="1:15" ht="23.25" hidden="1" customHeight="1" x14ac:dyDescent="0.2">
      <c r="A3" s="53"/>
      <c r="B3" s="167" t="s">
        <v>42</v>
      </c>
      <c r="C3" s="168"/>
      <c r="D3" s="195"/>
      <c r="E3" s="196"/>
      <c r="F3" s="196"/>
      <c r="G3" s="196"/>
      <c r="H3" s="196"/>
      <c r="I3" s="196"/>
      <c r="J3" s="197"/>
    </row>
    <row r="4" spans="1:15" ht="23.25" hidden="1" customHeight="1" x14ac:dyDescent="0.2">
      <c r="A4" s="53"/>
      <c r="B4" s="169" t="s">
        <v>43</v>
      </c>
      <c r="C4" s="170"/>
      <c r="D4" s="171"/>
      <c r="E4" s="171"/>
      <c r="F4" s="172"/>
      <c r="G4" s="172"/>
      <c r="H4" s="172"/>
      <c r="I4" s="172"/>
      <c r="J4" s="173"/>
    </row>
    <row r="5" spans="1:15" ht="24" customHeight="1" x14ac:dyDescent="0.2">
      <c r="A5" s="53"/>
      <c r="B5" s="163" t="s">
        <v>21</v>
      </c>
      <c r="C5"/>
      <c r="D5" s="174" t="s">
        <v>159</v>
      </c>
      <c r="E5" s="175"/>
      <c r="F5" s="175"/>
      <c r="G5" s="175"/>
      <c r="H5" s="176" t="s">
        <v>33</v>
      </c>
      <c r="I5" s="174" t="s">
        <v>161</v>
      </c>
      <c r="J5" s="177"/>
    </row>
    <row r="6" spans="1:15" ht="15.75" customHeight="1" x14ac:dyDescent="0.2">
      <c r="A6" s="53"/>
      <c r="B6" s="178"/>
      <c r="C6" s="175"/>
      <c r="D6" s="174" t="s">
        <v>160</v>
      </c>
      <c r="E6" s="175"/>
      <c r="F6" s="175"/>
      <c r="G6" s="175"/>
      <c r="H6" s="176" t="s">
        <v>34</v>
      </c>
      <c r="I6" s="174"/>
      <c r="J6" s="177"/>
    </row>
    <row r="7" spans="1:15" ht="15.75" customHeight="1" x14ac:dyDescent="0.2">
      <c r="A7" s="53"/>
      <c r="B7" s="179"/>
      <c r="C7" s="180"/>
      <c r="D7" s="181"/>
      <c r="E7" s="182"/>
      <c r="F7" s="182"/>
      <c r="G7" s="182"/>
      <c r="H7" s="183"/>
      <c r="I7" s="182"/>
      <c r="J7" s="184"/>
    </row>
    <row r="8" spans="1:15" ht="24" hidden="1" customHeight="1" x14ac:dyDescent="0.2">
      <c r="A8" s="53"/>
      <c r="B8" s="55" t="s">
        <v>19</v>
      </c>
      <c r="D8" s="66"/>
      <c r="H8" s="58" t="s">
        <v>33</v>
      </c>
      <c r="I8" s="66"/>
      <c r="J8" s="59"/>
    </row>
    <row r="9" spans="1:15" ht="15.75" hidden="1" customHeight="1" x14ac:dyDescent="0.2">
      <c r="A9" s="53"/>
      <c r="B9" s="53"/>
      <c r="D9" s="66"/>
      <c r="H9" s="58" t="s">
        <v>34</v>
      </c>
      <c r="I9" s="66"/>
      <c r="J9" s="59"/>
    </row>
    <row r="10" spans="1:15" ht="15.75" hidden="1" customHeight="1" x14ac:dyDescent="0.2">
      <c r="A10" s="53"/>
      <c r="B10" s="67"/>
      <c r="C10" s="68"/>
      <c r="D10" s="69"/>
      <c r="E10" s="64"/>
      <c r="F10" s="64"/>
      <c r="G10" s="70"/>
      <c r="H10" s="70"/>
      <c r="I10" s="71"/>
      <c r="J10" s="65"/>
    </row>
    <row r="11" spans="1:15" ht="24" customHeight="1" x14ac:dyDescent="0.2">
      <c r="A11" s="53"/>
      <c r="B11" s="55" t="s">
        <v>18</v>
      </c>
      <c r="D11" s="215"/>
      <c r="E11" s="215"/>
      <c r="F11" s="215"/>
      <c r="G11" s="215"/>
      <c r="H11" s="58" t="s">
        <v>33</v>
      </c>
      <c r="I11" s="56"/>
      <c r="J11" s="59"/>
    </row>
    <row r="12" spans="1:15" ht="15.75" customHeight="1" x14ac:dyDescent="0.2">
      <c r="A12" s="53"/>
      <c r="B12" s="60"/>
      <c r="C12" s="57"/>
      <c r="D12" s="200"/>
      <c r="E12" s="200"/>
      <c r="F12" s="200"/>
      <c r="G12" s="200"/>
      <c r="H12" s="58" t="s">
        <v>34</v>
      </c>
      <c r="I12" s="56"/>
      <c r="J12" s="59"/>
    </row>
    <row r="13" spans="1:15" ht="15.75" customHeight="1" x14ac:dyDescent="0.2">
      <c r="A13" s="53"/>
      <c r="B13" s="61"/>
      <c r="C13" s="62"/>
      <c r="D13" s="201"/>
      <c r="E13" s="201"/>
      <c r="F13" s="201"/>
      <c r="G13" s="201"/>
      <c r="H13" s="72"/>
      <c r="I13" s="63"/>
      <c r="J13" s="65"/>
    </row>
    <row r="14" spans="1:15" ht="24" customHeight="1" x14ac:dyDescent="0.2">
      <c r="A14" s="53"/>
      <c r="B14" s="73" t="s">
        <v>20</v>
      </c>
      <c r="C14" s="74"/>
      <c r="D14" s="75"/>
      <c r="E14" s="76"/>
      <c r="F14" s="76"/>
      <c r="G14" s="76"/>
      <c r="H14" s="77"/>
      <c r="I14" s="76"/>
      <c r="J14" s="78"/>
    </row>
    <row r="15" spans="1:15" ht="32.25" customHeight="1" x14ac:dyDescent="0.2">
      <c r="A15" s="53"/>
      <c r="B15" s="157" t="s">
        <v>31</v>
      </c>
      <c r="C15" s="142"/>
      <c r="D15" s="143"/>
      <c r="E15" s="194"/>
      <c r="F15" s="194"/>
      <c r="G15" s="198"/>
      <c r="H15" s="198"/>
      <c r="I15" s="198" t="s">
        <v>28</v>
      </c>
      <c r="J15" s="199"/>
    </row>
    <row r="16" spans="1:15" ht="23.25" customHeight="1" x14ac:dyDescent="0.2">
      <c r="A16" s="79" t="s">
        <v>23</v>
      </c>
      <c r="B16" s="158" t="s">
        <v>23</v>
      </c>
      <c r="C16" s="144"/>
      <c r="D16" s="145"/>
      <c r="E16" s="189"/>
      <c r="F16" s="190"/>
      <c r="G16" s="191"/>
      <c r="H16" s="192"/>
      <c r="I16" s="191">
        <v>0</v>
      </c>
      <c r="J16" s="193"/>
    </row>
    <row r="17" spans="1:10" ht="23.25" customHeight="1" x14ac:dyDescent="0.2">
      <c r="A17" s="79" t="s">
        <v>24</v>
      </c>
      <c r="B17" s="158" t="s">
        <v>24</v>
      </c>
      <c r="C17" s="144"/>
      <c r="D17" s="145"/>
      <c r="E17" s="189"/>
      <c r="F17" s="190"/>
      <c r="G17" s="191"/>
      <c r="H17" s="192"/>
      <c r="I17" s="191">
        <v>0</v>
      </c>
      <c r="J17" s="193"/>
    </row>
    <row r="18" spans="1:10" ht="23.25" customHeight="1" x14ac:dyDescent="0.2">
      <c r="A18" s="79" t="s">
        <v>25</v>
      </c>
      <c r="B18" s="158" t="s">
        <v>25</v>
      </c>
      <c r="C18" s="144"/>
      <c r="D18" s="145"/>
      <c r="E18" s="189"/>
      <c r="F18" s="190"/>
      <c r="G18" s="191"/>
      <c r="H18" s="192"/>
      <c r="I18" s="191">
        <v>0</v>
      </c>
      <c r="J18" s="193"/>
    </row>
    <row r="19" spans="1:10" ht="23.25" customHeight="1" x14ac:dyDescent="0.2">
      <c r="A19" s="79" t="s">
        <v>71</v>
      </c>
      <c r="B19" s="158" t="s">
        <v>26</v>
      </c>
      <c r="C19" s="144"/>
      <c r="D19" s="145"/>
      <c r="E19" s="189"/>
      <c r="F19" s="190"/>
      <c r="G19" s="191"/>
      <c r="H19" s="192"/>
      <c r="I19" s="191">
        <v>0</v>
      </c>
      <c r="J19" s="193"/>
    </row>
    <row r="20" spans="1:10" ht="23.25" customHeight="1" x14ac:dyDescent="0.2">
      <c r="A20" s="79" t="s">
        <v>72</v>
      </c>
      <c r="B20" s="158" t="s">
        <v>27</v>
      </c>
      <c r="C20" s="144"/>
      <c r="D20" s="145"/>
      <c r="E20" s="189"/>
      <c r="F20" s="190"/>
      <c r="G20" s="191"/>
      <c r="H20" s="192"/>
      <c r="I20" s="191">
        <v>0</v>
      </c>
      <c r="J20" s="193"/>
    </row>
    <row r="21" spans="1:10" ht="23.25" customHeight="1" x14ac:dyDescent="0.2">
      <c r="A21" s="53"/>
      <c r="B21" s="159" t="s">
        <v>28</v>
      </c>
      <c r="C21" s="146"/>
      <c r="D21" s="147"/>
      <c r="E21" s="211"/>
      <c r="F21" s="212"/>
      <c r="G21" s="213"/>
      <c r="H21" s="214"/>
      <c r="I21" s="213">
        <f>SUM(I16:J20)</f>
        <v>0</v>
      </c>
      <c r="J21" s="216"/>
    </row>
    <row r="22" spans="1:10" ht="33" customHeight="1" x14ac:dyDescent="0.2">
      <c r="A22" s="53"/>
      <c r="B22" s="160" t="s">
        <v>32</v>
      </c>
      <c r="C22" s="144"/>
      <c r="D22" s="145"/>
      <c r="E22" s="148"/>
      <c r="F22" s="149"/>
      <c r="G22" s="80"/>
      <c r="H22" s="80"/>
      <c r="I22" s="80"/>
      <c r="J22" s="81"/>
    </row>
    <row r="23" spans="1:10" ht="23.25" customHeight="1" x14ac:dyDescent="0.2">
      <c r="A23" s="53"/>
      <c r="B23" s="161" t="s">
        <v>11</v>
      </c>
      <c r="C23" s="144"/>
      <c r="D23" s="145"/>
      <c r="E23" s="150">
        <v>12</v>
      </c>
      <c r="F23" s="149" t="s">
        <v>0</v>
      </c>
      <c r="G23" s="209">
        <f>I58</f>
        <v>0</v>
      </c>
      <c r="H23" s="210"/>
      <c r="I23" s="210"/>
      <c r="J23" s="81" t="str">
        <f t="shared" ref="J23:J28" si="0">Mena</f>
        <v>CZK</v>
      </c>
    </row>
    <row r="24" spans="1:10" ht="23.25" customHeight="1" x14ac:dyDescent="0.2">
      <c r="A24" s="53"/>
      <c r="B24" s="161" t="s">
        <v>12</v>
      </c>
      <c r="C24" s="144"/>
      <c r="D24" s="145"/>
      <c r="E24" s="150">
        <f>SazbaDPH1</f>
        <v>12</v>
      </c>
      <c r="F24" s="149" t="s">
        <v>0</v>
      </c>
      <c r="G24" s="205">
        <f>(E24/100)*ZakladDPHSni</f>
        <v>0</v>
      </c>
      <c r="H24" s="206"/>
      <c r="I24" s="206"/>
      <c r="J24" s="81" t="str">
        <f t="shared" si="0"/>
        <v>CZK</v>
      </c>
    </row>
    <row r="25" spans="1:10" ht="23.25" customHeight="1" x14ac:dyDescent="0.2">
      <c r="A25" s="53"/>
      <c r="B25" s="161" t="s">
        <v>13</v>
      </c>
      <c r="C25" s="144"/>
      <c r="D25" s="145"/>
      <c r="E25" s="150">
        <v>21</v>
      </c>
      <c r="F25" s="149" t="s">
        <v>0</v>
      </c>
      <c r="G25" s="209">
        <f>I58</f>
        <v>0</v>
      </c>
      <c r="H25" s="210"/>
      <c r="I25" s="210"/>
      <c r="J25" s="81" t="str">
        <f t="shared" si="0"/>
        <v>CZK</v>
      </c>
    </row>
    <row r="26" spans="1:10" ht="23.25" customHeight="1" x14ac:dyDescent="0.2">
      <c r="A26" s="53"/>
      <c r="B26" s="162" t="s">
        <v>14</v>
      </c>
      <c r="C26" s="151"/>
      <c r="D26" s="143"/>
      <c r="E26" s="152">
        <f>SazbaDPH2</f>
        <v>21</v>
      </c>
      <c r="F26" s="153" t="s">
        <v>0</v>
      </c>
      <c r="G26" s="205">
        <f>(E26/100)*ZakladDPHSni</f>
        <v>0</v>
      </c>
      <c r="H26" s="206"/>
      <c r="I26" s="206"/>
      <c r="J26" s="82" t="str">
        <f t="shared" si="0"/>
        <v>CZK</v>
      </c>
    </row>
    <row r="27" spans="1:10" ht="23.25" customHeight="1" thickBot="1" x14ac:dyDescent="0.25">
      <c r="A27" s="53"/>
      <c r="B27" s="163" t="s">
        <v>4</v>
      </c>
      <c r="C27" s="154"/>
      <c r="D27" s="155"/>
      <c r="E27" s="154"/>
      <c r="F27" s="156"/>
      <c r="G27" s="207">
        <v>0</v>
      </c>
      <c r="H27" s="207"/>
      <c r="I27" s="207"/>
      <c r="J27" s="83" t="str">
        <f t="shared" si="0"/>
        <v>CZK</v>
      </c>
    </row>
    <row r="28" spans="1:10" ht="27.75" hidden="1" customHeight="1" thickBot="1" x14ac:dyDescent="0.25">
      <c r="A28" s="53"/>
      <c r="B28" s="164" t="s">
        <v>22</v>
      </c>
      <c r="C28" s="84"/>
      <c r="D28" s="84"/>
      <c r="E28" s="85"/>
      <c r="F28" s="86"/>
      <c r="G28" s="208">
        <v>0</v>
      </c>
      <c r="H28" s="228"/>
      <c r="I28" s="228"/>
      <c r="J28" s="87" t="str">
        <f t="shared" si="0"/>
        <v>CZK</v>
      </c>
    </row>
    <row r="29" spans="1:10" ht="27.75" customHeight="1" thickBot="1" x14ac:dyDescent="0.25">
      <c r="A29" s="53"/>
      <c r="B29" s="164" t="s">
        <v>35</v>
      </c>
      <c r="C29" s="88"/>
      <c r="D29" s="88"/>
      <c r="E29" s="88"/>
      <c r="F29" s="88"/>
      <c r="G29" s="208">
        <f>ZakladDPHZakl+DPHZakl</f>
        <v>0</v>
      </c>
      <c r="H29" s="208"/>
      <c r="I29" s="208"/>
      <c r="J29" s="89" t="s">
        <v>46</v>
      </c>
    </row>
    <row r="30" spans="1:10" ht="12.75" customHeight="1" x14ac:dyDescent="0.2">
      <c r="A30" s="53"/>
      <c r="B30" s="53"/>
      <c r="J30" s="90"/>
    </row>
    <row r="31" spans="1:10" ht="30" customHeight="1" x14ac:dyDescent="0.2">
      <c r="A31" s="53"/>
      <c r="B31" s="53"/>
      <c r="J31" s="90"/>
    </row>
    <row r="32" spans="1:10" ht="18.75" customHeight="1" x14ac:dyDescent="0.2">
      <c r="A32" s="53"/>
      <c r="B32" s="91"/>
      <c r="C32" s="92" t="s">
        <v>10</v>
      </c>
      <c r="D32" s="93"/>
      <c r="E32" s="93"/>
      <c r="F32" s="92" t="s">
        <v>9</v>
      </c>
      <c r="G32" s="93"/>
      <c r="H32" s="94"/>
      <c r="I32" s="93"/>
      <c r="J32" s="90"/>
    </row>
    <row r="33" spans="1:10" ht="47.25" customHeight="1" x14ac:dyDescent="0.2">
      <c r="A33" s="53"/>
      <c r="B33" s="53"/>
      <c r="J33" s="90"/>
    </row>
    <row r="34" spans="1:10" s="96" customFormat="1" ht="18.75" customHeight="1" x14ac:dyDescent="0.2">
      <c r="A34" s="95"/>
      <c r="B34" s="95"/>
      <c r="D34" s="226"/>
      <c r="E34" s="226"/>
      <c r="G34" s="226"/>
      <c r="H34" s="226"/>
      <c r="I34" s="226"/>
      <c r="J34" s="97"/>
    </row>
    <row r="35" spans="1:10" ht="12.75" customHeight="1" x14ac:dyDescent="0.2">
      <c r="A35" s="53"/>
      <c r="B35" s="53"/>
      <c r="D35" s="227" t="s">
        <v>2</v>
      </c>
      <c r="E35" s="227"/>
      <c r="H35" s="98" t="s">
        <v>3</v>
      </c>
      <c r="J35" s="90"/>
    </row>
    <row r="36" spans="1:10" ht="13.5" customHeight="1" thickBot="1" x14ac:dyDescent="0.25">
      <c r="A36" s="99"/>
      <c r="B36" s="99"/>
      <c r="C36" s="100"/>
      <c r="D36" s="100"/>
      <c r="E36" s="100"/>
      <c r="F36" s="100"/>
      <c r="G36" s="100"/>
      <c r="H36" s="100"/>
      <c r="I36" s="100"/>
      <c r="J36" s="101"/>
    </row>
    <row r="37" spans="1:10" ht="27" hidden="1" customHeight="1" x14ac:dyDescent="0.25">
      <c r="B37" s="102" t="s">
        <v>15</v>
      </c>
      <c r="C37" s="103"/>
      <c r="D37" s="103"/>
      <c r="E37" s="103"/>
      <c r="F37" s="104"/>
      <c r="G37" s="104"/>
      <c r="H37" s="104"/>
      <c r="I37" s="104"/>
      <c r="J37" s="103"/>
    </row>
    <row r="38" spans="1:10" ht="25.5" hidden="1" customHeight="1" x14ac:dyDescent="0.2">
      <c r="A38" s="105" t="s">
        <v>37</v>
      </c>
      <c r="B38" s="106" t="s">
        <v>16</v>
      </c>
      <c r="C38" s="107" t="s">
        <v>5</v>
      </c>
      <c r="D38" s="108"/>
      <c r="E38" s="108"/>
      <c r="F38" s="109" t="str">
        <f>B23</f>
        <v>Základ pro sníženou DPH</v>
      </c>
      <c r="G38" s="109" t="str">
        <f>B25</f>
        <v>Základ pro základní DPH</v>
      </c>
      <c r="H38" s="110" t="s">
        <v>17</v>
      </c>
      <c r="I38" s="110" t="s">
        <v>1</v>
      </c>
      <c r="J38" s="111" t="s">
        <v>0</v>
      </c>
    </row>
    <row r="39" spans="1:10" ht="25.5" hidden="1" customHeight="1" x14ac:dyDescent="0.2">
      <c r="A39" s="105">
        <v>1</v>
      </c>
      <c r="B39" s="112" t="s">
        <v>44</v>
      </c>
      <c r="C39" s="217"/>
      <c r="D39" s="218"/>
      <c r="E39" s="218"/>
      <c r="F39" s="113">
        <v>0</v>
      </c>
      <c r="G39" s="114">
        <v>0</v>
      </c>
      <c r="H39" s="115">
        <v>0</v>
      </c>
      <c r="I39" s="115">
        <v>0</v>
      </c>
      <c r="J39" s="116" t="e">
        <f ca="1">IF(_xlfn.SINGLE(CenaCelkemVypocet)=0,"",I39/_xlfn.SINGLE(CenaCelkemVypocet)*100)</f>
        <v>#NAME?</v>
      </c>
    </row>
    <row r="40" spans="1:10" ht="25.5" hidden="1" customHeight="1" x14ac:dyDescent="0.2">
      <c r="A40" s="105"/>
      <c r="B40" s="219" t="s">
        <v>45</v>
      </c>
      <c r="C40" s="220"/>
      <c r="D40" s="220"/>
      <c r="E40" s="221"/>
      <c r="F40" s="117">
        <f>SUMIF(A39:A39,"=1",F39:F39)</f>
        <v>0</v>
      </c>
      <c r="G40" s="118">
        <f>SUMIF(A39:A39,"=1",G39:G39)</f>
        <v>0</v>
      </c>
      <c r="H40" s="118">
        <f>SUMIF(A39:A39,"=1",H39:H39)</f>
        <v>0</v>
      </c>
      <c r="I40" s="118">
        <f>SUMIF(A39:A39,"=1",I39:I39)</f>
        <v>0</v>
      </c>
      <c r="J40" s="119" t="e">
        <f ca="1">SUMIF(A39:A39,"=1",J39:J39)</f>
        <v>#NAME?</v>
      </c>
    </row>
    <row r="44" spans="1:10" ht="15.75" x14ac:dyDescent="0.25">
      <c r="B44" s="124" t="s">
        <v>47</v>
      </c>
      <c r="C44"/>
      <c r="D44"/>
      <c r="E44"/>
      <c r="F44"/>
      <c r="G44"/>
      <c r="H44"/>
    </row>
    <row r="45" spans="1:10" x14ac:dyDescent="0.2">
      <c r="B45"/>
      <c r="C45"/>
      <c r="D45"/>
      <c r="E45"/>
      <c r="F45"/>
      <c r="G45"/>
      <c r="H45"/>
    </row>
    <row r="46" spans="1:10" ht="25.5" customHeight="1" x14ac:dyDescent="0.2">
      <c r="A46" s="120"/>
      <c r="B46" s="125" t="s">
        <v>16</v>
      </c>
      <c r="C46" s="125" t="s">
        <v>5</v>
      </c>
      <c r="D46" s="126"/>
      <c r="E46" s="126"/>
      <c r="F46" s="127" t="s">
        <v>48</v>
      </c>
      <c r="G46" s="127"/>
      <c r="H46" s="127"/>
      <c r="I46" s="222" t="s">
        <v>28</v>
      </c>
      <c r="J46" s="222"/>
    </row>
    <row r="47" spans="1:10" ht="25.5" customHeight="1" x14ac:dyDescent="0.2">
      <c r="A47" s="121"/>
      <c r="B47" s="128" t="s">
        <v>49</v>
      </c>
      <c r="C47" s="224" t="s">
        <v>50</v>
      </c>
      <c r="D47" s="225"/>
      <c r="E47" s="225"/>
      <c r="F47" s="129" t="s">
        <v>23</v>
      </c>
      <c r="G47" s="130"/>
      <c r="H47" s="130"/>
      <c r="I47" s="223">
        <f>'Rozpočet Pol'!G8</f>
        <v>0</v>
      </c>
      <c r="J47" s="223"/>
    </row>
    <row r="48" spans="1:10" ht="25.5" customHeight="1" x14ac:dyDescent="0.2">
      <c r="A48" s="121"/>
      <c r="B48" s="131" t="s">
        <v>51</v>
      </c>
      <c r="C48" s="230" t="s">
        <v>52</v>
      </c>
      <c r="D48" s="231"/>
      <c r="E48" s="231"/>
      <c r="F48" s="132" t="s">
        <v>23</v>
      </c>
      <c r="G48" s="133"/>
      <c r="H48" s="133"/>
      <c r="I48" s="229">
        <f>'Rozpočet Pol'!G15</f>
        <v>0</v>
      </c>
      <c r="J48" s="229"/>
    </row>
    <row r="49" spans="1:10" ht="25.5" customHeight="1" x14ac:dyDescent="0.2">
      <c r="A49" s="121"/>
      <c r="B49" s="131" t="s">
        <v>53</v>
      </c>
      <c r="C49" s="230" t="s">
        <v>54</v>
      </c>
      <c r="D49" s="231"/>
      <c r="E49" s="231"/>
      <c r="F49" s="132" t="s">
        <v>23</v>
      </c>
      <c r="G49" s="133"/>
      <c r="H49" s="133"/>
      <c r="I49" s="229">
        <f>'Rozpočet Pol'!G19</f>
        <v>0</v>
      </c>
      <c r="J49" s="229"/>
    </row>
    <row r="50" spans="1:10" ht="25.5" customHeight="1" x14ac:dyDescent="0.2">
      <c r="A50" s="121"/>
      <c r="B50" s="131" t="s">
        <v>55</v>
      </c>
      <c r="C50" s="230" t="s">
        <v>56</v>
      </c>
      <c r="D50" s="231"/>
      <c r="E50" s="231"/>
      <c r="F50" s="132" t="s">
        <v>23</v>
      </c>
      <c r="G50" s="133"/>
      <c r="H50" s="133"/>
      <c r="I50" s="229"/>
      <c r="J50" s="229"/>
    </row>
    <row r="51" spans="1:10" ht="25.5" customHeight="1" x14ac:dyDescent="0.2">
      <c r="A51" s="121"/>
      <c r="B51" s="131" t="s">
        <v>57</v>
      </c>
      <c r="C51" s="230" t="s">
        <v>58</v>
      </c>
      <c r="D51" s="231"/>
      <c r="E51" s="231"/>
      <c r="F51" s="132" t="s">
        <v>23</v>
      </c>
      <c r="G51" s="133"/>
      <c r="H51" s="133"/>
      <c r="I51" s="229"/>
      <c r="J51" s="229"/>
    </row>
    <row r="52" spans="1:10" ht="25.5" customHeight="1" x14ac:dyDescent="0.2">
      <c r="A52" s="121"/>
      <c r="B52" s="131" t="s">
        <v>59</v>
      </c>
      <c r="C52" s="230" t="s">
        <v>60</v>
      </c>
      <c r="D52" s="231"/>
      <c r="E52" s="231"/>
      <c r="F52" s="132" t="s">
        <v>24</v>
      </c>
      <c r="G52" s="133"/>
      <c r="H52" s="133"/>
      <c r="I52" s="229"/>
      <c r="J52" s="229"/>
    </row>
    <row r="53" spans="1:10" ht="25.5" customHeight="1" x14ac:dyDescent="0.2">
      <c r="A53" s="121"/>
      <c r="B53" s="131" t="s">
        <v>61</v>
      </c>
      <c r="C53" s="230" t="s">
        <v>62</v>
      </c>
      <c r="D53" s="231"/>
      <c r="E53" s="231"/>
      <c r="F53" s="132" t="s">
        <v>24</v>
      </c>
      <c r="G53" s="133"/>
      <c r="H53" s="133"/>
      <c r="I53" s="229">
        <f>'Rozpočet Pol'!G24</f>
        <v>0</v>
      </c>
      <c r="J53" s="229"/>
    </row>
    <row r="54" spans="1:10" ht="25.5" customHeight="1" x14ac:dyDescent="0.2">
      <c r="A54" s="121"/>
      <c r="B54" s="131" t="s">
        <v>63</v>
      </c>
      <c r="C54" s="230" t="s">
        <v>64</v>
      </c>
      <c r="D54" s="231"/>
      <c r="E54" s="231"/>
      <c r="F54" s="132" t="s">
        <v>24</v>
      </c>
      <c r="G54" s="133"/>
      <c r="H54" s="133"/>
      <c r="I54" s="229">
        <f>'Rozpočet Pol'!G28</f>
        <v>0</v>
      </c>
      <c r="J54" s="229"/>
    </row>
    <row r="55" spans="1:10" ht="25.5" customHeight="1" x14ac:dyDescent="0.2">
      <c r="A55" s="121"/>
      <c r="B55" s="131" t="s">
        <v>65</v>
      </c>
      <c r="C55" s="230" t="s">
        <v>66</v>
      </c>
      <c r="D55" s="231"/>
      <c r="E55" s="231"/>
      <c r="F55" s="132" t="s">
        <v>24</v>
      </c>
      <c r="G55" s="133"/>
      <c r="H55" s="133"/>
      <c r="I55" s="229">
        <f>'Rozpočet Pol'!G36</f>
        <v>0</v>
      </c>
      <c r="J55" s="229"/>
    </row>
    <row r="56" spans="1:10" ht="25.5" customHeight="1" x14ac:dyDescent="0.2">
      <c r="A56" s="121"/>
      <c r="B56" s="131" t="s">
        <v>67</v>
      </c>
      <c r="C56" s="230" t="s">
        <v>68</v>
      </c>
      <c r="D56" s="231"/>
      <c r="E56" s="231"/>
      <c r="F56" s="132" t="s">
        <v>25</v>
      </c>
      <c r="G56" s="133"/>
      <c r="H56" s="133"/>
      <c r="I56" s="229"/>
      <c r="J56" s="229"/>
    </row>
    <row r="57" spans="1:10" ht="25.5" customHeight="1" x14ac:dyDescent="0.2">
      <c r="A57" s="121"/>
      <c r="B57" s="134" t="s">
        <v>69</v>
      </c>
      <c r="C57" s="233" t="s">
        <v>70</v>
      </c>
      <c r="D57" s="234"/>
      <c r="E57" s="234"/>
      <c r="F57" s="135" t="s">
        <v>25</v>
      </c>
      <c r="G57" s="136"/>
      <c r="H57" s="136"/>
      <c r="I57" s="232"/>
      <c r="J57" s="232"/>
    </row>
    <row r="58" spans="1:10" ht="25.5" customHeight="1" x14ac:dyDescent="0.2">
      <c r="A58" s="122"/>
      <c r="B58" s="137" t="s">
        <v>1</v>
      </c>
      <c r="C58" s="137"/>
      <c r="D58" s="138"/>
      <c r="E58" s="138"/>
      <c r="F58" s="139"/>
      <c r="G58" s="140"/>
      <c r="H58" s="140"/>
      <c r="I58" s="235">
        <f>SUM(I47:I57)</f>
        <v>0</v>
      </c>
      <c r="J58" s="235"/>
    </row>
    <row r="59" spans="1:10" x14ac:dyDescent="0.2">
      <c r="B59"/>
      <c r="C59"/>
      <c r="D59"/>
      <c r="E59"/>
      <c r="F59" s="141"/>
      <c r="G59" s="141"/>
      <c r="H59" s="141"/>
      <c r="I59" s="123"/>
      <c r="J59" s="123"/>
    </row>
    <row r="60" spans="1:10" x14ac:dyDescent="0.2">
      <c r="F60" s="123"/>
      <c r="G60" s="123"/>
      <c r="H60" s="123"/>
      <c r="I60" s="123"/>
      <c r="J60" s="123"/>
    </row>
    <row r="61" spans="1:10" x14ac:dyDescent="0.2">
      <c r="F61" s="123"/>
      <c r="G61" s="123"/>
      <c r="H61" s="123"/>
      <c r="I61" s="123"/>
      <c r="J61" s="123"/>
    </row>
  </sheetData>
  <sheetProtection algorithmName="SHA-512" hashValue="SaDFKMWc0jSKfmcYt0PQLKvHBDkUrtxSA5GB8bhESO3DVofRCGnUfRShGLxEvecwKTgZ0g/KC6I4OkZJaHrLZA==" saltValue="uTXy0CR7G1y1y66jQWmWm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I57:J57"/>
    <mergeCell ref="C57:E57"/>
    <mergeCell ref="I58:J58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4:E34"/>
    <mergeCell ref="D35:E35"/>
    <mergeCell ref="G19:H19"/>
    <mergeCell ref="G20:H20"/>
    <mergeCell ref="G34:I34"/>
    <mergeCell ref="G28:I28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236" t="s">
        <v>6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8" t="s">
        <v>41</v>
      </c>
      <c r="B2" s="7"/>
      <c r="C2" s="238"/>
      <c r="D2" s="238"/>
      <c r="E2" s="238"/>
      <c r="F2" s="238"/>
      <c r="G2" s="239"/>
    </row>
    <row r="3" spans="1:7" ht="24.95" hidden="1" customHeight="1" x14ac:dyDescent="0.2">
      <c r="A3" s="8" t="s">
        <v>7</v>
      </c>
      <c r="B3" s="7"/>
      <c r="C3" s="238"/>
      <c r="D3" s="238"/>
      <c r="E3" s="238"/>
      <c r="F3" s="238"/>
      <c r="G3" s="239"/>
    </row>
    <row r="4" spans="1:7" ht="24.95" hidden="1" customHeight="1" x14ac:dyDescent="0.2">
      <c r="A4" s="8" t="s">
        <v>8</v>
      </c>
      <c r="B4" s="7"/>
      <c r="C4" s="238"/>
      <c r="D4" s="238"/>
      <c r="E4" s="238"/>
      <c r="F4" s="238"/>
      <c r="G4" s="239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2"/>
  <sheetViews>
    <sheetView workbookViewId="0">
      <selection activeCell="C22" sqref="C22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0" t="s">
        <v>6</v>
      </c>
      <c r="B1" s="240"/>
      <c r="C1" s="240"/>
      <c r="D1" s="240"/>
      <c r="E1" s="240"/>
      <c r="F1" s="240"/>
      <c r="G1" s="240"/>
      <c r="AE1" t="s">
        <v>74</v>
      </c>
    </row>
    <row r="2" spans="1:60" ht="25.15" customHeight="1" x14ac:dyDescent="0.2">
      <c r="A2" s="12" t="s">
        <v>73</v>
      </c>
      <c r="B2" s="10"/>
      <c r="C2" s="241"/>
      <c r="D2" s="242"/>
      <c r="E2" s="242"/>
      <c r="F2" s="242"/>
      <c r="G2" s="243"/>
      <c r="AE2" t="s">
        <v>75</v>
      </c>
    </row>
    <row r="3" spans="1:60" ht="25.15" hidden="1" customHeight="1" x14ac:dyDescent="0.2">
      <c r="A3" s="13" t="s">
        <v>7</v>
      </c>
      <c r="B3" s="11"/>
      <c r="C3" s="244"/>
      <c r="D3" s="245"/>
      <c r="E3" s="245"/>
      <c r="F3" s="245"/>
      <c r="G3" s="246"/>
      <c r="AE3" t="s">
        <v>76</v>
      </c>
    </row>
    <row r="4" spans="1:60" ht="25.15" hidden="1" customHeight="1" x14ac:dyDescent="0.2">
      <c r="A4" s="13" t="s">
        <v>8</v>
      </c>
      <c r="B4" s="11"/>
      <c r="C4" s="244"/>
      <c r="D4" s="245"/>
      <c r="E4" s="245"/>
      <c r="F4" s="245"/>
      <c r="G4" s="246"/>
      <c r="AE4" t="s">
        <v>77</v>
      </c>
    </row>
    <row r="5" spans="1:60" hidden="1" x14ac:dyDescent="0.2">
      <c r="A5" s="14" t="s">
        <v>78</v>
      </c>
      <c r="B5" s="15"/>
      <c r="C5" s="15"/>
      <c r="D5" s="16"/>
      <c r="E5" s="16"/>
      <c r="F5" s="16"/>
      <c r="G5" s="17"/>
      <c r="AE5" t="s">
        <v>79</v>
      </c>
    </row>
    <row r="7" spans="1:60" ht="38.25" x14ac:dyDescent="0.2">
      <c r="A7" s="35" t="s">
        <v>80</v>
      </c>
      <c r="B7" s="36" t="s">
        <v>81</v>
      </c>
      <c r="C7" s="36" t="s">
        <v>82</v>
      </c>
      <c r="D7" s="35" t="s">
        <v>83</v>
      </c>
      <c r="E7" s="35" t="s">
        <v>84</v>
      </c>
      <c r="F7" s="30" t="s">
        <v>85</v>
      </c>
      <c r="G7" s="34" t="s">
        <v>28</v>
      </c>
      <c r="H7" s="27" t="s">
        <v>29</v>
      </c>
      <c r="I7" s="27" t="s">
        <v>86</v>
      </c>
      <c r="J7" s="27" t="s">
        <v>30</v>
      </c>
      <c r="K7" s="27" t="s">
        <v>87</v>
      </c>
      <c r="L7" s="27" t="s">
        <v>88</v>
      </c>
      <c r="M7" s="27" t="s">
        <v>89</v>
      </c>
      <c r="N7" s="27" t="s">
        <v>90</v>
      </c>
      <c r="O7" s="27" t="s">
        <v>91</v>
      </c>
      <c r="P7" s="27" t="s">
        <v>92</v>
      </c>
      <c r="Q7" s="27" t="s">
        <v>93</v>
      </c>
      <c r="R7" s="27" t="s">
        <v>94</v>
      </c>
      <c r="S7" s="27" t="s">
        <v>95</v>
      </c>
      <c r="T7" s="27" t="s">
        <v>96</v>
      </c>
      <c r="U7" s="20" t="s">
        <v>97</v>
      </c>
    </row>
    <row r="8" spans="1:60" x14ac:dyDescent="0.2">
      <c r="A8" s="28" t="s">
        <v>98</v>
      </c>
      <c r="B8" s="37" t="s">
        <v>49</v>
      </c>
      <c r="C8" s="38" t="s">
        <v>50</v>
      </c>
      <c r="D8" s="39"/>
      <c r="E8" s="40"/>
      <c r="F8" s="31"/>
      <c r="G8" s="29">
        <f>SUMIF(AE9:AE14,"&lt;&gt;NOR",G9:G14)</f>
        <v>0</v>
      </c>
      <c r="H8" s="29"/>
      <c r="I8" s="29">
        <f>SUM(I9:I14)</f>
        <v>0</v>
      </c>
      <c r="J8" s="29"/>
      <c r="K8" s="29">
        <f>SUM(K9:K14)</f>
        <v>2163.0500000000002</v>
      </c>
      <c r="L8" s="29"/>
      <c r="M8" s="29">
        <f>SUM(M9:M14)</f>
        <v>0</v>
      </c>
      <c r="N8" s="19"/>
      <c r="O8" s="19">
        <f>SUM(O9:O14)</f>
        <v>0</v>
      </c>
      <c r="P8" s="19"/>
      <c r="Q8" s="19">
        <f>SUM(Q9:Q14)</f>
        <v>0</v>
      </c>
      <c r="R8" s="19"/>
      <c r="S8" s="19"/>
      <c r="T8" s="28"/>
      <c r="U8" s="19">
        <f>SUM(U9:U14)</f>
        <v>2.2000000000000002</v>
      </c>
      <c r="AE8" t="s">
        <v>99</v>
      </c>
    </row>
    <row r="9" spans="1:60" outlineLevel="1" x14ac:dyDescent="0.2">
      <c r="A9" s="41">
        <v>1</v>
      </c>
      <c r="B9" s="41" t="s">
        <v>162</v>
      </c>
      <c r="C9" s="42" t="s">
        <v>163</v>
      </c>
      <c r="D9" s="43" t="s">
        <v>100</v>
      </c>
      <c r="E9" s="44">
        <v>3.5</v>
      </c>
      <c r="F9" s="32"/>
      <c r="G9" s="25">
        <f>E9*F9</f>
        <v>0</v>
      </c>
      <c r="H9" s="25">
        <v>0</v>
      </c>
      <c r="I9" s="25">
        <f t="shared" ref="I9:I14" si="0">ROUND(E9*H9,2)</f>
        <v>0</v>
      </c>
      <c r="J9" s="25">
        <v>279.5</v>
      </c>
      <c r="K9" s="25">
        <f t="shared" ref="K9:K14" si="1">ROUND(E9*J9,2)</f>
        <v>978.25</v>
      </c>
      <c r="L9" s="25">
        <v>0</v>
      </c>
      <c r="M9" s="25">
        <f t="shared" ref="M9:M14" si="2">G9*(1+L9/100)</f>
        <v>0</v>
      </c>
      <c r="N9" s="21">
        <v>0</v>
      </c>
      <c r="O9" s="21">
        <f t="shared" ref="O9:O14" si="3">ROUND(E9*N9,5)</f>
        <v>0</v>
      </c>
      <c r="P9" s="21">
        <v>0</v>
      </c>
      <c r="Q9" s="21">
        <f t="shared" ref="Q9:Q14" si="4">ROUND(E9*P9,5)</f>
        <v>0</v>
      </c>
      <c r="R9" s="21"/>
      <c r="S9" s="21"/>
      <c r="T9" s="22">
        <v>0.17</v>
      </c>
      <c r="U9" s="21">
        <f t="shared" ref="U9:U14" si="5">ROUND(E9*T9,2)</f>
        <v>0.6</v>
      </c>
      <c r="V9" s="18"/>
      <c r="W9" s="18"/>
      <c r="X9" s="18"/>
      <c r="Y9" s="18"/>
      <c r="Z9" s="18"/>
      <c r="AA9" s="18"/>
      <c r="AB9" s="18"/>
      <c r="AC9" s="18"/>
      <c r="AD9" s="18"/>
      <c r="AE9" s="18" t="s">
        <v>101</v>
      </c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 x14ac:dyDescent="0.2">
      <c r="A10" s="41">
        <v>2</v>
      </c>
      <c r="B10" s="41" t="s">
        <v>102</v>
      </c>
      <c r="C10" s="42" t="s">
        <v>103</v>
      </c>
      <c r="D10" s="43" t="s">
        <v>100</v>
      </c>
      <c r="E10" s="44">
        <v>3.5</v>
      </c>
      <c r="F10" s="32"/>
      <c r="G10" s="25">
        <f t="shared" ref="G10:G40" si="6">E10*F10</f>
        <v>0</v>
      </c>
      <c r="H10" s="25">
        <v>0</v>
      </c>
      <c r="I10" s="25">
        <f t="shared" si="0"/>
        <v>0</v>
      </c>
      <c r="J10" s="25">
        <v>22.9</v>
      </c>
      <c r="K10" s="25">
        <f t="shared" si="1"/>
        <v>80.150000000000006</v>
      </c>
      <c r="L10" s="25">
        <v>0</v>
      </c>
      <c r="M10" s="25">
        <f t="shared" si="2"/>
        <v>0</v>
      </c>
      <c r="N10" s="21">
        <v>0</v>
      </c>
      <c r="O10" s="21">
        <f t="shared" si="3"/>
        <v>0</v>
      </c>
      <c r="P10" s="21">
        <v>0</v>
      </c>
      <c r="Q10" s="21">
        <f t="shared" si="4"/>
        <v>0</v>
      </c>
      <c r="R10" s="21"/>
      <c r="S10" s="21"/>
      <c r="T10" s="22">
        <v>2.5000000000000001E-2</v>
      </c>
      <c r="U10" s="21">
        <f t="shared" si="5"/>
        <v>0.09</v>
      </c>
      <c r="V10" s="18"/>
      <c r="W10" s="18"/>
      <c r="X10" s="18"/>
      <c r="Y10" s="18"/>
      <c r="Z10" s="18"/>
      <c r="AA10" s="18"/>
      <c r="AB10" s="18"/>
      <c r="AC10" s="18"/>
      <c r="AD10" s="18"/>
      <c r="AE10" s="18" t="s">
        <v>104</v>
      </c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 x14ac:dyDescent="0.2">
      <c r="A11" s="41">
        <v>3</v>
      </c>
      <c r="B11" s="41" t="s">
        <v>105</v>
      </c>
      <c r="C11" s="42" t="s">
        <v>106</v>
      </c>
      <c r="D11" s="43" t="s">
        <v>100</v>
      </c>
      <c r="E11" s="44">
        <v>3.5</v>
      </c>
      <c r="F11" s="32"/>
      <c r="G11" s="25">
        <f t="shared" si="6"/>
        <v>0</v>
      </c>
      <c r="H11" s="25">
        <v>0</v>
      </c>
      <c r="I11" s="25">
        <f t="shared" si="0"/>
        <v>0</v>
      </c>
      <c r="J11" s="25">
        <v>137.5</v>
      </c>
      <c r="K11" s="25">
        <f t="shared" si="1"/>
        <v>481.25</v>
      </c>
      <c r="L11" s="25">
        <v>0</v>
      </c>
      <c r="M11" s="25">
        <f t="shared" si="2"/>
        <v>0</v>
      </c>
      <c r="N11" s="21">
        <v>0</v>
      </c>
      <c r="O11" s="21">
        <f t="shared" si="3"/>
        <v>0</v>
      </c>
      <c r="P11" s="21">
        <v>0</v>
      </c>
      <c r="Q11" s="21">
        <f t="shared" si="4"/>
        <v>0</v>
      </c>
      <c r="R11" s="21"/>
      <c r="S11" s="21"/>
      <c r="T11" s="22">
        <v>0.34499999999999997</v>
      </c>
      <c r="U11" s="21">
        <f t="shared" si="5"/>
        <v>1.21</v>
      </c>
      <c r="V11" s="18"/>
      <c r="W11" s="18"/>
      <c r="X11" s="18"/>
      <c r="Y11" s="18"/>
      <c r="Z11" s="18"/>
      <c r="AA11" s="18"/>
      <c r="AB11" s="18"/>
      <c r="AC11" s="18"/>
      <c r="AD11" s="18"/>
      <c r="AE11" s="18" t="s">
        <v>104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1" x14ac:dyDescent="0.2">
      <c r="A12" s="41">
        <v>4</v>
      </c>
      <c r="B12" s="41" t="s">
        <v>107</v>
      </c>
      <c r="C12" s="42" t="s">
        <v>108</v>
      </c>
      <c r="D12" s="43" t="s">
        <v>100</v>
      </c>
      <c r="E12" s="44">
        <v>3.5</v>
      </c>
      <c r="F12" s="32"/>
      <c r="G12" s="25">
        <f t="shared" si="6"/>
        <v>0</v>
      </c>
      <c r="H12" s="25">
        <v>0</v>
      </c>
      <c r="I12" s="25">
        <f t="shared" si="0"/>
        <v>0</v>
      </c>
      <c r="J12" s="25">
        <v>114</v>
      </c>
      <c r="K12" s="25">
        <f t="shared" si="1"/>
        <v>399</v>
      </c>
      <c r="L12" s="25">
        <v>0</v>
      </c>
      <c r="M12" s="25">
        <f t="shared" si="2"/>
        <v>0</v>
      </c>
      <c r="N12" s="21">
        <v>0</v>
      </c>
      <c r="O12" s="21">
        <f t="shared" si="3"/>
        <v>0</v>
      </c>
      <c r="P12" s="21">
        <v>0</v>
      </c>
      <c r="Q12" s="21">
        <f t="shared" si="4"/>
        <v>0</v>
      </c>
      <c r="R12" s="21"/>
      <c r="S12" s="21"/>
      <c r="T12" s="22">
        <v>1.0999999999999999E-2</v>
      </c>
      <c r="U12" s="21">
        <f t="shared" si="5"/>
        <v>0.04</v>
      </c>
      <c r="V12" s="18"/>
      <c r="W12" s="18"/>
      <c r="X12" s="18"/>
      <c r="Y12" s="18"/>
      <c r="Z12" s="18"/>
      <c r="AA12" s="18"/>
      <c r="AB12" s="18"/>
      <c r="AC12" s="18"/>
      <c r="AD12" s="18"/>
      <c r="AE12" s="18" t="s">
        <v>104</v>
      </c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 x14ac:dyDescent="0.2">
      <c r="A13" s="41">
        <v>5</v>
      </c>
      <c r="B13" s="41" t="s">
        <v>109</v>
      </c>
      <c r="C13" s="42" t="s">
        <v>110</v>
      </c>
      <c r="D13" s="43" t="s">
        <v>111</v>
      </c>
      <c r="E13" s="44">
        <v>3</v>
      </c>
      <c r="F13" s="32"/>
      <c r="G13" s="25">
        <f t="shared" si="6"/>
        <v>0</v>
      </c>
      <c r="H13" s="25">
        <v>0</v>
      </c>
      <c r="I13" s="25">
        <f t="shared" si="0"/>
        <v>0</v>
      </c>
      <c r="J13" s="25">
        <v>13.8</v>
      </c>
      <c r="K13" s="25">
        <f t="shared" si="1"/>
        <v>41.4</v>
      </c>
      <c r="L13" s="25">
        <v>0</v>
      </c>
      <c r="M13" s="25">
        <f t="shared" si="2"/>
        <v>0</v>
      </c>
      <c r="N13" s="21">
        <v>0</v>
      </c>
      <c r="O13" s="21">
        <f t="shared" si="3"/>
        <v>0</v>
      </c>
      <c r="P13" s="21">
        <v>0</v>
      </c>
      <c r="Q13" s="21">
        <f t="shared" si="4"/>
        <v>0</v>
      </c>
      <c r="R13" s="21"/>
      <c r="S13" s="21"/>
      <c r="T13" s="22">
        <v>1.7999999999999999E-2</v>
      </c>
      <c r="U13" s="21">
        <f t="shared" si="5"/>
        <v>0.05</v>
      </c>
      <c r="V13" s="18"/>
      <c r="W13" s="18"/>
      <c r="X13" s="18"/>
      <c r="Y13" s="18"/>
      <c r="Z13" s="18"/>
      <c r="AA13" s="18"/>
      <c r="AB13" s="18"/>
      <c r="AC13" s="18"/>
      <c r="AD13" s="18"/>
      <c r="AE13" s="18" t="s">
        <v>104</v>
      </c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outlineLevel="1" x14ac:dyDescent="0.2">
      <c r="A14" s="41">
        <v>7</v>
      </c>
      <c r="B14" s="41" t="s">
        <v>112</v>
      </c>
      <c r="C14" s="42" t="s">
        <v>113</v>
      </c>
      <c r="D14" s="43" t="s">
        <v>111</v>
      </c>
      <c r="E14" s="44">
        <v>30</v>
      </c>
      <c r="F14" s="32"/>
      <c r="G14" s="25">
        <f t="shared" si="6"/>
        <v>0</v>
      </c>
      <c r="H14" s="25">
        <v>0</v>
      </c>
      <c r="I14" s="25">
        <f t="shared" si="0"/>
        <v>0</v>
      </c>
      <c r="J14" s="25">
        <v>6.1</v>
      </c>
      <c r="K14" s="25">
        <f t="shared" si="1"/>
        <v>183</v>
      </c>
      <c r="L14" s="25">
        <v>0</v>
      </c>
      <c r="M14" s="25">
        <f t="shared" si="2"/>
        <v>0</v>
      </c>
      <c r="N14" s="21">
        <v>0</v>
      </c>
      <c r="O14" s="21">
        <f t="shared" si="3"/>
        <v>0</v>
      </c>
      <c r="P14" s="21">
        <v>0</v>
      </c>
      <c r="Q14" s="21">
        <f t="shared" si="4"/>
        <v>0</v>
      </c>
      <c r="R14" s="21"/>
      <c r="S14" s="21"/>
      <c r="T14" s="22">
        <v>7.0000000000000001E-3</v>
      </c>
      <c r="U14" s="21">
        <f t="shared" si="5"/>
        <v>0.21</v>
      </c>
      <c r="V14" s="18"/>
      <c r="W14" s="18"/>
      <c r="X14" s="18"/>
      <c r="Y14" s="18"/>
      <c r="Z14" s="18"/>
      <c r="AA14" s="18"/>
      <c r="AB14" s="18"/>
      <c r="AC14" s="18"/>
      <c r="AD14" s="18"/>
      <c r="AE14" s="18" t="s">
        <v>104</v>
      </c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x14ac:dyDescent="0.2">
      <c r="A15" s="45" t="s">
        <v>98</v>
      </c>
      <c r="B15" s="45" t="s">
        <v>51</v>
      </c>
      <c r="C15" s="46" t="s">
        <v>52</v>
      </c>
      <c r="D15" s="47"/>
      <c r="E15" s="48"/>
      <c r="F15" s="33"/>
      <c r="G15" s="26">
        <f>SUM(G16:G18)</f>
        <v>0</v>
      </c>
      <c r="H15" s="26"/>
      <c r="I15" s="26">
        <f>SUM(I16:I18)</f>
        <v>38715.47</v>
      </c>
      <c r="J15" s="26"/>
      <c r="K15" s="26">
        <f>SUM(K16:K18)</f>
        <v>13795.230000000001</v>
      </c>
      <c r="L15" s="26"/>
      <c r="M15" s="26">
        <f>SUM(M16:M18)</f>
        <v>0</v>
      </c>
      <c r="N15" s="23"/>
      <c r="O15" s="23">
        <f>SUM(O16:O18)</f>
        <v>10.01416</v>
      </c>
      <c r="P15" s="23"/>
      <c r="Q15" s="23">
        <f>SUM(Q16:Q18)</f>
        <v>0</v>
      </c>
      <c r="R15" s="23"/>
      <c r="S15" s="23"/>
      <c r="T15" s="24"/>
      <c r="U15" s="23">
        <f>SUM(U16:U18)</f>
        <v>25.41</v>
      </c>
      <c r="AE15" t="s">
        <v>99</v>
      </c>
    </row>
    <row r="16" spans="1:60" ht="22.5" outlineLevel="1" x14ac:dyDescent="0.2">
      <c r="A16" s="41">
        <v>10</v>
      </c>
      <c r="B16" s="41" t="s">
        <v>114</v>
      </c>
      <c r="C16" s="42" t="s">
        <v>115</v>
      </c>
      <c r="D16" s="43" t="s">
        <v>111</v>
      </c>
      <c r="E16" s="44">
        <v>3</v>
      </c>
      <c r="F16" s="32"/>
      <c r="G16" s="25">
        <f t="shared" si="6"/>
        <v>0</v>
      </c>
      <c r="H16" s="25">
        <v>0</v>
      </c>
      <c r="I16" s="25">
        <f t="shared" ref="I16:I18" si="7">ROUND(E16*H16,2)</f>
        <v>0</v>
      </c>
      <c r="J16" s="25">
        <v>96.9</v>
      </c>
      <c r="K16" s="25">
        <f t="shared" ref="K16:K18" si="8">ROUND(E16*J16,2)</f>
        <v>290.7</v>
      </c>
      <c r="L16" s="25">
        <v>0</v>
      </c>
      <c r="M16" s="25">
        <f t="shared" ref="M16:M18" si="9">G16*(1+L16/100)</f>
        <v>0</v>
      </c>
      <c r="N16" s="21">
        <v>0</v>
      </c>
      <c r="O16" s="21">
        <f t="shared" ref="O16:O18" si="10">ROUND(E16*N16,5)</f>
        <v>0</v>
      </c>
      <c r="P16" s="21">
        <v>0</v>
      </c>
      <c r="Q16" s="21">
        <f t="shared" ref="Q16:Q18" si="11">ROUND(E16*P16,5)</f>
        <v>0</v>
      </c>
      <c r="R16" s="21"/>
      <c r="S16" s="21"/>
      <c r="T16" s="22">
        <v>0.15</v>
      </c>
      <c r="U16" s="21">
        <f t="shared" ref="U16:U18" si="12">ROUND(E16*T16,2)</f>
        <v>0.45</v>
      </c>
      <c r="V16" s="18"/>
      <c r="W16" s="18"/>
      <c r="X16" s="18"/>
      <c r="Y16" s="18"/>
      <c r="Z16" s="18"/>
      <c r="AA16" s="18"/>
      <c r="AB16" s="18"/>
      <c r="AC16" s="18"/>
      <c r="AD16" s="18"/>
      <c r="AE16" s="18" t="s">
        <v>104</v>
      </c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ht="22.5" outlineLevel="1" x14ac:dyDescent="0.2">
      <c r="A17" s="41">
        <v>12</v>
      </c>
      <c r="B17" s="41" t="s">
        <v>116</v>
      </c>
      <c r="C17" s="42" t="s">
        <v>117</v>
      </c>
      <c r="D17" s="43" t="s">
        <v>100</v>
      </c>
      <c r="E17" s="44">
        <v>3</v>
      </c>
      <c r="F17" s="32"/>
      <c r="G17" s="25">
        <f t="shared" si="6"/>
        <v>0</v>
      </c>
      <c r="H17" s="25">
        <v>7238.49</v>
      </c>
      <c r="I17" s="25">
        <f t="shared" si="7"/>
        <v>21715.47</v>
      </c>
      <c r="J17" s="25">
        <v>4501.51</v>
      </c>
      <c r="K17" s="25">
        <f t="shared" si="8"/>
        <v>13504.53</v>
      </c>
      <c r="L17" s="25">
        <v>0</v>
      </c>
      <c r="M17" s="25">
        <f t="shared" si="9"/>
        <v>0</v>
      </c>
      <c r="N17" s="21">
        <v>3.20472</v>
      </c>
      <c r="O17" s="21">
        <f t="shared" si="10"/>
        <v>9.61416</v>
      </c>
      <c r="P17" s="21">
        <v>0</v>
      </c>
      <c r="Q17" s="21">
        <f t="shared" si="11"/>
        <v>0</v>
      </c>
      <c r="R17" s="21"/>
      <c r="S17" s="21"/>
      <c r="T17" s="22">
        <v>8.3201300000000007</v>
      </c>
      <c r="U17" s="21">
        <f t="shared" si="12"/>
        <v>24.96</v>
      </c>
      <c r="V17" s="18"/>
      <c r="W17" s="18"/>
      <c r="X17" s="18"/>
      <c r="Y17" s="18"/>
      <c r="Z17" s="18"/>
      <c r="AA17" s="18"/>
      <c r="AB17" s="18"/>
      <c r="AC17" s="18"/>
      <c r="AD17" s="18"/>
      <c r="AE17" s="18" t="s">
        <v>101</v>
      </c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ht="22.5" outlineLevel="1" x14ac:dyDescent="0.2">
      <c r="A18" s="41">
        <v>17</v>
      </c>
      <c r="B18" s="41" t="s">
        <v>120</v>
      </c>
      <c r="C18" s="42" t="s">
        <v>121</v>
      </c>
      <c r="D18" s="43" t="s">
        <v>118</v>
      </c>
      <c r="E18" s="44">
        <v>400</v>
      </c>
      <c r="F18" s="32"/>
      <c r="G18" s="25">
        <f t="shared" si="6"/>
        <v>0</v>
      </c>
      <c r="H18" s="25">
        <v>42.5</v>
      </c>
      <c r="I18" s="25">
        <f t="shared" si="7"/>
        <v>17000</v>
      </c>
      <c r="J18" s="25">
        <v>0</v>
      </c>
      <c r="K18" s="25">
        <f t="shared" si="8"/>
        <v>0</v>
      </c>
      <c r="L18" s="25">
        <v>0</v>
      </c>
      <c r="M18" s="25">
        <f t="shared" si="9"/>
        <v>0</v>
      </c>
      <c r="N18" s="21">
        <v>1E-3</v>
      </c>
      <c r="O18" s="21">
        <f t="shared" si="10"/>
        <v>0.4</v>
      </c>
      <c r="P18" s="21">
        <v>0</v>
      </c>
      <c r="Q18" s="21">
        <f t="shared" si="11"/>
        <v>0</v>
      </c>
      <c r="R18" s="21"/>
      <c r="S18" s="21"/>
      <c r="T18" s="22">
        <v>0</v>
      </c>
      <c r="U18" s="21">
        <f t="shared" si="12"/>
        <v>0</v>
      </c>
      <c r="V18" s="18"/>
      <c r="W18" s="18"/>
      <c r="X18" s="18"/>
      <c r="Y18" s="18"/>
      <c r="Z18" s="18"/>
      <c r="AA18" s="18"/>
      <c r="AB18" s="18"/>
      <c r="AC18" s="18"/>
      <c r="AD18" s="18"/>
      <c r="AE18" s="18" t="s">
        <v>119</v>
      </c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x14ac:dyDescent="0.2">
      <c r="A19" s="45" t="s">
        <v>98</v>
      </c>
      <c r="B19" s="45" t="s">
        <v>53</v>
      </c>
      <c r="C19" s="46" t="s">
        <v>54</v>
      </c>
      <c r="D19" s="47"/>
      <c r="E19" s="48"/>
      <c r="F19" s="33"/>
      <c r="G19" s="26">
        <f>SUMIF(AE20:AE23,"&lt;&gt;NOR",G20:G23)</f>
        <v>0</v>
      </c>
      <c r="H19" s="26"/>
      <c r="I19" s="26">
        <f>SUM(I20:I23)</f>
        <v>5927.6900000000005</v>
      </c>
      <c r="J19" s="26"/>
      <c r="K19" s="26">
        <f>SUM(K20:K23)</f>
        <v>2355.81</v>
      </c>
      <c r="L19" s="26"/>
      <c r="M19" s="26">
        <f>SUM(M20:M23)</f>
        <v>0</v>
      </c>
      <c r="N19" s="23"/>
      <c r="O19" s="23">
        <f>SUM(O20:O23)</f>
        <v>1.6513</v>
      </c>
      <c r="P19" s="23"/>
      <c r="Q19" s="23">
        <f>SUM(Q20:Q23)</f>
        <v>0</v>
      </c>
      <c r="R19" s="23"/>
      <c r="S19" s="23"/>
      <c r="T19" s="24"/>
      <c r="U19" s="23">
        <f>SUM(U20:U23)</f>
        <v>4.59</v>
      </c>
      <c r="AE19" t="s">
        <v>99</v>
      </c>
    </row>
    <row r="20" spans="1:60" ht="22.5" outlineLevel="1" x14ac:dyDescent="0.2">
      <c r="A20" s="41">
        <v>25</v>
      </c>
      <c r="B20" s="41" t="s">
        <v>122</v>
      </c>
      <c r="C20" s="42" t="s">
        <v>123</v>
      </c>
      <c r="D20" s="43" t="s">
        <v>111</v>
      </c>
      <c r="E20" s="44">
        <v>3</v>
      </c>
      <c r="F20" s="32"/>
      <c r="G20" s="25">
        <f t="shared" si="6"/>
        <v>0</v>
      </c>
      <c r="H20" s="25">
        <v>568.23</v>
      </c>
      <c r="I20" s="25">
        <f t="shared" ref="I20:I23" si="13">ROUND(E20*H20,2)</f>
        <v>1704.69</v>
      </c>
      <c r="J20" s="25">
        <v>478.77</v>
      </c>
      <c r="K20" s="25">
        <f t="shared" ref="K20:K23" si="14">ROUND(E20*J20,2)</f>
        <v>1436.31</v>
      </c>
      <c r="L20" s="25">
        <v>0</v>
      </c>
      <c r="M20" s="25">
        <f t="shared" ref="M20:M23" si="15">G20*(1+L20/100)</f>
        <v>0</v>
      </c>
      <c r="N20" s="21">
        <v>0.54600000000000004</v>
      </c>
      <c r="O20" s="21">
        <f t="shared" ref="O20:O23" si="16">ROUND(E20*N20,5)</f>
        <v>1.6379999999999999</v>
      </c>
      <c r="P20" s="21">
        <v>0</v>
      </c>
      <c r="Q20" s="21">
        <f t="shared" ref="Q20:Q23" si="17">ROUND(E20*P20,5)</f>
        <v>0</v>
      </c>
      <c r="R20" s="21"/>
      <c r="S20" s="21"/>
      <c r="T20" s="22">
        <v>0.93400000000000005</v>
      </c>
      <c r="U20" s="21">
        <f t="shared" ref="U20:U23" si="18">ROUND(E20*T20,2)</f>
        <v>2.8</v>
      </c>
      <c r="V20" s="18"/>
      <c r="W20" s="18"/>
      <c r="X20" s="18"/>
      <c r="Y20" s="18"/>
      <c r="Z20" s="18"/>
      <c r="AA20" s="18"/>
      <c r="AB20" s="18"/>
      <c r="AC20" s="18"/>
      <c r="AD20" s="18"/>
      <c r="AE20" s="18" t="s">
        <v>104</v>
      </c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outlineLevel="1" x14ac:dyDescent="0.2">
      <c r="A21" s="41">
        <v>26</v>
      </c>
      <c r="B21" s="41" t="s">
        <v>124</v>
      </c>
      <c r="C21" s="42" t="s">
        <v>125</v>
      </c>
      <c r="D21" s="43" t="s">
        <v>111</v>
      </c>
      <c r="E21" s="44">
        <v>3</v>
      </c>
      <c r="F21" s="32"/>
      <c r="G21" s="25">
        <f t="shared" si="6"/>
        <v>0</v>
      </c>
      <c r="H21" s="25">
        <v>0</v>
      </c>
      <c r="I21" s="25">
        <f t="shared" si="13"/>
        <v>0</v>
      </c>
      <c r="J21" s="25">
        <v>306.5</v>
      </c>
      <c r="K21" s="25">
        <f t="shared" si="14"/>
        <v>919.5</v>
      </c>
      <c r="L21" s="25">
        <v>0</v>
      </c>
      <c r="M21" s="25">
        <f t="shared" si="15"/>
        <v>0</v>
      </c>
      <c r="N21" s="21">
        <v>0</v>
      </c>
      <c r="O21" s="21">
        <f t="shared" si="16"/>
        <v>0</v>
      </c>
      <c r="P21" s="21">
        <v>0</v>
      </c>
      <c r="Q21" s="21">
        <f t="shared" si="17"/>
        <v>0</v>
      </c>
      <c r="R21" s="21"/>
      <c r="S21" s="21"/>
      <c r="T21" s="22">
        <v>0.59599999999999997</v>
      </c>
      <c r="U21" s="21">
        <f t="shared" si="18"/>
        <v>1.79</v>
      </c>
      <c r="V21" s="18"/>
      <c r="W21" s="18"/>
      <c r="X21" s="18"/>
      <c r="Y21" s="18"/>
      <c r="Z21" s="18"/>
      <c r="AA21" s="18"/>
      <c r="AB21" s="18"/>
      <c r="AC21" s="18"/>
      <c r="AD21" s="18"/>
      <c r="AE21" s="18" t="s">
        <v>104</v>
      </c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outlineLevel="1" x14ac:dyDescent="0.2">
      <c r="A22" s="41">
        <v>29</v>
      </c>
      <c r="B22" s="41" t="s">
        <v>127</v>
      </c>
      <c r="C22" s="42" t="s">
        <v>128</v>
      </c>
      <c r="D22" s="43" t="s">
        <v>126</v>
      </c>
      <c r="E22" s="44">
        <v>30</v>
      </c>
      <c r="F22" s="32"/>
      <c r="G22" s="25">
        <f t="shared" si="6"/>
        <v>0</v>
      </c>
      <c r="H22" s="25">
        <v>96.1</v>
      </c>
      <c r="I22" s="25">
        <f t="shared" si="13"/>
        <v>2883</v>
      </c>
      <c r="J22" s="25">
        <v>0</v>
      </c>
      <c r="K22" s="25">
        <f t="shared" si="14"/>
        <v>0</v>
      </c>
      <c r="L22" s="25">
        <v>0</v>
      </c>
      <c r="M22" s="25">
        <f t="shared" si="15"/>
        <v>0</v>
      </c>
      <c r="N22" s="21">
        <v>0</v>
      </c>
      <c r="O22" s="21">
        <f t="shared" si="16"/>
        <v>0</v>
      </c>
      <c r="P22" s="21">
        <v>0</v>
      </c>
      <c r="Q22" s="21">
        <f t="shared" si="17"/>
        <v>0</v>
      </c>
      <c r="R22" s="21"/>
      <c r="S22" s="21"/>
      <c r="T22" s="22">
        <v>0</v>
      </c>
      <c r="U22" s="21">
        <f t="shared" si="18"/>
        <v>0</v>
      </c>
      <c r="V22" s="18"/>
      <c r="W22" s="18"/>
      <c r="X22" s="18"/>
      <c r="Y22" s="18"/>
      <c r="Z22" s="18"/>
      <c r="AA22" s="18"/>
      <c r="AB22" s="18"/>
      <c r="AC22" s="18"/>
      <c r="AD22" s="18"/>
      <c r="AE22" s="18" t="s">
        <v>119</v>
      </c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outlineLevel="1" x14ac:dyDescent="0.2">
      <c r="A23" s="41">
        <v>34</v>
      </c>
      <c r="B23" s="41" t="s">
        <v>129</v>
      </c>
      <c r="C23" s="42" t="s">
        <v>130</v>
      </c>
      <c r="D23" s="43" t="s">
        <v>126</v>
      </c>
      <c r="E23" s="44">
        <v>10</v>
      </c>
      <c r="F23" s="32"/>
      <c r="G23" s="25">
        <f t="shared" si="6"/>
        <v>0</v>
      </c>
      <c r="H23" s="25">
        <v>134</v>
      </c>
      <c r="I23" s="25">
        <f t="shared" si="13"/>
        <v>1340</v>
      </c>
      <c r="J23" s="25">
        <v>0</v>
      </c>
      <c r="K23" s="25">
        <f t="shared" si="14"/>
        <v>0</v>
      </c>
      <c r="L23" s="25">
        <v>0</v>
      </c>
      <c r="M23" s="25">
        <f t="shared" si="15"/>
        <v>0</v>
      </c>
      <c r="N23" s="21">
        <v>1.33E-3</v>
      </c>
      <c r="O23" s="21">
        <f t="shared" si="16"/>
        <v>1.3299999999999999E-2</v>
      </c>
      <c r="P23" s="21">
        <v>0</v>
      </c>
      <c r="Q23" s="21">
        <f t="shared" si="17"/>
        <v>0</v>
      </c>
      <c r="R23" s="21"/>
      <c r="S23" s="21"/>
      <c r="T23" s="22">
        <v>0</v>
      </c>
      <c r="U23" s="21">
        <f t="shared" si="18"/>
        <v>0</v>
      </c>
      <c r="V23" s="18"/>
      <c r="W23" s="18"/>
      <c r="X23" s="18"/>
      <c r="Y23" s="18"/>
      <c r="Z23" s="18"/>
      <c r="AA23" s="18"/>
      <c r="AB23" s="18"/>
      <c r="AC23" s="18"/>
      <c r="AD23" s="18"/>
      <c r="AE23" s="18" t="s">
        <v>119</v>
      </c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x14ac:dyDescent="0.2">
      <c r="A24" s="45" t="s">
        <v>98</v>
      </c>
      <c r="B24" s="45" t="s">
        <v>61</v>
      </c>
      <c r="C24" s="46" t="s">
        <v>62</v>
      </c>
      <c r="D24" s="47"/>
      <c r="E24" s="48"/>
      <c r="F24" s="33"/>
      <c r="G24" s="26">
        <f>SUMIF(AE25:AE27,"&lt;&gt;NOR",G25:G27)</f>
        <v>0</v>
      </c>
      <c r="H24" s="26"/>
      <c r="I24" s="26">
        <f>SUM(I25:I27)</f>
        <v>10358.14</v>
      </c>
      <c r="J24" s="26"/>
      <c r="K24" s="26">
        <f>SUM(K25:K27)</f>
        <v>5660.11</v>
      </c>
      <c r="L24" s="26"/>
      <c r="M24" s="26">
        <f>SUM(M25:M27)</f>
        <v>0</v>
      </c>
      <c r="N24" s="23"/>
      <c r="O24" s="23">
        <f>SUM(O25:O27)</f>
        <v>0.28027999999999997</v>
      </c>
      <c r="P24" s="23"/>
      <c r="Q24" s="23">
        <f>SUM(Q25:Q27)</f>
        <v>0</v>
      </c>
      <c r="R24" s="23"/>
      <c r="S24" s="23"/>
      <c r="T24" s="24"/>
      <c r="U24" s="23">
        <f>SUM(U25:U27)</f>
        <v>11.23</v>
      </c>
      <c r="AE24" t="s">
        <v>99</v>
      </c>
    </row>
    <row r="25" spans="1:60" ht="22.5" outlineLevel="1" x14ac:dyDescent="0.2">
      <c r="A25" s="41">
        <v>48</v>
      </c>
      <c r="B25" s="41" t="s">
        <v>131</v>
      </c>
      <c r="C25" s="42" t="s">
        <v>132</v>
      </c>
      <c r="D25" s="43" t="s">
        <v>111</v>
      </c>
      <c r="E25" s="44">
        <v>26</v>
      </c>
      <c r="F25" s="32"/>
      <c r="G25" s="25">
        <f t="shared" si="6"/>
        <v>0</v>
      </c>
      <c r="H25" s="25">
        <v>398.39</v>
      </c>
      <c r="I25" s="25">
        <f>ROUND(E25*H25,2)</f>
        <v>10358.14</v>
      </c>
      <c r="J25" s="25">
        <v>198.61</v>
      </c>
      <c r="K25" s="25">
        <f>ROUND(E25*J25,2)</f>
        <v>5163.8599999999997</v>
      </c>
      <c r="L25" s="25">
        <v>0</v>
      </c>
      <c r="M25" s="25">
        <f>G25*(1+L25/100)</f>
        <v>0</v>
      </c>
      <c r="N25" s="21">
        <v>1.078E-2</v>
      </c>
      <c r="O25" s="21">
        <f>ROUND(E25*N25,5)</f>
        <v>0.28027999999999997</v>
      </c>
      <c r="P25" s="21">
        <v>0</v>
      </c>
      <c r="Q25" s="21">
        <f>ROUND(E25*P25,5)</f>
        <v>0</v>
      </c>
      <c r="R25" s="21"/>
      <c r="S25" s="21"/>
      <c r="T25" s="22">
        <v>0.39400000000000002</v>
      </c>
      <c r="U25" s="21">
        <f>ROUND(E25*T25,2)</f>
        <v>10.24</v>
      </c>
      <c r="V25" s="18"/>
      <c r="W25" s="18"/>
      <c r="X25" s="18"/>
      <c r="Y25" s="18"/>
      <c r="Z25" s="18"/>
      <c r="AA25" s="18"/>
      <c r="AB25" s="18"/>
      <c r="AC25" s="18"/>
      <c r="AD25" s="18"/>
      <c r="AE25" s="18" t="s">
        <v>104</v>
      </c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outlineLevel="1" x14ac:dyDescent="0.2">
      <c r="A26" s="41"/>
      <c r="B26" s="41"/>
      <c r="C26" s="42" t="s">
        <v>164</v>
      </c>
      <c r="D26" s="43" t="s">
        <v>100</v>
      </c>
      <c r="E26" s="44">
        <v>2.5</v>
      </c>
      <c r="F26" s="32"/>
      <c r="G26" s="25">
        <f t="shared" si="6"/>
        <v>0</v>
      </c>
      <c r="H26" s="25"/>
      <c r="I26" s="25"/>
      <c r="J26" s="25"/>
      <c r="K26" s="25"/>
      <c r="L26" s="25"/>
      <c r="M26" s="25"/>
      <c r="N26" s="21"/>
      <c r="O26" s="21"/>
      <c r="P26" s="21"/>
      <c r="Q26" s="21"/>
      <c r="R26" s="21"/>
      <c r="S26" s="21"/>
      <c r="T26" s="22"/>
      <c r="U26" s="21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outlineLevel="1" x14ac:dyDescent="0.2">
      <c r="A27" s="41">
        <v>49</v>
      </c>
      <c r="B27" s="41" t="s">
        <v>133</v>
      </c>
      <c r="C27" s="42" t="s">
        <v>165</v>
      </c>
      <c r="D27" s="43" t="s">
        <v>100</v>
      </c>
      <c r="E27" s="44">
        <v>2.5</v>
      </c>
      <c r="F27" s="32"/>
      <c r="G27" s="25">
        <f t="shared" si="6"/>
        <v>0</v>
      </c>
      <c r="H27" s="25">
        <v>0</v>
      </c>
      <c r="I27" s="25">
        <f>ROUND(E27*H27,2)</f>
        <v>0</v>
      </c>
      <c r="J27" s="25">
        <v>198.5</v>
      </c>
      <c r="K27" s="25">
        <f>ROUND(E27*J27,2)</f>
        <v>496.25</v>
      </c>
      <c r="L27" s="25">
        <v>0</v>
      </c>
      <c r="M27" s="25">
        <f>G27*(1+L27/100)</f>
        <v>0</v>
      </c>
      <c r="N27" s="21">
        <v>0</v>
      </c>
      <c r="O27" s="21">
        <f>ROUND(E27*N27,5)</f>
        <v>0</v>
      </c>
      <c r="P27" s="21">
        <v>0</v>
      </c>
      <c r="Q27" s="21">
        <f>ROUND(E27*P27,5)</f>
        <v>0</v>
      </c>
      <c r="R27" s="21"/>
      <c r="S27" s="21"/>
      <c r="T27" s="22">
        <v>0.39400000000000002</v>
      </c>
      <c r="U27" s="21">
        <f>ROUND(E27*T27,2)</f>
        <v>0.99</v>
      </c>
      <c r="V27" s="18"/>
      <c r="W27" s="18"/>
      <c r="X27" s="18"/>
      <c r="Y27" s="18"/>
      <c r="Z27" s="18"/>
      <c r="AA27" s="18"/>
      <c r="AB27" s="18"/>
      <c r="AC27" s="18"/>
      <c r="AD27" s="18"/>
      <c r="AE27" s="18" t="s">
        <v>104</v>
      </c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x14ac:dyDescent="0.2">
      <c r="A28" s="45" t="s">
        <v>98</v>
      </c>
      <c r="B28" s="45" t="s">
        <v>63</v>
      </c>
      <c r="C28" s="46" t="s">
        <v>64</v>
      </c>
      <c r="D28" s="47"/>
      <c r="E28" s="48"/>
      <c r="F28" s="33"/>
      <c r="G28" s="26">
        <f>SUMIF(AE29:AE35,"&lt;&gt;NOR",G29:G35)</f>
        <v>0</v>
      </c>
      <c r="H28" s="26"/>
      <c r="I28" s="26">
        <f>SUM(I29:I35)</f>
        <v>37292.58</v>
      </c>
      <c r="J28" s="26"/>
      <c r="K28" s="26">
        <f>SUM(K29:K35)</f>
        <v>18734.420000000002</v>
      </c>
      <c r="L28" s="26"/>
      <c r="M28" s="26">
        <f>SUM(M29:M35)</f>
        <v>0</v>
      </c>
      <c r="N28" s="23"/>
      <c r="O28" s="23">
        <f>SUM(O29:O35)</f>
        <v>9.9670000000000022E-2</v>
      </c>
      <c r="P28" s="23"/>
      <c r="Q28" s="23">
        <f>SUM(Q29:Q35)</f>
        <v>0</v>
      </c>
      <c r="R28" s="23"/>
      <c r="S28" s="23"/>
      <c r="T28" s="24"/>
      <c r="U28" s="23">
        <f>SUM(U29:U35)</f>
        <v>31.85</v>
      </c>
      <c r="AE28" t="s">
        <v>99</v>
      </c>
    </row>
    <row r="29" spans="1:60" ht="22.5" outlineLevel="1" x14ac:dyDescent="0.2">
      <c r="A29" s="41">
        <v>50</v>
      </c>
      <c r="B29" s="41" t="s">
        <v>134</v>
      </c>
      <c r="C29" s="42" t="s">
        <v>135</v>
      </c>
      <c r="D29" s="43" t="s">
        <v>126</v>
      </c>
      <c r="E29" s="44">
        <v>23</v>
      </c>
      <c r="F29" s="32"/>
      <c r="G29" s="25">
        <f t="shared" si="6"/>
        <v>0</v>
      </c>
      <c r="H29" s="25">
        <v>1246.0899999999999</v>
      </c>
      <c r="I29" s="25">
        <f t="shared" ref="I29:I35" si="19">ROUND(E29*H29,2)</f>
        <v>28660.07</v>
      </c>
      <c r="J29" s="25">
        <v>329.91000000000008</v>
      </c>
      <c r="K29" s="25">
        <f t="shared" ref="K29:K35" si="20">ROUND(E29*J29,2)</f>
        <v>7587.93</v>
      </c>
      <c r="L29" s="25">
        <v>0</v>
      </c>
      <c r="M29" s="25">
        <f t="shared" ref="M29:M35" si="21">G29*(1+L29/100)</f>
        <v>0</v>
      </c>
      <c r="N29" s="21">
        <v>2.0999999999999999E-3</v>
      </c>
      <c r="O29" s="21">
        <f t="shared" ref="O29:O35" si="22">ROUND(E29*N29,5)</f>
        <v>4.8300000000000003E-2</v>
      </c>
      <c r="P29" s="21">
        <v>0</v>
      </c>
      <c r="Q29" s="21">
        <f t="shared" ref="Q29:Q35" si="23">ROUND(E29*P29,5)</f>
        <v>0</v>
      </c>
      <c r="R29" s="21"/>
      <c r="S29" s="21"/>
      <c r="T29" s="22">
        <v>0.59</v>
      </c>
      <c r="U29" s="21">
        <f t="shared" ref="U29:U35" si="24">ROUND(E29*T29,2)</f>
        <v>13.57</v>
      </c>
      <c r="V29" s="18"/>
      <c r="W29" s="18"/>
      <c r="X29" s="18"/>
      <c r="Y29" s="18"/>
      <c r="Z29" s="18"/>
      <c r="AA29" s="18"/>
      <c r="AB29" s="18"/>
      <c r="AC29" s="18"/>
      <c r="AD29" s="18"/>
      <c r="AE29" s="18" t="s">
        <v>104</v>
      </c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outlineLevel="1" x14ac:dyDescent="0.2">
      <c r="A30" s="41">
        <v>51</v>
      </c>
      <c r="B30" s="41" t="s">
        <v>136</v>
      </c>
      <c r="C30" s="42" t="s">
        <v>137</v>
      </c>
      <c r="D30" s="43" t="s">
        <v>126</v>
      </c>
      <c r="E30" s="44">
        <v>5</v>
      </c>
      <c r="F30" s="32"/>
      <c r="G30" s="25">
        <f t="shared" si="6"/>
        <v>0</v>
      </c>
      <c r="H30" s="25">
        <v>312</v>
      </c>
      <c r="I30" s="25">
        <f t="shared" si="19"/>
        <v>1560</v>
      </c>
      <c r="J30" s="25">
        <v>0</v>
      </c>
      <c r="K30" s="25">
        <f t="shared" si="20"/>
        <v>0</v>
      </c>
      <c r="L30" s="25">
        <v>0</v>
      </c>
      <c r="M30" s="25">
        <f t="shared" si="21"/>
        <v>0</v>
      </c>
      <c r="N30" s="21">
        <v>1.57E-3</v>
      </c>
      <c r="O30" s="21">
        <f t="shared" si="22"/>
        <v>7.8499999999999993E-3</v>
      </c>
      <c r="P30" s="21">
        <v>0</v>
      </c>
      <c r="Q30" s="21">
        <f t="shared" si="23"/>
        <v>0</v>
      </c>
      <c r="R30" s="21"/>
      <c r="S30" s="21"/>
      <c r="T30" s="22">
        <v>0</v>
      </c>
      <c r="U30" s="21">
        <f t="shared" si="24"/>
        <v>0</v>
      </c>
      <c r="V30" s="18"/>
      <c r="W30" s="18"/>
      <c r="X30" s="18"/>
      <c r="Y30" s="18"/>
      <c r="Z30" s="18"/>
      <c r="AA30" s="18"/>
      <c r="AB30" s="18"/>
      <c r="AC30" s="18"/>
      <c r="AD30" s="18"/>
      <c r="AE30" s="18" t="s">
        <v>119</v>
      </c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outlineLevel="1" x14ac:dyDescent="0.2">
      <c r="A31" s="41">
        <v>52</v>
      </c>
      <c r="B31" s="41" t="s">
        <v>138</v>
      </c>
      <c r="C31" s="42" t="s">
        <v>139</v>
      </c>
      <c r="D31" s="43" t="s">
        <v>140</v>
      </c>
      <c r="E31" s="44">
        <v>40</v>
      </c>
      <c r="F31" s="32"/>
      <c r="G31" s="25">
        <f t="shared" si="6"/>
        <v>0</v>
      </c>
      <c r="H31" s="25">
        <v>137.5</v>
      </c>
      <c r="I31" s="25">
        <f t="shared" si="19"/>
        <v>5500</v>
      </c>
      <c r="J31" s="25">
        <v>0</v>
      </c>
      <c r="K31" s="25">
        <f t="shared" si="20"/>
        <v>0</v>
      </c>
      <c r="L31" s="25">
        <v>0</v>
      </c>
      <c r="M31" s="25">
        <f t="shared" si="21"/>
        <v>0</v>
      </c>
      <c r="N31" s="21">
        <v>1E-3</v>
      </c>
      <c r="O31" s="21">
        <f t="shared" si="22"/>
        <v>0.04</v>
      </c>
      <c r="P31" s="21">
        <v>0</v>
      </c>
      <c r="Q31" s="21">
        <f t="shared" si="23"/>
        <v>0</v>
      </c>
      <c r="R31" s="21"/>
      <c r="S31" s="21"/>
      <c r="T31" s="22">
        <v>0</v>
      </c>
      <c r="U31" s="21">
        <f t="shared" si="24"/>
        <v>0</v>
      </c>
      <c r="V31" s="18"/>
      <c r="W31" s="18"/>
      <c r="X31" s="18"/>
      <c r="Y31" s="18"/>
      <c r="Z31" s="18"/>
      <c r="AA31" s="18"/>
      <c r="AB31" s="18"/>
      <c r="AC31" s="18"/>
      <c r="AD31" s="18"/>
      <c r="AE31" s="18" t="s">
        <v>119</v>
      </c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outlineLevel="1" x14ac:dyDescent="0.2">
      <c r="A32" s="41">
        <v>53</v>
      </c>
      <c r="B32" s="41" t="s">
        <v>141</v>
      </c>
      <c r="C32" s="42" t="s">
        <v>142</v>
      </c>
      <c r="D32" s="43" t="s">
        <v>140</v>
      </c>
      <c r="E32" s="44">
        <v>8</v>
      </c>
      <c r="F32" s="32"/>
      <c r="G32" s="25">
        <f t="shared" si="6"/>
        <v>0</v>
      </c>
      <c r="H32" s="25">
        <v>113.5</v>
      </c>
      <c r="I32" s="25">
        <f t="shared" si="19"/>
        <v>908</v>
      </c>
      <c r="J32" s="25">
        <v>0</v>
      </c>
      <c r="K32" s="25">
        <f t="shared" si="20"/>
        <v>0</v>
      </c>
      <c r="L32" s="25">
        <v>0</v>
      </c>
      <c r="M32" s="25">
        <f t="shared" si="21"/>
        <v>0</v>
      </c>
      <c r="N32" s="21">
        <v>0</v>
      </c>
      <c r="O32" s="21">
        <f t="shared" si="22"/>
        <v>0</v>
      </c>
      <c r="P32" s="21">
        <v>0</v>
      </c>
      <c r="Q32" s="21">
        <f t="shared" si="23"/>
        <v>0</v>
      </c>
      <c r="R32" s="21"/>
      <c r="S32" s="21"/>
      <c r="T32" s="22">
        <v>0</v>
      </c>
      <c r="U32" s="21">
        <f t="shared" si="24"/>
        <v>0</v>
      </c>
      <c r="V32" s="18"/>
      <c r="W32" s="18"/>
      <c r="X32" s="18"/>
      <c r="Y32" s="18"/>
      <c r="Z32" s="18"/>
      <c r="AA32" s="18"/>
      <c r="AB32" s="18"/>
      <c r="AC32" s="18"/>
      <c r="AD32" s="18"/>
      <c r="AE32" s="18" t="s">
        <v>119</v>
      </c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outlineLevel="1" x14ac:dyDescent="0.2">
      <c r="A33" s="41">
        <v>54</v>
      </c>
      <c r="B33" s="41" t="s">
        <v>143</v>
      </c>
      <c r="C33" s="42" t="s">
        <v>144</v>
      </c>
      <c r="D33" s="43" t="s">
        <v>140</v>
      </c>
      <c r="E33" s="44">
        <v>40</v>
      </c>
      <c r="F33" s="32"/>
      <c r="G33" s="25">
        <f t="shared" si="6"/>
        <v>0</v>
      </c>
      <c r="H33" s="25">
        <v>6.11</v>
      </c>
      <c r="I33" s="25">
        <f t="shared" si="19"/>
        <v>244.4</v>
      </c>
      <c r="J33" s="25">
        <v>70.19</v>
      </c>
      <c r="K33" s="25">
        <f t="shared" si="20"/>
        <v>2807.6</v>
      </c>
      <c r="L33" s="25">
        <v>0</v>
      </c>
      <c r="M33" s="25">
        <f t="shared" si="21"/>
        <v>0</v>
      </c>
      <c r="N33" s="21">
        <v>5.0000000000000002E-5</v>
      </c>
      <c r="O33" s="21">
        <f t="shared" si="22"/>
        <v>2E-3</v>
      </c>
      <c r="P33" s="21">
        <v>0</v>
      </c>
      <c r="Q33" s="21">
        <f t="shared" si="23"/>
        <v>0</v>
      </c>
      <c r="R33" s="21"/>
      <c r="S33" s="21"/>
      <c r="T33" s="22">
        <v>0.115</v>
      </c>
      <c r="U33" s="21">
        <f t="shared" si="24"/>
        <v>4.5999999999999996</v>
      </c>
      <c r="V33" s="18"/>
      <c r="W33" s="18"/>
      <c r="X33" s="18"/>
      <c r="Y33" s="18"/>
      <c r="Z33" s="18"/>
      <c r="AA33" s="18"/>
      <c r="AB33" s="18"/>
      <c r="AC33" s="18"/>
      <c r="AD33" s="18"/>
      <c r="AE33" s="18" t="s">
        <v>104</v>
      </c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outlineLevel="1" x14ac:dyDescent="0.2">
      <c r="A34" s="41">
        <v>55</v>
      </c>
      <c r="B34" s="41" t="s">
        <v>145</v>
      </c>
      <c r="C34" s="42" t="s">
        <v>146</v>
      </c>
      <c r="D34" s="43" t="s">
        <v>140</v>
      </c>
      <c r="E34" s="44">
        <v>2</v>
      </c>
      <c r="F34" s="32"/>
      <c r="G34" s="25">
        <f t="shared" si="6"/>
        <v>0</v>
      </c>
      <c r="H34" s="25">
        <v>20.190000000000001</v>
      </c>
      <c r="I34" s="25">
        <f t="shared" si="19"/>
        <v>40.380000000000003</v>
      </c>
      <c r="J34" s="25">
        <v>380.31</v>
      </c>
      <c r="K34" s="25">
        <f t="shared" si="20"/>
        <v>760.62</v>
      </c>
      <c r="L34" s="25">
        <v>0</v>
      </c>
      <c r="M34" s="25">
        <f t="shared" si="21"/>
        <v>0</v>
      </c>
      <c r="N34" s="21">
        <v>6.9999999999999994E-5</v>
      </c>
      <c r="O34" s="21">
        <f t="shared" si="22"/>
        <v>1.3999999999999999E-4</v>
      </c>
      <c r="P34" s="21">
        <v>0</v>
      </c>
      <c r="Q34" s="21">
        <f t="shared" si="23"/>
        <v>0</v>
      </c>
      <c r="R34" s="21"/>
      <c r="S34" s="21"/>
      <c r="T34" s="22">
        <v>0.62329999999999997</v>
      </c>
      <c r="U34" s="21">
        <f t="shared" si="24"/>
        <v>1.25</v>
      </c>
      <c r="V34" s="18"/>
      <c r="W34" s="18"/>
      <c r="X34" s="18"/>
      <c r="Y34" s="18"/>
      <c r="Z34" s="18"/>
      <c r="AA34" s="18"/>
      <c r="AB34" s="18"/>
      <c r="AC34" s="18"/>
      <c r="AD34" s="18"/>
      <c r="AE34" s="18" t="s">
        <v>104</v>
      </c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ht="22.5" outlineLevel="1" x14ac:dyDescent="0.2">
      <c r="A35" s="41">
        <v>56</v>
      </c>
      <c r="B35" s="41" t="s">
        <v>147</v>
      </c>
      <c r="C35" s="42" t="s">
        <v>148</v>
      </c>
      <c r="D35" s="43" t="s">
        <v>126</v>
      </c>
      <c r="E35" s="44">
        <v>23</v>
      </c>
      <c r="F35" s="32"/>
      <c r="G35" s="25">
        <f t="shared" si="6"/>
        <v>0</v>
      </c>
      <c r="H35" s="25">
        <v>16.510000000000002</v>
      </c>
      <c r="I35" s="25">
        <f t="shared" si="19"/>
        <v>379.73</v>
      </c>
      <c r="J35" s="25">
        <v>329.49</v>
      </c>
      <c r="K35" s="25">
        <f t="shared" si="20"/>
        <v>7578.27</v>
      </c>
      <c r="L35" s="25">
        <v>0</v>
      </c>
      <c r="M35" s="25">
        <f t="shared" si="21"/>
        <v>0</v>
      </c>
      <c r="N35" s="21">
        <v>6.0000000000000002E-5</v>
      </c>
      <c r="O35" s="21">
        <f t="shared" si="22"/>
        <v>1.3799999999999999E-3</v>
      </c>
      <c r="P35" s="21">
        <v>0</v>
      </c>
      <c r="Q35" s="21">
        <f t="shared" si="23"/>
        <v>0</v>
      </c>
      <c r="R35" s="21"/>
      <c r="S35" s="21"/>
      <c r="T35" s="22">
        <v>0.54049999999999998</v>
      </c>
      <c r="U35" s="21">
        <f t="shared" si="24"/>
        <v>12.43</v>
      </c>
      <c r="V35" s="18"/>
      <c r="W35" s="18"/>
      <c r="X35" s="18"/>
      <c r="Y35" s="18"/>
      <c r="Z35" s="18"/>
      <c r="AA35" s="18"/>
      <c r="AB35" s="18"/>
      <c r="AC35" s="18"/>
      <c r="AD35" s="18"/>
      <c r="AE35" s="18" t="s">
        <v>104</v>
      </c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x14ac:dyDescent="0.2">
      <c r="A36" s="45" t="s">
        <v>98</v>
      </c>
      <c r="B36" s="45" t="s">
        <v>65</v>
      </c>
      <c r="C36" s="46" t="s">
        <v>66</v>
      </c>
      <c r="D36" s="47"/>
      <c r="E36" s="48"/>
      <c r="F36" s="33"/>
      <c r="G36" s="26">
        <f>SUMIF(AE37:AE40,"&lt;&gt;NOR",G37:G40)</f>
        <v>0</v>
      </c>
      <c r="H36" s="26"/>
      <c r="I36" s="26">
        <f>SUM(I37:I40)</f>
        <v>3601</v>
      </c>
      <c r="J36" s="26"/>
      <c r="K36" s="26">
        <f>SUM(K37:K40)</f>
        <v>19458.5</v>
      </c>
      <c r="L36" s="26"/>
      <c r="M36" s="26">
        <f>SUM(M37:M40)</f>
        <v>0</v>
      </c>
      <c r="N36" s="23"/>
      <c r="O36" s="23">
        <f>SUM(O37:O40)</f>
        <v>0.27300000000000002</v>
      </c>
      <c r="P36" s="23"/>
      <c r="Q36" s="23">
        <f>SUM(Q37:Q40)</f>
        <v>0</v>
      </c>
      <c r="R36" s="23"/>
      <c r="S36" s="23"/>
      <c r="T36" s="24"/>
      <c r="U36" s="23">
        <f>SUM(U37:U40)</f>
        <v>31.89</v>
      </c>
      <c r="AE36" t="s">
        <v>99</v>
      </c>
    </row>
    <row r="37" spans="1:60" outlineLevel="1" x14ac:dyDescent="0.2">
      <c r="A37" s="41">
        <v>57</v>
      </c>
      <c r="B37" s="41" t="s">
        <v>149</v>
      </c>
      <c r="C37" s="42" t="s">
        <v>150</v>
      </c>
      <c r="D37" s="43" t="s">
        <v>111</v>
      </c>
      <c r="E37" s="44">
        <v>26</v>
      </c>
      <c r="F37" s="32"/>
      <c r="G37" s="25">
        <f t="shared" si="6"/>
        <v>0</v>
      </c>
      <c r="H37" s="25">
        <v>0</v>
      </c>
      <c r="I37" s="25">
        <f>ROUND(E37*H37,2)</f>
        <v>0</v>
      </c>
      <c r="J37" s="25">
        <v>519</v>
      </c>
      <c r="K37" s="25">
        <f>ROUND(E37*J37,2)</f>
        <v>13494</v>
      </c>
      <c r="L37" s="25">
        <v>0</v>
      </c>
      <c r="M37" s="25">
        <f>G37*(1+L37/100)</f>
        <v>0</v>
      </c>
      <c r="N37" s="21">
        <v>0</v>
      </c>
      <c r="O37" s="21">
        <f>ROUND(E37*N37,5)</f>
        <v>0</v>
      </c>
      <c r="P37" s="21">
        <v>0</v>
      </c>
      <c r="Q37" s="21">
        <f>ROUND(E37*P37,5)</f>
        <v>0</v>
      </c>
      <c r="R37" s="21"/>
      <c r="S37" s="21"/>
      <c r="T37" s="22">
        <v>0.85</v>
      </c>
      <c r="U37" s="21">
        <f>ROUND(E37*T37,2)</f>
        <v>22.1</v>
      </c>
      <c r="V37" s="18"/>
      <c r="W37" s="18"/>
      <c r="X37" s="18"/>
      <c r="Y37" s="18"/>
      <c r="Z37" s="18"/>
      <c r="AA37" s="18"/>
      <c r="AB37" s="18"/>
      <c r="AC37" s="18"/>
      <c r="AD37" s="18"/>
      <c r="AE37" s="18" t="s">
        <v>104</v>
      </c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outlineLevel="1" x14ac:dyDescent="0.2">
      <c r="A38" s="41">
        <v>58</v>
      </c>
      <c r="B38" s="41" t="s">
        <v>151</v>
      </c>
      <c r="C38" s="42" t="s">
        <v>152</v>
      </c>
      <c r="D38" s="43" t="s">
        <v>126</v>
      </c>
      <c r="E38" s="44">
        <v>28</v>
      </c>
      <c r="F38" s="32"/>
      <c r="G38" s="25">
        <f t="shared" si="6"/>
        <v>0</v>
      </c>
      <c r="H38" s="25">
        <v>0</v>
      </c>
      <c r="I38" s="25">
        <f>ROUND(E38*H38,2)</f>
        <v>0</v>
      </c>
      <c r="J38" s="25">
        <v>128</v>
      </c>
      <c r="K38" s="25">
        <f>ROUND(E38*J38,2)</f>
        <v>3584</v>
      </c>
      <c r="L38" s="25">
        <v>0</v>
      </c>
      <c r="M38" s="25">
        <f>G38*(1+L38/100)</f>
        <v>0</v>
      </c>
      <c r="N38" s="21">
        <v>0</v>
      </c>
      <c r="O38" s="21">
        <f>ROUND(E38*N38,5)</f>
        <v>0</v>
      </c>
      <c r="P38" s="21">
        <v>0</v>
      </c>
      <c r="Q38" s="21">
        <f>ROUND(E38*P38,5)</f>
        <v>0</v>
      </c>
      <c r="R38" s="21"/>
      <c r="S38" s="21"/>
      <c r="T38" s="22">
        <v>0.21</v>
      </c>
      <c r="U38" s="21">
        <f>ROUND(E38*T38,2)</f>
        <v>5.88</v>
      </c>
      <c r="V38" s="18"/>
      <c r="W38" s="18"/>
      <c r="X38" s="18"/>
      <c r="Y38" s="18"/>
      <c r="Z38" s="18"/>
      <c r="AA38" s="18"/>
      <c r="AB38" s="18"/>
      <c r="AC38" s="18"/>
      <c r="AD38" s="18"/>
      <c r="AE38" s="18" t="s">
        <v>104</v>
      </c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outlineLevel="1" x14ac:dyDescent="0.2">
      <c r="A39" s="41">
        <v>59</v>
      </c>
      <c r="B39" s="41" t="s">
        <v>153</v>
      </c>
      <c r="C39" s="42" t="s">
        <v>154</v>
      </c>
      <c r="D39" s="43" t="s">
        <v>126</v>
      </c>
      <c r="E39" s="44">
        <v>23</v>
      </c>
      <c r="F39" s="32"/>
      <c r="G39" s="25">
        <f t="shared" si="6"/>
        <v>0</v>
      </c>
      <c r="H39" s="25">
        <v>0</v>
      </c>
      <c r="I39" s="25">
        <f>ROUND(E39*H39,2)</f>
        <v>0</v>
      </c>
      <c r="J39" s="25">
        <v>103.5</v>
      </c>
      <c r="K39" s="25">
        <f>ROUND(E39*J39,2)</f>
        <v>2380.5</v>
      </c>
      <c r="L39" s="25">
        <v>0</v>
      </c>
      <c r="M39" s="25">
        <f>G39*(1+L39/100)</f>
        <v>0</v>
      </c>
      <c r="N39" s="21">
        <v>0</v>
      </c>
      <c r="O39" s="21">
        <f>ROUND(E39*N39,5)</f>
        <v>0</v>
      </c>
      <c r="P39" s="21">
        <v>0</v>
      </c>
      <c r="Q39" s="21">
        <f>ROUND(E39*P39,5)</f>
        <v>0</v>
      </c>
      <c r="R39" s="21"/>
      <c r="S39" s="21"/>
      <c r="T39" s="22">
        <v>0.17</v>
      </c>
      <c r="U39" s="21">
        <f>ROUND(E39*T39,2)</f>
        <v>3.91</v>
      </c>
      <c r="V39" s="18"/>
      <c r="W39" s="18"/>
      <c r="X39" s="18"/>
      <c r="Y39" s="18"/>
      <c r="Z39" s="18"/>
      <c r="AA39" s="18"/>
      <c r="AB39" s="18"/>
      <c r="AC39" s="18"/>
      <c r="AD39" s="18"/>
      <c r="AE39" s="18" t="s">
        <v>104</v>
      </c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outlineLevel="1" x14ac:dyDescent="0.2">
      <c r="A40" s="41">
        <v>60</v>
      </c>
      <c r="B40" s="41" t="s">
        <v>155</v>
      </c>
      <c r="C40" s="42" t="s">
        <v>156</v>
      </c>
      <c r="D40" s="43" t="s">
        <v>111</v>
      </c>
      <c r="E40" s="44">
        <v>26</v>
      </c>
      <c r="F40" s="32"/>
      <c r="G40" s="25">
        <f t="shared" si="6"/>
        <v>0</v>
      </c>
      <c r="H40" s="25">
        <v>138.5</v>
      </c>
      <c r="I40" s="25">
        <f>ROUND(E40*H40,2)</f>
        <v>3601</v>
      </c>
      <c r="J40" s="25">
        <v>0</v>
      </c>
      <c r="K40" s="25">
        <f>ROUND(E40*J40,2)</f>
        <v>0</v>
      </c>
      <c r="L40" s="25">
        <v>0</v>
      </c>
      <c r="M40" s="25">
        <f>G40*(1+L40/100)</f>
        <v>0</v>
      </c>
      <c r="N40" s="21">
        <v>1.0500000000000001E-2</v>
      </c>
      <c r="O40" s="21">
        <f>ROUND(E40*N40,5)</f>
        <v>0.27300000000000002</v>
      </c>
      <c r="P40" s="21">
        <v>0</v>
      </c>
      <c r="Q40" s="21">
        <f>ROUND(E40*P40,5)</f>
        <v>0</v>
      </c>
      <c r="R40" s="21"/>
      <c r="S40" s="21"/>
      <c r="T40" s="22">
        <v>0</v>
      </c>
      <c r="U40" s="21">
        <f>ROUND(E40*T40,2)</f>
        <v>0</v>
      </c>
      <c r="V40" s="18"/>
      <c r="W40" s="18"/>
      <c r="X40" s="18"/>
      <c r="Y40" s="18"/>
      <c r="Z40" s="18"/>
      <c r="AA40" s="18"/>
      <c r="AB40" s="18"/>
      <c r="AC40" s="18"/>
      <c r="AD40" s="18"/>
      <c r="AE40" s="18" t="s">
        <v>119</v>
      </c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x14ac:dyDescent="0.2">
      <c r="A41" s="1"/>
      <c r="B41" s="2" t="s">
        <v>157</v>
      </c>
      <c r="C41" s="49" t="s">
        <v>157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AC41">
        <v>15</v>
      </c>
      <c r="AD41">
        <v>21</v>
      </c>
    </row>
    <row r="42" spans="1:60" x14ac:dyDescent="0.2">
      <c r="C42" s="50"/>
      <c r="AE42" t="s">
        <v>158</v>
      </c>
    </row>
  </sheetData>
  <sheetProtection algorithmName="SHA-512" hashValue="5374QWLV93Tu00jPbNH7rv/jBX4BEcsaQ5Ls+yvXaOgzV7MJc6Lup9CpVQOWLbZDMWbpZlinUhuMXLBMRD033w==" saltValue="aIKs/ifzwZF9XSb1Qf5j1g==" spinCount="100000" sheet="1" objects="1" scenario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C79D198B7E60468F979E707E5FACA2" ma:contentTypeVersion="12" ma:contentTypeDescription="Vytvoří nový dokument" ma:contentTypeScope="" ma:versionID="c502bc16e585d9e95ce5f37dd27ac8ab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9d1667deeb6b2e1ca57d3dbbe4fffbcd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C140FD-208F-40E5-AEF9-492B3600E1E3}"/>
</file>

<file path=customXml/itemProps2.xml><?xml version="1.0" encoding="utf-8"?>
<ds:datastoreItem xmlns:ds="http://schemas.openxmlformats.org/officeDocument/2006/customXml" ds:itemID="{29C3005C-63F3-4892-8593-49780ECB21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Dlouhý Tomáš</dc:creator>
  <cp:lastModifiedBy>Petr van den Berg</cp:lastModifiedBy>
  <cp:lastPrinted>2014-02-28T09:52:57Z</cp:lastPrinted>
  <dcterms:created xsi:type="dcterms:W3CDTF">2009-04-08T07:15:50Z</dcterms:created>
  <dcterms:modified xsi:type="dcterms:W3CDTF">2024-01-23T11:01:45Z</dcterms:modified>
</cp:coreProperties>
</file>