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koli domu DSP_David_edit 23012024\rozpočty\"/>
    </mc:Choice>
  </mc:AlternateContent>
  <xr:revisionPtr revIDLastSave="0" documentId="13_ncr:1_{0066CA56-95C3-468F-8E52-F6221FF7440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Pol'!$A$1:$U$28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6" i="12" l="1"/>
  <c r="G25" i="12"/>
  <c r="G23" i="12"/>
  <c r="G22" i="12"/>
  <c r="G21" i="12"/>
  <c r="G20" i="12"/>
  <c r="G18" i="12"/>
  <c r="G17" i="12"/>
  <c r="G16" i="12"/>
  <c r="G19" i="12" l="1"/>
  <c r="I49" i="1" s="1"/>
  <c r="G15" i="12"/>
  <c r="I48" i="1" s="1"/>
  <c r="G14" i="12"/>
  <c r="G10" i="12"/>
  <c r="G11" i="12"/>
  <c r="G12" i="12"/>
  <c r="G13" i="12"/>
  <c r="G9" i="12"/>
  <c r="G8" i="12" l="1"/>
  <c r="I47" i="1" s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G24" i="12"/>
  <c r="I53" i="1" s="1"/>
  <c r="I26" i="12"/>
  <c r="K26" i="12"/>
  <c r="M26" i="12"/>
  <c r="O26" i="12"/>
  <c r="Q26" i="12"/>
  <c r="U26" i="12"/>
  <c r="F40" i="1"/>
  <c r="G40" i="1"/>
  <c r="H40" i="1"/>
  <c r="I40" i="1"/>
  <c r="I21" i="1"/>
  <c r="J28" i="1"/>
  <c r="J26" i="1"/>
  <c r="G38" i="1"/>
  <c r="F38" i="1"/>
  <c r="J23" i="1"/>
  <c r="J24" i="1"/>
  <c r="J25" i="1"/>
  <c r="J27" i="1"/>
  <c r="E24" i="1"/>
  <c r="E26" i="1"/>
  <c r="J39" i="1"/>
  <c r="M24" i="12" l="1"/>
  <c r="Q24" i="12"/>
  <c r="I24" i="12"/>
  <c r="U24" i="12"/>
  <c r="O24" i="12"/>
  <c r="K24" i="12"/>
  <c r="I58" i="1"/>
  <c r="G23" i="1" s="1"/>
  <c r="J40" i="1"/>
  <c r="M19" i="12"/>
  <c r="K19" i="12"/>
  <c r="K15" i="12"/>
  <c r="I15" i="12"/>
  <c r="Q19" i="12"/>
  <c r="I8" i="12"/>
  <c r="O19" i="12"/>
  <c r="U8" i="12"/>
  <c r="O15" i="12"/>
  <c r="Q8" i="12"/>
  <c r="M15" i="12"/>
  <c r="O8" i="12"/>
  <c r="I19" i="12"/>
  <c r="M8" i="12"/>
  <c r="U19" i="12"/>
  <c r="K8" i="12"/>
  <c r="U15" i="12"/>
  <c r="Q15" i="12"/>
  <c r="G25" i="1" l="1"/>
  <c r="G24" i="1"/>
  <c r="G26" i="1"/>
  <c r="G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<sst xmlns="http://schemas.openxmlformats.org/spreadsheetml/2006/main" count="210" uniqueCount="142">
  <si>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</si>
  <si>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</si>
  <si>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</si>
  <si>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</si>
  <si>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</si>
  <si>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</si>
  <si>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</si>
  <si>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</si>
  <si>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</si>
  <si>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</si>
  <si>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</si>
  <si>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</si>
  <si>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</si>
  <si>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</si>
  <si>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</si>
  <si>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</si>
  <si>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</si>
  <si>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</si>
  <si>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</si>
  <si>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</si>
  <si>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</si>
  <si>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</si>
  <si>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</si>
  <si>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</si>
  <si>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</si>
  <si>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</si>
  <si>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</si>
  <si>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</si>
  <si>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</si>
  <si>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</si>
  <si>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</si>
  <si>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</si>
  <si>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</si>
  <si>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</si>
  <si>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</si>
  <si>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</si>
  <si>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</si>
  <si>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</si>
  <si>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</si>
  <si>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</si>
  <si>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</si>
  <si>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</si>
  <si>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</si>
  <si>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</si>
  <si>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</si>
  <si>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</si>
  <si>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</si>
  <si>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</si>
  <si>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</si>
  <si>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</si>
  <si>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</si>
  <si>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</si>
  <si>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</si>
  <si>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</si>
  <si>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</si>
  <si>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</si>
  <si>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</si>
  <si>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</si>
  <si>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</si>
  <si>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711</t>
  </si>
  <si>
    <t>Izolace proti vodě</t>
  </si>
  <si>
    <t>762</t>
  </si>
  <si>
    <t>Konstrukce tesařské</t>
  </si>
  <si>
    <t>764</t>
  </si>
  <si>
    <t>Konstrukce klempířské</t>
  </si>
  <si>
    <t>765</t>
  </si>
  <si>
    <t>Krytiny tvrdé</t>
  </si>
  <si>
    <t>M21</t>
  </si>
  <si>
    <t>Elektromontáže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</si>
  <si>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</si>
  <si>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</si>
  <si>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</si>
  <si>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</si>
  <si>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</si>
  <si>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</si>
  <si>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</si>
  <si>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</si>
  <si>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</si>
  <si>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</si>
  <si>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</si>
  <si>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</si>
  <si>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</si>
  <si>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</si>
  <si>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</si>
  <si>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</si>
  <si>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</si>
  <si>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</si>
  <si>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</si>
  <si>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</si>
  <si>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</si>
  <si>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</si>
  <si>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</si>
  <si>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</si>
  <si>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</si>
  <si>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</si>
  <si>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</si>
  <si>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</si>
  <si>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</si>
  <si>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</si>
  <si>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</si>
  <si>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m3</t>
  </si>
  <si>
    <t>POL2_0</t>
  </si>
  <si>
    <t>122201409R00</t>
  </si>
  <si>
    <t>Příplatek za lepivost-výkopávky v zemníku v hor.3</t>
  </si>
  <si>
    <t>POL1_0</t>
  </si>
  <si>
    <t>161101101R00</t>
  </si>
  <si>
    <t>Svislé přemístění výkopku z hor.1-4 do 2,5 m</t>
  </si>
  <si>
    <t>162301102R00</t>
  </si>
  <si>
    <t>Vodorovné přemístění výkopku z hor.1-4 do 1000 m</t>
  </si>
  <si>
    <t>181101102R00</t>
  </si>
  <si>
    <t>Úprava pláně v zářezech v hor. 1-4, se zhutněním</t>
  </si>
  <si>
    <t>m2</t>
  </si>
  <si>
    <t>181006111R00</t>
  </si>
  <si>
    <t>Rozprostření zemin v rov./sklonu 1:5, tl. do 10 cm</t>
  </si>
  <si>
    <t>215901101RT5</t>
  </si>
  <si>
    <t>Zhutnění podloží z hornin nesoudržných do 92% PS, vibrační deskou</t>
  </si>
  <si>
    <t>274320040RAA</t>
  </si>
  <si>
    <t>Základový pas ŽB z betonu C 20/25, vč. bednění, výztuž 90 kg/m3, štěrkopískový podklad 10 cm</t>
  </si>
  <si>
    <t>kg</t>
  </si>
  <si>
    <t>POL3_0</t>
  </si>
  <si>
    <t>13285302R</t>
  </si>
  <si>
    <t>Tyč žebírková pro betonářskou výztuž B500B, d 14 mm</t>
  </si>
  <si>
    <t>311112030RT3</t>
  </si>
  <si>
    <t>Uložení tvárnic ztraceného bednění, tl. 30 cm, zálivka betonem, vč. dodávky betonu C 20/25</t>
  </si>
  <si>
    <t>311112015R00</t>
  </si>
  <si>
    <t>Uložení tvárnic ztraceného bednění, tl. 15 cm</t>
  </si>
  <si>
    <t>m</t>
  </si>
  <si>
    <t>144331030000R</t>
  </si>
  <si>
    <t>Trubka ocelová přesná 426711.3  20x1 mm 11353.0</t>
  </si>
  <si>
    <t>31179109R</t>
  </si>
  <si>
    <t>Tyč závitová M16, DIN 975</t>
  </si>
  <si>
    <t>762341230R00</t>
  </si>
  <si>
    <t/>
  </si>
  <si>
    <t>END</t>
  </si>
  <si>
    <t>Domov pro seniory Sokolnice, příspěvková organizace</t>
  </si>
  <si>
    <t>zámecká 57, 664 52 Sokolnice</t>
  </si>
  <si>
    <t>00209392</t>
  </si>
  <si>
    <t>121100003RA0</t>
  </si>
  <si>
    <t>hloubení jámy do 1,5 m</t>
  </si>
  <si>
    <t xml:space="preserve">Montážní práce </t>
  </si>
  <si>
    <t>smrkové konstrukční dřevo</t>
  </si>
  <si>
    <t>Položkový rozpočet SO10 - pergola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</si>
</sst>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0" xfId="0" applyNumberFormat="1"/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0" fillId="3" borderId="36" xfId="0" applyFill="1" applyBorder="1" applyProtection="1">
      <protection locked="0"/>
    </xf>
    <xf numFmtId="4" fontId="0" fillId="3" borderId="48" xfId="0" applyNumberFormat="1" applyFill="1" applyBorder="1" applyAlignment="1" applyProtection="1">
      <alignment vertical="top"/>
      <protection locked="0"/>
    </xf>
    <xf numFmtId="4" fontId="16" fillId="5" borderId="33" xfId="0" applyNumberFormat="1" applyFont="1" applyFill="1" applyBorder="1" applyAlignment="1" applyProtection="1">
      <alignment vertical="top" shrinkToFit="1"/>
      <protection locked="0"/>
    </xf>
    <xf numFmtId="4" fontId="0" fillId="3" borderId="38" xfId="0" applyNumberFormat="1" applyFill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0" fontId="0" fillId="3" borderId="50" xfId="0" applyFill="1" applyBorder="1"/>
    <xf numFmtId="49" fontId="0" fillId="3" borderId="35" xfId="0" applyNumberFormat="1" applyFill="1" applyBorder="1"/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0" fontId="0" fillId="3" borderId="38" xfId="0" applyFill="1" applyBorder="1" applyAlignment="1">
      <alignment horizontal="left" vertical="top" wrapText="1"/>
    </xf>
    <xf numFmtId="0" fontId="0" fillId="3" borderId="37" xfId="0" applyFill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20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8" fillId="0" borderId="12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49" fontId="8" fillId="3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3" fontId="0" fillId="0" borderId="26" xfId="0" applyNumberFormat="1" applyBorder="1" applyProtection="1">
      <protection locked="0"/>
    </xf>
    <xf numFmtId="3" fontId="7" fillId="3" borderId="27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 wrapText="1"/>
      <protection locked="0"/>
    </xf>
    <xf numFmtId="3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1" xfId="0" applyNumberFormat="1" applyBorder="1" applyProtection="1">
      <protection locked="0"/>
    </xf>
    <xf numFmtId="3" fontId="3" fillId="0" borderId="29" xfId="0" applyNumberFormat="1" applyFont="1" applyBorder="1" applyAlignment="1" applyProtection="1">
      <alignment horizontal="right" wrapText="1" shrinkToFit="1"/>
      <protection locked="0"/>
    </xf>
    <xf numFmtId="3" fontId="3" fillId="0" borderId="29" xfId="0" applyNumberFormat="1" applyFont="1" applyBorder="1" applyAlignment="1" applyProtection="1">
      <alignment horizontal="right" shrinkToFit="1"/>
      <protection locked="0"/>
    </xf>
    <xf numFmtId="3" fontId="0" fillId="0" borderId="29" xfId="0" applyNumberFormat="1" applyBorder="1" applyAlignment="1" applyProtection="1">
      <alignment shrinkToFit="1"/>
      <protection locked="0"/>
    </xf>
    <xf numFmtId="3" fontId="0" fillId="0" borderId="29" xfId="0" applyNumberFormat="1" applyBorder="1" applyProtection="1">
      <protection locked="0"/>
    </xf>
    <xf numFmtId="3" fontId="0" fillId="4" borderId="30" xfId="0" applyNumberFormat="1" applyFill="1" applyBorder="1" applyAlignment="1" applyProtection="1">
      <alignment wrapText="1" shrinkToFit="1"/>
      <protection locked="0"/>
    </xf>
    <xf numFmtId="3" fontId="0" fillId="4" borderId="30" xfId="0" applyNumberFormat="1" applyFill="1" applyBorder="1" applyAlignment="1" applyProtection="1">
      <alignment shrinkToFit="1"/>
      <protection locked="0"/>
    </xf>
    <xf numFmtId="3" fontId="0" fillId="4" borderId="30" xfId="0" applyNumberFormat="1" applyFill="1" applyBorder="1" applyProtection="1"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4" fontId="7" fillId="0" borderId="33" xfId="0" applyNumberFormat="1" applyFont="1" applyBorder="1" applyAlignment="1" applyProtection="1">
      <alignment vertical="center"/>
      <protection locked="0"/>
    </xf>
    <xf numFmtId="4" fontId="7" fillId="0" borderId="38" xfId="0" applyNumberFormat="1" applyFont="1" applyBorder="1" applyAlignment="1" applyProtection="1">
      <alignment vertical="center"/>
      <protection locked="0"/>
    </xf>
    <xf numFmtId="0" fontId="7" fillId="0" borderId="26" xfId="0" applyFont="1" applyBorder="1" applyProtection="1">
      <protection locked="0"/>
    </xf>
    <xf numFmtId="4" fontId="7" fillId="4" borderId="38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0" fontId="0" fillId="0" borderId="1" xfId="0" applyBorder="1" applyAlignment="1">
      <alignment horizontal="left" vertical="center" indent="1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6" xfId="0" applyBorder="1"/>
    <xf numFmtId="49" fontId="0" fillId="0" borderId="14" xfId="0" applyNumberForma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0" fillId="0" borderId="14" xfId="0" applyBorder="1" applyAlignment="1">
      <alignment horizontal="left" indent="1"/>
    </xf>
    <xf numFmtId="1" fontId="8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" fontId="8" fillId="0" borderId="15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0" fontId="6" fillId="0" borderId="0" xfId="0" applyFont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0" fontId="7" fillId="4" borderId="10" xfId="0" applyFont="1" applyFill="1" applyBorder="1"/>
    <xf numFmtId="0" fontId="7" fillId="4" borderId="6" xfId="0" applyFont="1" applyFill="1" applyBorder="1"/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/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 applyProtection="1">
      <alignment horizontal="right" vertical="center" indent="1"/>
      <protection locked="0"/>
    </xf>
    <xf numFmtId="4" fontId="13" fillId="0" borderId="22" xfId="0" applyNumberFormat="1" applyFont="1" applyBorder="1" applyAlignment="1" applyProtection="1">
      <alignment horizontal="right" vertical="center" indent="1"/>
      <protection locked="0"/>
    </xf>
    <xf numFmtId="4" fontId="13" fillId="0" borderId="16" xfId="0" applyNumberFormat="1" applyFont="1" applyBorder="1" applyAlignment="1" applyProtection="1">
      <alignment horizontal="right" vertical="center" indent="1"/>
      <protection locked="0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right" indent="1"/>
      <protection locked="0"/>
    </xf>
    <xf numFmtId="0" fontId="0" fillId="0" borderId="8" xfId="0" applyBorder="1" applyAlignment="1" applyProtection="1">
      <alignment horizontal="right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  <protection locked="0"/>
    </xf>
    <xf numFmtId="4" fontId="11" fillId="0" borderId="18" xfId="0" applyNumberFormat="1" applyFont="1" applyBorder="1" applyAlignment="1" applyProtection="1">
      <alignment horizontal="right" vertical="center"/>
      <protection locked="0"/>
    </xf>
    <xf numFmtId="4" fontId="12" fillId="3" borderId="7" xfId="0" applyNumberFormat="1" applyFont="1" applyFill="1" applyBorder="1" applyAlignment="1" applyProtection="1">
      <alignment horizontal="right" vertical="center"/>
      <protection locked="0"/>
    </xf>
    <xf numFmtId="4" fontId="11" fillId="0" borderId="15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  <protection locked="0"/>
    </xf>
    <xf numFmtId="4" fontId="11" fillId="0" borderId="22" xfId="0" applyNumberFormat="1" applyFont="1" applyBorder="1" applyAlignment="1" applyProtection="1">
      <alignment horizontal="right" vertical="center" indent="1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" fontId="11" fillId="0" borderId="16" xfId="0" applyNumberFormat="1" applyFont="1" applyBorder="1" applyAlignment="1" applyProtection="1">
      <alignment horizontal="right" vertical="center" indent="1"/>
      <protection locked="0"/>
    </xf>
    <xf numFmtId="3" fontId="0" fillId="0" borderId="12" xfId="0" applyNumberFormat="1" applyBorder="1" applyProtection="1">
      <protection locked="0"/>
    </xf>
    <xf numFmtId="3" fontId="0" fillId="0" borderId="12" xfId="0" applyNumberFormat="1" applyBorder="1" applyAlignment="1" applyProtection="1">
      <alignment wrapText="1"/>
      <protection locked="0"/>
    </xf>
    <xf numFmtId="3" fontId="0" fillId="4" borderId="31" xfId="0" applyNumberFormat="1" applyFill="1" applyBorder="1" applyProtection="1">
      <protection locked="0"/>
    </xf>
    <xf numFmtId="3" fontId="0" fillId="4" borderId="12" xfId="0" applyNumberFormat="1" applyFill="1" applyBorder="1" applyProtection="1">
      <protection locked="0"/>
    </xf>
    <xf numFmtId="3" fontId="0" fillId="4" borderId="32" xfId="0" applyNumberFormat="1" applyFill="1" applyBorder="1" applyProtection="1">
      <protection locked="0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2" fontId="12" fillId="3" borderId="7" xfId="0" applyNumberFormat="1" applyFont="1" applyFill="1" applyBorder="1" applyAlignment="1" applyProtection="1">
      <alignment horizontal="right" vertical="center"/>
      <protection locked="0"/>
    </xf>
    <xf numFmtId="4" fontId="7" fillId="0" borderId="33" xfId="0" applyNumberFormat="1" applyFont="1" applyBorder="1" applyAlignment="1" applyProtection="1">
      <alignment vertical="center"/>
      <protection locked="0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 applyProtection="1">
      <alignment vertical="center"/>
      <protection locked="0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="80" zoomScaleNormal="80" zoomScaleSheetLayoutView="75" workbookViewId="0">
      <selection activeCell="D6" sqref="D6"/>
    </sheetView>
  </sheetViews>
  <sheetFormatPr defaultColWidth="9" defaultRowHeight="12.75" x14ac:dyDescent="0.2"/>
  <cols>
    <col min="1" max="1" width="8.42578125" style="53" hidden="1" customWidth="1"/>
    <col min="2" max="2" width="9.140625" style="53" customWidth="1"/>
    <col min="3" max="3" width="7.42578125" style="53" customWidth="1"/>
    <col min="4" max="4" width="13.42578125" style="53" customWidth="1"/>
    <col min="5" max="5" width="12.140625" style="53" customWidth="1"/>
    <col min="6" max="6" width="11.42578125" style="53" customWidth="1"/>
    <col min="7" max="9" width="12.7109375" style="53" customWidth="1"/>
    <col min="10" max="10" width="6.7109375" style="53" customWidth="1"/>
    <col min="11" max="11" width="4.28515625" style="53" customWidth="1"/>
    <col min="12" max="15" width="10.7109375" style="53" customWidth="1"/>
    <col min="16" max="16384" width="9" style="53"/>
  </cols>
  <sheetData>
    <row r="1" spans="1:15" ht="33.75" customHeight="1" x14ac:dyDescent="0.2">
      <c r="A1" s="52" t="s">
        <v>36</v>
      </c>
      <c r="B1" s="207" t="s">
        <v>141</v>
      </c>
      <c r="C1" s="208"/>
      <c r="D1" s="208"/>
      <c r="E1" s="208"/>
      <c r="F1" s="208"/>
      <c r="G1" s="208"/>
      <c r="H1" s="208"/>
      <c r="I1" s="208"/>
      <c r="J1" s="209"/>
    </row>
    <row r="2" spans="1:15" ht="23.25" customHeight="1" x14ac:dyDescent="0.2">
      <c r="A2" s="54"/>
      <c r="B2" s="126" t="s">
        <v>40</v>
      </c>
      <c r="C2" s="127"/>
      <c r="D2" s="191"/>
      <c r="E2" s="192"/>
      <c r="F2" s="192"/>
      <c r="G2" s="192"/>
      <c r="H2" s="192"/>
      <c r="I2" s="192"/>
      <c r="J2" s="193"/>
      <c r="O2" s="55"/>
    </row>
    <row r="3" spans="1:15" ht="23.25" hidden="1" customHeight="1" x14ac:dyDescent="0.2">
      <c r="A3" s="54"/>
      <c r="B3" s="128" t="s">
        <v>42</v>
      </c>
      <c r="C3" s="129"/>
      <c r="D3" s="200"/>
      <c r="E3" s="201"/>
      <c r="F3" s="201"/>
      <c r="G3" s="201"/>
      <c r="H3" s="201"/>
      <c r="I3" s="201"/>
      <c r="J3" s="202"/>
    </row>
    <row r="4" spans="1:15" ht="23.25" hidden="1" customHeight="1" x14ac:dyDescent="0.2">
      <c r="A4" s="54"/>
      <c r="B4" s="130" t="s">
        <v>43</v>
      </c>
      <c r="C4" s="131"/>
      <c r="D4" s="132"/>
      <c r="E4" s="132"/>
      <c r="F4" s="133"/>
      <c r="G4" s="133"/>
      <c r="H4" s="133"/>
      <c r="I4" s="133"/>
      <c r="J4" s="134"/>
    </row>
    <row r="5" spans="1:15" ht="24" customHeight="1" x14ac:dyDescent="0.2">
      <c r="A5" s="54"/>
      <c r="B5" s="135" t="s">
        <v>21</v>
      </c>
      <c r="C5"/>
      <c r="D5" s="136" t="s">
        <v>134</v>
      </c>
      <c r="E5" s="137"/>
      <c r="F5" s="137"/>
      <c r="G5" s="137"/>
      <c r="H5" s="138" t="s">
        <v>33</v>
      </c>
      <c r="I5" s="136" t="s">
        <v>136</v>
      </c>
      <c r="J5" s="139"/>
    </row>
    <row r="6" spans="1:15" ht="15.75" customHeight="1" x14ac:dyDescent="0.2">
      <c r="A6" s="54"/>
      <c r="B6" s="140"/>
      <c r="C6" s="137"/>
      <c r="D6" s="136" t="s">
        <v>135</v>
      </c>
      <c r="E6" s="137"/>
      <c r="F6" s="137"/>
      <c r="G6" s="137"/>
      <c r="H6" s="138" t="s">
        <v>34</v>
      </c>
      <c r="I6" s="136"/>
      <c r="J6" s="139"/>
    </row>
    <row r="7" spans="1:15" ht="15.75" customHeight="1" x14ac:dyDescent="0.2">
      <c r="A7" s="54"/>
      <c r="B7" s="141"/>
      <c r="C7" s="142"/>
      <c r="D7" s="143"/>
      <c r="E7" s="144"/>
      <c r="F7" s="144"/>
      <c r="G7" s="144"/>
      <c r="H7" s="145"/>
      <c r="I7" s="144"/>
      <c r="J7" s="146"/>
    </row>
    <row r="8" spans="1:15" ht="24" hidden="1" customHeight="1" x14ac:dyDescent="0.2">
      <c r="A8" s="54"/>
      <c r="B8" s="56" t="s">
        <v>19</v>
      </c>
      <c r="D8" s="67"/>
      <c r="H8" s="59" t="s">
        <v>33</v>
      </c>
      <c r="I8" s="67"/>
      <c r="J8" s="60"/>
    </row>
    <row r="9" spans="1:15" ht="15.75" hidden="1" customHeight="1" x14ac:dyDescent="0.2">
      <c r="A9" s="54"/>
      <c r="B9" s="54"/>
      <c r="D9" s="67"/>
      <c r="H9" s="59" t="s">
        <v>34</v>
      </c>
      <c r="I9" s="67"/>
      <c r="J9" s="60"/>
    </row>
    <row r="10" spans="1:15" ht="15.75" hidden="1" customHeight="1" x14ac:dyDescent="0.2">
      <c r="A10" s="54"/>
      <c r="B10" s="68"/>
      <c r="C10" s="69"/>
      <c r="D10" s="70"/>
      <c r="E10" s="65"/>
      <c r="F10" s="65"/>
      <c r="G10" s="71"/>
      <c r="H10" s="71"/>
      <c r="I10" s="72"/>
      <c r="J10" s="66"/>
    </row>
    <row r="11" spans="1:15" ht="24" customHeight="1" x14ac:dyDescent="0.2">
      <c r="A11" s="54"/>
      <c r="B11" s="56" t="s">
        <v>18</v>
      </c>
      <c r="D11" s="220"/>
      <c r="E11" s="220"/>
      <c r="F11" s="220"/>
      <c r="G11" s="220"/>
      <c r="H11" s="59" t="s">
        <v>33</v>
      </c>
      <c r="I11" s="57"/>
      <c r="J11" s="60"/>
    </row>
    <row r="12" spans="1:15" ht="15.75" customHeight="1" x14ac:dyDescent="0.2">
      <c r="A12" s="54"/>
      <c r="B12" s="61"/>
      <c r="C12" s="58"/>
      <c r="D12" s="205"/>
      <c r="E12" s="205"/>
      <c r="F12" s="205"/>
      <c r="G12" s="205"/>
      <c r="H12" s="59" t="s">
        <v>34</v>
      </c>
      <c r="I12" s="57"/>
      <c r="J12" s="60"/>
    </row>
    <row r="13" spans="1:15" ht="15.75" customHeight="1" x14ac:dyDescent="0.2">
      <c r="A13" s="54"/>
      <c r="B13" s="62"/>
      <c r="C13" s="63"/>
      <c r="D13" s="206"/>
      <c r="E13" s="206"/>
      <c r="F13" s="206"/>
      <c r="G13" s="206"/>
      <c r="H13" s="73"/>
      <c r="I13" s="64"/>
      <c r="J13" s="66"/>
    </row>
    <row r="14" spans="1:15" ht="24" customHeight="1" x14ac:dyDescent="0.2">
      <c r="A14" s="54"/>
      <c r="B14" s="74" t="s">
        <v>20</v>
      </c>
      <c r="C14" s="75"/>
      <c r="D14" s="76"/>
      <c r="E14" s="77"/>
      <c r="F14" s="77"/>
      <c r="G14" s="77"/>
      <c r="H14" s="78"/>
      <c r="I14" s="77"/>
      <c r="J14" s="79"/>
    </row>
    <row r="15" spans="1:15" ht="32.25" customHeight="1" x14ac:dyDescent="0.2">
      <c r="A15" s="54"/>
      <c r="B15" s="147" t="s">
        <v>31</v>
      </c>
      <c r="C15" s="148"/>
      <c r="D15" s="149"/>
      <c r="E15" s="199"/>
      <c r="F15" s="199"/>
      <c r="G15" s="203"/>
      <c r="H15" s="203"/>
      <c r="I15" s="203" t="s">
        <v>28</v>
      </c>
      <c r="J15" s="204"/>
    </row>
    <row r="16" spans="1:15" ht="23.25" customHeight="1" x14ac:dyDescent="0.2">
      <c r="A16" s="80" t="s">
        <v>23</v>
      </c>
      <c r="B16" s="150" t="s">
        <v>23</v>
      </c>
      <c r="C16" s="151"/>
      <c r="D16" s="152"/>
      <c r="E16" s="194"/>
      <c r="F16" s="195"/>
      <c r="G16" s="196"/>
      <c r="H16" s="197"/>
      <c r="I16" s="196">
        <v>0</v>
      </c>
      <c r="J16" s="198"/>
    </row>
    <row r="17" spans="1:10" ht="23.25" customHeight="1" x14ac:dyDescent="0.2">
      <c r="A17" s="80" t="s">
        <v>24</v>
      </c>
      <c r="B17" s="150" t="s">
        <v>24</v>
      </c>
      <c r="C17" s="151"/>
      <c r="D17" s="152"/>
      <c r="E17" s="194"/>
      <c r="F17" s="195"/>
      <c r="G17" s="196"/>
      <c r="H17" s="197"/>
      <c r="I17" s="196">
        <v>0</v>
      </c>
      <c r="J17" s="198"/>
    </row>
    <row r="18" spans="1:10" ht="23.25" customHeight="1" x14ac:dyDescent="0.2">
      <c r="A18" s="80" t="s">
        <v>25</v>
      </c>
      <c r="B18" s="150" t="s">
        <v>25</v>
      </c>
      <c r="C18" s="151"/>
      <c r="D18" s="152"/>
      <c r="E18" s="194"/>
      <c r="F18" s="195"/>
      <c r="G18" s="196"/>
      <c r="H18" s="197"/>
      <c r="I18" s="196">
        <v>0</v>
      </c>
      <c r="J18" s="198"/>
    </row>
    <row r="19" spans="1:10" ht="23.25" customHeight="1" x14ac:dyDescent="0.2">
      <c r="A19" s="80" t="s">
        <v>71</v>
      </c>
      <c r="B19" s="150" t="s">
        <v>26</v>
      </c>
      <c r="C19" s="151"/>
      <c r="D19" s="152"/>
      <c r="E19" s="194"/>
      <c r="F19" s="195"/>
      <c r="G19" s="196"/>
      <c r="H19" s="197"/>
      <c r="I19" s="196">
        <v>0</v>
      </c>
      <c r="J19" s="198"/>
    </row>
    <row r="20" spans="1:10" ht="23.25" customHeight="1" x14ac:dyDescent="0.2">
      <c r="A20" s="80" t="s">
        <v>72</v>
      </c>
      <c r="B20" s="150" t="s">
        <v>27</v>
      </c>
      <c r="C20" s="151"/>
      <c r="D20" s="152"/>
      <c r="E20" s="194"/>
      <c r="F20" s="195"/>
      <c r="G20" s="196"/>
      <c r="H20" s="197"/>
      <c r="I20" s="196">
        <v>0</v>
      </c>
      <c r="J20" s="198"/>
    </row>
    <row r="21" spans="1:10" ht="23.25" customHeight="1" x14ac:dyDescent="0.2">
      <c r="A21" s="54"/>
      <c r="B21" s="153" t="s">
        <v>28</v>
      </c>
      <c r="C21" s="154"/>
      <c r="D21" s="155"/>
      <c r="E21" s="216"/>
      <c r="F21" s="217"/>
      <c r="G21" s="218"/>
      <c r="H21" s="219"/>
      <c r="I21" s="218">
        <f>SUM(I16:J20)</f>
        <v>0</v>
      </c>
      <c r="J21" s="221"/>
    </row>
    <row r="22" spans="1:10" ht="33" customHeight="1" x14ac:dyDescent="0.2">
      <c r="A22" s="54"/>
      <c r="B22" s="156" t="s">
        <v>32</v>
      </c>
      <c r="C22" s="151"/>
      <c r="D22" s="152"/>
      <c r="E22" s="157"/>
      <c r="F22" s="158"/>
      <c r="G22" s="81"/>
      <c r="H22" s="81"/>
      <c r="I22" s="81"/>
      <c r="J22" s="82"/>
    </row>
    <row r="23" spans="1:10" ht="23.25" customHeight="1" x14ac:dyDescent="0.2">
      <c r="A23" s="54"/>
      <c r="B23" s="159" t="s">
        <v>11</v>
      </c>
      <c r="C23" s="151"/>
      <c r="D23" s="152"/>
      <c r="E23" s="160">
        <v>12</v>
      </c>
      <c r="F23" s="158" t="s">
        <v>0</v>
      </c>
      <c r="G23" s="214">
        <f>I58</f>
        <v>0</v>
      </c>
      <c r="H23" s="215"/>
      <c r="I23" s="215"/>
      <c r="J23" s="82" t="str">
        <f t="shared" ref="J23:J28" si="0">Mena</f>
        <v>CZK</v>
      </c>
    </row>
    <row r="24" spans="1:10" ht="23.25" customHeight="1" x14ac:dyDescent="0.2">
      <c r="A24" s="54"/>
      <c r="B24" s="159" t="s">
        <v>12</v>
      </c>
      <c r="C24" s="151"/>
      <c r="D24" s="152"/>
      <c r="E24" s="160">
        <f>SazbaDPH1</f>
        <v>12</v>
      </c>
      <c r="F24" s="158" t="s">
        <v>0</v>
      </c>
      <c r="G24" s="210">
        <f>(E24/100)*ZakladDPHSni</f>
        <v>0</v>
      </c>
      <c r="H24" s="211"/>
      <c r="I24" s="211"/>
      <c r="J24" s="82" t="str">
        <f t="shared" si="0"/>
        <v>CZK</v>
      </c>
    </row>
    <row r="25" spans="1:10" ht="23.25" customHeight="1" x14ac:dyDescent="0.2">
      <c r="A25" s="54"/>
      <c r="B25" s="159" t="s">
        <v>13</v>
      </c>
      <c r="C25" s="151"/>
      <c r="D25" s="152"/>
      <c r="E25" s="160">
        <v>21</v>
      </c>
      <c r="F25" s="158" t="s">
        <v>0</v>
      </c>
      <c r="G25" s="214">
        <f>I58</f>
        <v>0</v>
      </c>
      <c r="H25" s="215"/>
      <c r="I25" s="215"/>
      <c r="J25" s="82" t="str">
        <f t="shared" si="0"/>
        <v>CZK</v>
      </c>
    </row>
    <row r="26" spans="1:10" ht="23.25" customHeight="1" x14ac:dyDescent="0.2">
      <c r="A26" s="54"/>
      <c r="B26" s="161" t="s">
        <v>14</v>
      </c>
      <c r="C26" s="162"/>
      <c r="D26" s="149"/>
      <c r="E26" s="163">
        <f>SazbaDPH2</f>
        <v>21</v>
      </c>
      <c r="F26" s="164" t="s">
        <v>0</v>
      </c>
      <c r="G26" s="210">
        <f>(E26/100)*ZakladDPHSni</f>
        <v>0</v>
      </c>
      <c r="H26" s="211"/>
      <c r="I26" s="211"/>
      <c r="J26" s="83" t="str">
        <f t="shared" si="0"/>
        <v>CZK</v>
      </c>
    </row>
    <row r="27" spans="1:10" ht="23.25" customHeight="1" thickBot="1" x14ac:dyDescent="0.25">
      <c r="A27" s="54"/>
      <c r="B27" s="135" t="s">
        <v>4</v>
      </c>
      <c r="C27" s="165"/>
      <c r="D27" s="166"/>
      <c r="E27" s="165"/>
      <c r="F27" s="167"/>
      <c r="G27" s="212">
        <v>0</v>
      </c>
      <c r="H27" s="212"/>
      <c r="I27" s="212"/>
      <c r="J27" s="84" t="str">
        <f t="shared" si="0"/>
        <v>CZK</v>
      </c>
    </row>
    <row r="28" spans="1:10" ht="27.75" hidden="1" customHeight="1" thickBot="1" x14ac:dyDescent="0.25">
      <c r="A28" s="54"/>
      <c r="B28" s="168" t="s">
        <v>22</v>
      </c>
      <c r="C28" s="169"/>
      <c r="D28" s="169"/>
      <c r="E28" s="170"/>
      <c r="F28" s="171"/>
      <c r="G28" s="213">
        <v>0</v>
      </c>
      <c r="H28" s="233"/>
      <c r="I28" s="233"/>
      <c r="J28" s="85" t="str">
        <f t="shared" si="0"/>
        <v>CZK</v>
      </c>
    </row>
    <row r="29" spans="1:10" ht="27.75" customHeight="1" thickBot="1" x14ac:dyDescent="0.25">
      <c r="A29" s="54"/>
      <c r="B29" s="168" t="s">
        <v>35</v>
      </c>
      <c r="C29" s="172"/>
      <c r="D29" s="172"/>
      <c r="E29" s="172"/>
      <c r="F29" s="172"/>
      <c r="G29" s="213">
        <f>ZakladDPHZakl+DPHZakl</f>
        <v>0</v>
      </c>
      <c r="H29" s="213"/>
      <c r="I29" s="213"/>
      <c r="J29" s="86" t="s">
        <v>46</v>
      </c>
    </row>
    <row r="30" spans="1:10" ht="12.75" customHeight="1" x14ac:dyDescent="0.2">
      <c r="A30" s="54"/>
      <c r="B30" s="54"/>
      <c r="J30" s="87"/>
    </row>
    <row r="31" spans="1:10" ht="30" customHeight="1" x14ac:dyDescent="0.2">
      <c r="A31" s="54"/>
      <c r="B31" s="54"/>
      <c r="J31" s="87"/>
    </row>
    <row r="32" spans="1:10" ht="18.75" customHeight="1" x14ac:dyDescent="0.2">
      <c r="A32" s="54"/>
      <c r="B32" s="88"/>
      <c r="C32" s="89" t="s">
        <v>10</v>
      </c>
      <c r="D32" s="90"/>
      <c r="E32" s="90"/>
      <c r="F32" s="89" t="s">
        <v>9</v>
      </c>
      <c r="G32" s="90"/>
      <c r="H32" s="91"/>
      <c r="I32" s="90"/>
      <c r="J32" s="87"/>
    </row>
    <row r="33" spans="1:10" ht="47.25" customHeight="1" x14ac:dyDescent="0.2">
      <c r="A33" s="54"/>
      <c r="B33" s="54"/>
      <c r="J33" s="87"/>
    </row>
    <row r="34" spans="1:10" s="93" customFormat="1" ht="18.75" customHeight="1" x14ac:dyDescent="0.2">
      <c r="A34" s="92"/>
      <c r="B34" s="92"/>
      <c r="D34" s="231"/>
      <c r="E34" s="231"/>
      <c r="G34" s="231"/>
      <c r="H34" s="231"/>
      <c r="I34" s="231"/>
      <c r="J34" s="94"/>
    </row>
    <row r="35" spans="1:10" ht="12.75" customHeight="1" x14ac:dyDescent="0.2">
      <c r="A35" s="54"/>
      <c r="B35" s="54"/>
      <c r="D35" s="232" t="s">
        <v>2</v>
      </c>
      <c r="E35" s="232"/>
      <c r="H35" s="95" t="s">
        <v>3</v>
      </c>
      <c r="J35" s="87"/>
    </row>
    <row r="36" spans="1:10" ht="13.5" customHeight="1" thickBot="1" x14ac:dyDescent="0.25">
      <c r="A36" s="96"/>
      <c r="B36" s="96"/>
      <c r="C36" s="97"/>
      <c r="D36" s="97"/>
      <c r="E36" s="97"/>
      <c r="F36" s="97"/>
      <c r="G36" s="97"/>
      <c r="H36" s="97"/>
      <c r="I36" s="97"/>
      <c r="J36" s="98"/>
    </row>
    <row r="37" spans="1:10" ht="27" hidden="1" customHeight="1" x14ac:dyDescent="0.25">
      <c r="B37" s="99" t="s">
        <v>15</v>
      </c>
      <c r="C37" s="100"/>
      <c r="D37" s="100"/>
      <c r="E37" s="100"/>
      <c r="F37" s="101"/>
      <c r="G37" s="101"/>
      <c r="H37" s="101"/>
      <c r="I37" s="101"/>
      <c r="J37" s="100"/>
    </row>
    <row r="38" spans="1:10" ht="25.5" hidden="1" customHeight="1" x14ac:dyDescent="0.2">
      <c r="A38" s="102" t="s">
        <v>37</v>
      </c>
      <c r="B38" s="103" t="s">
        <v>16</v>
      </c>
      <c r="C38" s="104" t="s">
        <v>5</v>
      </c>
      <c r="D38" s="105"/>
      <c r="E38" s="105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8" t="s">
        <v>0</v>
      </c>
    </row>
    <row r="39" spans="1:10" ht="25.5" hidden="1" customHeight="1" x14ac:dyDescent="0.2">
      <c r="A39" s="102">
        <v>1</v>
      </c>
      <c r="B39" s="109" t="s">
        <v>44</v>
      </c>
      <c r="C39" s="222"/>
      <c r="D39" s="223"/>
      <c r="E39" s="223"/>
      <c r="F39" s="110">
        <v>0</v>
      </c>
      <c r="G39" s="111">
        <v>0</v>
      </c>
      <c r="H39" s="112">
        <v>0</v>
      </c>
      <c r="I39" s="112">
        <v>0</v>
      </c>
      <c r="J39" s="113" t="e">
        <f ca="1">IF(_xlfn.SINGLE(CenaCelkemVypocet)=0,"",I39/_xlfn.SINGLE(CenaCelkemVypocet)*100)</f>
        <v>#NAME?</v>
      </c>
    </row>
    <row r="40" spans="1:10" ht="25.5" hidden="1" customHeight="1" x14ac:dyDescent="0.2">
      <c r="A40" s="102"/>
      <c r="B40" s="224" t="s">
        <v>45</v>
      </c>
      <c r="C40" s="225"/>
      <c r="D40" s="225"/>
      <c r="E40" s="226"/>
      <c r="F40" s="114">
        <f>SUMIF(A39:A39,"=1",F39:F39)</f>
        <v>0</v>
      </c>
      <c r="G40" s="115">
        <f>SUMIF(A39:A39,"=1",G39:G39)</f>
        <v>0</v>
      </c>
      <c r="H40" s="115">
        <f>SUMIF(A39:A39,"=1",H39:H39)</f>
        <v>0</v>
      </c>
      <c r="I40" s="115">
        <f>SUMIF(A39:A39,"=1",I39:I39)</f>
        <v>0</v>
      </c>
      <c r="J40" s="116" t="e">
        <f ca="1">SUMIF(A39:A39,"=1",J39:J39)</f>
        <v>#NAME?</v>
      </c>
    </row>
    <row r="44" spans="1:10" ht="15.75" x14ac:dyDescent="0.25">
      <c r="B44" s="173" t="s">
        <v>47</v>
      </c>
      <c r="C44"/>
      <c r="D44"/>
      <c r="E44"/>
      <c r="F44"/>
      <c r="G44"/>
    </row>
    <row r="45" spans="1:10" x14ac:dyDescent="0.2">
      <c r="B45"/>
      <c r="C45"/>
      <c r="D45"/>
      <c r="E45"/>
      <c r="F45"/>
      <c r="G45"/>
    </row>
    <row r="46" spans="1:10" ht="25.5" customHeight="1" x14ac:dyDescent="0.2">
      <c r="A46" s="117"/>
      <c r="B46" s="174" t="s">
        <v>16</v>
      </c>
      <c r="C46" s="174" t="s">
        <v>5</v>
      </c>
      <c r="D46" s="175"/>
      <c r="E46" s="175"/>
      <c r="F46" s="176" t="s">
        <v>48</v>
      </c>
      <c r="G46" s="176"/>
      <c r="H46" s="118"/>
      <c r="I46" s="227" t="s">
        <v>28</v>
      </c>
      <c r="J46" s="227"/>
    </row>
    <row r="47" spans="1:10" ht="25.5" customHeight="1" x14ac:dyDescent="0.2">
      <c r="A47" s="119"/>
      <c r="B47" s="177" t="s">
        <v>49</v>
      </c>
      <c r="C47" s="229" t="s">
        <v>50</v>
      </c>
      <c r="D47" s="230"/>
      <c r="E47" s="230"/>
      <c r="F47" s="178" t="s">
        <v>23</v>
      </c>
      <c r="G47" s="179"/>
      <c r="H47" s="120"/>
      <c r="I47" s="228">
        <f>'Rozpočet Pol'!G8</f>
        <v>0</v>
      </c>
      <c r="J47" s="228"/>
    </row>
    <row r="48" spans="1:10" ht="25.5" customHeight="1" x14ac:dyDescent="0.2">
      <c r="A48" s="119"/>
      <c r="B48" s="180" t="s">
        <v>51</v>
      </c>
      <c r="C48" s="235" t="s">
        <v>52</v>
      </c>
      <c r="D48" s="236"/>
      <c r="E48" s="236"/>
      <c r="F48" s="181" t="s">
        <v>23</v>
      </c>
      <c r="G48" s="182"/>
      <c r="H48" s="121"/>
      <c r="I48" s="234">
        <f>'Rozpočet Pol'!G15</f>
        <v>0</v>
      </c>
      <c r="J48" s="234"/>
    </row>
    <row r="49" spans="1:10" ht="25.5" customHeight="1" x14ac:dyDescent="0.2">
      <c r="A49" s="119"/>
      <c r="B49" s="180" t="s">
        <v>53</v>
      </c>
      <c r="C49" s="235" t="s">
        <v>54</v>
      </c>
      <c r="D49" s="236"/>
      <c r="E49" s="236"/>
      <c r="F49" s="181" t="s">
        <v>23</v>
      </c>
      <c r="G49" s="182"/>
      <c r="H49" s="121"/>
      <c r="I49" s="234">
        <f>'Rozpočet Pol'!G19</f>
        <v>0</v>
      </c>
      <c r="J49" s="234"/>
    </row>
    <row r="50" spans="1:10" ht="25.5" customHeight="1" x14ac:dyDescent="0.2">
      <c r="A50" s="119"/>
      <c r="B50" s="180" t="s">
        <v>55</v>
      </c>
      <c r="C50" s="235" t="s">
        <v>56</v>
      </c>
      <c r="D50" s="236"/>
      <c r="E50" s="236"/>
      <c r="F50" s="181" t="s">
        <v>23</v>
      </c>
      <c r="G50" s="182"/>
      <c r="H50" s="121"/>
      <c r="I50" s="234"/>
      <c r="J50" s="234"/>
    </row>
    <row r="51" spans="1:10" ht="25.5" customHeight="1" x14ac:dyDescent="0.2">
      <c r="A51" s="119"/>
      <c r="B51" s="180" t="s">
        <v>57</v>
      </c>
      <c r="C51" s="235" t="s">
        <v>58</v>
      </c>
      <c r="D51" s="236"/>
      <c r="E51" s="236"/>
      <c r="F51" s="181" t="s">
        <v>23</v>
      </c>
      <c r="G51" s="182"/>
      <c r="H51" s="121"/>
      <c r="I51" s="234"/>
      <c r="J51" s="234"/>
    </row>
    <row r="52" spans="1:10" ht="25.5" customHeight="1" x14ac:dyDescent="0.2">
      <c r="A52" s="119"/>
      <c r="B52" s="180" t="s">
        <v>59</v>
      </c>
      <c r="C52" s="235" t="s">
        <v>60</v>
      </c>
      <c r="D52" s="236"/>
      <c r="E52" s="236"/>
      <c r="F52" s="181" t="s">
        <v>24</v>
      </c>
      <c r="G52" s="182"/>
      <c r="H52" s="121"/>
      <c r="I52" s="234"/>
      <c r="J52" s="234"/>
    </row>
    <row r="53" spans="1:10" ht="25.5" customHeight="1" x14ac:dyDescent="0.2">
      <c r="A53" s="119"/>
      <c r="B53" s="180" t="s">
        <v>61</v>
      </c>
      <c r="C53" s="235" t="s">
        <v>62</v>
      </c>
      <c r="D53" s="236"/>
      <c r="E53" s="236"/>
      <c r="F53" s="181" t="s">
        <v>24</v>
      </c>
      <c r="G53" s="182"/>
      <c r="H53" s="121"/>
      <c r="I53" s="234">
        <f>'Rozpočet Pol'!G24</f>
        <v>0</v>
      </c>
      <c r="J53" s="234"/>
    </row>
    <row r="54" spans="1:10" ht="25.5" customHeight="1" x14ac:dyDescent="0.2">
      <c r="A54" s="119"/>
      <c r="B54" s="180" t="s">
        <v>63</v>
      </c>
      <c r="C54" s="235" t="s">
        <v>64</v>
      </c>
      <c r="D54" s="236"/>
      <c r="E54" s="236"/>
      <c r="F54" s="181" t="s">
        <v>24</v>
      </c>
      <c r="G54" s="182"/>
      <c r="H54" s="121"/>
      <c r="I54" s="234"/>
      <c r="J54" s="234"/>
    </row>
    <row r="55" spans="1:10" ht="25.5" customHeight="1" x14ac:dyDescent="0.2">
      <c r="A55" s="119"/>
      <c r="B55" s="180" t="s">
        <v>65</v>
      </c>
      <c r="C55" s="235" t="s">
        <v>66</v>
      </c>
      <c r="D55" s="236"/>
      <c r="E55" s="236"/>
      <c r="F55" s="181" t="s">
        <v>24</v>
      </c>
      <c r="G55" s="182"/>
      <c r="H55" s="121"/>
      <c r="I55" s="234"/>
      <c r="J55" s="234"/>
    </row>
    <row r="56" spans="1:10" ht="25.5" customHeight="1" x14ac:dyDescent="0.2">
      <c r="A56" s="119"/>
      <c r="B56" s="180" t="s">
        <v>67</v>
      </c>
      <c r="C56" s="235" t="s">
        <v>68</v>
      </c>
      <c r="D56" s="236"/>
      <c r="E56" s="236"/>
      <c r="F56" s="181" t="s">
        <v>25</v>
      </c>
      <c r="G56" s="182"/>
      <c r="H56" s="121"/>
      <c r="I56" s="234"/>
      <c r="J56" s="234"/>
    </row>
    <row r="57" spans="1:10" ht="25.5" customHeight="1" x14ac:dyDescent="0.2">
      <c r="A57" s="119"/>
      <c r="B57" s="183" t="s">
        <v>69</v>
      </c>
      <c r="C57" s="238" t="s">
        <v>70</v>
      </c>
      <c r="D57" s="239"/>
      <c r="E57" s="239"/>
      <c r="F57" s="184" t="s">
        <v>25</v>
      </c>
      <c r="G57" s="185"/>
      <c r="H57" s="122"/>
      <c r="I57" s="237"/>
      <c r="J57" s="237"/>
    </row>
    <row r="58" spans="1:10" ht="25.5" customHeight="1" x14ac:dyDescent="0.2">
      <c r="A58" s="123"/>
      <c r="B58" s="186" t="s">
        <v>1</v>
      </c>
      <c r="C58" s="186"/>
      <c r="D58" s="187"/>
      <c r="E58" s="187"/>
      <c r="F58" s="188"/>
      <c r="G58" s="189"/>
      <c r="H58" s="124"/>
      <c r="I58" s="240">
        <f>SUM(I47:I57)</f>
        <v>0</v>
      </c>
      <c r="J58" s="240"/>
    </row>
    <row r="59" spans="1:10" x14ac:dyDescent="0.2">
      <c r="F59" s="125"/>
      <c r="G59" s="125"/>
      <c r="H59" s="125"/>
      <c r="I59" s="125"/>
      <c r="J59" s="125"/>
    </row>
    <row r="60" spans="1:10" x14ac:dyDescent="0.2">
      <c r="F60" s="125"/>
      <c r="G60" s="125"/>
      <c r="H60" s="125"/>
      <c r="I60" s="125"/>
      <c r="J60" s="125"/>
    </row>
    <row r="61" spans="1:10" x14ac:dyDescent="0.2">
      <c r="F61" s="125"/>
      <c r="G61" s="125"/>
      <c r="H61" s="125"/>
      <c r="I61" s="125"/>
      <c r="J61" s="125"/>
    </row>
  </sheetData>
  <sheetProtection algorithmName="SHA-512" hashValue="1YajcSRFpvzfZ2pyPBCsqSTnizdos2pWvXw5/R12qO9UcvjgipxkFFgUf/qWtlh8EIxNGI5DOiAkeB53IPgZMQ==" saltValue="Zd3P9pZ3sM35LIIZvAvzc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7:J57"/>
    <mergeCell ref="C57:E57"/>
    <mergeCell ref="I58:J58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8" t="s">
        <v>41</v>
      </c>
      <c r="B2" s="7"/>
      <c r="C2" s="243"/>
      <c r="D2" s="243"/>
      <c r="E2" s="243"/>
      <c r="F2" s="243"/>
      <c r="G2" s="244"/>
    </row>
    <row r="3" spans="1:7" ht="24.95" hidden="1" customHeight="1" x14ac:dyDescent="0.2">
      <c r="A3" s="8" t="s">
        <v>7</v>
      </c>
      <c r="B3" s="7"/>
      <c r="C3" s="243"/>
      <c r="D3" s="243"/>
      <c r="E3" s="243"/>
      <c r="F3" s="243"/>
      <c r="G3" s="244"/>
    </row>
    <row r="4" spans="1:7" ht="24.95" hidden="1" customHeight="1" x14ac:dyDescent="0.2">
      <c r="A4" s="8" t="s">
        <v>8</v>
      </c>
      <c r="B4" s="7"/>
      <c r="C4" s="243"/>
      <c r="D4" s="243"/>
      <c r="E4" s="243"/>
      <c r="F4" s="243"/>
      <c r="G4" s="244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8"/>
  <sheetViews>
    <sheetView topLeftCell="B1" workbookViewId="0">
      <selection activeCell="F12" sqref="F12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5" t="s">
        <v>6</v>
      </c>
      <c r="B1" s="245"/>
      <c r="C1" s="245"/>
      <c r="D1" s="245"/>
      <c r="E1" s="245"/>
      <c r="F1" s="245"/>
      <c r="G1" s="245"/>
      <c r="AE1" t="s">
        <v>74</v>
      </c>
    </row>
    <row r="2" spans="1:60" ht="25.15" customHeight="1" x14ac:dyDescent="0.2">
      <c r="A2" s="12" t="s">
        <v>73</v>
      </c>
      <c r="B2" s="10"/>
      <c r="C2" s="246"/>
      <c r="D2" s="247"/>
      <c r="E2" s="247"/>
      <c r="F2" s="247"/>
      <c r="G2" s="248"/>
      <c r="AE2" t="s">
        <v>75</v>
      </c>
    </row>
    <row r="3" spans="1:60" ht="25.15" hidden="1" customHeight="1" x14ac:dyDescent="0.2">
      <c r="A3" s="13" t="s">
        <v>7</v>
      </c>
      <c r="B3" s="11"/>
      <c r="C3" s="249"/>
      <c r="D3" s="250"/>
      <c r="E3" s="250"/>
      <c r="F3" s="250"/>
      <c r="G3" s="251"/>
      <c r="AE3" t="s">
        <v>76</v>
      </c>
    </row>
    <row r="4" spans="1:60" ht="25.15" hidden="1" customHeight="1" x14ac:dyDescent="0.2">
      <c r="A4" s="13" t="s">
        <v>8</v>
      </c>
      <c r="B4" s="11"/>
      <c r="C4" s="249"/>
      <c r="D4" s="250"/>
      <c r="E4" s="250"/>
      <c r="F4" s="250"/>
      <c r="G4" s="251"/>
      <c r="AE4" t="s">
        <v>77</v>
      </c>
    </row>
    <row r="5" spans="1:60" hidden="1" x14ac:dyDescent="0.2">
      <c r="A5" s="14" t="s">
        <v>78</v>
      </c>
      <c r="B5" s="15"/>
      <c r="C5" s="15"/>
      <c r="D5" s="16"/>
      <c r="E5" s="16"/>
      <c r="F5" s="16"/>
      <c r="G5" s="17"/>
      <c r="AE5" t="s">
        <v>79</v>
      </c>
    </row>
    <row r="7" spans="1:60" ht="38.25" x14ac:dyDescent="0.2">
      <c r="A7" s="21" t="s">
        <v>80</v>
      </c>
      <c r="B7" s="39" t="s">
        <v>81</v>
      </c>
      <c r="C7" s="39" t="s">
        <v>82</v>
      </c>
      <c r="D7" s="21" t="s">
        <v>83</v>
      </c>
      <c r="E7" s="21" t="s">
        <v>84</v>
      </c>
      <c r="F7" s="33" t="s">
        <v>85</v>
      </c>
      <c r="G7" s="38" t="s">
        <v>28</v>
      </c>
      <c r="H7" s="30" t="s">
        <v>29</v>
      </c>
      <c r="I7" s="30" t="s">
        <v>86</v>
      </c>
      <c r="J7" s="30" t="s">
        <v>30</v>
      </c>
      <c r="K7" s="30" t="s">
        <v>87</v>
      </c>
      <c r="L7" s="30" t="s">
        <v>88</v>
      </c>
      <c r="M7" s="30" t="s">
        <v>89</v>
      </c>
      <c r="N7" s="30" t="s">
        <v>90</v>
      </c>
      <c r="O7" s="30" t="s">
        <v>91</v>
      </c>
      <c r="P7" s="30" t="s">
        <v>92</v>
      </c>
      <c r="Q7" s="30" t="s">
        <v>93</v>
      </c>
      <c r="R7" s="30" t="s">
        <v>94</v>
      </c>
      <c r="S7" s="30" t="s">
        <v>95</v>
      </c>
      <c r="T7" s="30" t="s">
        <v>96</v>
      </c>
      <c r="U7" s="23" t="s">
        <v>97</v>
      </c>
    </row>
    <row r="8" spans="1:60" x14ac:dyDescent="0.2">
      <c r="A8" s="31" t="s">
        <v>98</v>
      </c>
      <c r="B8" s="40" t="s">
        <v>49</v>
      </c>
      <c r="C8" s="41" t="s">
        <v>50</v>
      </c>
      <c r="D8" s="42"/>
      <c r="E8" s="43"/>
      <c r="F8" s="34"/>
      <c r="G8" s="32">
        <f>SUMIF(AE9:AE14,"&lt;&gt;NOR",G9:G14)</f>
        <v>0</v>
      </c>
      <c r="H8" s="32"/>
      <c r="I8" s="32">
        <f>SUM(I9:I14)</f>
        <v>0</v>
      </c>
      <c r="J8" s="32"/>
      <c r="K8" s="32">
        <f>SUM(K9:K14)</f>
        <v>936.15</v>
      </c>
      <c r="L8" s="32"/>
      <c r="M8" s="32">
        <f>SUM(M9:M14)</f>
        <v>0</v>
      </c>
      <c r="N8" s="22"/>
      <c r="O8" s="22">
        <f>SUM(O9:O14)</f>
        <v>0</v>
      </c>
      <c r="P8" s="22"/>
      <c r="Q8" s="22">
        <f>SUM(Q9:Q14)</f>
        <v>0</v>
      </c>
      <c r="R8" s="22"/>
      <c r="S8" s="22"/>
      <c r="T8" s="31"/>
      <c r="U8" s="22">
        <f>SUM(U9:U14)</f>
        <v>0.97000000000000008</v>
      </c>
      <c r="AE8" t="s">
        <v>99</v>
      </c>
    </row>
    <row r="9" spans="1:60" outlineLevel="1" x14ac:dyDescent="0.2">
      <c r="A9" s="19">
        <v>1</v>
      </c>
      <c r="B9" s="19" t="s">
        <v>137</v>
      </c>
      <c r="C9" s="44" t="s">
        <v>138</v>
      </c>
      <c r="D9" s="45" t="s">
        <v>100</v>
      </c>
      <c r="E9" s="46">
        <v>1.5</v>
      </c>
      <c r="F9" s="35"/>
      <c r="G9" s="28">
        <f>E9*F9</f>
        <v>0</v>
      </c>
      <c r="H9" s="28">
        <v>0</v>
      </c>
      <c r="I9" s="28">
        <f t="shared" ref="I9:I14" si="0">ROUND(E9*H9,2)</f>
        <v>0</v>
      </c>
      <c r="J9" s="28">
        <v>279.5</v>
      </c>
      <c r="K9" s="28">
        <f t="shared" ref="K9:K14" si="1">ROUND(E9*J9,2)</f>
        <v>419.25</v>
      </c>
      <c r="L9" s="28">
        <v>0</v>
      </c>
      <c r="M9" s="28">
        <f t="shared" ref="M9:M14" si="2">G9*(1+L9/100)</f>
        <v>0</v>
      </c>
      <c r="N9" s="24">
        <v>0</v>
      </c>
      <c r="O9" s="24">
        <f t="shared" ref="O9:O14" si="3">ROUND(E9*N9,5)</f>
        <v>0</v>
      </c>
      <c r="P9" s="24">
        <v>0</v>
      </c>
      <c r="Q9" s="24">
        <f t="shared" ref="Q9:Q14" si="4">ROUND(E9*P9,5)</f>
        <v>0</v>
      </c>
      <c r="R9" s="24"/>
      <c r="S9" s="24"/>
      <c r="T9" s="25">
        <v>0.17</v>
      </c>
      <c r="U9" s="24">
        <f t="shared" ref="U9:U14" si="5">ROUND(E9*T9,2)</f>
        <v>0.26</v>
      </c>
      <c r="V9" s="18"/>
      <c r="W9" s="18"/>
      <c r="X9" s="18"/>
      <c r="Y9" s="18"/>
      <c r="Z9" s="18"/>
      <c r="AA9" s="18"/>
      <c r="AB9" s="18"/>
      <c r="AC9" s="18"/>
      <c r="AD9" s="18"/>
      <c r="AE9" s="18" t="s">
        <v>101</v>
      </c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19">
        <v>2</v>
      </c>
      <c r="B10" s="19" t="s">
        <v>102</v>
      </c>
      <c r="C10" s="44" t="s">
        <v>103</v>
      </c>
      <c r="D10" s="45" t="s">
        <v>100</v>
      </c>
      <c r="E10" s="46">
        <v>1.5</v>
      </c>
      <c r="F10" s="35"/>
      <c r="G10" s="28">
        <f t="shared" ref="G10:G26" si="6">E10*F10</f>
        <v>0</v>
      </c>
      <c r="H10" s="28">
        <v>0</v>
      </c>
      <c r="I10" s="28">
        <f t="shared" si="0"/>
        <v>0</v>
      </c>
      <c r="J10" s="28">
        <v>22.9</v>
      </c>
      <c r="K10" s="28">
        <f t="shared" si="1"/>
        <v>34.35</v>
      </c>
      <c r="L10" s="28">
        <v>0</v>
      </c>
      <c r="M10" s="28">
        <f t="shared" si="2"/>
        <v>0</v>
      </c>
      <c r="N10" s="24">
        <v>0</v>
      </c>
      <c r="O10" s="24">
        <f t="shared" si="3"/>
        <v>0</v>
      </c>
      <c r="P10" s="24">
        <v>0</v>
      </c>
      <c r="Q10" s="24">
        <f t="shared" si="4"/>
        <v>0</v>
      </c>
      <c r="R10" s="24"/>
      <c r="S10" s="24"/>
      <c r="T10" s="25">
        <v>2.5000000000000001E-2</v>
      </c>
      <c r="U10" s="24">
        <f t="shared" si="5"/>
        <v>0.04</v>
      </c>
      <c r="V10" s="18"/>
      <c r="W10" s="18"/>
      <c r="X10" s="18"/>
      <c r="Y10" s="18"/>
      <c r="Z10" s="18"/>
      <c r="AA10" s="18"/>
      <c r="AB10" s="18"/>
      <c r="AC10" s="18"/>
      <c r="AD10" s="18"/>
      <c r="AE10" s="18" t="s">
        <v>104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19">
        <v>3</v>
      </c>
      <c r="B11" s="19" t="s">
        <v>105</v>
      </c>
      <c r="C11" s="44" t="s">
        <v>106</v>
      </c>
      <c r="D11" s="45" t="s">
        <v>100</v>
      </c>
      <c r="E11" s="46">
        <v>1.5</v>
      </c>
      <c r="F11" s="35"/>
      <c r="G11" s="28">
        <f t="shared" si="6"/>
        <v>0</v>
      </c>
      <c r="H11" s="28">
        <v>0</v>
      </c>
      <c r="I11" s="28">
        <f t="shared" si="0"/>
        <v>0</v>
      </c>
      <c r="J11" s="28">
        <v>137.5</v>
      </c>
      <c r="K11" s="28">
        <f t="shared" si="1"/>
        <v>206.25</v>
      </c>
      <c r="L11" s="28">
        <v>0</v>
      </c>
      <c r="M11" s="28">
        <f t="shared" si="2"/>
        <v>0</v>
      </c>
      <c r="N11" s="24">
        <v>0</v>
      </c>
      <c r="O11" s="24">
        <f t="shared" si="3"/>
        <v>0</v>
      </c>
      <c r="P11" s="24">
        <v>0</v>
      </c>
      <c r="Q11" s="24">
        <f t="shared" si="4"/>
        <v>0</v>
      </c>
      <c r="R11" s="24"/>
      <c r="S11" s="24"/>
      <c r="T11" s="25">
        <v>0.34499999999999997</v>
      </c>
      <c r="U11" s="24">
        <f t="shared" si="5"/>
        <v>0.52</v>
      </c>
      <c r="V11" s="18"/>
      <c r="W11" s="18"/>
      <c r="X11" s="18"/>
      <c r="Y11" s="18"/>
      <c r="Z11" s="18"/>
      <c r="AA11" s="18"/>
      <c r="AB11" s="18"/>
      <c r="AC11" s="18"/>
      <c r="AD11" s="18"/>
      <c r="AE11" s="18" t="s">
        <v>104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19">
        <v>4</v>
      </c>
      <c r="B12" s="19" t="s">
        <v>107</v>
      </c>
      <c r="C12" s="44" t="s">
        <v>108</v>
      </c>
      <c r="D12" s="45" t="s">
        <v>100</v>
      </c>
      <c r="E12" s="46">
        <v>1.5</v>
      </c>
      <c r="F12" s="35"/>
      <c r="G12" s="28">
        <f t="shared" si="6"/>
        <v>0</v>
      </c>
      <c r="H12" s="28">
        <v>0</v>
      </c>
      <c r="I12" s="28">
        <f t="shared" si="0"/>
        <v>0</v>
      </c>
      <c r="J12" s="28">
        <v>114</v>
      </c>
      <c r="K12" s="28">
        <f t="shared" si="1"/>
        <v>171</v>
      </c>
      <c r="L12" s="28">
        <v>0</v>
      </c>
      <c r="M12" s="28">
        <f t="shared" si="2"/>
        <v>0</v>
      </c>
      <c r="N12" s="24">
        <v>0</v>
      </c>
      <c r="O12" s="24">
        <f t="shared" si="3"/>
        <v>0</v>
      </c>
      <c r="P12" s="24">
        <v>0</v>
      </c>
      <c r="Q12" s="24">
        <f t="shared" si="4"/>
        <v>0</v>
      </c>
      <c r="R12" s="24"/>
      <c r="S12" s="24"/>
      <c r="T12" s="25">
        <v>1.0999999999999999E-2</v>
      </c>
      <c r="U12" s="24">
        <f t="shared" si="5"/>
        <v>0.02</v>
      </c>
      <c r="V12" s="18"/>
      <c r="W12" s="18"/>
      <c r="X12" s="18"/>
      <c r="Y12" s="18"/>
      <c r="Z12" s="18"/>
      <c r="AA12" s="18"/>
      <c r="AB12" s="18"/>
      <c r="AC12" s="18"/>
      <c r="AD12" s="18"/>
      <c r="AE12" s="18" t="s">
        <v>104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19">
        <v>5</v>
      </c>
      <c r="B13" s="19" t="s">
        <v>109</v>
      </c>
      <c r="C13" s="44" t="s">
        <v>110</v>
      </c>
      <c r="D13" s="45" t="s">
        <v>111</v>
      </c>
      <c r="E13" s="46">
        <v>1</v>
      </c>
      <c r="F13" s="35"/>
      <c r="G13" s="28">
        <f t="shared" si="6"/>
        <v>0</v>
      </c>
      <c r="H13" s="28">
        <v>0</v>
      </c>
      <c r="I13" s="28">
        <f t="shared" si="0"/>
        <v>0</v>
      </c>
      <c r="J13" s="28">
        <v>13.8</v>
      </c>
      <c r="K13" s="28">
        <f t="shared" si="1"/>
        <v>13.8</v>
      </c>
      <c r="L13" s="28">
        <v>0</v>
      </c>
      <c r="M13" s="28">
        <f t="shared" si="2"/>
        <v>0</v>
      </c>
      <c r="N13" s="24">
        <v>0</v>
      </c>
      <c r="O13" s="24">
        <f t="shared" si="3"/>
        <v>0</v>
      </c>
      <c r="P13" s="24">
        <v>0</v>
      </c>
      <c r="Q13" s="24">
        <f t="shared" si="4"/>
        <v>0</v>
      </c>
      <c r="R13" s="24"/>
      <c r="S13" s="24"/>
      <c r="T13" s="25">
        <v>1.7999999999999999E-2</v>
      </c>
      <c r="U13" s="24">
        <f t="shared" si="5"/>
        <v>0.02</v>
      </c>
      <c r="V13" s="18"/>
      <c r="W13" s="18"/>
      <c r="X13" s="18"/>
      <c r="Y13" s="18"/>
      <c r="Z13" s="18"/>
      <c r="AA13" s="18"/>
      <c r="AB13" s="18"/>
      <c r="AC13" s="18"/>
      <c r="AD13" s="18"/>
      <c r="AE13" s="18" t="s">
        <v>104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19">
        <v>7</v>
      </c>
      <c r="B14" s="19" t="s">
        <v>112</v>
      </c>
      <c r="C14" s="44" t="s">
        <v>113</v>
      </c>
      <c r="D14" s="45" t="s">
        <v>111</v>
      </c>
      <c r="E14" s="46">
        <v>15</v>
      </c>
      <c r="F14" s="35"/>
      <c r="G14" s="28">
        <f t="shared" si="6"/>
        <v>0</v>
      </c>
      <c r="H14" s="28">
        <v>0</v>
      </c>
      <c r="I14" s="28">
        <f t="shared" si="0"/>
        <v>0</v>
      </c>
      <c r="J14" s="28">
        <v>6.1</v>
      </c>
      <c r="K14" s="28">
        <f t="shared" si="1"/>
        <v>91.5</v>
      </c>
      <c r="L14" s="28">
        <v>0</v>
      </c>
      <c r="M14" s="28">
        <f t="shared" si="2"/>
        <v>0</v>
      </c>
      <c r="N14" s="24">
        <v>0</v>
      </c>
      <c r="O14" s="24">
        <f t="shared" si="3"/>
        <v>0</v>
      </c>
      <c r="P14" s="24">
        <v>0</v>
      </c>
      <c r="Q14" s="24">
        <f t="shared" si="4"/>
        <v>0</v>
      </c>
      <c r="R14" s="24"/>
      <c r="S14" s="24"/>
      <c r="T14" s="25">
        <v>7.0000000000000001E-3</v>
      </c>
      <c r="U14" s="24">
        <f t="shared" si="5"/>
        <v>0.11</v>
      </c>
      <c r="V14" s="18"/>
      <c r="W14" s="18"/>
      <c r="X14" s="18"/>
      <c r="Y14" s="18"/>
      <c r="Z14" s="18"/>
      <c r="AA14" s="18"/>
      <c r="AB14" s="18"/>
      <c r="AC14" s="18"/>
      <c r="AD14" s="18"/>
      <c r="AE14" s="18" t="s">
        <v>104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x14ac:dyDescent="0.2">
      <c r="A15" s="20" t="s">
        <v>98</v>
      </c>
      <c r="B15" s="20" t="s">
        <v>51</v>
      </c>
      <c r="C15" s="47" t="s">
        <v>52</v>
      </c>
      <c r="D15" s="48"/>
      <c r="E15" s="49"/>
      <c r="F15" s="36"/>
      <c r="G15" s="29">
        <f>SUM(G16:G18)</f>
        <v>0</v>
      </c>
      <c r="H15" s="29"/>
      <c r="I15" s="29">
        <f>SUM(I16:I18)</f>
        <v>38715.47</v>
      </c>
      <c r="J15" s="29"/>
      <c r="K15" s="29">
        <f>SUM(K16:K18)</f>
        <v>13795.230000000001</v>
      </c>
      <c r="L15" s="29"/>
      <c r="M15" s="29">
        <f>SUM(M16:M18)</f>
        <v>0</v>
      </c>
      <c r="N15" s="26"/>
      <c r="O15" s="26">
        <f>SUM(O16:O18)</f>
        <v>10.01416</v>
      </c>
      <c r="P15" s="26"/>
      <c r="Q15" s="26">
        <f>SUM(Q16:Q18)</f>
        <v>0</v>
      </c>
      <c r="R15" s="26"/>
      <c r="S15" s="26"/>
      <c r="T15" s="27"/>
      <c r="U15" s="26">
        <f>SUM(U16:U18)</f>
        <v>25.41</v>
      </c>
      <c r="AE15" t="s">
        <v>99</v>
      </c>
    </row>
    <row r="16" spans="1:60" ht="22.5" outlineLevel="1" x14ac:dyDescent="0.2">
      <c r="A16" s="19">
        <v>10</v>
      </c>
      <c r="B16" s="19" t="s">
        <v>114</v>
      </c>
      <c r="C16" s="44" t="s">
        <v>115</v>
      </c>
      <c r="D16" s="45" t="s">
        <v>111</v>
      </c>
      <c r="E16" s="46">
        <v>3</v>
      </c>
      <c r="F16" s="35"/>
      <c r="G16" s="28">
        <f t="shared" si="6"/>
        <v>0</v>
      </c>
      <c r="H16" s="28">
        <v>0</v>
      </c>
      <c r="I16" s="28">
        <f t="shared" ref="I16:I18" si="7">ROUND(E16*H16,2)</f>
        <v>0</v>
      </c>
      <c r="J16" s="28">
        <v>96.9</v>
      </c>
      <c r="K16" s="28">
        <f t="shared" ref="K16:K18" si="8">ROUND(E16*J16,2)</f>
        <v>290.7</v>
      </c>
      <c r="L16" s="28">
        <v>0</v>
      </c>
      <c r="M16" s="28">
        <f t="shared" ref="M16:M18" si="9">G16*(1+L16/100)</f>
        <v>0</v>
      </c>
      <c r="N16" s="24">
        <v>0</v>
      </c>
      <c r="O16" s="24">
        <f t="shared" ref="O16:O18" si="10">ROUND(E16*N16,5)</f>
        <v>0</v>
      </c>
      <c r="P16" s="24">
        <v>0</v>
      </c>
      <c r="Q16" s="24">
        <f t="shared" ref="Q16:Q18" si="11">ROUND(E16*P16,5)</f>
        <v>0</v>
      </c>
      <c r="R16" s="24"/>
      <c r="S16" s="24"/>
      <c r="T16" s="25">
        <v>0.15</v>
      </c>
      <c r="U16" s="24">
        <f t="shared" ref="U16:U18" si="12">ROUND(E16*T16,2)</f>
        <v>0.45</v>
      </c>
      <c r="V16" s="18"/>
      <c r="W16" s="18"/>
      <c r="X16" s="18"/>
      <c r="Y16" s="18"/>
      <c r="Z16" s="18"/>
      <c r="AA16" s="18"/>
      <c r="AB16" s="18"/>
      <c r="AC16" s="18"/>
      <c r="AD16" s="18"/>
      <c r="AE16" s="18" t="s">
        <v>104</v>
      </c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22.5" outlineLevel="1" x14ac:dyDescent="0.2">
      <c r="A17" s="19">
        <v>12</v>
      </c>
      <c r="B17" s="19" t="s">
        <v>116</v>
      </c>
      <c r="C17" s="44" t="s">
        <v>117</v>
      </c>
      <c r="D17" s="45" t="s">
        <v>100</v>
      </c>
      <c r="E17" s="46">
        <v>3</v>
      </c>
      <c r="F17" s="35"/>
      <c r="G17" s="28">
        <f t="shared" si="6"/>
        <v>0</v>
      </c>
      <c r="H17" s="28">
        <v>7238.49</v>
      </c>
      <c r="I17" s="28">
        <f t="shared" si="7"/>
        <v>21715.47</v>
      </c>
      <c r="J17" s="28">
        <v>4501.51</v>
      </c>
      <c r="K17" s="28">
        <f t="shared" si="8"/>
        <v>13504.53</v>
      </c>
      <c r="L17" s="28">
        <v>0</v>
      </c>
      <c r="M17" s="28">
        <f t="shared" si="9"/>
        <v>0</v>
      </c>
      <c r="N17" s="24">
        <v>3.20472</v>
      </c>
      <c r="O17" s="24">
        <f t="shared" si="10"/>
        <v>9.61416</v>
      </c>
      <c r="P17" s="24">
        <v>0</v>
      </c>
      <c r="Q17" s="24">
        <f t="shared" si="11"/>
        <v>0</v>
      </c>
      <c r="R17" s="24"/>
      <c r="S17" s="24"/>
      <c r="T17" s="25">
        <v>8.3201300000000007</v>
      </c>
      <c r="U17" s="24">
        <f t="shared" si="12"/>
        <v>24.96</v>
      </c>
      <c r="V17" s="18"/>
      <c r="W17" s="18"/>
      <c r="X17" s="18"/>
      <c r="Y17" s="18"/>
      <c r="Z17" s="18"/>
      <c r="AA17" s="18"/>
      <c r="AB17" s="18"/>
      <c r="AC17" s="18"/>
      <c r="AD17" s="18"/>
      <c r="AE17" s="18" t="s">
        <v>101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22.5" outlineLevel="1" x14ac:dyDescent="0.2">
      <c r="A18" s="19">
        <v>17</v>
      </c>
      <c r="B18" s="19" t="s">
        <v>120</v>
      </c>
      <c r="C18" s="44" t="s">
        <v>121</v>
      </c>
      <c r="D18" s="45" t="s">
        <v>118</v>
      </c>
      <c r="E18" s="46">
        <v>400</v>
      </c>
      <c r="F18" s="35"/>
      <c r="G18" s="28">
        <f t="shared" si="6"/>
        <v>0</v>
      </c>
      <c r="H18" s="28">
        <v>42.5</v>
      </c>
      <c r="I18" s="28">
        <f t="shared" si="7"/>
        <v>17000</v>
      </c>
      <c r="J18" s="28">
        <v>0</v>
      </c>
      <c r="K18" s="28">
        <f t="shared" si="8"/>
        <v>0</v>
      </c>
      <c r="L18" s="28">
        <v>0</v>
      </c>
      <c r="M18" s="28">
        <f t="shared" si="9"/>
        <v>0</v>
      </c>
      <c r="N18" s="24">
        <v>1E-3</v>
      </c>
      <c r="O18" s="24">
        <f t="shared" si="10"/>
        <v>0.4</v>
      </c>
      <c r="P18" s="24">
        <v>0</v>
      </c>
      <c r="Q18" s="24">
        <f t="shared" si="11"/>
        <v>0</v>
      </c>
      <c r="R18" s="24"/>
      <c r="S18" s="24"/>
      <c r="T18" s="25">
        <v>0</v>
      </c>
      <c r="U18" s="24">
        <f t="shared" si="12"/>
        <v>0</v>
      </c>
      <c r="V18" s="18"/>
      <c r="W18" s="18"/>
      <c r="X18" s="18"/>
      <c r="Y18" s="18"/>
      <c r="Z18" s="18"/>
      <c r="AA18" s="18"/>
      <c r="AB18" s="18"/>
      <c r="AC18" s="18"/>
      <c r="AD18" s="18"/>
      <c r="AE18" s="18" t="s">
        <v>119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x14ac:dyDescent="0.2">
      <c r="A19" s="20" t="s">
        <v>98</v>
      </c>
      <c r="B19" s="20" t="s">
        <v>53</v>
      </c>
      <c r="C19" s="47" t="s">
        <v>54</v>
      </c>
      <c r="D19" s="48"/>
      <c r="E19" s="49"/>
      <c r="F19" s="36"/>
      <c r="G19" s="29">
        <f>SUMIF(AE20:AE23,"&lt;&gt;NOR",G20:G23)</f>
        <v>0</v>
      </c>
      <c r="H19" s="29"/>
      <c r="I19" s="29">
        <f>SUM(I20:I23)</f>
        <v>21858.15</v>
      </c>
      <c r="J19" s="29"/>
      <c r="K19" s="29">
        <f>SUM(K20:K23)</f>
        <v>3926.35</v>
      </c>
      <c r="L19" s="29"/>
      <c r="M19" s="29">
        <f>SUM(M20:M23)</f>
        <v>0</v>
      </c>
      <c r="N19" s="26"/>
      <c r="O19" s="26">
        <f>SUM(O20:O23)</f>
        <v>2.7566000000000002</v>
      </c>
      <c r="P19" s="26"/>
      <c r="Q19" s="26">
        <f>SUM(Q20:Q23)</f>
        <v>0</v>
      </c>
      <c r="R19" s="26"/>
      <c r="S19" s="26"/>
      <c r="T19" s="27"/>
      <c r="U19" s="26">
        <f>SUM(U20:U23)</f>
        <v>7.65</v>
      </c>
      <c r="AE19" t="s">
        <v>99</v>
      </c>
    </row>
    <row r="20" spans="1:60" ht="22.5" outlineLevel="1" x14ac:dyDescent="0.2">
      <c r="A20" s="19">
        <v>25</v>
      </c>
      <c r="B20" s="19" t="s">
        <v>122</v>
      </c>
      <c r="C20" s="44" t="s">
        <v>123</v>
      </c>
      <c r="D20" s="45" t="s">
        <v>111</v>
      </c>
      <c r="E20" s="46">
        <v>5</v>
      </c>
      <c r="F20" s="35"/>
      <c r="G20" s="28">
        <f t="shared" si="6"/>
        <v>0</v>
      </c>
      <c r="H20" s="28">
        <v>568.23</v>
      </c>
      <c r="I20" s="28">
        <f t="shared" ref="I20:I23" si="13">ROUND(E20*H20,2)</f>
        <v>2841.15</v>
      </c>
      <c r="J20" s="28">
        <v>478.77</v>
      </c>
      <c r="K20" s="28">
        <f t="shared" ref="K20:K23" si="14">ROUND(E20*J20,2)</f>
        <v>2393.85</v>
      </c>
      <c r="L20" s="28">
        <v>0</v>
      </c>
      <c r="M20" s="28">
        <f t="shared" ref="M20:M23" si="15">G20*(1+L20/100)</f>
        <v>0</v>
      </c>
      <c r="N20" s="24">
        <v>0.54600000000000004</v>
      </c>
      <c r="O20" s="24">
        <f t="shared" ref="O20:O23" si="16">ROUND(E20*N20,5)</f>
        <v>2.73</v>
      </c>
      <c r="P20" s="24">
        <v>0</v>
      </c>
      <c r="Q20" s="24">
        <f t="shared" ref="Q20:Q23" si="17">ROUND(E20*P20,5)</f>
        <v>0</v>
      </c>
      <c r="R20" s="24"/>
      <c r="S20" s="24"/>
      <c r="T20" s="25">
        <v>0.93400000000000005</v>
      </c>
      <c r="U20" s="24">
        <f t="shared" ref="U20:U23" si="18">ROUND(E20*T20,2)</f>
        <v>4.67</v>
      </c>
      <c r="V20" s="18"/>
      <c r="W20" s="18"/>
      <c r="X20" s="18"/>
      <c r="Y20" s="18"/>
      <c r="Z20" s="18"/>
      <c r="AA20" s="18"/>
      <c r="AB20" s="18"/>
      <c r="AC20" s="18"/>
      <c r="AD20" s="18"/>
      <c r="AE20" s="18" t="s">
        <v>104</v>
      </c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 x14ac:dyDescent="0.2">
      <c r="A21" s="19">
        <v>26</v>
      </c>
      <c r="B21" s="19" t="s">
        <v>124</v>
      </c>
      <c r="C21" s="44" t="s">
        <v>125</v>
      </c>
      <c r="D21" s="45" t="s">
        <v>111</v>
      </c>
      <c r="E21" s="46">
        <v>5</v>
      </c>
      <c r="F21" s="35"/>
      <c r="G21" s="28">
        <f t="shared" si="6"/>
        <v>0</v>
      </c>
      <c r="H21" s="28">
        <v>0</v>
      </c>
      <c r="I21" s="28">
        <f t="shared" si="13"/>
        <v>0</v>
      </c>
      <c r="J21" s="28">
        <v>306.5</v>
      </c>
      <c r="K21" s="28">
        <f t="shared" si="14"/>
        <v>1532.5</v>
      </c>
      <c r="L21" s="28">
        <v>0</v>
      </c>
      <c r="M21" s="28">
        <f t="shared" si="15"/>
        <v>0</v>
      </c>
      <c r="N21" s="24">
        <v>0</v>
      </c>
      <c r="O21" s="24">
        <f t="shared" si="16"/>
        <v>0</v>
      </c>
      <c r="P21" s="24">
        <v>0</v>
      </c>
      <c r="Q21" s="24">
        <f t="shared" si="17"/>
        <v>0</v>
      </c>
      <c r="R21" s="24"/>
      <c r="S21" s="24"/>
      <c r="T21" s="25">
        <v>0.59599999999999997</v>
      </c>
      <c r="U21" s="24">
        <f t="shared" si="18"/>
        <v>2.98</v>
      </c>
      <c r="V21" s="18"/>
      <c r="W21" s="18"/>
      <c r="X21" s="18"/>
      <c r="Y21" s="18"/>
      <c r="Z21" s="18"/>
      <c r="AA21" s="18"/>
      <c r="AB21" s="18"/>
      <c r="AC21" s="18"/>
      <c r="AD21" s="18"/>
      <c r="AE21" s="18" t="s">
        <v>104</v>
      </c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19">
        <v>29</v>
      </c>
      <c r="B22" s="19" t="s">
        <v>127</v>
      </c>
      <c r="C22" s="44" t="s">
        <v>128</v>
      </c>
      <c r="D22" s="45" t="s">
        <v>126</v>
      </c>
      <c r="E22" s="46">
        <v>170</v>
      </c>
      <c r="F22" s="35"/>
      <c r="G22" s="28">
        <f t="shared" si="6"/>
        <v>0</v>
      </c>
      <c r="H22" s="28">
        <v>96.1</v>
      </c>
      <c r="I22" s="28">
        <f t="shared" si="13"/>
        <v>16337</v>
      </c>
      <c r="J22" s="28">
        <v>0</v>
      </c>
      <c r="K22" s="28">
        <f t="shared" si="14"/>
        <v>0</v>
      </c>
      <c r="L22" s="28">
        <v>0</v>
      </c>
      <c r="M22" s="28">
        <f t="shared" si="15"/>
        <v>0</v>
      </c>
      <c r="N22" s="24">
        <v>0</v>
      </c>
      <c r="O22" s="24">
        <f t="shared" si="16"/>
        <v>0</v>
      </c>
      <c r="P22" s="24">
        <v>0</v>
      </c>
      <c r="Q22" s="24">
        <f t="shared" si="17"/>
        <v>0</v>
      </c>
      <c r="R22" s="24"/>
      <c r="S22" s="24"/>
      <c r="T22" s="25">
        <v>0</v>
      </c>
      <c r="U22" s="24">
        <f t="shared" si="18"/>
        <v>0</v>
      </c>
      <c r="V22" s="18"/>
      <c r="W22" s="18"/>
      <c r="X22" s="18"/>
      <c r="Y22" s="18"/>
      <c r="Z22" s="18"/>
      <c r="AA22" s="18"/>
      <c r="AB22" s="18"/>
      <c r="AC22" s="18"/>
      <c r="AD22" s="18"/>
      <c r="AE22" s="18" t="s">
        <v>119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 x14ac:dyDescent="0.2">
      <c r="A23" s="19">
        <v>34</v>
      </c>
      <c r="B23" s="19" t="s">
        <v>129</v>
      </c>
      <c r="C23" s="44" t="s">
        <v>130</v>
      </c>
      <c r="D23" s="45" t="s">
        <v>126</v>
      </c>
      <c r="E23" s="46">
        <v>20</v>
      </c>
      <c r="F23" s="35"/>
      <c r="G23" s="28">
        <f t="shared" si="6"/>
        <v>0</v>
      </c>
      <c r="H23" s="28">
        <v>134</v>
      </c>
      <c r="I23" s="28">
        <f t="shared" si="13"/>
        <v>2680</v>
      </c>
      <c r="J23" s="28">
        <v>0</v>
      </c>
      <c r="K23" s="28">
        <f t="shared" si="14"/>
        <v>0</v>
      </c>
      <c r="L23" s="28">
        <v>0</v>
      </c>
      <c r="M23" s="28">
        <f t="shared" si="15"/>
        <v>0</v>
      </c>
      <c r="N23" s="24">
        <v>1.33E-3</v>
      </c>
      <c r="O23" s="24">
        <f t="shared" si="16"/>
        <v>2.6599999999999999E-2</v>
      </c>
      <c r="P23" s="24">
        <v>0</v>
      </c>
      <c r="Q23" s="24">
        <f t="shared" si="17"/>
        <v>0</v>
      </c>
      <c r="R23" s="24"/>
      <c r="S23" s="24"/>
      <c r="T23" s="25">
        <v>0</v>
      </c>
      <c r="U23" s="24">
        <f t="shared" si="18"/>
        <v>0</v>
      </c>
      <c r="V23" s="18"/>
      <c r="W23" s="18"/>
      <c r="X23" s="18"/>
      <c r="Y23" s="18"/>
      <c r="Z23" s="18"/>
      <c r="AA23" s="18"/>
      <c r="AB23" s="18"/>
      <c r="AC23" s="18"/>
      <c r="AD23" s="18"/>
      <c r="AE23" s="18" t="s">
        <v>119</v>
      </c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x14ac:dyDescent="0.2">
      <c r="A24" s="20" t="s">
        <v>98</v>
      </c>
      <c r="B24" s="20" t="s">
        <v>61</v>
      </c>
      <c r="C24" s="47" t="s">
        <v>62</v>
      </c>
      <c r="D24" s="48"/>
      <c r="E24" s="49"/>
      <c r="F24" s="36"/>
      <c r="G24" s="29">
        <f>SUMIF(AE25:AE26,"&lt;&gt;NOR",G25:G26)</f>
        <v>0</v>
      </c>
      <c r="H24" s="29"/>
      <c r="I24" s="29">
        <f>SUM(I25:I26)</f>
        <v>0</v>
      </c>
      <c r="J24" s="29"/>
      <c r="K24" s="29">
        <f>SUM(K25:K26)</f>
        <v>694.75</v>
      </c>
      <c r="L24" s="29"/>
      <c r="M24" s="29">
        <f>SUM(M25:M26)</f>
        <v>0</v>
      </c>
      <c r="N24" s="26"/>
      <c r="O24" s="26">
        <f>SUM(O25:O26)</f>
        <v>0</v>
      </c>
      <c r="P24" s="26"/>
      <c r="Q24" s="26">
        <f>SUM(Q25:Q26)</f>
        <v>0</v>
      </c>
      <c r="R24" s="26"/>
      <c r="S24" s="26"/>
      <c r="T24" s="27"/>
      <c r="U24" s="26">
        <f>SUM(U25:U26)</f>
        <v>1.38</v>
      </c>
      <c r="AE24" t="s">
        <v>99</v>
      </c>
    </row>
    <row r="25" spans="1:60" outlineLevel="1" x14ac:dyDescent="0.2">
      <c r="A25" s="19"/>
      <c r="B25" s="19"/>
      <c r="C25" s="44" t="s">
        <v>139</v>
      </c>
      <c r="D25" s="45" t="s">
        <v>100</v>
      </c>
      <c r="E25" s="46">
        <v>3.5</v>
      </c>
      <c r="F25" s="35"/>
      <c r="G25" s="28">
        <f t="shared" si="6"/>
        <v>0</v>
      </c>
      <c r="H25" s="28"/>
      <c r="I25" s="28"/>
      <c r="J25" s="28"/>
      <c r="K25" s="28"/>
      <c r="L25" s="28"/>
      <c r="M25" s="28"/>
      <c r="N25" s="24"/>
      <c r="O25" s="24"/>
      <c r="P25" s="24"/>
      <c r="Q25" s="24"/>
      <c r="R25" s="24"/>
      <c r="S25" s="24"/>
      <c r="T25" s="25"/>
      <c r="U25" s="24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outlineLevel="1" x14ac:dyDescent="0.2">
      <c r="A26" s="19">
        <v>49</v>
      </c>
      <c r="B26" s="19" t="s">
        <v>131</v>
      </c>
      <c r="C26" s="44" t="s">
        <v>140</v>
      </c>
      <c r="D26" s="45" t="s">
        <v>100</v>
      </c>
      <c r="E26" s="46">
        <v>3.5</v>
      </c>
      <c r="F26" s="35"/>
      <c r="G26" s="28">
        <f t="shared" si="6"/>
        <v>0</v>
      </c>
      <c r="H26" s="28">
        <v>0</v>
      </c>
      <c r="I26" s="28">
        <f>ROUND(E26*H26,2)</f>
        <v>0</v>
      </c>
      <c r="J26" s="28">
        <v>198.5</v>
      </c>
      <c r="K26" s="28">
        <f>ROUND(E26*J26,2)</f>
        <v>694.75</v>
      </c>
      <c r="L26" s="28">
        <v>0</v>
      </c>
      <c r="M26" s="28">
        <f>G26*(1+L26/100)</f>
        <v>0</v>
      </c>
      <c r="N26" s="24">
        <v>0</v>
      </c>
      <c r="O26" s="24">
        <f>ROUND(E26*N26,5)</f>
        <v>0</v>
      </c>
      <c r="P26" s="24">
        <v>0</v>
      </c>
      <c r="Q26" s="24">
        <f>ROUND(E26*P26,5)</f>
        <v>0</v>
      </c>
      <c r="R26" s="24"/>
      <c r="S26" s="24"/>
      <c r="T26" s="25">
        <v>0.39400000000000002</v>
      </c>
      <c r="U26" s="24">
        <f>ROUND(E26*T26,2)</f>
        <v>1.38</v>
      </c>
      <c r="V26" s="18"/>
      <c r="W26" s="18"/>
      <c r="X26" s="18"/>
      <c r="Y26" s="18"/>
      <c r="Z26" s="18"/>
      <c r="AA26" s="18"/>
      <c r="AB26" s="18"/>
      <c r="AC26" s="18"/>
      <c r="AD26" s="18"/>
      <c r="AE26" s="18" t="s">
        <v>104</v>
      </c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x14ac:dyDescent="0.2">
      <c r="A27" s="1"/>
      <c r="B27" s="2" t="s">
        <v>132</v>
      </c>
      <c r="C27" s="50" t="s">
        <v>132</v>
      </c>
      <c r="D27" s="1"/>
      <c r="E27" s="1"/>
      <c r="F27" s="3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AC27">
        <v>15</v>
      </c>
      <c r="AD27">
        <v>21</v>
      </c>
    </row>
    <row r="28" spans="1:60" x14ac:dyDescent="0.2">
      <c r="C28" s="51"/>
      <c r="AE28" t="s">
        <v>133</v>
      </c>
    </row>
  </sheetData>
  <sheetProtection algorithmName="SHA-512" hashValue="PTeT9IGx57/o0ht7FLesHb49lzI94NwbxT2RSBOVPwpw7cGqJJggFkSFSiRUdoGC9Yrnd6O2RNoctaMiHPaPMQ==" saltValue="HfJE/4lRqfaEV6TabM9MOw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2" ma:contentTypeDescription="Vytvoří nový dokument" ma:contentTypeScope="" ma:versionID="c502bc16e585d9e95ce5f37dd27ac8ab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9d1667deeb6b2e1ca57d3dbbe4fffbcd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32D25D-34D1-4A2D-BE2B-94D9FD87419B}"/>
</file>

<file path=customXml/itemProps2.xml><?xml version="1.0" encoding="utf-8"?>
<ds:datastoreItem xmlns:ds="http://schemas.openxmlformats.org/officeDocument/2006/customXml" ds:itemID="{00665C7F-500F-4433-85F2-D69AF3EE37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Dlouhý Tomáš</dc:creator>
  <cp:lastModifiedBy>Petr van den Berg</cp:lastModifiedBy>
  <cp:lastPrinted>2014-02-28T09:52:57Z</cp:lastPrinted>
  <dcterms:created xsi:type="dcterms:W3CDTF">2009-04-08T07:15:50Z</dcterms:created>
  <dcterms:modified xsi:type="dcterms:W3CDTF">2024-01-23T11:04:32Z</dcterms:modified>
</cp:coreProperties>
</file>