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7640" firstSheet="1" activeTab="1"/>
  </bookViews>
  <sheets>
    <sheet name="Rekapitulace stavby" sheetId="1" state="hidden" r:id="rId1"/>
    <sheet name="IO 02 - PARKOVÉ CHODNÍKY slepý" sheetId="3" r:id="rId2"/>
  </sheets>
  <definedNames>
    <definedName name="_xlnm._FilterDatabase" localSheetId="1" hidden="1">'IO 02 - PARKOVÉ CHODNÍKY slepý'!$C$119:$K$140</definedName>
    <definedName name="_xlnm.Print_Area" localSheetId="1">'IO 02 - PARKOVÉ CHODNÍKY slepý'!$C$4:$J$76,'IO 02 - PARKOVÉ CHODNÍKY slepý'!$C$82:$J$101,'IO 02 - PARKOVÉ CHODNÍKY slepý'!$C$107:$J$140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'IO 02 - PARKOVÉ CHODNÍKY slepý'!$119:$119</definedName>
  </definedNames>
  <calcPr calcId="191029"/>
  <extLst/>
</workbook>
</file>

<file path=xl/sharedStrings.xml><?xml version="1.0" encoding="utf-8"?>
<sst xmlns="http://schemas.openxmlformats.org/spreadsheetml/2006/main" count="497" uniqueCount="190">
  <si>
    <t>Export Komplet</t>
  </si>
  <si>
    <t/>
  </si>
  <si>
    <t>2.0</t>
  </si>
  <si>
    <t>False</t>
  </si>
  <si>
    <t>{1f6fd5d2-f356-459c-916c-9f0c5de303d2}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</si>
  <si>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</si>
  <si>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</si>
  <si>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</si>
  <si>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</si>
  <si>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</si>
  <si>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</si>
  <si>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</si>
  <si>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</si>
  <si>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18_998</t>
  </si>
  <si>
    <t>Stavba:</t>
  </si>
  <si>
    <t>Obnova S - centra Hodonín, p.o.</t>
  </si>
  <si>
    <t>0,1</t>
  </si>
  <si>
    <t>KSO:</t>
  </si>
  <si>
    <t>CC-CZ:</t>
  </si>
  <si>
    <t>1</t>
  </si>
  <si>
    <t>Místo:</t>
  </si>
  <si>
    <t xml:space="preserve"> </t>
  </si>
  <si>
    <t>Datum:</t>
  </si>
  <si>
    <t>10</t>
  </si>
  <si>
    <t>100</t>
  </si>
  <si>
    <t>Zadavatel:</t>
  </si>
  <si>
    <t>IČ:</t>
  </si>
  <si>
    <t>DIČ:</t>
  </si>
  <si>
    <t>Zhotovitel: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</si>
  <si>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</si>
  <si>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</si>
  <si>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</si>
  <si>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</si>
  <si>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</si>
  <si>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</si>
  <si>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</si>
  <si>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</si>
  <si>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</si>
  <si>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</si>
  <si>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</si>
  <si>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</si>
  <si>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</si>
  <si>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</si>
  <si>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</si>
  <si>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</si>
  <si>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</si>
  <si>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</si>
  <si>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</si>
  <si>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</si>
  <si>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</si>
  <si>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</si>
  <si>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</si>
  <si>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</si>
  <si>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</si>
  <si>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</si>
  <si>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</si>
  <si>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</si>
  <si>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</si>
  <si>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</si>
  <si>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</si>
  <si>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</si>
  <si>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</si>
  <si>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</si>
  <si>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</si>
  <si>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</si>
  <si>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</si>
  <si>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</si>
  <si>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</si>
  <si>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</si>
  <si>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</si>
  <si>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</si>
  <si>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</si>
  <si>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</si>
  <si>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</si>
  <si>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</si>
  <si>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</si>
  <si>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</si>
  <si>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</si>
  <si>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IO 02</t>
  </si>
  <si>
    <t>PARKOVÉ CHODNÍKY A KOMUNIKACE</t>
  </si>
  <si>
    <t>STA</t>
  </si>
  <si>
    <t>{90cb15ae-6f17-4949-90d6-601222fc85c1}</t>
  </si>
  <si>
    <t>2</t>
  </si>
  <si>
    <t>KRYCÍ LIST SOUPISU PRACÍ</t>
  </si>
  <si>
    <t>Objekt:</t>
  </si>
  <si>
    <t>IO 02 - PARKOVÉ CHODNÍKY A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</si>
  <si>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</si>
  <si>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</si>
  <si>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</si>
  <si>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</si>
  <si>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</si>
  <si>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</si>
  <si>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</si>
  <si>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</si>
  <si>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</si>
  <si>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</si>
  <si>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</si>
  <si>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</si>
  <si>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</si>
  <si>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</si>
  <si>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</si>
  <si>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</si>
  <si>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</si>
  <si>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</si>
  <si>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</si>
  <si>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</si>
  <si>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</si>
  <si>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</si>
  <si>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</si>
  <si>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</si>
  <si>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</si>
  <si>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</si>
  <si>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122251104</t>
  </si>
  <si>
    <t>Odkopávky a prokopávky nezapažené v hornině třídy těžitelnosti I skupiny 3 objem do 500 m3 strojně</t>
  </si>
  <si>
    <t>m3</t>
  </si>
  <si>
    <t>4</t>
  </si>
  <si>
    <t>310535791</t>
  </si>
  <si>
    <t>3</t>
  </si>
  <si>
    <t>162751117</t>
  </si>
  <si>
    <t>Vodorovné přemístění přes 9 000 do 10000 m výkopku/sypaniny z horniny třídy těžitelnosti I skupiny 1 až 3</t>
  </si>
  <si>
    <t>-615207113</t>
  </si>
  <si>
    <t>167151111</t>
  </si>
  <si>
    <t>Nakládání výkopku z hornin třídy těžitelnosti I skupiny 1 až 3 přes 100 m3</t>
  </si>
  <si>
    <t>1808945586</t>
  </si>
  <si>
    <t>6</t>
  </si>
  <si>
    <t>t</t>
  </si>
  <si>
    <t>-1556426251</t>
  </si>
  <si>
    <t>5</t>
  </si>
  <si>
    <t>171251201</t>
  </si>
  <si>
    <t>Uložení sypaniny na skládky nebo meziskládky</t>
  </si>
  <si>
    <t>-1788189111</t>
  </si>
  <si>
    <t>7</t>
  </si>
  <si>
    <t>181951112</t>
  </si>
  <si>
    <t>Úprava pláně v hornině třídy těžitelnosti I skupiny 1 až 3 se zhutněním strojně</t>
  </si>
  <si>
    <t>m2</t>
  </si>
  <si>
    <t>-241411344</t>
  </si>
  <si>
    <t>Komunikace pozemní</t>
  </si>
  <si>
    <t>56420111R</t>
  </si>
  <si>
    <t>Mlatový povrch, plochy přes 100 m2 tl 40-50 mm</t>
  </si>
  <si>
    <t>-475750735</t>
  </si>
  <si>
    <t>8</t>
  </si>
  <si>
    <t>564751111</t>
  </si>
  <si>
    <t>Podklad z kameniva hrubého drceného vel. 32-63 mm plochy přes 100 m2 tl 150 mm</t>
  </si>
  <si>
    <t>-526136742</t>
  </si>
  <si>
    <t>9</t>
  </si>
  <si>
    <t>564811112</t>
  </si>
  <si>
    <t>1670183618</t>
  </si>
  <si>
    <t>12</t>
  </si>
  <si>
    <t>1524778189</t>
  </si>
  <si>
    <t>14</t>
  </si>
  <si>
    <t>564861011</t>
  </si>
  <si>
    <t>Podklad ze štěrkodrtě ŠD 0/63 plochy do 100 m2 tl 200 mm</t>
  </si>
  <si>
    <t>-405322582</t>
  </si>
  <si>
    <t>56493051R</t>
  </si>
  <si>
    <t>Svrchní vrstva - ŠD 0/32 smícháno se zeminou/kompostem</t>
  </si>
  <si>
    <t>-1661813885</t>
  </si>
  <si>
    <t>13</t>
  </si>
  <si>
    <t>567921112</t>
  </si>
  <si>
    <t>Podklad nebo kryt z mezerovitého betonu MCB tl 150 mm</t>
  </si>
  <si>
    <t>188171166</t>
  </si>
  <si>
    <t>Ostatní konstrukce a práce, bourání</t>
  </si>
  <si>
    <t>11</t>
  </si>
  <si>
    <t>91637121R</t>
  </si>
  <si>
    <t>Osazení flexibilního zahradního obrubníku ocelového - ocelový plech pozinkovaný s trny</t>
  </si>
  <si>
    <t>m</t>
  </si>
  <si>
    <t>-1634677250</t>
  </si>
  <si>
    <t>Podklad ze štěrkodrtě ŠD 0/32 plochy přes 100 m2 tl 60 mm</t>
  </si>
  <si>
    <t>Ing.Ivana Zobačová / Ing. Tomáš Kubasch</t>
  </si>
  <si>
    <t>PK Flora – Projekční kancelář</t>
  </si>
  <si>
    <t>Jihomoravský kraj</t>
  </si>
  <si>
    <t>Na Pískách 4037/11, 69501 Hodonín</t>
  </si>
  <si>
    <t>16</t>
  </si>
  <si>
    <t>181111131R</t>
  </si>
  <si>
    <t>Plošná úprava terénu</t>
  </si>
  <si>
    <t>181411131R</t>
  </si>
  <si>
    <t>Poznámka</t>
  </si>
  <si>
    <t>Založení trávníku s výsevem pl do 1000 m2 v rovině a ve svahu do 1:5
- pochozí travobylinná směs - výsevek 20-30 g/m2</t>
  </si>
  <si>
    <t>70% zeminy bude odvrezeno na skládku
30% ponecháno na stavbě na terénní úpravy</t>
  </si>
  <si>
    <t>trávník na parkovacích místech</t>
  </si>
  <si>
    <t>součet pod mlatovými a betonovými chodníky a pod parkovacími místy</t>
  </si>
  <si>
    <t>skladba mlatového povrchu</t>
  </si>
  <si>
    <t>skladba betonového povrchu</t>
  </si>
  <si>
    <t>skladba parkovacích míst</t>
  </si>
  <si>
    <t>součet všech ocelových pásovin</t>
  </si>
  <si>
    <t>odvoz 70% vykopané zeminy</t>
  </si>
  <si>
    <t>uložení 70% zeminy, koef.1,5</t>
  </si>
  <si>
    <t>564851111R</t>
  </si>
  <si>
    <t>Podklad ze štěrkodrtě ŠD 0/32 tl 150 mm</t>
  </si>
  <si>
    <t>171201231R</t>
  </si>
  <si>
    <t>Poplatek za uložení nekontaminované zeminy a kamení na skládace / recyklační skládce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</si>
</sst>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/>
    <xf numFmtId="166" fontId="28" fillId="0" borderId="10" xfId="0" applyNumberFormat="1" applyFont="1" applyBorder="1"/>
    <xf numFmtId="166" fontId="28" fillId="0" borderId="11" xfId="0" applyNumberFormat="1" applyFont="1" applyBorder="1"/>
    <xf numFmtId="4" fontId="29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167" fontId="18" fillId="0" borderId="21" xfId="0" applyNumberFormat="1" applyFont="1" applyBorder="1" applyAlignment="1" applyProtection="1">
      <alignment vertical="center"/>
      <protection locked="0"/>
    </xf>
    <xf numFmtId="4" fontId="18" fillId="0" borderId="21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29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49" fontId="1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167" fontId="18" fillId="0" borderId="21" xfId="0" applyNumberFormat="1" applyFont="1" applyFill="1" applyBorder="1" applyAlignment="1" applyProtection="1">
      <alignment vertical="center"/>
      <protection locked="0"/>
    </xf>
    <xf numFmtId="4" fontId="18" fillId="0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>
      <alignment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166" fontId="19" fillId="0" borderId="0" xfId="0" applyNumberFormat="1" applyFont="1" applyFill="1" applyAlignment="1">
      <alignment vertical="center"/>
    </xf>
    <xf numFmtId="166" fontId="19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69" t="s">
        <v>5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54" t="s">
        <v>13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6"/>
      <c r="BS5" s="13" t="s">
        <v>6</v>
      </c>
    </row>
    <row r="6" spans="2:71" ht="36.95" customHeight="1">
      <c r="B6" s="16"/>
      <c r="D6" s="21" t="s">
        <v>14</v>
      </c>
      <c r="K6" s="156" t="s">
        <v>15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6"/>
      <c r="BS6" s="13" t="s">
        <v>16</v>
      </c>
    </row>
    <row r="7" spans="2:71" ht="12" customHeight="1">
      <c r="B7" s="16"/>
      <c r="D7" s="22" t="s">
        <v>17</v>
      </c>
      <c r="K7" s="20" t="s">
        <v>1</v>
      </c>
      <c r="AK7" s="22" t="s">
        <v>18</v>
      </c>
      <c r="AN7" s="20" t="s">
        <v>1</v>
      </c>
      <c r="AR7" s="16"/>
      <c r="BS7" s="13" t="s">
        <v>19</v>
      </c>
    </row>
    <row r="8" spans="2:71" ht="12" customHeight="1">
      <c r="B8" s="16"/>
      <c r="D8" s="22" t="s">
        <v>20</v>
      </c>
      <c r="K8" s="20" t="s">
        <v>21</v>
      </c>
      <c r="L8" s="138" t="s">
        <v>170</v>
      </c>
      <c r="AK8" s="22" t="s">
        <v>22</v>
      </c>
      <c r="AN8" s="137">
        <v>45166</v>
      </c>
      <c r="AR8" s="16"/>
      <c r="BS8" s="13" t="s">
        <v>23</v>
      </c>
    </row>
    <row r="9" spans="2:71" ht="14.45" customHeight="1">
      <c r="B9" s="16"/>
      <c r="AR9" s="16"/>
      <c r="BS9" s="13" t="s">
        <v>24</v>
      </c>
    </row>
    <row r="10" spans="2:71" ht="12" customHeight="1">
      <c r="B10" s="16"/>
      <c r="D10" s="22" t="s">
        <v>25</v>
      </c>
      <c r="L10" s="138" t="s">
        <v>169</v>
      </c>
      <c r="AK10" s="22" t="s">
        <v>26</v>
      </c>
      <c r="AN10" s="20" t="s">
        <v>1</v>
      </c>
      <c r="AR10" s="16"/>
      <c r="BS10" s="13" t="s">
        <v>16</v>
      </c>
    </row>
    <row r="11" spans="2:71" ht="18.4" customHeight="1">
      <c r="B11" s="16"/>
      <c r="E11" s="20" t="s">
        <v>21</v>
      </c>
      <c r="AK11" s="22" t="s">
        <v>27</v>
      </c>
      <c r="AN11" s="20" t="s">
        <v>1</v>
      </c>
      <c r="AR11" s="16"/>
      <c r="BS11" s="13" t="s">
        <v>16</v>
      </c>
    </row>
    <row r="12" spans="2:71" ht="6.95" customHeight="1">
      <c r="B12" s="16"/>
      <c r="AR12" s="16"/>
      <c r="BS12" s="13" t="s">
        <v>16</v>
      </c>
    </row>
    <row r="13" spans="2:71" ht="12" customHeight="1">
      <c r="B13" s="16"/>
      <c r="D13" s="22" t="s">
        <v>28</v>
      </c>
      <c r="AK13" s="22" t="s">
        <v>26</v>
      </c>
      <c r="AN13" s="20" t="s">
        <v>1</v>
      </c>
      <c r="AR13" s="16"/>
      <c r="BS13" s="13" t="s">
        <v>16</v>
      </c>
    </row>
    <row r="14" spans="2:71" ht="12.75">
      <c r="B14" s="16"/>
      <c r="E14" s="20" t="s">
        <v>21</v>
      </c>
      <c r="AK14" s="22" t="s">
        <v>27</v>
      </c>
      <c r="AN14" s="20" t="s">
        <v>1</v>
      </c>
      <c r="AR14" s="16"/>
      <c r="BS14" s="13" t="s">
        <v>16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29</v>
      </c>
      <c r="L16" s="138" t="s">
        <v>168</v>
      </c>
      <c r="AK16" s="22" t="s">
        <v>26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21</v>
      </c>
      <c r="AK17" s="22" t="s">
        <v>27</v>
      </c>
      <c r="AN17" s="20" t="s">
        <v>1</v>
      </c>
      <c r="AR17" s="16"/>
      <c r="BS17" s="13" t="s">
        <v>3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30</v>
      </c>
      <c r="K19" s="138"/>
      <c r="L19" s="138" t="s">
        <v>167</v>
      </c>
      <c r="AK19" s="22" t="s">
        <v>26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21</v>
      </c>
      <c r="AK20" s="22" t="s">
        <v>27</v>
      </c>
      <c r="AN20" s="20" t="s">
        <v>1</v>
      </c>
      <c r="AR20" s="16"/>
      <c r="BS20" s="13" t="s">
        <v>31</v>
      </c>
    </row>
    <row r="21" spans="2:44" ht="6.95" customHeight="1">
      <c r="B21" s="16"/>
      <c r="AR21" s="16"/>
    </row>
    <row r="22" spans="2:44" ht="12" customHeight="1">
      <c r="B22" s="16"/>
      <c r="D22" s="22" t="s">
        <v>32</v>
      </c>
      <c r="AR22" s="16"/>
    </row>
    <row r="23" spans="2:44" ht="16.5" customHeight="1">
      <c r="B23" s="16"/>
      <c r="E23" s="157" t="s">
        <v>1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8" t="e">
        <f>ROUND(AG94,2)</f>
        <v>#REF!</v>
      </c>
      <c r="AL26" s="159"/>
      <c r="AM26" s="159"/>
      <c r="AN26" s="159"/>
      <c r="AO26" s="159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60" t="s">
        <v>34</v>
      </c>
      <c r="M28" s="160"/>
      <c r="N28" s="160"/>
      <c r="O28" s="160"/>
      <c r="P28" s="160"/>
      <c r="W28" s="160" t="s">
        <v>35</v>
      </c>
      <c r="X28" s="160"/>
      <c r="Y28" s="160"/>
      <c r="Z28" s="160"/>
      <c r="AA28" s="160"/>
      <c r="AB28" s="160"/>
      <c r="AC28" s="160"/>
      <c r="AD28" s="160"/>
      <c r="AE28" s="160"/>
      <c r="AK28" s="160" t="s">
        <v>36</v>
      </c>
      <c r="AL28" s="160"/>
      <c r="AM28" s="160"/>
      <c r="AN28" s="160"/>
      <c r="AO28" s="160"/>
      <c r="AR28" s="25"/>
    </row>
    <row r="29" spans="2:44" s="2" customFormat="1" ht="14.45" customHeight="1">
      <c r="B29" s="29"/>
      <c r="D29" s="22" t="s">
        <v>37</v>
      </c>
      <c r="F29" s="22" t="s">
        <v>38</v>
      </c>
      <c r="L29" s="163">
        <v>0.21</v>
      </c>
      <c r="M29" s="162"/>
      <c r="N29" s="162"/>
      <c r="O29" s="162"/>
      <c r="P29" s="162"/>
      <c r="W29" s="161" t="e">
        <f>ROUND(AZ94,2)</f>
        <v>#REF!</v>
      </c>
      <c r="X29" s="162"/>
      <c r="Y29" s="162"/>
      <c r="Z29" s="162"/>
      <c r="AA29" s="162"/>
      <c r="AB29" s="162"/>
      <c r="AC29" s="162"/>
      <c r="AD29" s="162"/>
      <c r="AE29" s="162"/>
      <c r="AK29" s="161" t="e">
        <f>ROUND(AV94,2)</f>
        <v>#REF!</v>
      </c>
      <c r="AL29" s="162"/>
      <c r="AM29" s="162"/>
      <c r="AN29" s="162"/>
      <c r="AO29" s="162"/>
      <c r="AR29" s="29"/>
    </row>
    <row r="30" spans="2:44" s="2" customFormat="1" ht="14.45" customHeight="1">
      <c r="B30" s="29"/>
      <c r="F30" s="22" t="s">
        <v>39</v>
      </c>
      <c r="L30" s="163">
        <v>0.15</v>
      </c>
      <c r="M30" s="162"/>
      <c r="N30" s="162"/>
      <c r="O30" s="162"/>
      <c r="P30" s="162"/>
      <c r="W30" s="161" t="e">
        <f>ROUND(BA94,2)</f>
        <v>#REF!</v>
      </c>
      <c r="X30" s="162"/>
      <c r="Y30" s="162"/>
      <c r="Z30" s="162"/>
      <c r="AA30" s="162"/>
      <c r="AB30" s="162"/>
      <c r="AC30" s="162"/>
      <c r="AD30" s="162"/>
      <c r="AE30" s="162"/>
      <c r="AK30" s="161" t="e">
        <f>ROUND(AW94,2)</f>
        <v>#REF!</v>
      </c>
      <c r="AL30" s="162"/>
      <c r="AM30" s="162"/>
      <c r="AN30" s="162"/>
      <c r="AO30" s="162"/>
      <c r="AR30" s="29"/>
    </row>
    <row r="31" spans="2:44" s="2" customFormat="1" ht="14.45" customHeight="1" hidden="1">
      <c r="B31" s="29"/>
      <c r="F31" s="22" t="s">
        <v>40</v>
      </c>
      <c r="L31" s="163">
        <v>0.21</v>
      </c>
      <c r="M31" s="162"/>
      <c r="N31" s="162"/>
      <c r="O31" s="162"/>
      <c r="P31" s="162"/>
      <c r="W31" s="161" t="e">
        <f>ROUND(BB94,2)</f>
        <v>#REF!</v>
      </c>
      <c r="X31" s="162"/>
      <c r="Y31" s="162"/>
      <c r="Z31" s="162"/>
      <c r="AA31" s="162"/>
      <c r="AB31" s="162"/>
      <c r="AC31" s="162"/>
      <c r="AD31" s="162"/>
      <c r="AE31" s="162"/>
      <c r="AK31" s="161">
        <v>0</v>
      </c>
      <c r="AL31" s="162"/>
      <c r="AM31" s="162"/>
      <c r="AN31" s="162"/>
      <c r="AO31" s="162"/>
      <c r="AR31" s="29"/>
    </row>
    <row r="32" spans="2:44" s="2" customFormat="1" ht="14.45" customHeight="1" hidden="1">
      <c r="B32" s="29"/>
      <c r="F32" s="22" t="s">
        <v>41</v>
      </c>
      <c r="L32" s="163">
        <v>0.15</v>
      </c>
      <c r="M32" s="162"/>
      <c r="N32" s="162"/>
      <c r="O32" s="162"/>
      <c r="P32" s="162"/>
      <c r="W32" s="161" t="e">
        <f>ROUND(BC94,2)</f>
        <v>#REF!</v>
      </c>
      <c r="X32" s="162"/>
      <c r="Y32" s="162"/>
      <c r="Z32" s="162"/>
      <c r="AA32" s="162"/>
      <c r="AB32" s="162"/>
      <c r="AC32" s="162"/>
      <c r="AD32" s="162"/>
      <c r="AE32" s="162"/>
      <c r="AK32" s="161">
        <v>0</v>
      </c>
      <c r="AL32" s="162"/>
      <c r="AM32" s="162"/>
      <c r="AN32" s="162"/>
      <c r="AO32" s="162"/>
      <c r="AR32" s="29"/>
    </row>
    <row r="33" spans="2:44" s="2" customFormat="1" ht="14.45" customHeight="1" hidden="1">
      <c r="B33" s="29"/>
      <c r="F33" s="22" t="s">
        <v>42</v>
      </c>
      <c r="L33" s="163">
        <v>0</v>
      </c>
      <c r="M33" s="162"/>
      <c r="N33" s="162"/>
      <c r="O33" s="162"/>
      <c r="P33" s="162"/>
      <c r="W33" s="161" t="e">
        <f>ROUND(BD94,2)</f>
        <v>#REF!</v>
      </c>
      <c r="X33" s="162"/>
      <c r="Y33" s="162"/>
      <c r="Z33" s="162"/>
      <c r="AA33" s="162"/>
      <c r="AB33" s="162"/>
      <c r="AC33" s="162"/>
      <c r="AD33" s="162"/>
      <c r="AE33" s="162"/>
      <c r="AK33" s="161">
        <v>0</v>
      </c>
      <c r="AL33" s="162"/>
      <c r="AM33" s="162"/>
      <c r="AN33" s="162"/>
      <c r="AO33" s="162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44</v>
      </c>
      <c r="U35" s="32"/>
      <c r="V35" s="32"/>
      <c r="W35" s="32"/>
      <c r="X35" s="184" t="s">
        <v>45</v>
      </c>
      <c r="Y35" s="185"/>
      <c r="Z35" s="185"/>
      <c r="AA35" s="185"/>
      <c r="AB35" s="185"/>
      <c r="AC35" s="32"/>
      <c r="AD35" s="32"/>
      <c r="AE35" s="32"/>
      <c r="AF35" s="32"/>
      <c r="AG35" s="32"/>
      <c r="AH35" s="32"/>
      <c r="AI35" s="32"/>
      <c r="AJ35" s="32"/>
      <c r="AK35" s="186" t="e">
        <f>SUM(AK26:AK33)</f>
        <v>#REF!</v>
      </c>
      <c r="AL35" s="185"/>
      <c r="AM35" s="185"/>
      <c r="AN35" s="185"/>
      <c r="AO35" s="187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47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6" t="s">
        <v>48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48</v>
      </c>
      <c r="AI60" s="27"/>
      <c r="AJ60" s="27"/>
      <c r="AK60" s="27"/>
      <c r="AL60" s="27"/>
      <c r="AM60" s="36" t="s">
        <v>49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4" t="s">
        <v>50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51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6" t="s">
        <v>48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48</v>
      </c>
      <c r="AI75" s="27"/>
      <c r="AJ75" s="27"/>
      <c r="AK75" s="27"/>
      <c r="AL75" s="27"/>
      <c r="AM75" s="36" t="s">
        <v>49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52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18_998</v>
      </c>
      <c r="AR84" s="41"/>
    </row>
    <row r="85" spans="2:44" s="4" customFormat="1" ht="36.95" customHeight="1">
      <c r="B85" s="42"/>
      <c r="C85" s="43" t="s">
        <v>14</v>
      </c>
      <c r="L85" s="175" t="str">
        <f>K6</f>
        <v>Obnova S - centra Hodonín, p.o.</v>
      </c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20</v>
      </c>
      <c r="L87" s="44" t="str">
        <f>IF(K8="","",K8)</f>
        <v xml:space="preserve"> </v>
      </c>
      <c r="AI87" s="22" t="s">
        <v>22</v>
      </c>
      <c r="AM87" s="177">
        <f>IF(AN8="","",AN8)</f>
        <v>45166</v>
      </c>
      <c r="AN87" s="177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25</v>
      </c>
      <c r="L89" s="3" t="str">
        <f>IF(E11="","",E11)</f>
        <v xml:space="preserve"> </v>
      </c>
      <c r="AI89" s="22" t="s">
        <v>29</v>
      </c>
      <c r="AM89" s="178" t="str">
        <f>IF(E17="","",E17)</f>
        <v xml:space="preserve"> </v>
      </c>
      <c r="AN89" s="179"/>
      <c r="AO89" s="179"/>
      <c r="AP89" s="179"/>
      <c r="AR89" s="25"/>
      <c r="AS89" s="180" t="s">
        <v>53</v>
      </c>
      <c r="AT89" s="181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28</v>
      </c>
      <c r="L90" s="3" t="str">
        <f>IF(E14="","",E14)</f>
        <v xml:space="preserve"> </v>
      </c>
      <c r="AI90" s="22" t="s">
        <v>30</v>
      </c>
      <c r="AM90" s="178" t="str">
        <f>IF(E20="","",E20)</f>
        <v xml:space="preserve"> </v>
      </c>
      <c r="AN90" s="179"/>
      <c r="AO90" s="179"/>
      <c r="AP90" s="179"/>
      <c r="AR90" s="25"/>
      <c r="AS90" s="182"/>
      <c r="AT90" s="183"/>
      <c r="BD90" s="48"/>
    </row>
    <row r="91" spans="2:56" s="1" customFormat="1" ht="10.9" customHeight="1">
      <c r="B91" s="25"/>
      <c r="AR91" s="25"/>
      <c r="AS91" s="182"/>
      <c r="AT91" s="183"/>
      <c r="BD91" s="48"/>
    </row>
    <row r="92" spans="2:56" s="1" customFormat="1" ht="29.25" customHeight="1">
      <c r="B92" s="25"/>
      <c r="C92" s="170" t="s">
        <v>54</v>
      </c>
      <c r="D92" s="171"/>
      <c r="E92" s="171"/>
      <c r="F92" s="171"/>
      <c r="G92" s="171"/>
      <c r="H92" s="49"/>
      <c r="I92" s="172" t="s">
        <v>55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3" t="s">
        <v>56</v>
      </c>
      <c r="AH92" s="171"/>
      <c r="AI92" s="171"/>
      <c r="AJ92" s="171"/>
      <c r="AK92" s="171"/>
      <c r="AL92" s="171"/>
      <c r="AM92" s="171"/>
      <c r="AN92" s="172" t="s">
        <v>57</v>
      </c>
      <c r="AO92" s="171"/>
      <c r="AP92" s="174"/>
      <c r="AQ92" s="50" t="s">
        <v>58</v>
      </c>
      <c r="AR92" s="25"/>
      <c r="AS92" s="51" t="s">
        <v>59</v>
      </c>
      <c r="AT92" s="52" t="s">
        <v>60</v>
      </c>
      <c r="AU92" s="52" t="s">
        <v>61</v>
      </c>
      <c r="AV92" s="52" t="s">
        <v>62</v>
      </c>
      <c r="AW92" s="52" t="s">
        <v>63</v>
      </c>
      <c r="AX92" s="52" t="s">
        <v>64</v>
      </c>
      <c r="AY92" s="52" t="s">
        <v>65</v>
      </c>
      <c r="AZ92" s="52" t="s">
        <v>66</v>
      </c>
      <c r="BA92" s="52" t="s">
        <v>67</v>
      </c>
      <c r="BB92" s="52" t="s">
        <v>68</v>
      </c>
      <c r="BC92" s="52" t="s">
        <v>69</v>
      </c>
      <c r="BD92" s="53" t="s">
        <v>70</v>
      </c>
    </row>
    <row r="93" spans="2:56" s="1" customFormat="1" ht="10.9" customHeight="1">
      <c r="B93" s="25"/>
      <c r="AR93" s="25"/>
      <c r="AS93" s="5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5"/>
      <c r="C94" s="56" t="s">
        <v>71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67" t="e">
        <f>ROUND(AG95,2)</f>
        <v>#REF!</v>
      </c>
      <c r="AH94" s="167"/>
      <c r="AI94" s="167"/>
      <c r="AJ94" s="167"/>
      <c r="AK94" s="167"/>
      <c r="AL94" s="167"/>
      <c r="AM94" s="167"/>
      <c r="AN94" s="168" t="e">
        <f>SUM(AG94,AT94)</f>
        <v>#REF!</v>
      </c>
      <c r="AO94" s="168"/>
      <c r="AP94" s="168"/>
      <c r="AQ94" s="59" t="s">
        <v>1</v>
      </c>
      <c r="AR94" s="55"/>
      <c r="AS94" s="60">
        <f>ROUND(AS95,2)</f>
        <v>0</v>
      </c>
      <c r="AT94" s="61" t="e">
        <f>ROUND(SUM(AV94:AW94),2)</f>
        <v>#REF!</v>
      </c>
      <c r="AU94" s="62" t="e">
        <f>ROUND(AU95,5)</f>
        <v>#REF!</v>
      </c>
      <c r="AV94" s="61" t="e">
        <f>ROUND(AZ94*L29,2)</f>
        <v>#REF!</v>
      </c>
      <c r="AW94" s="61" t="e">
        <f>ROUND(BA94*L30,2)</f>
        <v>#REF!</v>
      </c>
      <c r="AX94" s="61" t="e">
        <f>ROUND(BB94*L29,2)</f>
        <v>#REF!</v>
      </c>
      <c r="AY94" s="61" t="e">
        <f>ROUND(BC94*L30,2)</f>
        <v>#REF!</v>
      </c>
      <c r="AZ94" s="61" t="e">
        <f>ROUND(AZ95,2)</f>
        <v>#REF!</v>
      </c>
      <c r="BA94" s="61" t="e">
        <f>ROUND(BA95,2)</f>
        <v>#REF!</v>
      </c>
      <c r="BB94" s="61" t="e">
        <f>ROUND(BB95,2)</f>
        <v>#REF!</v>
      </c>
      <c r="BC94" s="61" t="e">
        <f>ROUND(BC95,2)</f>
        <v>#REF!</v>
      </c>
      <c r="BD94" s="63" t="e">
        <f>ROUND(BD95,2)</f>
        <v>#REF!</v>
      </c>
      <c r="BS94" s="64" t="s">
        <v>72</v>
      </c>
      <c r="BT94" s="64" t="s">
        <v>73</v>
      </c>
      <c r="BU94" s="65" t="s">
        <v>74</v>
      </c>
      <c r="BV94" s="64" t="s">
        <v>75</v>
      </c>
      <c r="BW94" s="64" t="s">
        <v>4</v>
      </c>
      <c r="BX94" s="64" t="s">
        <v>76</v>
      </c>
      <c r="CL94" s="64" t="s">
        <v>1</v>
      </c>
    </row>
    <row r="95" spans="1:91" s="6" customFormat="1" ht="16.5" customHeight="1">
      <c r="A95" s="66" t="s">
        <v>77</v>
      </c>
      <c r="B95" s="67"/>
      <c r="C95" s="68"/>
      <c r="D95" s="166" t="s">
        <v>78</v>
      </c>
      <c r="E95" s="166"/>
      <c r="F95" s="166"/>
      <c r="G95" s="166"/>
      <c r="H95" s="166"/>
      <c r="I95" s="69"/>
      <c r="J95" s="166" t="s">
        <v>79</v>
      </c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4" t="e">
        <f>#REF!</f>
        <v>#REF!</v>
      </c>
      <c r="AH95" s="165"/>
      <c r="AI95" s="165"/>
      <c r="AJ95" s="165"/>
      <c r="AK95" s="165"/>
      <c r="AL95" s="165"/>
      <c r="AM95" s="165"/>
      <c r="AN95" s="164" t="e">
        <f>SUM(AG95,AT95)</f>
        <v>#REF!</v>
      </c>
      <c r="AO95" s="165"/>
      <c r="AP95" s="165"/>
      <c r="AQ95" s="70" t="s">
        <v>80</v>
      </c>
      <c r="AR95" s="67"/>
      <c r="AS95" s="71">
        <v>0</v>
      </c>
      <c r="AT95" s="72" t="e">
        <f>ROUND(SUM(AV95:AW95),2)</f>
        <v>#REF!</v>
      </c>
      <c r="AU95" s="73" t="e">
        <f>#REF!</f>
        <v>#REF!</v>
      </c>
      <c r="AV95" s="72" t="e">
        <f>#REF!</f>
        <v>#REF!</v>
      </c>
      <c r="AW95" s="72" t="e">
        <f>#REF!</f>
        <v>#REF!</v>
      </c>
      <c r="AX95" s="72" t="e">
        <f>#REF!</f>
        <v>#REF!</v>
      </c>
      <c r="AY95" s="72" t="e">
        <f>#REF!</f>
        <v>#REF!</v>
      </c>
      <c r="AZ95" s="72" t="e">
        <f>#REF!</f>
        <v>#REF!</v>
      </c>
      <c r="BA95" s="72" t="e">
        <f>#REF!</f>
        <v>#REF!</v>
      </c>
      <c r="BB95" s="72" t="e">
        <f>#REF!</f>
        <v>#REF!</v>
      </c>
      <c r="BC95" s="72" t="e">
        <f>#REF!</f>
        <v>#REF!</v>
      </c>
      <c r="BD95" s="74" t="e">
        <f>#REF!</f>
        <v>#REF!</v>
      </c>
      <c r="BT95" s="75" t="s">
        <v>19</v>
      </c>
      <c r="BV95" s="75" t="s">
        <v>75</v>
      </c>
      <c r="BW95" s="75" t="s">
        <v>81</v>
      </c>
      <c r="BX95" s="75" t="s">
        <v>4</v>
      </c>
      <c r="CL95" s="75" t="s">
        <v>1</v>
      </c>
      <c r="CM95" s="75" t="s">
        <v>82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sheetProtection algorithmName="SHA-512" hashValue="HGPt2w/NfQ9Q0V1SF92QsHSmqHNAwGFfq/cKcJwzdcyyZCfs1/Hu8AY4DMVJDYo6HZfsOHQqy0I9JXqoxF9XVg==" saltValue="eqHVSTAxUr3NAorpojNinw==" spinCount="100000" sheet="1" objects="1" scenarios="1"/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IO 02 - PARKOVÉ CHODNÍKY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41"/>
  <sheetViews>
    <sheetView tabSelected="1" zoomScale="85" zoomScaleNormal="85" workbookViewId="0" topLeftCell="A107">
      <selection activeCell="V122" sqref="V12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35.140625" style="141" bestFit="1" customWidth="1"/>
    <col min="12" max="12" width="9.28125" style="0" customWidth="1"/>
    <col min="13" max="13" width="10.8515625" style="0" hidden="1" customWidth="1"/>
    <col min="14" max="14" width="9.1406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3" max="56" width="9.140625" style="0" hidden="1" customWidth="1"/>
    <col min="57" max="57" width="16.140625" style="0" hidden="1" customWidth="1"/>
    <col min="58" max="62" width="9.140625" style="0" hidden="1" customWidth="1"/>
    <col min="63" max="63" width="18.28125" style="0" hidden="1" customWidth="1"/>
    <col min="64" max="65" width="9.140625" style="0" hidden="1" customWidth="1"/>
  </cols>
  <sheetData>
    <row r="1" ht="12"/>
    <row r="2" spans="12:46" ht="36.95" customHeight="1">
      <c r="L2" s="169" t="s">
        <v>5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AT2" s="13" t="s">
        <v>81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42"/>
      <c r="L3" s="16"/>
      <c r="AT3" s="13" t="s">
        <v>82</v>
      </c>
    </row>
    <row r="4" spans="2:46" ht="24.95" customHeight="1">
      <c r="B4" s="16"/>
      <c r="D4" s="17" t="s">
        <v>83</v>
      </c>
      <c r="L4" s="16"/>
      <c r="M4" s="76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189" t="str">
        <f>'Rekapitulace stavby'!K6</f>
        <v>Obnova S - centra Hodonín, p.o.</v>
      </c>
      <c r="F7" s="190"/>
      <c r="G7" s="190"/>
      <c r="H7" s="190"/>
      <c r="L7" s="16"/>
    </row>
    <row r="8" spans="2:12" s="1" customFormat="1" ht="12" customHeight="1">
      <c r="B8" s="25"/>
      <c r="D8" s="22" t="s">
        <v>84</v>
      </c>
      <c r="K8" s="7"/>
      <c r="L8" s="25"/>
    </row>
    <row r="9" spans="2:12" s="1" customFormat="1" ht="16.5" customHeight="1">
      <c r="B9" s="25"/>
      <c r="E9" s="175" t="s">
        <v>85</v>
      </c>
      <c r="F9" s="188"/>
      <c r="G9" s="188"/>
      <c r="H9" s="188"/>
      <c r="K9" s="7"/>
      <c r="L9" s="25"/>
    </row>
    <row r="10" spans="2:12" s="1" customFormat="1" ht="12">
      <c r="B10" s="25"/>
      <c r="K10" s="7"/>
      <c r="L10" s="25"/>
    </row>
    <row r="11" spans="2:12" s="1" customFormat="1" ht="12" customHeight="1">
      <c r="B11" s="25"/>
      <c r="D11" s="22" t="s">
        <v>17</v>
      </c>
      <c r="F11" s="20" t="s">
        <v>1</v>
      </c>
      <c r="I11" s="22" t="s">
        <v>18</v>
      </c>
      <c r="J11" s="20" t="s">
        <v>1</v>
      </c>
      <c r="K11" s="7"/>
      <c r="L11" s="25"/>
    </row>
    <row r="12" spans="2:12" s="1" customFormat="1" ht="12" customHeight="1">
      <c r="B12" s="25"/>
      <c r="D12" s="22" t="s">
        <v>20</v>
      </c>
      <c r="E12" s="138"/>
      <c r="F12" s="138" t="str">
        <f>+'Rekapitulace stavby'!L8</f>
        <v>Na Pískách 4037/11, 69501 Hodonín</v>
      </c>
      <c r="G12" s="138"/>
      <c r="H12" s="138"/>
      <c r="I12" s="22" t="s">
        <v>22</v>
      </c>
      <c r="J12" s="45"/>
      <c r="K12" s="7"/>
      <c r="L12" s="25"/>
    </row>
    <row r="13" spans="2:12" s="1" customFormat="1" ht="10.9" customHeight="1">
      <c r="B13" s="25"/>
      <c r="E13" s="138"/>
      <c r="F13" s="138"/>
      <c r="G13" s="138"/>
      <c r="H13" s="138"/>
      <c r="K13" s="7"/>
      <c r="L13" s="25"/>
    </row>
    <row r="14" spans="2:12" s="1" customFormat="1" ht="12" customHeight="1">
      <c r="B14" s="25"/>
      <c r="D14" s="22" t="s">
        <v>25</v>
      </c>
      <c r="E14" s="138"/>
      <c r="F14" s="138" t="str">
        <f>+'Rekapitulace stavby'!L10</f>
        <v>Jihomoravský kraj</v>
      </c>
      <c r="G14" s="138"/>
      <c r="H14" s="138"/>
      <c r="I14" s="22" t="s">
        <v>26</v>
      </c>
      <c r="J14" s="20" t="str">
        <f>IF('Rekapitulace stavby'!AN10="","",'Rekapitulace stavby'!AN10)</f>
        <v/>
      </c>
      <c r="K14" s="7"/>
      <c r="L14" s="25"/>
    </row>
    <row r="15" spans="2:12" s="1" customFormat="1" ht="18" customHeight="1">
      <c r="B15" s="25"/>
      <c r="E15" s="139" t="str">
        <f>IF('Rekapitulace stavby'!E11="","",'Rekapitulace stavby'!E11)</f>
        <v xml:space="preserve"> </v>
      </c>
      <c r="F15" s="138"/>
      <c r="G15" s="138"/>
      <c r="H15" s="138"/>
      <c r="I15" s="22" t="s">
        <v>27</v>
      </c>
      <c r="J15" s="20" t="str">
        <f>IF('Rekapitulace stavby'!AN11="","",'Rekapitulace stavby'!AN11)</f>
        <v/>
      </c>
      <c r="K15" s="7"/>
      <c r="L15" s="25"/>
    </row>
    <row r="16" spans="2:12" s="1" customFormat="1" ht="6.95" customHeight="1">
      <c r="B16" s="25"/>
      <c r="E16" s="138"/>
      <c r="F16" s="138"/>
      <c r="G16" s="138"/>
      <c r="H16" s="138"/>
      <c r="K16" s="7"/>
      <c r="L16" s="25"/>
    </row>
    <row r="17" spans="2:12" s="1" customFormat="1" ht="12" customHeight="1">
      <c r="B17" s="25"/>
      <c r="D17" s="22" t="s">
        <v>28</v>
      </c>
      <c r="E17" s="138"/>
      <c r="F17" s="138"/>
      <c r="G17" s="138"/>
      <c r="H17" s="138"/>
      <c r="I17" s="22" t="s">
        <v>26</v>
      </c>
      <c r="J17" s="20" t="str">
        <f>'Rekapitulace stavby'!AN13</f>
        <v/>
      </c>
      <c r="K17" s="7"/>
      <c r="L17" s="25"/>
    </row>
    <row r="18" spans="2:12" s="1" customFormat="1" ht="18" customHeight="1">
      <c r="B18" s="25"/>
      <c r="E18" s="191" t="str">
        <f>'Rekapitulace stavby'!E14</f>
        <v xml:space="preserve"> </v>
      </c>
      <c r="F18" s="191"/>
      <c r="G18" s="191"/>
      <c r="H18" s="191"/>
      <c r="I18" s="22" t="s">
        <v>27</v>
      </c>
      <c r="J18" s="20" t="str">
        <f>'Rekapitulace stavby'!AN14</f>
        <v/>
      </c>
      <c r="K18" s="7"/>
      <c r="L18" s="25"/>
    </row>
    <row r="19" spans="2:12" s="1" customFormat="1" ht="6.95" customHeight="1">
      <c r="B19" s="25"/>
      <c r="E19" s="138"/>
      <c r="F19" s="138"/>
      <c r="G19" s="138"/>
      <c r="H19" s="138"/>
      <c r="K19" s="7"/>
      <c r="L19" s="25"/>
    </row>
    <row r="20" spans="2:12" s="1" customFormat="1" ht="12" customHeight="1">
      <c r="B20" s="25"/>
      <c r="D20" s="22" t="s">
        <v>29</v>
      </c>
      <c r="E20" s="138"/>
      <c r="F20" s="138" t="str">
        <f>+'Rekapitulace stavby'!L16</f>
        <v>PK Flora – Projekční kancelář</v>
      </c>
      <c r="G20" s="138"/>
      <c r="H20" s="138"/>
      <c r="I20" s="22" t="s">
        <v>26</v>
      </c>
      <c r="J20" s="20" t="str">
        <f>IF('Rekapitulace stavby'!AN16="","",'Rekapitulace stavby'!AN16)</f>
        <v/>
      </c>
      <c r="K20" s="7"/>
      <c r="L20" s="25"/>
    </row>
    <row r="21" spans="2:12" s="1" customFormat="1" ht="18" customHeight="1">
      <c r="B21" s="25"/>
      <c r="E21" s="139" t="str">
        <f>IF('Rekapitulace stavby'!E17="","",'Rekapitulace stavby'!E17)</f>
        <v xml:space="preserve"> </v>
      </c>
      <c r="F21" s="138"/>
      <c r="G21" s="138"/>
      <c r="H21" s="138"/>
      <c r="I21" s="22" t="s">
        <v>27</v>
      </c>
      <c r="J21" s="20" t="str">
        <f>IF('Rekapitulace stavby'!AN17="","",'Rekapitulace stavby'!AN17)</f>
        <v/>
      </c>
      <c r="K21" s="7"/>
      <c r="L21" s="25"/>
    </row>
    <row r="22" spans="2:12" s="1" customFormat="1" ht="6.95" customHeight="1">
      <c r="B22" s="25"/>
      <c r="E22" s="138"/>
      <c r="F22" s="138"/>
      <c r="G22" s="138"/>
      <c r="H22" s="138"/>
      <c r="K22" s="7"/>
      <c r="L22" s="25"/>
    </row>
    <row r="23" spans="2:12" s="1" customFormat="1" ht="12" customHeight="1">
      <c r="B23" s="25"/>
      <c r="D23" s="22" t="s">
        <v>30</v>
      </c>
      <c r="E23" s="138"/>
      <c r="F23" s="138" t="str">
        <f>+'Rekapitulace stavby'!L19</f>
        <v>Ing.Ivana Zobačová / Ing. Tomáš Kubasch</v>
      </c>
      <c r="G23" s="138"/>
      <c r="H23" s="138"/>
      <c r="I23" s="22" t="s">
        <v>26</v>
      </c>
      <c r="J23" s="20" t="str">
        <f>IF('Rekapitulace stavby'!AN19="","",'Rekapitulace stavby'!AN19)</f>
        <v/>
      </c>
      <c r="K23" s="7"/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27</v>
      </c>
      <c r="J24" s="20" t="str">
        <f>IF('Rekapitulace stavby'!AN20="","",'Rekapitulace stavby'!AN20)</f>
        <v/>
      </c>
      <c r="K24" s="7"/>
      <c r="L24" s="25"/>
    </row>
    <row r="25" spans="2:12" s="1" customFormat="1" ht="6.95" customHeight="1">
      <c r="B25" s="25"/>
      <c r="K25" s="7"/>
      <c r="L25" s="25"/>
    </row>
    <row r="26" spans="2:12" s="1" customFormat="1" ht="12" customHeight="1">
      <c r="B26" s="25"/>
      <c r="D26" s="22" t="s">
        <v>32</v>
      </c>
      <c r="K26" s="7"/>
      <c r="L26" s="25"/>
    </row>
    <row r="27" spans="2:12" s="7" customFormat="1" ht="16.5" customHeight="1">
      <c r="B27" s="77"/>
      <c r="E27" s="157" t="s">
        <v>1</v>
      </c>
      <c r="F27" s="157"/>
      <c r="G27" s="157"/>
      <c r="H27" s="157"/>
      <c r="L27" s="77"/>
    </row>
    <row r="28" spans="2:12" s="1" customFormat="1" ht="6.95" customHeight="1">
      <c r="B28" s="25"/>
      <c r="K28" s="7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143"/>
      <c r="L29" s="25"/>
    </row>
    <row r="30" spans="2:12" s="1" customFormat="1" ht="25.35" customHeight="1">
      <c r="B30" s="25"/>
      <c r="D30" s="78" t="s">
        <v>33</v>
      </c>
      <c r="J30" s="58">
        <f>ROUND(J120,2)</f>
        <v>0</v>
      </c>
      <c r="K30" s="7"/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143"/>
      <c r="L31" s="25"/>
    </row>
    <row r="32" spans="2:12" s="1" customFormat="1" ht="14.45" customHeight="1">
      <c r="B32" s="25"/>
      <c r="F32" s="28" t="s">
        <v>35</v>
      </c>
      <c r="I32" s="28" t="s">
        <v>34</v>
      </c>
      <c r="J32" s="28" t="s">
        <v>36</v>
      </c>
      <c r="K32" s="7"/>
      <c r="L32" s="25"/>
    </row>
    <row r="33" spans="2:12" s="1" customFormat="1" ht="14.45" customHeight="1">
      <c r="B33" s="25"/>
      <c r="D33" s="79" t="s">
        <v>37</v>
      </c>
      <c r="E33" s="22" t="s">
        <v>38</v>
      </c>
      <c r="F33" s="80">
        <f>ROUND((SUM(BE120:BE140)),2)</f>
        <v>0</v>
      </c>
      <c r="I33" s="81">
        <v>0.21</v>
      </c>
      <c r="J33" s="80">
        <f>ROUND(((SUM(BE120:BE140))*I33),2)</f>
        <v>0</v>
      </c>
      <c r="K33" s="7"/>
      <c r="L33" s="25"/>
    </row>
    <row r="34" spans="2:12" s="1" customFormat="1" ht="14.45" customHeight="1">
      <c r="B34" s="25"/>
      <c r="E34" s="22" t="s">
        <v>39</v>
      </c>
      <c r="F34" s="80">
        <f>ROUND((SUM(BF120:BF140)),2)</f>
        <v>0</v>
      </c>
      <c r="I34" s="81">
        <v>0.15</v>
      </c>
      <c r="J34" s="80">
        <f>ROUND(((SUM(BF120:BF140))*I34),2)</f>
        <v>0</v>
      </c>
      <c r="K34" s="7"/>
      <c r="L34" s="25"/>
    </row>
    <row r="35" spans="2:12" s="1" customFormat="1" ht="14.45" customHeight="1" hidden="1">
      <c r="B35" s="25"/>
      <c r="E35" s="22" t="s">
        <v>40</v>
      </c>
      <c r="F35" s="80">
        <f>ROUND((SUM(BG120:BG140)),2)</f>
        <v>0</v>
      </c>
      <c r="I35" s="81">
        <v>0.21</v>
      </c>
      <c r="J35" s="80">
        <f>0</f>
        <v>0</v>
      </c>
      <c r="K35" s="7"/>
      <c r="L35" s="25"/>
    </row>
    <row r="36" spans="2:12" s="1" customFormat="1" ht="14.45" customHeight="1" hidden="1">
      <c r="B36" s="25"/>
      <c r="E36" s="22" t="s">
        <v>41</v>
      </c>
      <c r="F36" s="80">
        <f>ROUND((SUM(BH120:BH140)),2)</f>
        <v>0</v>
      </c>
      <c r="I36" s="81">
        <v>0.15</v>
      </c>
      <c r="J36" s="80">
        <f>0</f>
        <v>0</v>
      </c>
      <c r="K36" s="7"/>
      <c r="L36" s="25"/>
    </row>
    <row r="37" spans="2:12" s="1" customFormat="1" ht="14.45" customHeight="1" hidden="1">
      <c r="B37" s="25"/>
      <c r="E37" s="22" t="s">
        <v>42</v>
      </c>
      <c r="F37" s="80">
        <f>ROUND((SUM(BI120:BI140)),2)</f>
        <v>0</v>
      </c>
      <c r="I37" s="81">
        <v>0</v>
      </c>
      <c r="J37" s="80">
        <f>0</f>
        <v>0</v>
      </c>
      <c r="K37" s="7"/>
      <c r="L37" s="25"/>
    </row>
    <row r="38" spans="2:12" s="1" customFormat="1" ht="6.95" customHeight="1">
      <c r="B38" s="25"/>
      <c r="K38" s="7"/>
      <c r="L38" s="25"/>
    </row>
    <row r="39" spans="2:12" s="1" customFormat="1" ht="25.35" customHeight="1">
      <c r="B39" s="25"/>
      <c r="C39" s="82"/>
      <c r="D39" s="83" t="s">
        <v>43</v>
      </c>
      <c r="E39" s="49"/>
      <c r="F39" s="49"/>
      <c r="G39" s="84" t="s">
        <v>44</v>
      </c>
      <c r="H39" s="85" t="s">
        <v>45</v>
      </c>
      <c r="I39" s="49"/>
      <c r="J39" s="86">
        <f>SUM(J30:J37)</f>
        <v>0</v>
      </c>
      <c r="K39" s="144"/>
      <c r="L39" s="25"/>
    </row>
    <row r="40" spans="2:12" s="1" customFormat="1" ht="14.45" customHeight="1">
      <c r="B40" s="25"/>
      <c r="K40" s="7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46</v>
      </c>
      <c r="E50" s="35"/>
      <c r="F50" s="35"/>
      <c r="G50" s="34" t="s">
        <v>47</v>
      </c>
      <c r="H50" s="35"/>
      <c r="I50" s="35"/>
      <c r="J50" s="35"/>
      <c r="K50" s="14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48</v>
      </c>
      <c r="E61" s="27"/>
      <c r="F61" s="87" t="s">
        <v>49</v>
      </c>
      <c r="G61" s="36" t="s">
        <v>48</v>
      </c>
      <c r="H61" s="27"/>
      <c r="I61" s="27"/>
      <c r="J61" s="88" t="s">
        <v>49</v>
      </c>
      <c r="K61" s="146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50</v>
      </c>
      <c r="E65" s="35"/>
      <c r="F65" s="35"/>
      <c r="G65" s="34" t="s">
        <v>51</v>
      </c>
      <c r="H65" s="35"/>
      <c r="I65" s="35"/>
      <c r="J65" s="35"/>
      <c r="K65" s="14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48</v>
      </c>
      <c r="E76" s="27"/>
      <c r="F76" s="87" t="s">
        <v>49</v>
      </c>
      <c r="G76" s="36" t="s">
        <v>48</v>
      </c>
      <c r="H76" s="27"/>
      <c r="I76" s="27"/>
      <c r="J76" s="88" t="s">
        <v>49</v>
      </c>
      <c r="K76" s="146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147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148"/>
      <c r="L81" s="25"/>
    </row>
    <row r="82" spans="2:12" s="1" customFormat="1" ht="24.95" customHeight="1">
      <c r="B82" s="25"/>
      <c r="C82" s="17" t="s">
        <v>86</v>
      </c>
      <c r="K82" s="7"/>
      <c r="L82" s="25"/>
    </row>
    <row r="83" spans="2:12" s="1" customFormat="1" ht="6.95" customHeight="1">
      <c r="B83" s="25"/>
      <c r="K83" s="7"/>
      <c r="L83" s="25"/>
    </row>
    <row r="84" spans="2:12" s="1" customFormat="1" ht="12" customHeight="1">
      <c r="B84" s="25"/>
      <c r="C84" s="22" t="s">
        <v>14</v>
      </c>
      <c r="K84" s="7"/>
      <c r="L84" s="25"/>
    </row>
    <row r="85" spans="2:12" s="1" customFormat="1" ht="16.5" customHeight="1">
      <c r="B85" s="25"/>
      <c r="E85" s="189" t="str">
        <f>E7</f>
        <v>Obnova S - centra Hodonín, p.o.</v>
      </c>
      <c r="F85" s="190"/>
      <c r="G85" s="190"/>
      <c r="H85" s="190"/>
      <c r="K85" s="7"/>
      <c r="L85" s="25"/>
    </row>
    <row r="86" spans="2:12" s="1" customFormat="1" ht="12" customHeight="1">
      <c r="B86" s="25"/>
      <c r="C86" s="22" t="s">
        <v>84</v>
      </c>
      <c r="K86" s="7"/>
      <c r="L86" s="25"/>
    </row>
    <row r="87" spans="2:12" s="1" customFormat="1" ht="16.5" customHeight="1">
      <c r="B87" s="25"/>
      <c r="E87" s="175" t="str">
        <f>E9</f>
        <v>IO 02 - PARKOVÉ CHODNÍKY A KOMUNIKACE</v>
      </c>
      <c r="F87" s="188"/>
      <c r="G87" s="188"/>
      <c r="H87" s="188"/>
      <c r="K87" s="7"/>
      <c r="L87" s="25"/>
    </row>
    <row r="88" spans="2:12" s="1" customFormat="1" ht="6.95" customHeight="1">
      <c r="B88" s="25"/>
      <c r="K88" s="7"/>
      <c r="L88" s="25"/>
    </row>
    <row r="89" spans="2:12" s="1" customFormat="1" ht="12" customHeight="1">
      <c r="B89" s="25"/>
      <c r="C89" s="22" t="s">
        <v>20</v>
      </c>
      <c r="F89" s="20" t="str">
        <f>F12</f>
        <v>Na Pískách 4037/11, 69501 Hodonín</v>
      </c>
      <c r="I89" s="22" t="s">
        <v>22</v>
      </c>
      <c r="J89" s="45" t="str">
        <f>IF(J12="","",J12)</f>
        <v/>
      </c>
      <c r="K89" s="7"/>
      <c r="L89" s="25"/>
    </row>
    <row r="90" spans="2:12" s="1" customFormat="1" ht="6.95" customHeight="1">
      <c r="B90" s="25"/>
      <c r="K90" s="7"/>
      <c r="L90" s="25"/>
    </row>
    <row r="91" spans="2:12" s="1" customFormat="1" ht="15.2" customHeight="1">
      <c r="B91" s="25"/>
      <c r="C91" s="22" t="s">
        <v>25</v>
      </c>
      <c r="F91" s="20" t="str">
        <f>E15</f>
        <v xml:space="preserve"> </v>
      </c>
      <c r="I91" s="22" t="s">
        <v>29</v>
      </c>
      <c r="J91" s="23" t="str">
        <f>E21</f>
        <v xml:space="preserve"> </v>
      </c>
      <c r="K91" s="7"/>
      <c r="L91" s="25"/>
    </row>
    <row r="92" spans="2:12" s="1" customFormat="1" ht="15.2" customHeight="1">
      <c r="B92" s="25"/>
      <c r="C92" s="22" t="s">
        <v>28</v>
      </c>
      <c r="F92" s="20" t="str">
        <f>IF(E18="","",E18)</f>
        <v xml:space="preserve"> </v>
      </c>
      <c r="I92" s="22" t="s">
        <v>30</v>
      </c>
      <c r="J92" s="23" t="str">
        <f>E24</f>
        <v xml:space="preserve"> </v>
      </c>
      <c r="K92" s="7"/>
      <c r="L92" s="25"/>
    </row>
    <row r="93" spans="2:12" s="1" customFormat="1" ht="10.35" customHeight="1">
      <c r="B93" s="25"/>
      <c r="K93" s="7"/>
      <c r="L93" s="25"/>
    </row>
    <row r="94" spans="2:12" s="1" customFormat="1" ht="29.25" customHeight="1">
      <c r="B94" s="25"/>
      <c r="C94" s="89" t="s">
        <v>87</v>
      </c>
      <c r="D94" s="82"/>
      <c r="E94" s="82"/>
      <c r="F94" s="82"/>
      <c r="G94" s="82"/>
      <c r="H94" s="82"/>
      <c r="I94" s="82"/>
      <c r="J94" s="90" t="s">
        <v>88</v>
      </c>
      <c r="K94" s="149"/>
      <c r="L94" s="25"/>
    </row>
    <row r="95" spans="2:12" s="1" customFormat="1" ht="10.35" customHeight="1">
      <c r="B95" s="25"/>
      <c r="K95" s="7"/>
      <c r="L95" s="25"/>
    </row>
    <row r="96" spans="2:47" s="1" customFormat="1" ht="22.9" customHeight="1">
      <c r="B96" s="25"/>
      <c r="C96" s="91" t="s">
        <v>89</v>
      </c>
      <c r="J96" s="58">
        <f>J120</f>
        <v>0</v>
      </c>
      <c r="K96" s="7"/>
      <c r="L96" s="25"/>
      <c r="AU96" s="13" t="s">
        <v>90</v>
      </c>
    </row>
    <row r="97" spans="2:12" s="8" customFormat="1" ht="24.95" customHeight="1">
      <c r="B97" s="92"/>
      <c r="D97" s="93" t="s">
        <v>91</v>
      </c>
      <c r="E97" s="94"/>
      <c r="F97" s="94"/>
      <c r="G97" s="94"/>
      <c r="H97" s="94"/>
      <c r="I97" s="94"/>
      <c r="J97" s="95">
        <f>J121</f>
        <v>0</v>
      </c>
      <c r="K97" s="150"/>
      <c r="L97" s="92"/>
    </row>
    <row r="98" spans="2:12" s="9" customFormat="1" ht="19.9" customHeight="1">
      <c r="B98" s="96"/>
      <c r="D98" s="97" t="s">
        <v>92</v>
      </c>
      <c r="E98" s="98"/>
      <c r="F98" s="98"/>
      <c r="G98" s="98"/>
      <c r="H98" s="98"/>
      <c r="I98" s="98"/>
      <c r="J98" s="99">
        <f>J122</f>
        <v>0</v>
      </c>
      <c r="K98" s="151"/>
      <c r="L98" s="96"/>
    </row>
    <row r="99" spans="2:12" s="9" customFormat="1" ht="19.9" customHeight="1">
      <c r="B99" s="96"/>
      <c r="D99" s="97" t="s">
        <v>93</v>
      </c>
      <c r="E99" s="98"/>
      <c r="F99" s="98"/>
      <c r="G99" s="98"/>
      <c r="H99" s="98"/>
      <c r="I99" s="98"/>
      <c r="J99" s="99">
        <f>J131</f>
        <v>0</v>
      </c>
      <c r="K99" s="151"/>
      <c r="L99" s="96"/>
    </row>
    <row r="100" spans="2:12" s="9" customFormat="1" ht="19.9" customHeight="1">
      <c r="B100" s="96"/>
      <c r="D100" s="97" t="s">
        <v>94</v>
      </c>
      <c r="E100" s="98"/>
      <c r="F100" s="98"/>
      <c r="G100" s="98"/>
      <c r="H100" s="98"/>
      <c r="I100" s="98"/>
      <c r="J100" s="99">
        <f>J139</f>
        <v>0</v>
      </c>
      <c r="K100" s="151"/>
      <c r="L100" s="96"/>
    </row>
    <row r="101" spans="2:12" s="1" customFormat="1" ht="21.75" customHeight="1">
      <c r="B101" s="25"/>
      <c r="K101" s="7"/>
      <c r="L101" s="25"/>
    </row>
    <row r="102" spans="2:12" s="1" customFormat="1" ht="6.95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147"/>
      <c r="L102" s="25"/>
    </row>
    <row r="106" spans="2:12" s="1" customFormat="1" ht="6.95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148"/>
      <c r="L106" s="25"/>
    </row>
    <row r="107" spans="2:12" s="1" customFormat="1" ht="24.95" customHeight="1">
      <c r="B107" s="25"/>
      <c r="C107" s="17" t="s">
        <v>95</v>
      </c>
      <c r="K107" s="7"/>
      <c r="L107" s="25"/>
    </row>
    <row r="108" spans="2:12" s="1" customFormat="1" ht="6.95" customHeight="1">
      <c r="B108" s="25"/>
      <c r="K108" s="7"/>
      <c r="L108" s="25"/>
    </row>
    <row r="109" spans="2:12" s="1" customFormat="1" ht="12" customHeight="1">
      <c r="B109" s="25"/>
      <c r="C109" s="22" t="s">
        <v>14</v>
      </c>
      <c r="K109" s="7"/>
      <c r="L109" s="25"/>
    </row>
    <row r="110" spans="2:12" s="1" customFormat="1" ht="16.5" customHeight="1">
      <c r="B110" s="25"/>
      <c r="E110" s="189" t="str">
        <f>E7</f>
        <v>Obnova S - centra Hodonín, p.o.</v>
      </c>
      <c r="F110" s="190"/>
      <c r="G110" s="190"/>
      <c r="H110" s="190"/>
      <c r="K110" s="7"/>
      <c r="L110" s="25"/>
    </row>
    <row r="111" spans="2:12" s="1" customFormat="1" ht="12" customHeight="1">
      <c r="B111" s="25"/>
      <c r="C111" s="22" t="s">
        <v>84</v>
      </c>
      <c r="K111" s="7"/>
      <c r="L111" s="25"/>
    </row>
    <row r="112" spans="2:12" s="1" customFormat="1" ht="16.5" customHeight="1">
      <c r="B112" s="25"/>
      <c r="E112" s="175" t="str">
        <f>E9</f>
        <v>IO 02 - PARKOVÉ CHODNÍKY A KOMUNIKACE</v>
      </c>
      <c r="F112" s="188"/>
      <c r="G112" s="188"/>
      <c r="H112" s="188"/>
      <c r="K112" s="7"/>
      <c r="L112" s="25"/>
    </row>
    <row r="113" spans="2:12" s="1" customFormat="1" ht="6.95" customHeight="1">
      <c r="B113" s="25"/>
      <c r="K113" s="7"/>
      <c r="L113" s="25"/>
    </row>
    <row r="114" spans="2:12" s="1" customFormat="1" ht="12" customHeight="1">
      <c r="B114" s="25"/>
      <c r="C114" s="22" t="s">
        <v>20</v>
      </c>
      <c r="F114" s="20" t="str">
        <f>F12</f>
        <v>Na Pískách 4037/11, 69501 Hodonín</v>
      </c>
      <c r="I114" s="22" t="s">
        <v>22</v>
      </c>
      <c r="J114" s="45" t="str">
        <f>IF(J12="","",J12)</f>
        <v/>
      </c>
      <c r="K114" s="7"/>
      <c r="L114" s="25"/>
    </row>
    <row r="115" spans="2:12" s="1" customFormat="1" ht="6.95" customHeight="1">
      <c r="B115" s="25"/>
      <c r="K115" s="7"/>
      <c r="L115" s="25"/>
    </row>
    <row r="116" spans="2:12" s="1" customFormat="1" ht="15.2" customHeight="1">
      <c r="B116" s="25"/>
      <c r="C116" s="22" t="s">
        <v>25</v>
      </c>
      <c r="F116" s="20" t="str">
        <f>E15</f>
        <v xml:space="preserve"> </v>
      </c>
      <c r="I116" s="22" t="s">
        <v>29</v>
      </c>
      <c r="J116" s="23" t="str">
        <f>E21</f>
        <v xml:space="preserve"> </v>
      </c>
      <c r="K116" s="7"/>
      <c r="L116" s="25"/>
    </row>
    <row r="117" spans="2:12" s="1" customFormat="1" ht="15.2" customHeight="1">
      <c r="B117" s="25"/>
      <c r="C117" s="22" t="s">
        <v>28</v>
      </c>
      <c r="F117" s="20" t="str">
        <f>IF(E18="","",E18)</f>
        <v xml:space="preserve"> </v>
      </c>
      <c r="I117" s="22" t="s">
        <v>30</v>
      </c>
      <c r="J117" s="23" t="str">
        <f>E24</f>
        <v xml:space="preserve"> </v>
      </c>
      <c r="K117" s="7"/>
      <c r="L117" s="25"/>
    </row>
    <row r="118" spans="2:23" s="1" customFormat="1" ht="10.35" customHeight="1">
      <c r="B118" s="25"/>
      <c r="K118" s="7"/>
      <c r="L118" s="25"/>
      <c r="W118" s="153"/>
    </row>
    <row r="119" spans="2:23" s="10" customFormat="1" ht="29.25" customHeight="1">
      <c r="B119" s="100"/>
      <c r="C119" s="101" t="s">
        <v>96</v>
      </c>
      <c r="D119" s="102" t="s">
        <v>58</v>
      </c>
      <c r="E119" s="102" t="s">
        <v>54</v>
      </c>
      <c r="F119" s="102" t="s">
        <v>55</v>
      </c>
      <c r="G119" s="102" t="s">
        <v>97</v>
      </c>
      <c r="H119" s="102" t="s">
        <v>98</v>
      </c>
      <c r="I119" s="102" t="s">
        <v>99</v>
      </c>
      <c r="J119" s="103" t="s">
        <v>88</v>
      </c>
      <c r="K119" s="104" t="s">
        <v>175</v>
      </c>
      <c r="L119" s="100"/>
      <c r="M119" s="51" t="s">
        <v>1</v>
      </c>
      <c r="N119" s="52" t="s">
        <v>37</v>
      </c>
      <c r="O119" s="52" t="s">
        <v>100</v>
      </c>
      <c r="P119" s="52" t="s">
        <v>101</v>
      </c>
      <c r="Q119" s="52" t="s">
        <v>102</v>
      </c>
      <c r="R119" s="52" t="s">
        <v>103</v>
      </c>
      <c r="S119" s="52" t="s">
        <v>104</v>
      </c>
      <c r="T119" s="53" t="s">
        <v>105</v>
      </c>
      <c r="W119" s="153"/>
    </row>
    <row r="120" spans="2:63" s="1" customFormat="1" ht="22.9" customHeight="1">
      <c r="B120" s="25"/>
      <c r="C120" s="56" t="s">
        <v>106</v>
      </c>
      <c r="J120" s="105">
        <f>BK120</f>
        <v>0</v>
      </c>
      <c r="K120" s="7"/>
      <c r="L120" s="25"/>
      <c r="M120" s="54"/>
      <c r="N120" s="46"/>
      <c r="O120" s="46"/>
      <c r="P120" s="106">
        <f>P121</f>
        <v>1302.7737664840001</v>
      </c>
      <c r="Q120" s="46"/>
      <c r="R120" s="106">
        <f>R121</f>
        <v>13469.300100000002</v>
      </c>
      <c r="S120" s="46"/>
      <c r="T120" s="107">
        <f>T121</f>
        <v>13469.300100000002</v>
      </c>
      <c r="AT120" s="13" t="s">
        <v>72</v>
      </c>
      <c r="AU120" s="13" t="s">
        <v>90</v>
      </c>
      <c r="BK120" s="108">
        <f>BK121</f>
        <v>0</v>
      </c>
    </row>
    <row r="121" spans="2:63" s="11" customFormat="1" ht="25.9" customHeight="1">
      <c r="B121" s="109"/>
      <c r="D121" s="110" t="s">
        <v>72</v>
      </c>
      <c r="E121" s="111" t="s">
        <v>107</v>
      </c>
      <c r="F121" s="111" t="s">
        <v>108</v>
      </c>
      <c r="J121" s="112">
        <f>BK121</f>
        <v>0</v>
      </c>
      <c r="K121" s="152"/>
      <c r="L121" s="109"/>
      <c r="M121" s="113"/>
      <c r="P121" s="114">
        <f>P122+P131+P139</f>
        <v>1302.7737664840001</v>
      </c>
      <c r="R121" s="114">
        <f>R122+R131+R139</f>
        <v>13469.300100000002</v>
      </c>
      <c r="T121" s="115">
        <f>T122+T131+T139</f>
        <v>13469.300100000002</v>
      </c>
      <c r="AR121" s="110" t="s">
        <v>19</v>
      </c>
      <c r="AT121" s="116" t="s">
        <v>72</v>
      </c>
      <c r="AU121" s="116" t="s">
        <v>73</v>
      </c>
      <c r="AY121" s="110" t="s">
        <v>109</v>
      </c>
      <c r="BK121" s="117">
        <f>BK122+BK131+BK139</f>
        <v>0</v>
      </c>
    </row>
    <row r="122" spans="2:63" s="11" customFormat="1" ht="22.9" customHeight="1">
      <c r="B122" s="109"/>
      <c r="D122" s="110" t="s">
        <v>72</v>
      </c>
      <c r="E122" s="118" t="s">
        <v>19</v>
      </c>
      <c r="F122" s="118" t="s">
        <v>110</v>
      </c>
      <c r="J122" s="119">
        <f>BK122</f>
        <v>0</v>
      </c>
      <c r="K122" s="152"/>
      <c r="L122" s="109"/>
      <c r="M122" s="113"/>
      <c r="P122" s="114">
        <f>SUM(P123:P130)</f>
        <v>530.0601764840001</v>
      </c>
      <c r="R122" s="114">
        <f>SUM(R123:R130)</f>
        <v>13469.300100000002</v>
      </c>
      <c r="T122" s="115">
        <f>SUM(T123:T130)</f>
        <v>13469.300100000002</v>
      </c>
      <c r="AR122" s="110" t="s">
        <v>19</v>
      </c>
      <c r="AT122" s="116" t="s">
        <v>72</v>
      </c>
      <c r="AU122" s="116" t="s">
        <v>19</v>
      </c>
      <c r="AY122" s="110" t="s">
        <v>109</v>
      </c>
      <c r="BK122" s="117">
        <f>SUM(BK123:BK130)</f>
        <v>0</v>
      </c>
    </row>
    <row r="123" spans="2:65" s="1" customFormat="1" ht="33" customHeight="1">
      <c r="B123" s="120"/>
      <c r="C123" s="121" t="s">
        <v>82</v>
      </c>
      <c r="D123" s="121" t="s">
        <v>111</v>
      </c>
      <c r="E123" s="122" t="s">
        <v>112</v>
      </c>
      <c r="F123" s="123" t="s">
        <v>113</v>
      </c>
      <c r="G123" s="124" t="s">
        <v>114</v>
      </c>
      <c r="H123" s="125">
        <f>+(5*6.2*2+5.7*5)*0.3+0.3*(2*369.21+2*155.58+2.5*175.05+1.6*28.23+6*1.2*2+3.5*62.53+19*13.35-2*13.9)+0.26*(2.7*20.4+7.85*20.4+3.5*175.05+1.6*19.44+20.42*18.5+10.7*25.3+8.3*14.7)</f>
        <v>1048.2605400000002</v>
      </c>
      <c r="I123" s="126"/>
      <c r="J123" s="126">
        <f aca="true" t="shared" si="0" ref="J123:J130">ROUND(I123*H123,2)</f>
        <v>0</v>
      </c>
      <c r="K123" s="140"/>
      <c r="L123" s="25"/>
      <c r="M123" s="127" t="s">
        <v>1</v>
      </c>
      <c r="N123" s="128" t="s">
        <v>38</v>
      </c>
      <c r="O123" s="129">
        <v>0.212</v>
      </c>
      <c r="P123" s="129">
        <f aca="true" t="shared" si="1" ref="P123:P130">O123*H123</f>
        <v>222.23123448000004</v>
      </c>
      <c r="Q123" s="129">
        <v>0</v>
      </c>
      <c r="R123" s="129">
        <f aca="true" t="shared" si="2" ref="R123:R130">Q123*H123</f>
        <v>0</v>
      </c>
      <c r="S123" s="129">
        <v>0</v>
      </c>
      <c r="T123" s="130">
        <f aca="true" t="shared" si="3" ref="T123:T130">S123*H123</f>
        <v>0</v>
      </c>
      <c r="AR123" s="131" t="s">
        <v>115</v>
      </c>
      <c r="AT123" s="131" t="s">
        <v>111</v>
      </c>
      <c r="AU123" s="131" t="s">
        <v>82</v>
      </c>
      <c r="AY123" s="13" t="s">
        <v>109</v>
      </c>
      <c r="BE123" s="132">
        <f aca="true" t="shared" si="4" ref="BE123:BE130">IF(N123="základní",J123,0)</f>
        <v>0</v>
      </c>
      <c r="BF123" s="132">
        <f aca="true" t="shared" si="5" ref="BF123:BF130">IF(N123="snížená",J123,0)</f>
        <v>0</v>
      </c>
      <c r="BG123" s="132">
        <f aca="true" t="shared" si="6" ref="BG123:BG130">IF(N123="zákl. přenesená",J123,0)</f>
        <v>0</v>
      </c>
      <c r="BH123" s="132">
        <f aca="true" t="shared" si="7" ref="BH123:BH130">IF(N123="sníž. přenesená",J123,0)</f>
        <v>0</v>
      </c>
      <c r="BI123" s="132">
        <f aca="true" t="shared" si="8" ref="BI123:BI130">IF(N123="nulová",J123,0)</f>
        <v>0</v>
      </c>
      <c r="BJ123" s="13" t="s">
        <v>19</v>
      </c>
      <c r="BK123" s="132">
        <f aca="true" t="shared" si="9" ref="BK123:BK130">ROUND(I123*H123,2)</f>
        <v>0</v>
      </c>
      <c r="BL123" s="13" t="s">
        <v>115</v>
      </c>
      <c r="BM123" s="131" t="s">
        <v>116</v>
      </c>
    </row>
    <row r="124" spans="2:65" s="1" customFormat="1" ht="37.9" customHeight="1">
      <c r="B124" s="120"/>
      <c r="C124" s="121" t="s">
        <v>117</v>
      </c>
      <c r="D124" s="121" t="s">
        <v>111</v>
      </c>
      <c r="E124" s="122" t="s">
        <v>118</v>
      </c>
      <c r="F124" s="123" t="s">
        <v>119</v>
      </c>
      <c r="G124" s="124" t="s">
        <v>114</v>
      </c>
      <c r="H124" s="125">
        <f>+H123*0.7</f>
        <v>733.7823780000001</v>
      </c>
      <c r="I124" s="126"/>
      <c r="J124" s="126">
        <f t="shared" si="0"/>
        <v>0</v>
      </c>
      <c r="K124" s="140" t="s">
        <v>177</v>
      </c>
      <c r="L124" s="25"/>
      <c r="M124" s="127" t="s">
        <v>1</v>
      </c>
      <c r="N124" s="128" t="s">
        <v>38</v>
      </c>
      <c r="O124" s="129">
        <v>0.087</v>
      </c>
      <c r="P124" s="129">
        <f t="shared" si="1"/>
        <v>63.839066886000005</v>
      </c>
      <c r="Q124" s="129">
        <v>0</v>
      </c>
      <c r="R124" s="129">
        <f t="shared" si="2"/>
        <v>0</v>
      </c>
      <c r="S124" s="129">
        <v>0</v>
      </c>
      <c r="T124" s="130">
        <f t="shared" si="3"/>
        <v>0</v>
      </c>
      <c r="AR124" s="131" t="s">
        <v>115</v>
      </c>
      <c r="AT124" s="131" t="s">
        <v>111</v>
      </c>
      <c r="AU124" s="131" t="s">
        <v>82</v>
      </c>
      <c r="AY124" s="13" t="s">
        <v>109</v>
      </c>
      <c r="BE124" s="132">
        <f t="shared" si="4"/>
        <v>0</v>
      </c>
      <c r="BF124" s="132">
        <f t="shared" si="5"/>
        <v>0</v>
      </c>
      <c r="BG124" s="132">
        <f t="shared" si="6"/>
        <v>0</v>
      </c>
      <c r="BH124" s="132">
        <f t="shared" si="7"/>
        <v>0</v>
      </c>
      <c r="BI124" s="132">
        <f t="shared" si="8"/>
        <v>0</v>
      </c>
      <c r="BJ124" s="13" t="s">
        <v>19</v>
      </c>
      <c r="BK124" s="132">
        <f t="shared" si="9"/>
        <v>0</v>
      </c>
      <c r="BL124" s="13" t="s">
        <v>115</v>
      </c>
      <c r="BM124" s="131" t="s">
        <v>120</v>
      </c>
    </row>
    <row r="125" spans="2:65" s="205" customFormat="1" ht="24.2" customHeight="1">
      <c r="B125" s="192"/>
      <c r="C125" s="193" t="s">
        <v>115</v>
      </c>
      <c r="D125" s="193" t="s">
        <v>111</v>
      </c>
      <c r="E125" s="194" t="s">
        <v>121</v>
      </c>
      <c r="F125" s="195" t="s">
        <v>122</v>
      </c>
      <c r="G125" s="196" t="s">
        <v>114</v>
      </c>
      <c r="H125" s="197">
        <f>+H124</f>
        <v>733.7823780000001</v>
      </c>
      <c r="I125" s="198"/>
      <c r="J125" s="198">
        <f t="shared" si="0"/>
        <v>0</v>
      </c>
      <c r="K125" s="199" t="s">
        <v>184</v>
      </c>
      <c r="L125" s="200"/>
      <c r="M125" s="201" t="s">
        <v>1</v>
      </c>
      <c r="N125" s="202" t="s">
        <v>38</v>
      </c>
      <c r="O125" s="203">
        <v>0.072</v>
      </c>
      <c r="P125" s="203">
        <f t="shared" si="1"/>
        <v>52.83233121600001</v>
      </c>
      <c r="Q125" s="203">
        <v>0</v>
      </c>
      <c r="R125" s="203">
        <f t="shared" si="2"/>
        <v>0</v>
      </c>
      <c r="S125" s="203">
        <v>0</v>
      </c>
      <c r="T125" s="204">
        <f t="shared" si="3"/>
        <v>0</v>
      </c>
      <c r="AR125" s="206" t="s">
        <v>115</v>
      </c>
      <c r="AT125" s="206" t="s">
        <v>111</v>
      </c>
      <c r="AU125" s="206" t="s">
        <v>82</v>
      </c>
      <c r="AY125" s="207" t="s">
        <v>109</v>
      </c>
      <c r="BE125" s="208">
        <f t="shared" si="4"/>
        <v>0</v>
      </c>
      <c r="BF125" s="208">
        <f t="shared" si="5"/>
        <v>0</v>
      </c>
      <c r="BG125" s="208">
        <f t="shared" si="6"/>
        <v>0</v>
      </c>
      <c r="BH125" s="208">
        <f t="shared" si="7"/>
        <v>0</v>
      </c>
      <c r="BI125" s="208">
        <f t="shared" si="8"/>
        <v>0</v>
      </c>
      <c r="BJ125" s="207" t="s">
        <v>19</v>
      </c>
      <c r="BK125" s="208">
        <f>ROUND(I125*H125,2)</f>
        <v>0</v>
      </c>
      <c r="BL125" s="207" t="s">
        <v>115</v>
      </c>
      <c r="BM125" s="206" t="s">
        <v>123</v>
      </c>
    </row>
    <row r="126" spans="2:65" s="205" customFormat="1" ht="33" customHeight="1">
      <c r="B126" s="192"/>
      <c r="C126" s="193" t="s">
        <v>124</v>
      </c>
      <c r="D126" s="193" t="s">
        <v>111</v>
      </c>
      <c r="E126" s="194" t="s">
        <v>188</v>
      </c>
      <c r="F126" s="195" t="s">
        <v>189</v>
      </c>
      <c r="G126" s="196" t="s">
        <v>125</v>
      </c>
      <c r="H126" s="197">
        <f>+H125*1.5</f>
        <v>1100.6735670000003</v>
      </c>
      <c r="I126" s="198"/>
      <c r="J126" s="198">
        <f t="shared" si="0"/>
        <v>0</v>
      </c>
      <c r="K126" s="199" t="s">
        <v>185</v>
      </c>
      <c r="L126" s="200"/>
      <c r="M126" s="201" t="s">
        <v>1</v>
      </c>
      <c r="N126" s="202" t="s">
        <v>38</v>
      </c>
      <c r="O126" s="203">
        <v>0</v>
      </c>
      <c r="P126" s="203">
        <f t="shared" si="1"/>
        <v>0</v>
      </c>
      <c r="Q126" s="203">
        <v>0</v>
      </c>
      <c r="R126" s="203">
        <f t="shared" si="2"/>
        <v>0</v>
      </c>
      <c r="S126" s="203">
        <v>0</v>
      </c>
      <c r="T126" s="204">
        <f t="shared" si="3"/>
        <v>0</v>
      </c>
      <c r="AR126" s="206" t="s">
        <v>115</v>
      </c>
      <c r="AT126" s="206" t="s">
        <v>111</v>
      </c>
      <c r="AU126" s="206" t="s">
        <v>82</v>
      </c>
      <c r="AY126" s="207" t="s">
        <v>109</v>
      </c>
      <c r="BE126" s="208">
        <f t="shared" si="4"/>
        <v>0</v>
      </c>
      <c r="BF126" s="208">
        <f t="shared" si="5"/>
        <v>0</v>
      </c>
      <c r="BG126" s="208">
        <f t="shared" si="6"/>
        <v>0</v>
      </c>
      <c r="BH126" s="208">
        <f t="shared" si="7"/>
        <v>0</v>
      </c>
      <c r="BI126" s="208">
        <f t="shared" si="8"/>
        <v>0</v>
      </c>
      <c r="BJ126" s="207" t="s">
        <v>19</v>
      </c>
      <c r="BK126" s="208">
        <f t="shared" si="9"/>
        <v>0</v>
      </c>
      <c r="BL126" s="207" t="s">
        <v>115</v>
      </c>
      <c r="BM126" s="206" t="s">
        <v>126</v>
      </c>
    </row>
    <row r="127" spans="2:65" s="205" customFormat="1" ht="16.5" customHeight="1">
      <c r="B127" s="192"/>
      <c r="C127" s="193" t="s">
        <v>127</v>
      </c>
      <c r="D127" s="193" t="s">
        <v>111</v>
      </c>
      <c r="E127" s="194" t="s">
        <v>128</v>
      </c>
      <c r="F127" s="195" t="s">
        <v>129</v>
      </c>
      <c r="G127" s="196" t="s">
        <v>114</v>
      </c>
      <c r="H127" s="197">
        <f>+H125</f>
        <v>733.7823780000001</v>
      </c>
      <c r="I127" s="198"/>
      <c r="J127" s="198">
        <f t="shared" si="0"/>
        <v>0</v>
      </c>
      <c r="K127" s="199"/>
      <c r="L127" s="200"/>
      <c r="M127" s="201" t="s">
        <v>1</v>
      </c>
      <c r="N127" s="202" t="s">
        <v>38</v>
      </c>
      <c r="O127" s="203">
        <v>0.009</v>
      </c>
      <c r="P127" s="203">
        <f t="shared" si="1"/>
        <v>6.604041402000001</v>
      </c>
      <c r="Q127" s="203">
        <v>0</v>
      </c>
      <c r="R127" s="203">
        <f t="shared" si="2"/>
        <v>0</v>
      </c>
      <c r="S127" s="203">
        <v>0</v>
      </c>
      <c r="T127" s="204">
        <f t="shared" si="3"/>
        <v>0</v>
      </c>
      <c r="AR127" s="206" t="s">
        <v>115</v>
      </c>
      <c r="AT127" s="206" t="s">
        <v>111</v>
      </c>
      <c r="AU127" s="206" t="s">
        <v>82</v>
      </c>
      <c r="AY127" s="207" t="s">
        <v>109</v>
      </c>
      <c r="BE127" s="208">
        <f t="shared" si="4"/>
        <v>0</v>
      </c>
      <c r="BF127" s="208">
        <f t="shared" si="5"/>
        <v>0</v>
      </c>
      <c r="BG127" s="208">
        <f t="shared" si="6"/>
        <v>0</v>
      </c>
      <c r="BH127" s="208">
        <f t="shared" si="7"/>
        <v>0</v>
      </c>
      <c r="BI127" s="208">
        <f t="shared" si="8"/>
        <v>0</v>
      </c>
      <c r="BJ127" s="207" t="s">
        <v>19</v>
      </c>
      <c r="BK127" s="208">
        <f t="shared" si="9"/>
        <v>0</v>
      </c>
      <c r="BL127" s="207" t="s">
        <v>115</v>
      </c>
      <c r="BM127" s="206" t="s">
        <v>130</v>
      </c>
    </row>
    <row r="128" spans="2:65" s="205" customFormat="1" ht="16.5" customHeight="1">
      <c r="B128" s="192"/>
      <c r="C128" s="193" t="s">
        <v>171</v>
      </c>
      <c r="D128" s="193" t="s">
        <v>111</v>
      </c>
      <c r="E128" s="194" t="s">
        <v>172</v>
      </c>
      <c r="F128" s="195" t="s">
        <v>173</v>
      </c>
      <c r="G128" s="196" t="s">
        <v>134</v>
      </c>
      <c r="H128" s="197">
        <f>(5*6.2*2+5.7*5+2*369.21+2*155.58+2.5*175.05+1.6*28.23+6*1.2*2+3.5*62.53+19*13.35-2*13.9+2.7*20.4+7.85*20.4+3.5*175.05+1.6*19.44+20.42*18.5+10.7*25.3+8.3*14.7)*0.3</f>
        <v>1113.4401</v>
      </c>
      <c r="I128" s="198"/>
      <c r="J128" s="198">
        <f t="shared" si="0"/>
        <v>0</v>
      </c>
      <c r="K128" s="199"/>
      <c r="L128" s="200"/>
      <c r="M128" s="201"/>
      <c r="N128" s="202" t="s">
        <v>38</v>
      </c>
      <c r="O128" s="203">
        <v>0.025</v>
      </c>
      <c r="P128" s="203">
        <f aca="true" t="shared" si="10" ref="P128:P129">O128*H128</f>
        <v>27.836002500000003</v>
      </c>
      <c r="Q128" s="203">
        <v>1</v>
      </c>
      <c r="R128" s="203">
        <f aca="true" t="shared" si="11" ref="R128:R129">Q128*H128</f>
        <v>1113.4401</v>
      </c>
      <c r="S128" s="203">
        <v>1</v>
      </c>
      <c r="T128" s="204">
        <f aca="true" t="shared" si="12" ref="T128:T129">S128*H128</f>
        <v>1113.4401</v>
      </c>
      <c r="AR128" s="206" t="s">
        <v>171</v>
      </c>
      <c r="AT128" s="206" t="s">
        <v>111</v>
      </c>
      <c r="AU128" s="206" t="s">
        <v>82</v>
      </c>
      <c r="AY128" s="207" t="s">
        <v>109</v>
      </c>
      <c r="BE128" s="208">
        <f aca="true" t="shared" si="13" ref="BE128:BE129">IF(N128="základní",J128,0)</f>
        <v>0</v>
      </c>
      <c r="BF128" s="208">
        <f aca="true" t="shared" si="14" ref="BF128:BF129">IF(N128="snížená",J128,0)</f>
        <v>0</v>
      </c>
      <c r="BG128" s="208">
        <f aca="true" t="shared" si="15" ref="BG128:BG129">IF(N128="zákl. přenesená",J128,0)</f>
        <v>0</v>
      </c>
      <c r="BH128" s="208">
        <f aca="true" t="shared" si="16" ref="BH128:BH129">IF(N128="sníž. přenesená",J128,0)</f>
        <v>0</v>
      </c>
      <c r="BI128" s="208">
        <f aca="true" t="shared" si="17" ref="BI128:BI129">IF(N128="nulová",J128,0)</f>
        <v>0</v>
      </c>
      <c r="BJ128" s="207" t="s">
        <v>19</v>
      </c>
      <c r="BK128" s="208">
        <f t="shared" si="9"/>
        <v>0</v>
      </c>
      <c r="BL128" s="207">
        <v>4</v>
      </c>
      <c r="BM128" s="206"/>
    </row>
    <row r="129" spans="2:65" s="205" customFormat="1" ht="25.15" customHeight="1">
      <c r="B129" s="192"/>
      <c r="C129" s="193" t="s">
        <v>131</v>
      </c>
      <c r="D129" s="193" t="s">
        <v>111</v>
      </c>
      <c r="E129" s="194" t="s">
        <v>132</v>
      </c>
      <c r="F129" s="195" t="s">
        <v>133</v>
      </c>
      <c r="G129" s="196" t="s">
        <v>134</v>
      </c>
      <c r="H129" s="197">
        <f>+H132+H137+H138</f>
        <v>6177.930000000001</v>
      </c>
      <c r="I129" s="198"/>
      <c r="J129" s="198">
        <f t="shared" si="0"/>
        <v>0</v>
      </c>
      <c r="K129" s="199" t="s">
        <v>179</v>
      </c>
      <c r="L129" s="200"/>
      <c r="M129" s="201"/>
      <c r="N129" s="202" t="s">
        <v>38</v>
      </c>
      <c r="O129" s="203">
        <v>0.025</v>
      </c>
      <c r="P129" s="203">
        <f t="shared" si="10"/>
        <v>154.44825000000003</v>
      </c>
      <c r="Q129" s="203">
        <v>2</v>
      </c>
      <c r="R129" s="203">
        <f t="shared" si="11"/>
        <v>12355.860000000002</v>
      </c>
      <c r="S129" s="203">
        <v>2</v>
      </c>
      <c r="T129" s="204">
        <f t="shared" si="12"/>
        <v>12355.860000000002</v>
      </c>
      <c r="AR129" s="206" t="s">
        <v>131</v>
      </c>
      <c r="AT129" s="206" t="s">
        <v>111</v>
      </c>
      <c r="AU129" s="206" t="s">
        <v>82</v>
      </c>
      <c r="AY129" s="207" t="s">
        <v>109</v>
      </c>
      <c r="BE129" s="208">
        <f t="shared" si="13"/>
        <v>0</v>
      </c>
      <c r="BF129" s="208">
        <f t="shared" si="14"/>
        <v>0</v>
      </c>
      <c r="BG129" s="208">
        <f t="shared" si="15"/>
        <v>0</v>
      </c>
      <c r="BH129" s="208">
        <f t="shared" si="16"/>
        <v>0</v>
      </c>
      <c r="BI129" s="208">
        <f t="shared" si="17"/>
        <v>0</v>
      </c>
      <c r="BJ129" s="207" t="s">
        <v>19</v>
      </c>
      <c r="BK129" s="208">
        <f t="shared" si="9"/>
        <v>0</v>
      </c>
      <c r="BL129" s="207">
        <v>4</v>
      </c>
      <c r="BM129" s="206"/>
    </row>
    <row r="130" spans="2:65" s="1" customFormat="1" ht="36">
      <c r="B130" s="120"/>
      <c r="C130" s="121">
        <v>20</v>
      </c>
      <c r="D130" s="121" t="s">
        <v>111</v>
      </c>
      <c r="E130" s="122" t="s">
        <v>174</v>
      </c>
      <c r="F130" s="123" t="s">
        <v>176</v>
      </c>
      <c r="G130" s="124" t="s">
        <v>134</v>
      </c>
      <c r="H130" s="125">
        <f>H137</f>
        <v>90.77</v>
      </c>
      <c r="I130" s="126"/>
      <c r="J130" s="126">
        <f t="shared" si="0"/>
        <v>0</v>
      </c>
      <c r="K130" s="140" t="s">
        <v>178</v>
      </c>
      <c r="L130" s="25"/>
      <c r="M130" s="127" t="s">
        <v>1</v>
      </c>
      <c r="N130" s="128" t="s">
        <v>38</v>
      </c>
      <c r="O130" s="129">
        <v>0.025</v>
      </c>
      <c r="P130" s="129">
        <f t="shared" si="1"/>
        <v>2.26925</v>
      </c>
      <c r="Q130" s="129">
        <v>0</v>
      </c>
      <c r="R130" s="129">
        <f t="shared" si="2"/>
        <v>0</v>
      </c>
      <c r="S130" s="129">
        <v>0</v>
      </c>
      <c r="T130" s="130">
        <f t="shared" si="3"/>
        <v>0</v>
      </c>
      <c r="AR130" s="131" t="s">
        <v>115</v>
      </c>
      <c r="AT130" s="131" t="s">
        <v>111</v>
      </c>
      <c r="AU130" s="131" t="s">
        <v>82</v>
      </c>
      <c r="AY130" s="13" t="s">
        <v>109</v>
      </c>
      <c r="BE130" s="132">
        <f t="shared" si="4"/>
        <v>0</v>
      </c>
      <c r="BF130" s="132">
        <f t="shared" si="5"/>
        <v>0</v>
      </c>
      <c r="BG130" s="132">
        <f t="shared" si="6"/>
        <v>0</v>
      </c>
      <c r="BH130" s="132">
        <f t="shared" si="7"/>
        <v>0</v>
      </c>
      <c r="BI130" s="132">
        <f t="shared" si="8"/>
        <v>0</v>
      </c>
      <c r="BJ130" s="13" t="s">
        <v>19</v>
      </c>
      <c r="BK130" s="132">
        <f t="shared" si="9"/>
        <v>0</v>
      </c>
      <c r="BL130" s="13" t="s">
        <v>115</v>
      </c>
      <c r="BM130" s="131" t="s">
        <v>135</v>
      </c>
    </row>
    <row r="131" spans="2:63" s="11" customFormat="1" ht="22.9" customHeight="1">
      <c r="B131" s="109"/>
      <c r="D131" s="110" t="s">
        <v>72</v>
      </c>
      <c r="E131" s="118" t="s">
        <v>127</v>
      </c>
      <c r="F131" s="118" t="s">
        <v>136</v>
      </c>
      <c r="J131" s="119">
        <f>BK131</f>
        <v>0</v>
      </c>
      <c r="K131" s="152"/>
      <c r="L131" s="109"/>
      <c r="M131" s="113"/>
      <c r="P131" s="114">
        <f>SUM(P132:P138)</f>
        <v>732.4260900000002</v>
      </c>
      <c r="R131" s="114">
        <f>SUM(R132:R138)</f>
        <v>0</v>
      </c>
      <c r="T131" s="115">
        <f>SUM(T132:T138)</f>
        <v>0</v>
      </c>
      <c r="AR131" s="110" t="s">
        <v>19</v>
      </c>
      <c r="AT131" s="116" t="s">
        <v>72</v>
      </c>
      <c r="AU131" s="116" t="s">
        <v>19</v>
      </c>
      <c r="AY131" s="110" t="s">
        <v>109</v>
      </c>
      <c r="BK131" s="117">
        <f>SUM(BK132:BK138)</f>
        <v>0</v>
      </c>
    </row>
    <row r="132" spans="2:65" s="1" customFormat="1" ht="21.75" customHeight="1">
      <c r="B132" s="120"/>
      <c r="C132" s="121" t="s">
        <v>23</v>
      </c>
      <c r="D132" s="121" t="s">
        <v>111</v>
      </c>
      <c r="E132" s="122" t="s">
        <v>137</v>
      </c>
      <c r="F132" s="123" t="s">
        <v>138</v>
      </c>
      <c r="G132" s="124" t="s">
        <v>134</v>
      </c>
      <c r="H132" s="125">
        <f>726.63+54.82+384.06+389.44+31.79</f>
        <v>1586.74</v>
      </c>
      <c r="I132" s="126"/>
      <c r="J132" s="126">
        <f aca="true" t="shared" si="18" ref="J132:J138">ROUND(I132*H132,2)</f>
        <v>0</v>
      </c>
      <c r="K132" s="140" t="s">
        <v>180</v>
      </c>
      <c r="L132" s="25"/>
      <c r="M132" s="127" t="s">
        <v>1</v>
      </c>
      <c r="N132" s="128" t="s">
        <v>38</v>
      </c>
      <c r="O132" s="129">
        <v>0.029</v>
      </c>
      <c r="P132" s="129">
        <f aca="true" t="shared" si="19" ref="P132:P138">O132*H132</f>
        <v>46.015460000000004</v>
      </c>
      <c r="Q132" s="129">
        <v>0</v>
      </c>
      <c r="R132" s="129">
        <f aca="true" t="shared" si="20" ref="R132:R138">Q132*H132</f>
        <v>0</v>
      </c>
      <c r="S132" s="129">
        <v>0</v>
      </c>
      <c r="T132" s="130">
        <f aca="true" t="shared" si="21" ref="T132:T138">S132*H132</f>
        <v>0</v>
      </c>
      <c r="AR132" s="131" t="s">
        <v>115</v>
      </c>
      <c r="AT132" s="131" t="s">
        <v>111</v>
      </c>
      <c r="AU132" s="131" t="s">
        <v>82</v>
      </c>
      <c r="AY132" s="13" t="s">
        <v>109</v>
      </c>
      <c r="BE132" s="132">
        <f aca="true" t="shared" si="22" ref="BE132:BE138">IF(N132="základní",J132,0)</f>
        <v>0</v>
      </c>
      <c r="BF132" s="132">
        <f aca="true" t="shared" si="23" ref="BF132:BF138">IF(N132="snížená",J132,0)</f>
        <v>0</v>
      </c>
      <c r="BG132" s="132">
        <f aca="true" t="shared" si="24" ref="BG132:BG138">IF(N132="zákl. přenesená",J132,0)</f>
        <v>0</v>
      </c>
      <c r="BH132" s="132">
        <f aca="true" t="shared" si="25" ref="BH132:BH138">IF(N132="sníž. přenesená",J132,0)</f>
        <v>0</v>
      </c>
      <c r="BI132" s="132">
        <f aca="true" t="shared" si="26" ref="BI132:BI138">IF(N132="nulová",J132,0)</f>
        <v>0</v>
      </c>
      <c r="BJ132" s="13" t="s">
        <v>19</v>
      </c>
      <c r="BK132" s="132">
        <f aca="true" t="shared" si="27" ref="BK132:BK138">ROUND(I132*H132,2)</f>
        <v>0</v>
      </c>
      <c r="BL132" s="13" t="s">
        <v>115</v>
      </c>
      <c r="BM132" s="131" t="s">
        <v>139</v>
      </c>
    </row>
    <row r="133" spans="2:65" s="1" customFormat="1" ht="24.2" customHeight="1">
      <c r="B133" s="120"/>
      <c r="C133" s="121" t="s">
        <v>140</v>
      </c>
      <c r="D133" s="121" t="s">
        <v>111</v>
      </c>
      <c r="E133" s="122" t="s">
        <v>141</v>
      </c>
      <c r="F133" s="123" t="s">
        <v>142</v>
      </c>
      <c r="G133" s="124" t="s">
        <v>134</v>
      </c>
      <c r="H133" s="125">
        <f>+H132</f>
        <v>1586.74</v>
      </c>
      <c r="I133" s="126"/>
      <c r="J133" s="126">
        <f t="shared" si="18"/>
        <v>0</v>
      </c>
      <c r="K133" s="140" t="str">
        <f>+K132</f>
        <v>skladba mlatového povrchu</v>
      </c>
      <c r="L133" s="25"/>
      <c r="M133" s="127" t="s">
        <v>1</v>
      </c>
      <c r="N133" s="128" t="s">
        <v>38</v>
      </c>
      <c r="O133" s="129">
        <v>0.027</v>
      </c>
      <c r="P133" s="129">
        <f t="shared" si="19"/>
        <v>42.84198</v>
      </c>
      <c r="Q133" s="129">
        <v>0</v>
      </c>
      <c r="R133" s="129">
        <f t="shared" si="20"/>
        <v>0</v>
      </c>
      <c r="S133" s="129">
        <v>0</v>
      </c>
      <c r="T133" s="130">
        <f t="shared" si="21"/>
        <v>0</v>
      </c>
      <c r="AR133" s="131" t="s">
        <v>115</v>
      </c>
      <c r="AT133" s="131" t="s">
        <v>111</v>
      </c>
      <c r="AU133" s="131" t="s">
        <v>82</v>
      </c>
      <c r="AY133" s="13" t="s">
        <v>109</v>
      </c>
      <c r="BE133" s="132">
        <f t="shared" si="22"/>
        <v>0</v>
      </c>
      <c r="BF133" s="132">
        <f t="shared" si="23"/>
        <v>0</v>
      </c>
      <c r="BG133" s="132">
        <f t="shared" si="24"/>
        <v>0</v>
      </c>
      <c r="BH133" s="132">
        <f t="shared" si="25"/>
        <v>0</v>
      </c>
      <c r="BI133" s="132">
        <f t="shared" si="26"/>
        <v>0</v>
      </c>
      <c r="BJ133" s="13" t="s">
        <v>19</v>
      </c>
      <c r="BK133" s="132">
        <f t="shared" si="27"/>
        <v>0</v>
      </c>
      <c r="BL133" s="13" t="s">
        <v>115</v>
      </c>
      <c r="BM133" s="131" t="s">
        <v>143</v>
      </c>
    </row>
    <row r="134" spans="2:65" s="1" customFormat="1" ht="21.75" customHeight="1">
      <c r="B134" s="120"/>
      <c r="C134" s="121" t="s">
        <v>144</v>
      </c>
      <c r="D134" s="121" t="s">
        <v>111</v>
      </c>
      <c r="E134" s="122" t="s">
        <v>145</v>
      </c>
      <c r="F134" s="123" t="s">
        <v>166</v>
      </c>
      <c r="G134" s="124" t="s">
        <v>134</v>
      </c>
      <c r="H134" s="125">
        <f>+H132</f>
        <v>1586.74</v>
      </c>
      <c r="I134" s="126"/>
      <c r="J134" s="126">
        <f t="shared" si="18"/>
        <v>0</v>
      </c>
      <c r="K134" s="140" t="str">
        <f>+K132</f>
        <v>skladba mlatového povrchu</v>
      </c>
      <c r="L134" s="25"/>
      <c r="M134" s="127" t="s">
        <v>1</v>
      </c>
      <c r="N134" s="128" t="s">
        <v>38</v>
      </c>
      <c r="O134" s="129">
        <v>0.023</v>
      </c>
      <c r="P134" s="129">
        <f t="shared" si="19"/>
        <v>36.49502</v>
      </c>
      <c r="Q134" s="129">
        <v>0</v>
      </c>
      <c r="R134" s="129">
        <f t="shared" si="20"/>
        <v>0</v>
      </c>
      <c r="S134" s="129">
        <v>0</v>
      </c>
      <c r="T134" s="130">
        <f t="shared" si="21"/>
        <v>0</v>
      </c>
      <c r="AR134" s="131" t="s">
        <v>115</v>
      </c>
      <c r="AT134" s="131" t="s">
        <v>111</v>
      </c>
      <c r="AU134" s="131" t="s">
        <v>82</v>
      </c>
      <c r="AY134" s="13" t="s">
        <v>109</v>
      </c>
      <c r="BE134" s="132">
        <f t="shared" si="22"/>
        <v>0</v>
      </c>
      <c r="BF134" s="132">
        <f t="shared" si="23"/>
        <v>0</v>
      </c>
      <c r="BG134" s="132">
        <f t="shared" si="24"/>
        <v>0</v>
      </c>
      <c r="BH134" s="132">
        <f t="shared" si="25"/>
        <v>0</v>
      </c>
      <c r="BI134" s="132">
        <f t="shared" si="26"/>
        <v>0</v>
      </c>
      <c r="BJ134" s="13" t="s">
        <v>19</v>
      </c>
      <c r="BK134" s="132">
        <f t="shared" si="27"/>
        <v>0</v>
      </c>
      <c r="BL134" s="13" t="s">
        <v>115</v>
      </c>
      <c r="BM134" s="131" t="s">
        <v>146</v>
      </c>
    </row>
    <row r="135" spans="2:65" s="1" customFormat="1" ht="24.2" customHeight="1">
      <c r="B135" s="120"/>
      <c r="C135" s="121" t="s">
        <v>147</v>
      </c>
      <c r="D135" s="121" t="s">
        <v>111</v>
      </c>
      <c r="E135" s="122" t="s">
        <v>186</v>
      </c>
      <c r="F135" s="123" t="s">
        <v>187</v>
      </c>
      <c r="G135" s="124" t="s">
        <v>134</v>
      </c>
      <c r="H135" s="125">
        <f>+H138</f>
        <v>4500.420000000001</v>
      </c>
      <c r="I135" s="126"/>
      <c r="J135" s="126">
        <f t="shared" si="18"/>
        <v>0</v>
      </c>
      <c r="K135" s="140" t="s">
        <v>181</v>
      </c>
      <c r="L135" s="25"/>
      <c r="M135" s="127" t="s">
        <v>1</v>
      </c>
      <c r="N135" s="128" t="s">
        <v>38</v>
      </c>
      <c r="O135" s="129">
        <v>0.026</v>
      </c>
      <c r="P135" s="129">
        <f t="shared" si="19"/>
        <v>117.01092000000003</v>
      </c>
      <c r="Q135" s="129">
        <v>0</v>
      </c>
      <c r="R135" s="129">
        <f t="shared" si="20"/>
        <v>0</v>
      </c>
      <c r="S135" s="129">
        <v>0</v>
      </c>
      <c r="T135" s="130">
        <f t="shared" si="21"/>
        <v>0</v>
      </c>
      <c r="AR135" s="131" t="s">
        <v>115</v>
      </c>
      <c r="AT135" s="131" t="s">
        <v>111</v>
      </c>
      <c r="AU135" s="131" t="s">
        <v>82</v>
      </c>
      <c r="AY135" s="13" t="s">
        <v>109</v>
      </c>
      <c r="BE135" s="132">
        <f t="shared" si="22"/>
        <v>0</v>
      </c>
      <c r="BF135" s="132">
        <f t="shared" si="23"/>
        <v>0</v>
      </c>
      <c r="BG135" s="132">
        <f t="shared" si="24"/>
        <v>0</v>
      </c>
      <c r="BH135" s="132">
        <f t="shared" si="25"/>
        <v>0</v>
      </c>
      <c r="BI135" s="132">
        <f t="shared" si="26"/>
        <v>0</v>
      </c>
      <c r="BJ135" s="13" t="s">
        <v>19</v>
      </c>
      <c r="BK135" s="132">
        <f t="shared" si="27"/>
        <v>0</v>
      </c>
      <c r="BL135" s="13" t="s">
        <v>115</v>
      </c>
      <c r="BM135" s="131" t="s">
        <v>148</v>
      </c>
    </row>
    <row r="136" spans="2:65" s="1" customFormat="1" ht="24.2" customHeight="1">
      <c r="B136" s="120"/>
      <c r="C136" s="121" t="s">
        <v>149</v>
      </c>
      <c r="D136" s="121" t="s">
        <v>111</v>
      </c>
      <c r="E136" s="122" t="s">
        <v>150</v>
      </c>
      <c r="F136" s="123" t="s">
        <v>151</v>
      </c>
      <c r="G136" s="124" t="s">
        <v>134</v>
      </c>
      <c r="H136" s="125">
        <f>+H137</f>
        <v>90.77</v>
      </c>
      <c r="I136" s="126"/>
      <c r="J136" s="126">
        <f t="shared" si="18"/>
        <v>0</v>
      </c>
      <c r="K136" s="140" t="s">
        <v>182</v>
      </c>
      <c r="L136" s="25"/>
      <c r="M136" s="127" t="s">
        <v>1</v>
      </c>
      <c r="N136" s="128" t="s">
        <v>38</v>
      </c>
      <c r="O136" s="129">
        <v>0.109</v>
      </c>
      <c r="P136" s="129">
        <f t="shared" si="19"/>
        <v>9.89393</v>
      </c>
      <c r="Q136" s="129">
        <v>0</v>
      </c>
      <c r="R136" s="129">
        <f t="shared" si="20"/>
        <v>0</v>
      </c>
      <c r="S136" s="129">
        <v>0</v>
      </c>
      <c r="T136" s="130">
        <f t="shared" si="21"/>
        <v>0</v>
      </c>
      <c r="AR136" s="131" t="s">
        <v>115</v>
      </c>
      <c r="AT136" s="131" t="s">
        <v>111</v>
      </c>
      <c r="AU136" s="131" t="s">
        <v>82</v>
      </c>
      <c r="AY136" s="13" t="s">
        <v>109</v>
      </c>
      <c r="BE136" s="132">
        <f t="shared" si="22"/>
        <v>0</v>
      </c>
      <c r="BF136" s="132">
        <f t="shared" si="23"/>
        <v>0</v>
      </c>
      <c r="BG136" s="132">
        <f t="shared" si="24"/>
        <v>0</v>
      </c>
      <c r="BH136" s="132">
        <f t="shared" si="25"/>
        <v>0</v>
      </c>
      <c r="BI136" s="132">
        <f t="shared" si="26"/>
        <v>0</v>
      </c>
      <c r="BJ136" s="13" t="s">
        <v>19</v>
      </c>
      <c r="BK136" s="132">
        <f t="shared" si="27"/>
        <v>0</v>
      </c>
      <c r="BL136" s="13" t="s">
        <v>115</v>
      </c>
      <c r="BM136" s="131" t="s">
        <v>152</v>
      </c>
    </row>
    <row r="137" spans="2:65" s="1" customFormat="1" ht="24.2" customHeight="1">
      <c r="B137" s="120"/>
      <c r="C137" s="121" t="s">
        <v>8</v>
      </c>
      <c r="D137" s="121" t="s">
        <v>111</v>
      </c>
      <c r="E137" s="122" t="s">
        <v>153</v>
      </c>
      <c r="F137" s="123" t="s">
        <v>154</v>
      </c>
      <c r="G137" s="124" t="s">
        <v>134</v>
      </c>
      <c r="H137" s="125">
        <v>90.77</v>
      </c>
      <c r="I137" s="126"/>
      <c r="J137" s="126">
        <f t="shared" si="18"/>
        <v>0</v>
      </c>
      <c r="K137" s="140" t="str">
        <f>+K136</f>
        <v>skladba parkovacích míst</v>
      </c>
      <c r="L137" s="25"/>
      <c r="M137" s="127" t="s">
        <v>1</v>
      </c>
      <c r="N137" s="128" t="s">
        <v>38</v>
      </c>
      <c r="O137" s="129">
        <v>0.084</v>
      </c>
      <c r="P137" s="129">
        <f t="shared" si="19"/>
        <v>7.624680000000001</v>
      </c>
      <c r="Q137" s="129">
        <v>0</v>
      </c>
      <c r="R137" s="129">
        <f t="shared" si="20"/>
        <v>0</v>
      </c>
      <c r="S137" s="129">
        <v>0</v>
      </c>
      <c r="T137" s="130">
        <f t="shared" si="21"/>
        <v>0</v>
      </c>
      <c r="AR137" s="131" t="s">
        <v>115</v>
      </c>
      <c r="AT137" s="131" t="s">
        <v>111</v>
      </c>
      <c r="AU137" s="131" t="s">
        <v>82</v>
      </c>
      <c r="AY137" s="13" t="s">
        <v>109</v>
      </c>
      <c r="BE137" s="132">
        <f t="shared" si="22"/>
        <v>0</v>
      </c>
      <c r="BF137" s="132">
        <f t="shared" si="23"/>
        <v>0</v>
      </c>
      <c r="BG137" s="132">
        <f t="shared" si="24"/>
        <v>0</v>
      </c>
      <c r="BH137" s="132">
        <f t="shared" si="25"/>
        <v>0</v>
      </c>
      <c r="BI137" s="132">
        <f t="shared" si="26"/>
        <v>0</v>
      </c>
      <c r="BJ137" s="13" t="s">
        <v>19</v>
      </c>
      <c r="BK137" s="132">
        <f t="shared" si="27"/>
        <v>0</v>
      </c>
      <c r="BL137" s="13" t="s">
        <v>115</v>
      </c>
      <c r="BM137" s="131" t="s">
        <v>155</v>
      </c>
    </row>
    <row r="138" spans="2:65" s="1" customFormat="1" ht="24.2" customHeight="1">
      <c r="B138" s="120"/>
      <c r="C138" s="121" t="s">
        <v>156</v>
      </c>
      <c r="D138" s="121" t="s">
        <v>111</v>
      </c>
      <c r="E138" s="122" t="s">
        <v>157</v>
      </c>
      <c r="F138" s="123" t="s">
        <v>158</v>
      </c>
      <c r="G138" s="124" t="s">
        <v>134</v>
      </c>
      <c r="H138" s="125">
        <f>184.84+1002.86+2786.07+459.31+45.2+22.14</f>
        <v>4500.420000000001</v>
      </c>
      <c r="I138" s="126"/>
      <c r="J138" s="126">
        <f t="shared" si="18"/>
        <v>0</v>
      </c>
      <c r="K138" s="140" t="str">
        <f>+K135</f>
        <v>skladba betonového povrchu</v>
      </c>
      <c r="L138" s="25"/>
      <c r="M138" s="127" t="s">
        <v>1</v>
      </c>
      <c r="N138" s="128" t="s">
        <v>38</v>
      </c>
      <c r="O138" s="129">
        <v>0.105</v>
      </c>
      <c r="P138" s="129">
        <f t="shared" si="19"/>
        <v>472.54410000000007</v>
      </c>
      <c r="Q138" s="129">
        <v>0</v>
      </c>
      <c r="R138" s="129">
        <f t="shared" si="20"/>
        <v>0</v>
      </c>
      <c r="S138" s="129">
        <v>0</v>
      </c>
      <c r="T138" s="130">
        <f t="shared" si="21"/>
        <v>0</v>
      </c>
      <c r="AR138" s="131" t="s">
        <v>115</v>
      </c>
      <c r="AT138" s="131" t="s">
        <v>111</v>
      </c>
      <c r="AU138" s="131" t="s">
        <v>82</v>
      </c>
      <c r="AY138" s="13" t="s">
        <v>109</v>
      </c>
      <c r="BE138" s="132">
        <f t="shared" si="22"/>
        <v>0</v>
      </c>
      <c r="BF138" s="132">
        <f t="shared" si="23"/>
        <v>0</v>
      </c>
      <c r="BG138" s="132">
        <f t="shared" si="24"/>
        <v>0</v>
      </c>
      <c r="BH138" s="132">
        <f t="shared" si="25"/>
        <v>0</v>
      </c>
      <c r="BI138" s="132">
        <f t="shared" si="26"/>
        <v>0</v>
      </c>
      <c r="BJ138" s="13" t="s">
        <v>19</v>
      </c>
      <c r="BK138" s="132">
        <f t="shared" si="27"/>
        <v>0</v>
      </c>
      <c r="BL138" s="13" t="s">
        <v>115</v>
      </c>
      <c r="BM138" s="131" t="s">
        <v>159</v>
      </c>
    </row>
    <row r="139" spans="2:63" s="11" customFormat="1" ht="22.9" customHeight="1">
      <c r="B139" s="109"/>
      <c r="D139" s="110" t="s">
        <v>72</v>
      </c>
      <c r="E139" s="118" t="s">
        <v>144</v>
      </c>
      <c r="F139" s="118" t="s">
        <v>160</v>
      </c>
      <c r="J139" s="119">
        <f>BK139</f>
        <v>0</v>
      </c>
      <c r="K139" s="152"/>
      <c r="L139" s="109"/>
      <c r="M139" s="113"/>
      <c r="P139" s="114">
        <f>P140</f>
        <v>40.2875</v>
      </c>
      <c r="R139" s="114">
        <f>R140</f>
        <v>0</v>
      </c>
      <c r="T139" s="115">
        <f>T140</f>
        <v>0</v>
      </c>
      <c r="AR139" s="110" t="s">
        <v>19</v>
      </c>
      <c r="AT139" s="116" t="s">
        <v>72</v>
      </c>
      <c r="AU139" s="116" t="s">
        <v>19</v>
      </c>
      <c r="AY139" s="110" t="s">
        <v>109</v>
      </c>
      <c r="BK139" s="117">
        <f>BK140</f>
        <v>0</v>
      </c>
    </row>
    <row r="140" spans="2:65" s="1" customFormat="1" ht="24.2" customHeight="1">
      <c r="B140" s="120"/>
      <c r="C140" s="121" t="s">
        <v>161</v>
      </c>
      <c r="D140" s="121" t="s">
        <v>111</v>
      </c>
      <c r="E140" s="122" t="s">
        <v>162</v>
      </c>
      <c r="F140" s="123" t="s">
        <v>163</v>
      </c>
      <c r="G140" s="124" t="s">
        <v>164</v>
      </c>
      <c r="H140" s="125">
        <f>46.2+20.4+141.86+115+50.5+46.7+19.44+23.7+68.55+145.47+37.54+50.29+3.5+3*5+10.8*2</f>
        <v>805.75</v>
      </c>
      <c r="I140" s="126"/>
      <c r="J140" s="126">
        <f>ROUND(I140*H140,2)</f>
        <v>0</v>
      </c>
      <c r="K140" s="140" t="s">
        <v>183</v>
      </c>
      <c r="L140" s="25"/>
      <c r="M140" s="133" t="s">
        <v>1</v>
      </c>
      <c r="N140" s="134" t="s">
        <v>38</v>
      </c>
      <c r="O140" s="135">
        <v>0.05</v>
      </c>
      <c r="P140" s="135">
        <f>O140*H140</f>
        <v>40.2875</v>
      </c>
      <c r="Q140" s="135">
        <v>0</v>
      </c>
      <c r="R140" s="135">
        <f>Q140*H140</f>
        <v>0</v>
      </c>
      <c r="S140" s="135">
        <v>0</v>
      </c>
      <c r="T140" s="136">
        <f>S140*H140</f>
        <v>0</v>
      </c>
      <c r="AR140" s="131" t="s">
        <v>115</v>
      </c>
      <c r="AT140" s="131" t="s">
        <v>111</v>
      </c>
      <c r="AU140" s="131" t="s">
        <v>82</v>
      </c>
      <c r="AY140" s="13" t="s">
        <v>109</v>
      </c>
      <c r="BE140" s="132">
        <f>IF(N140="základní",J140,0)</f>
        <v>0</v>
      </c>
      <c r="BF140" s="132">
        <f>IF(N140="snížená",J140,0)</f>
        <v>0</v>
      </c>
      <c r="BG140" s="132">
        <f>IF(N140="zákl. přenesená",J140,0)</f>
        <v>0</v>
      </c>
      <c r="BH140" s="132">
        <f>IF(N140="sníž. přenesená",J140,0)</f>
        <v>0</v>
      </c>
      <c r="BI140" s="132">
        <f>IF(N140="nulová",J140,0)</f>
        <v>0</v>
      </c>
      <c r="BJ140" s="13" t="s">
        <v>19</v>
      </c>
      <c r="BK140" s="132">
        <f>ROUND(I140*H140,2)</f>
        <v>0</v>
      </c>
      <c r="BL140" s="13" t="s">
        <v>115</v>
      </c>
      <c r="BM140" s="131" t="s">
        <v>165</v>
      </c>
    </row>
    <row r="141" spans="2:12" s="1" customFormat="1" ht="6.95" customHeight="1">
      <c r="B141" s="37"/>
      <c r="C141" s="38"/>
      <c r="D141" s="38"/>
      <c r="E141" s="38"/>
      <c r="F141" s="38"/>
      <c r="G141" s="38"/>
      <c r="H141" s="38"/>
      <c r="I141" s="38"/>
      <c r="J141" s="38"/>
      <c r="K141" s="147"/>
      <c r="L141" s="25"/>
    </row>
  </sheetData>
  <autoFilter ref="C119:K14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Navratil Michal</dc:creator>
  <cp:keywords/>
  <dc:description/>
  <cp:lastModifiedBy>Jiří Horn</cp:lastModifiedBy>
  <dcterms:created xsi:type="dcterms:W3CDTF">2023-08-27T05:39:33Z</dcterms:created>
  <dcterms:modified xsi:type="dcterms:W3CDTF">2024-04-04T07:11:21Z</dcterms:modified>
  <cp:category/>
  <cp:version/>
  <cp:contentType/>
  <cp:contentStatus/>
</cp:coreProperties>
</file>