
<file path=[Content_Types].xml><?xml version="1.0" encoding="utf-8"?>
<Types xmlns="http://schemas.openxmlformats.org/package/2006/content-types">
  <Default Extension="bmp" ContentType="image/bitmap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1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1_54B343DF64FBAD9D9ED24AED566D8456E45B95BB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Rekapitulace stavby" sheetId="1" r:id="rId1"/>
    <sheet name="002 - Zesílení dřevěných ..." sheetId="2" r:id="rId2"/>
  </sheets>
  <definedNames>
    <definedName name="_xlnm._FilterDatabase" localSheetId="1" hidden="1">'002 - Zesílení dřevěných ...'!$C$114:$K$140</definedName>
    <definedName name="_xlnm.Print_Titles" localSheetId="0">'Rekapitulace stavby'!$92:$92</definedName>
    <definedName name="_xlnm.Print_Titles" localSheetId="1">'002 - Zesílení dřevěných ...'!$114:$114</definedName>
    <definedName name="_xlnm.Print_Area" localSheetId="0">'Rekapitulace stavby'!$D$4:$AO$76,'Rekapitulace stavby'!$C$82:$AQ$96</definedName>
    <definedName name="_xlnm.Print_Area" localSheetId="1">'002 - Zesílení dřevěných ...'!$C$4:$J$76,'002 - Zesílení dřevěných ...'!$C$82:$J$98,'002 - Zesílení dřevěných ...'!$C$104:$K$140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140" i="2"/>
  <c r="BH140" i="2"/>
  <c r="BG140" i="2"/>
  <c r="BF140" i="2"/>
  <c r="BK140" i="2"/>
  <c r="J140" i="2"/>
  <c r="BE140" i="2"/>
  <c r="BI139" i="2"/>
  <c r="BH139" i="2"/>
  <c r="BG139" i="2"/>
  <c r="BF139" i="2"/>
  <c r="BK139" i="2"/>
  <c r="J139" i="2"/>
  <c r="BE139" i="2"/>
  <c r="BI138" i="2"/>
  <c r="BH138" i="2"/>
  <c r="BG138" i="2"/>
  <c r="BF138" i="2"/>
  <c r="BK138" i="2"/>
  <c r="J138" i="2"/>
  <c r="BE138" i="2"/>
  <c r="BI137" i="2"/>
  <c r="BH137" i="2"/>
  <c r="BG137" i="2"/>
  <c r="BF137" i="2"/>
  <c r="BK137" i="2"/>
  <c r="J137" i="2"/>
  <c r="BE137" i="2"/>
  <c r="BI136" i="2"/>
  <c r="BH136" i="2"/>
  <c r="BG136" i="2"/>
  <c r="BF136" i="2"/>
  <c r="BK136" i="2"/>
  <c r="BK135" i="2" s="1"/>
  <c r="J135" i="2" s="1"/>
  <c r="J97" i="2" s="1"/>
  <c r="J136" i="2"/>
  <c r="BE136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R122" i="2"/>
  <c r="P122" i="2"/>
  <c r="BI118" i="2"/>
  <c r="BH118" i="2"/>
  <c r="BG118" i="2"/>
  <c r="BF118" i="2"/>
  <c r="T118" i="2"/>
  <c r="T117" i="2" s="1"/>
  <c r="T116" i="2" s="1"/>
  <c r="T115" i="2" s="1"/>
  <c r="R118" i="2"/>
  <c r="P118" i="2"/>
  <c r="J112" i="2"/>
  <c r="F109" i="2"/>
  <c r="E107" i="2"/>
  <c r="J90" i="2"/>
  <c r="F87" i="2"/>
  <c r="E85" i="2"/>
  <c r="J19" i="2"/>
  <c r="E19" i="2"/>
  <c r="J111" i="2"/>
  <c r="J18" i="2"/>
  <c r="J16" i="2"/>
  <c r="E16" i="2"/>
  <c r="F112" i="2"/>
  <c r="J15" i="2"/>
  <c r="J13" i="2"/>
  <c r="E13" i="2"/>
  <c r="F89" i="2"/>
  <c r="J12" i="2"/>
  <c r="J10" i="2"/>
  <c r="J87" i="2"/>
  <c r="L90" i="1"/>
  <c r="AM90" i="1"/>
  <c r="AM89" i="1"/>
  <c r="L89" i="1"/>
  <c r="AM87" i="1"/>
  <c r="L87" i="1"/>
  <c r="L85" i="1"/>
  <c r="L84" i="1"/>
  <c r="J126" i="2"/>
  <c r="J118" i="2"/>
  <c r="J131" i="2"/>
  <c r="BK126" i="2"/>
  <c r="BK132" i="2"/>
  <c r="J134" i="2"/>
  <c r="J133" i="2"/>
  <c r="BK118" i="2"/>
  <c r="BK134" i="2"/>
  <c r="J132" i="2"/>
  <c r="BK131" i="2"/>
  <c r="BK133" i="2"/>
  <c r="BK122" i="2"/>
  <c r="J122" i="2"/>
  <c r="AS94" i="1"/>
  <c r="BK117" i="2" l="1"/>
  <c r="BK116" i="2"/>
  <c r="BK115" i="2"/>
  <c r="J115" i="2"/>
  <c r="J94" i="2"/>
  <c r="P117" i="2"/>
  <c r="P116" i="2"/>
  <c r="P115" i="2"/>
  <c r="AU95" i="1"/>
  <c r="R117" i="2"/>
  <c r="R116" i="2"/>
  <c r="R115" i="2"/>
  <c r="F90" i="2"/>
  <c r="F111" i="2"/>
  <c r="BE118" i="2"/>
  <c r="BE122" i="2"/>
  <c r="BE131" i="2"/>
  <c r="J89" i="2"/>
  <c r="BE126" i="2"/>
  <c r="BE132" i="2"/>
  <c r="J109" i="2"/>
  <c r="BE133" i="2"/>
  <c r="BE134" i="2"/>
  <c r="AU94" i="1"/>
  <c r="J32" i="2"/>
  <c r="AW95" i="1"/>
  <c r="F35" i="2"/>
  <c r="BD95" i="1"/>
  <c r="BD94" i="1"/>
  <c r="W33" i="1"/>
  <c r="F34" i="2"/>
  <c r="BC95" i="1"/>
  <c r="BC94" i="1"/>
  <c r="AY94" i="1"/>
  <c r="F33" i="2"/>
  <c r="BB95" i="1"/>
  <c r="BB94" i="1"/>
  <c r="W31" i="1"/>
  <c r="F32" i="2"/>
  <c r="BA95" i="1"/>
  <c r="BA94" i="1"/>
  <c r="W30" i="1"/>
  <c r="J117" i="2" l="1"/>
  <c r="J96" i="2"/>
  <c r="J116" i="2"/>
  <c r="J95" i="2"/>
  <c r="J28" i="2"/>
  <c r="AG95" i="1"/>
  <c r="AG94" i="1"/>
  <c r="AK26" i="1"/>
  <c r="AW94" i="1"/>
  <c r="AK30" i="1"/>
  <c r="F31" i="2"/>
  <c r="AZ95" i="1"/>
  <c r="AZ94" i="1"/>
  <c r="W29" i="1"/>
  <c r="W32" i="1"/>
  <c r="AX94" i="1"/>
  <c r="J31" i="2"/>
  <c r="AV95" i="1"/>
  <c r="AT95" i="1"/>
  <c r="AN95" i="1"/>
  <c r="J37" i="2" l="1"/>
  <c r="AV94" i="1"/>
  <c r="AK29" i="1"/>
  <c r="AK35" i="1"/>
  <c r="AT94" i="1" l="1"/>
  <c r="AN94" i="1"/>
</calcChain>
</file>

<file path=xl/sharedStrings.xml><?xml version="1.0" encoding="utf-8"?>
<sst xmlns="http://schemas.openxmlformats.org/spreadsheetml/2006/main" count="510" uniqueCount="157">
  <si>
    <t>Export Komplet</t>
  </si>
  <si>
    <t/>
  </si>
  <si>
    <t>2.0</t>
  </si>
  <si>
    <t>ZAMOK</t>
  </si>
  <si>
    <t>False</t>
  </si>
  <si>
    <t>{7adbb904-6793-4b1d-99d7-ff7872c35c52}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</si>
  <si>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</si>
  <si>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</si>
  <si>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</si>
  <si>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</si>
  <si>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</si>
  <si>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</si>
  <si>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</si>
  <si>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</si>
  <si>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</si>
  <si>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</si>
  <si>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</si>
  <si>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Zesílení dřevěných střešních vazníků</t>
  </si>
  <si>
    <t>KSO:</t>
  </si>
  <si>
    <t>CC-CZ:</t>
  </si>
  <si>
    <t>Místo:</t>
  </si>
  <si>
    <t xml:space="preserve"> </t>
  </si>
  <si>
    <t>Datum:</t>
  </si>
  <si>
    <t>22. 5. 2023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</si>
  <si>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</si>
  <si>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</si>
  <si>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</si>
  <si>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</si>
  <si>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</si>
  <si>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</si>
  <si>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</si>
  <si>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</si>
  <si>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253 33 046</t>
  </si>
  <si>
    <t>STAGA stavební agentura s.r.o.</t>
  </si>
  <si>
    <t>CZ25333046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</si>
  <si>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</si>
  <si>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</si>
  <si>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</si>
  <si>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</si>
  <si>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</si>
  <si>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</si>
  <si>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</si>
  <si>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</si>
  <si>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</si>
  <si>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</si>
  <si>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</si>
  <si>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</si>
  <si>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</si>
  <si>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</si>
  <si>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</si>
  <si>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</si>
  <si>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</si>
  <si>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</si>
  <si>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</si>
  <si>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</si>
  <si>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</si>
  <si>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</si>
  <si>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</si>
  <si>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</si>
  <si>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</si>
  <si>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</si>
  <si>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</si>
  <si>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</si>
  <si>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</si>
  <si>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</si>
  <si>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</si>
  <si>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</si>
  <si>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</si>
  <si>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</si>
  <si>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</si>
  <si>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</si>
  <si>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</si>
  <si>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</si>
  <si>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</si>
  <si>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</si>
  <si>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</si>
  <si>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</si>
  <si>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</si>
  <si>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</si>
  <si>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</si>
  <si>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</si>
  <si>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</si>
  <si>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</si>
  <si>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</si>
  <si>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</si>
  <si>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</si>
  <si>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</si>
  <si>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</si>
  <si>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</si>
  <si>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</si>
  <si>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</si>
  <si>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762 - Konstrukce tesařské</t>
  </si>
  <si>
    <t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</si>
  <si>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</si>
  <si>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</si>
  <si>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</si>
  <si>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</si>
  <si>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</si>
  <si>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</si>
  <si>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</si>
  <si>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</si>
  <si>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</si>
  <si>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</si>
  <si>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</si>
  <si>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</si>
  <si>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</si>
  <si>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</si>
  <si>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</si>
  <si>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</si>
  <si>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762</t>
  </si>
  <si>
    <t>Konstrukce tesařské</t>
  </si>
  <si>
    <t>K</t>
  </si>
  <si>
    <t>762083121</t>
  </si>
  <si>
    <t>Impregnace řeziva máčením proti dřevokaznému hmyzu, houbám a plísním, třída ohrožení 1 a 2 (dřevo v interiéru)</t>
  </si>
  <si>
    <t>m3</t>
  </si>
  <si>
    <t>CS ÚRS 2023 01</t>
  </si>
  <si>
    <t>16</t>
  </si>
  <si>
    <t>1961605993</t>
  </si>
  <si>
    <t>VV</t>
  </si>
  <si>
    <t>Doplnění vazby - impregnace (dl * p * š * v)</t>
  </si>
  <si>
    <t>(1,80)*(46*4+19*4)*0,025*0,10</t>
  </si>
  <si>
    <t>Součet</t>
  </si>
  <si>
    <t>4</t>
  </si>
  <si>
    <t>762332931</t>
  </si>
  <si>
    <t>Doplnění střešní vazby řezivem - montáž (materiál ve specifikaci) nehoblovaným, průřezové plochy do 120 cm2</t>
  </si>
  <si>
    <t>m</t>
  </si>
  <si>
    <t>1504203763</t>
  </si>
  <si>
    <t>Doplnění vazby (dl * p)</t>
  </si>
  <si>
    <t>(1,80)*(46*4+19*4)</t>
  </si>
  <si>
    <t>3</t>
  </si>
  <si>
    <t>M</t>
  </si>
  <si>
    <t>60512125</t>
  </si>
  <si>
    <t>hranol stavební řezivo průřezu do 120cm2 do dl 6m</t>
  </si>
  <si>
    <t>32</t>
  </si>
  <si>
    <t>1203559154</t>
  </si>
  <si>
    <t>Doplnění vazby (dl * p * š * v)</t>
  </si>
  <si>
    <t>1,17*1,1 'Přepočtené koeficientem množství</t>
  </si>
  <si>
    <t>762395000</t>
  </si>
  <si>
    <t>Spojovací prostředky krovů, bednění a laťování, nadstřešních konstrukcí svory, prkna, hřebíky, pásová ocel, vruty</t>
  </si>
  <si>
    <t>-512411091</t>
  </si>
  <si>
    <t>5</t>
  </si>
  <si>
    <t>7623329X1</t>
  </si>
  <si>
    <t>Ztížené podmínky pohybu, montáže a manipulace v podstřešní části (dle PD)</t>
  </si>
  <si>
    <t>kpl</t>
  </si>
  <si>
    <t>1679495411</t>
  </si>
  <si>
    <t>6</t>
  </si>
  <si>
    <t>998762102</t>
  </si>
  <si>
    <t>Přesun hmot pro konstrukce tesařské stanovený z hmotnosti přesunovaného materiálu vodorovná dopravní vzdálenost do 50 m v objektech výšky přes 6 do 12 m</t>
  </si>
  <si>
    <t>t</t>
  </si>
  <si>
    <t>1087267377</t>
  </si>
  <si>
    <t>7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</si>
  <si>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</si>
  <si>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</si>
  <si>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650728133</t>
  </si>
  <si>
    <t>VP</t>
  </si>
  <si>
    <t xml:space="preserve"> 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</si>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</sst>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4" fillId="0" borderId="22" xfId="0" applyFont="1" applyBorder="1" applyAlignment="1">
      <alignment horizontal="center" vertical="center"/>
    </xf>
    <xf numFmtId="49" fontId="34" fillId="0" borderId="22" xfId="0" applyNumberFormat="1" applyFont="1" applyBorder="1" applyAlignment="1">
      <alignment horizontal="left" vertical="center" wrapText="1"/>
    </xf>
    <xf numFmtId="0" fontId="34" fillId="0" borderId="22" xfId="0" applyFont="1" applyBorder="1" applyAlignment="1">
      <alignment horizontal="left" vertical="center" wrapText="1"/>
    </xf>
    <xf numFmtId="0" fontId="34" fillId="0" borderId="22" xfId="0" applyFont="1" applyBorder="1" applyAlignment="1">
      <alignment horizontal="center" vertical="center" wrapText="1"/>
    </xf>
    <xf numFmtId="167" fontId="34" fillId="0" borderId="22" xfId="0" applyNumberFormat="1" applyFont="1" applyBorder="1" applyAlignment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2" borderId="22" xfId="0" applyFill="1" applyBorder="1" applyAlignment="1" applyProtection="1">
      <alignment horizontal="center" vertical="center"/>
      <protection locked="0"/>
    </xf>
    <xf numFmtId="49" fontId="0" fillId="2" borderId="22" xfId="0" applyNumberFormat="1" applyFill="1" applyBorder="1" applyAlignment="1" applyProtection="1">
      <alignment horizontal="left" vertical="center" wrapText="1"/>
      <protection locked="0"/>
    </xf>
    <xf numFmtId="0" fontId="0" fillId="2" borderId="22" xfId="0" applyFill="1" applyBorder="1" applyAlignment="1" applyProtection="1">
      <alignment horizontal="left" vertical="center" wrapText="1"/>
      <protection locked="0"/>
    </xf>
    <xf numFmtId="0" fontId="0" fillId="2" borderId="22" xfId="0" applyFill="1" applyBorder="1" applyAlignment="1" applyProtection="1">
      <alignment horizontal="center" vertical="center" wrapText="1"/>
      <protection locked="0"/>
    </xf>
    <xf numFmtId="167" fontId="0" fillId="2" borderId="22" xfId="0" applyNumberFormat="1" applyFill="1" applyBorder="1" applyAlignment="1" applyProtection="1">
      <alignment vertical="center"/>
      <protection locked="0"/>
    </xf>
    <xf numFmtId="4" fontId="0" fillId="2" borderId="22" xfId="0" applyNumberFormat="1" applyFill="1" applyBorder="1" applyAlignment="1" applyProtection="1">
      <alignment vertical="center"/>
      <protection locked="0"/>
    </xf>
    <xf numFmtId="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21" fillId="2" borderId="22" xfId="0" applyFont="1" applyFill="1" applyBorder="1" applyAlignment="1" applyProtection="1">
      <alignment horizontal="left" vertical="center"/>
      <protection locked="0"/>
    </xf>
    <xf numFmtId="0" fontId="21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b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b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4</xdr:row>
      <xdr:rowOff>69215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82</xdr:row>
      <xdr:rowOff>82550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4</xdr:row>
      <xdr:rowOff>40005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82</xdr:row>
      <xdr:rowOff>40005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103</xdr:row>
      <xdr:rowOff>0</xdr:rowOff>
    </xdr:from>
    <xdr:to>
      <xdr:col>9</xdr:col>
      <xdr:colOff>1215390</xdr:colOff>
      <xdr:row>104</xdr:row>
      <xdr:rowOff>40005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23"/>
      <c r="AS2" s="223"/>
      <c r="AT2" s="223"/>
      <c r="AU2" s="223"/>
      <c r="AV2" s="223"/>
      <c r="AW2" s="223"/>
      <c r="AX2" s="223"/>
      <c r="AY2" s="223"/>
      <c r="AZ2" s="223"/>
      <c r="BA2" s="223"/>
      <c r="BB2" s="223"/>
      <c r="BC2" s="223"/>
      <c r="BD2" s="223"/>
      <c r="BE2" s="223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13" t="s">
        <v>14</v>
      </c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R5" s="19"/>
      <c r="BE5" s="210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14" t="s">
        <v>17</v>
      </c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3"/>
      <c r="AD6" s="223"/>
      <c r="AE6" s="223"/>
      <c r="AF6" s="223"/>
      <c r="AG6" s="223"/>
      <c r="AH6" s="223"/>
      <c r="AI6" s="223"/>
      <c r="AJ6" s="223"/>
      <c r="AR6" s="19"/>
      <c r="BE6" s="211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11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211"/>
      <c r="BS8" s="16" t="s">
        <v>6</v>
      </c>
    </row>
    <row r="9" spans="1:74" ht="14.45" customHeight="1">
      <c r="B9" s="19"/>
      <c r="AR9" s="19"/>
      <c r="BE9" s="211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211"/>
      <c r="BS10" s="16" t="s">
        <v>6</v>
      </c>
    </row>
    <row r="11" spans="1:74" ht="18.399999999999999" customHeight="1">
      <c r="B11" s="19"/>
      <c r="E11" s="24" t="s">
        <v>21</v>
      </c>
      <c r="AK11" s="26" t="s">
        <v>26</v>
      </c>
      <c r="AN11" s="24" t="s">
        <v>1</v>
      </c>
      <c r="AR11" s="19"/>
      <c r="BE11" s="211"/>
      <c r="BS11" s="16" t="s">
        <v>6</v>
      </c>
    </row>
    <row r="12" spans="1:74" ht="6.95" customHeight="1">
      <c r="B12" s="19"/>
      <c r="AR12" s="19"/>
      <c r="BE12" s="211"/>
      <c r="BS12" s="16" t="s">
        <v>6</v>
      </c>
    </row>
    <row r="13" spans="1:74" ht="12" customHeight="1">
      <c r="B13" s="19"/>
      <c r="D13" s="26" t="s">
        <v>27</v>
      </c>
      <c r="AK13" s="26" t="s">
        <v>25</v>
      </c>
      <c r="AN13" s="28" t="s">
        <v>28</v>
      </c>
      <c r="AR13" s="19"/>
      <c r="BE13" s="211"/>
      <c r="BS13" s="16" t="s">
        <v>6</v>
      </c>
    </row>
    <row r="14" spans="1:74">
      <c r="B14" s="19"/>
      <c r="E14" s="215" t="s">
        <v>28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16"/>
      <c r="AD14" s="216"/>
      <c r="AE14" s="216"/>
      <c r="AF14" s="216"/>
      <c r="AG14" s="216"/>
      <c r="AH14" s="216"/>
      <c r="AI14" s="216"/>
      <c r="AJ14" s="216"/>
      <c r="AK14" s="26" t="s">
        <v>26</v>
      </c>
      <c r="AN14" s="28" t="s">
        <v>28</v>
      </c>
      <c r="AR14" s="19"/>
      <c r="BE14" s="211"/>
      <c r="BS14" s="16" t="s">
        <v>6</v>
      </c>
    </row>
    <row r="15" spans="1:74" ht="6.95" customHeight="1">
      <c r="B15" s="19"/>
      <c r="AR15" s="19"/>
      <c r="BE15" s="211"/>
      <c r="BS15" s="16" t="s">
        <v>4</v>
      </c>
    </row>
    <row r="16" spans="1:74" ht="12" customHeight="1">
      <c r="B16" s="19"/>
      <c r="D16" s="26" t="s">
        <v>29</v>
      </c>
      <c r="AK16" s="26" t="s">
        <v>25</v>
      </c>
      <c r="AN16" s="24" t="s">
        <v>1</v>
      </c>
      <c r="AR16" s="19"/>
      <c r="BE16" s="211"/>
      <c r="BS16" s="16" t="s">
        <v>4</v>
      </c>
    </row>
    <row r="17" spans="2:71" ht="18.399999999999999" customHeight="1">
      <c r="B17" s="19"/>
      <c r="E17" s="24" t="s">
        <v>21</v>
      </c>
      <c r="AK17" s="26" t="s">
        <v>26</v>
      </c>
      <c r="AN17" s="24" t="s">
        <v>1</v>
      </c>
      <c r="AR17" s="19"/>
      <c r="BE17" s="211"/>
      <c r="BS17" s="16" t="s">
        <v>30</v>
      </c>
    </row>
    <row r="18" spans="2:71" ht="6.95" customHeight="1">
      <c r="B18" s="19"/>
      <c r="AR18" s="19"/>
      <c r="BE18" s="211"/>
      <c r="BS18" s="16" t="s">
        <v>6</v>
      </c>
    </row>
    <row r="19" spans="2:71" ht="12" customHeight="1">
      <c r="B19" s="19"/>
      <c r="D19" s="26" t="s">
        <v>31</v>
      </c>
      <c r="AK19" s="26" t="s">
        <v>25</v>
      </c>
      <c r="AN19" s="24" t="s">
        <v>32</v>
      </c>
      <c r="AR19" s="19"/>
      <c r="BE19" s="211"/>
      <c r="BS19" s="16" t="s">
        <v>6</v>
      </c>
    </row>
    <row r="20" spans="2:71" ht="18.399999999999999" customHeight="1">
      <c r="B20" s="19"/>
      <c r="E20" s="24" t="s">
        <v>33</v>
      </c>
      <c r="AK20" s="26" t="s">
        <v>26</v>
      </c>
      <c r="AN20" s="24" t="s">
        <v>34</v>
      </c>
      <c r="AR20" s="19"/>
      <c r="BE20" s="211"/>
      <c r="BS20" s="16" t="s">
        <v>4</v>
      </c>
    </row>
    <row r="21" spans="2:71" ht="6.95" customHeight="1">
      <c r="B21" s="19"/>
      <c r="AR21" s="19"/>
      <c r="BE21" s="211"/>
    </row>
    <row r="22" spans="2:71" ht="12" customHeight="1">
      <c r="B22" s="19"/>
      <c r="D22" s="26" t="s">
        <v>35</v>
      </c>
      <c r="AR22" s="19"/>
      <c r="BE22" s="211"/>
    </row>
    <row r="23" spans="2:71" ht="16.5" customHeight="1">
      <c r="B23" s="19"/>
      <c r="E23" s="217" t="s">
        <v>1</v>
      </c>
      <c r="F23" s="217"/>
      <c r="G23" s="217"/>
      <c r="H23" s="217"/>
      <c r="I23" s="217"/>
      <c r="J23" s="217"/>
      <c r="K23" s="217"/>
      <c r="L23" s="217"/>
      <c r="M23" s="217"/>
      <c r="N23" s="217"/>
      <c r="O23" s="217"/>
      <c r="P23" s="217"/>
      <c r="Q23" s="217"/>
      <c r="R23" s="217"/>
      <c r="S23" s="217"/>
      <c r="T23" s="217"/>
      <c r="U23" s="217"/>
      <c r="V23" s="217"/>
      <c r="W23" s="217"/>
      <c r="X23" s="217"/>
      <c r="Y23" s="217"/>
      <c r="Z23" s="217"/>
      <c r="AA23" s="217"/>
      <c r="AB23" s="217"/>
      <c r="AC23" s="217"/>
      <c r="AD23" s="217"/>
      <c r="AE23" s="217"/>
      <c r="AF23" s="217"/>
      <c r="AG23" s="217"/>
      <c r="AH23" s="217"/>
      <c r="AI23" s="217"/>
      <c r="AJ23" s="217"/>
      <c r="AK23" s="217"/>
      <c r="AL23" s="217"/>
      <c r="AM23" s="217"/>
      <c r="AN23" s="217"/>
      <c r="AR23" s="19"/>
      <c r="BE23" s="211"/>
    </row>
    <row r="24" spans="2:71" ht="6.95" customHeight="1">
      <c r="B24" s="19"/>
      <c r="AR24" s="19"/>
      <c r="BE24" s="211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11"/>
    </row>
    <row r="26" spans="2:71" s="1" customFormat="1" ht="25.9" customHeight="1">
      <c r="B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8">
        <f>ROUND(AG94,2)</f>
        <v>0</v>
      </c>
      <c r="AL26" s="219"/>
      <c r="AM26" s="219"/>
      <c r="AN26" s="219"/>
      <c r="AO26" s="219"/>
      <c r="AR26" s="31"/>
      <c r="BE26" s="211"/>
    </row>
    <row r="27" spans="2:71" s="1" customFormat="1" ht="6.95" customHeight="1">
      <c r="B27" s="31"/>
      <c r="AR27" s="31"/>
      <c r="BE27" s="211"/>
    </row>
    <row r="28" spans="2:71" s="1" customFormat="1">
      <c r="B28" s="31"/>
      <c r="L28" s="220" t="s">
        <v>37</v>
      </c>
      <c r="M28" s="220"/>
      <c r="N28" s="220"/>
      <c r="O28" s="220"/>
      <c r="P28" s="220"/>
      <c r="W28" s="220" t="s">
        <v>38</v>
      </c>
      <c r="X28" s="220"/>
      <c r="Y28" s="220"/>
      <c r="Z28" s="220"/>
      <c r="AA28" s="220"/>
      <c r="AB28" s="220"/>
      <c r="AC28" s="220"/>
      <c r="AD28" s="220"/>
      <c r="AE28" s="220"/>
      <c r="AK28" s="220" t="s">
        <v>39</v>
      </c>
      <c r="AL28" s="220"/>
      <c r="AM28" s="220"/>
      <c r="AN28" s="220"/>
      <c r="AO28" s="220"/>
      <c r="AR28" s="31"/>
      <c r="BE28" s="211"/>
    </row>
    <row r="29" spans="2:71" s="2" customFormat="1" ht="14.45" customHeight="1">
      <c r="B29" s="35"/>
      <c r="D29" s="26" t="s">
        <v>40</v>
      </c>
      <c r="F29" s="26" t="s">
        <v>41</v>
      </c>
      <c r="L29" s="205">
        <v>0.21</v>
      </c>
      <c r="M29" s="204"/>
      <c r="N29" s="204"/>
      <c r="O29" s="204"/>
      <c r="P29" s="204"/>
      <c r="W29" s="203">
        <f>ROUND(AZ94, 2)</f>
        <v>0</v>
      </c>
      <c r="X29" s="204"/>
      <c r="Y29" s="204"/>
      <c r="Z29" s="204"/>
      <c r="AA29" s="204"/>
      <c r="AB29" s="204"/>
      <c r="AC29" s="204"/>
      <c r="AD29" s="204"/>
      <c r="AE29" s="204"/>
      <c r="AK29" s="203">
        <f>ROUND(AV94, 2)</f>
        <v>0</v>
      </c>
      <c r="AL29" s="204"/>
      <c r="AM29" s="204"/>
      <c r="AN29" s="204"/>
      <c r="AO29" s="204"/>
      <c r="AR29" s="35"/>
      <c r="BE29" s="212"/>
    </row>
    <row r="30" spans="2:71" s="2" customFormat="1" ht="14.45" customHeight="1">
      <c r="B30" s="35"/>
      <c r="F30" s="26" t="s">
        <v>42</v>
      </c>
      <c r="L30" s="205">
        <v>0.15</v>
      </c>
      <c r="M30" s="204"/>
      <c r="N30" s="204"/>
      <c r="O30" s="204"/>
      <c r="P30" s="204"/>
      <c r="W30" s="203">
        <f>ROUND(BA94, 2)</f>
        <v>0</v>
      </c>
      <c r="X30" s="204"/>
      <c r="Y30" s="204"/>
      <c r="Z30" s="204"/>
      <c r="AA30" s="204"/>
      <c r="AB30" s="204"/>
      <c r="AC30" s="204"/>
      <c r="AD30" s="204"/>
      <c r="AE30" s="204"/>
      <c r="AK30" s="203">
        <f>ROUND(AW94, 2)</f>
        <v>0</v>
      </c>
      <c r="AL30" s="204"/>
      <c r="AM30" s="204"/>
      <c r="AN30" s="204"/>
      <c r="AO30" s="204"/>
      <c r="AR30" s="35"/>
      <c r="BE30" s="212"/>
    </row>
    <row r="31" spans="2:71" s="2" customFormat="1" ht="14.45" hidden="1" customHeight="1">
      <c r="B31" s="35"/>
      <c r="F31" s="26" t="s">
        <v>43</v>
      </c>
      <c r="L31" s="205">
        <v>0.21</v>
      </c>
      <c r="M31" s="204"/>
      <c r="N31" s="204"/>
      <c r="O31" s="204"/>
      <c r="P31" s="204"/>
      <c r="W31" s="203">
        <f>ROUND(BB94, 2)</f>
        <v>0</v>
      </c>
      <c r="X31" s="204"/>
      <c r="Y31" s="204"/>
      <c r="Z31" s="204"/>
      <c r="AA31" s="204"/>
      <c r="AB31" s="204"/>
      <c r="AC31" s="204"/>
      <c r="AD31" s="204"/>
      <c r="AE31" s="204"/>
      <c r="AK31" s="203">
        <v>0</v>
      </c>
      <c r="AL31" s="204"/>
      <c r="AM31" s="204"/>
      <c r="AN31" s="204"/>
      <c r="AO31" s="204"/>
      <c r="AR31" s="35"/>
      <c r="BE31" s="212"/>
    </row>
    <row r="32" spans="2:71" s="2" customFormat="1" ht="14.45" hidden="1" customHeight="1">
      <c r="B32" s="35"/>
      <c r="F32" s="26" t="s">
        <v>44</v>
      </c>
      <c r="L32" s="205">
        <v>0.15</v>
      </c>
      <c r="M32" s="204"/>
      <c r="N32" s="204"/>
      <c r="O32" s="204"/>
      <c r="P32" s="204"/>
      <c r="W32" s="203">
        <f>ROUND(BC94, 2)</f>
        <v>0</v>
      </c>
      <c r="X32" s="204"/>
      <c r="Y32" s="204"/>
      <c r="Z32" s="204"/>
      <c r="AA32" s="204"/>
      <c r="AB32" s="204"/>
      <c r="AC32" s="204"/>
      <c r="AD32" s="204"/>
      <c r="AE32" s="204"/>
      <c r="AK32" s="203">
        <v>0</v>
      </c>
      <c r="AL32" s="204"/>
      <c r="AM32" s="204"/>
      <c r="AN32" s="204"/>
      <c r="AO32" s="204"/>
      <c r="AR32" s="35"/>
      <c r="BE32" s="212"/>
    </row>
    <row r="33" spans="2:57" s="2" customFormat="1" ht="14.45" hidden="1" customHeight="1">
      <c r="B33" s="35"/>
      <c r="F33" s="26" t="s">
        <v>45</v>
      </c>
      <c r="L33" s="205">
        <v>0</v>
      </c>
      <c r="M33" s="204"/>
      <c r="N33" s="204"/>
      <c r="O33" s="204"/>
      <c r="P33" s="204"/>
      <c r="W33" s="203">
        <f>ROUND(BD94, 2)</f>
        <v>0</v>
      </c>
      <c r="X33" s="204"/>
      <c r="Y33" s="204"/>
      <c r="Z33" s="204"/>
      <c r="AA33" s="204"/>
      <c r="AB33" s="204"/>
      <c r="AC33" s="204"/>
      <c r="AD33" s="204"/>
      <c r="AE33" s="204"/>
      <c r="AK33" s="203">
        <v>0</v>
      </c>
      <c r="AL33" s="204"/>
      <c r="AM33" s="204"/>
      <c r="AN33" s="204"/>
      <c r="AO33" s="204"/>
      <c r="AR33" s="35"/>
      <c r="BE33" s="212"/>
    </row>
    <row r="34" spans="2:57" s="1" customFormat="1" ht="6.95" customHeight="1">
      <c r="B34" s="31"/>
      <c r="AR34" s="31"/>
      <c r="BE34" s="211"/>
    </row>
    <row r="35" spans="2:57" s="1" customFormat="1" ht="25.9" customHeight="1">
      <c r="B35" s="31"/>
      <c r="C35" s="36"/>
      <c r="D35" s="37" t="s">
        <v>46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47</v>
      </c>
      <c r="U35" s="38"/>
      <c r="V35" s="38"/>
      <c r="W35" s="38"/>
      <c r="X35" s="206" t="s">
        <v>48</v>
      </c>
      <c r="Y35" s="207"/>
      <c r="Z35" s="207"/>
      <c r="AA35" s="207"/>
      <c r="AB35" s="207"/>
      <c r="AC35" s="38"/>
      <c r="AD35" s="38"/>
      <c r="AE35" s="38"/>
      <c r="AF35" s="38"/>
      <c r="AG35" s="38"/>
      <c r="AH35" s="38"/>
      <c r="AI35" s="38"/>
      <c r="AJ35" s="38"/>
      <c r="AK35" s="208">
        <f>SUM(AK26:AK33)</f>
        <v>0</v>
      </c>
      <c r="AL35" s="207"/>
      <c r="AM35" s="207"/>
      <c r="AN35" s="207"/>
      <c r="AO35" s="209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49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50</v>
      </c>
      <c r="AI49" s="41"/>
      <c r="AJ49" s="41"/>
      <c r="AK49" s="41"/>
      <c r="AL49" s="41"/>
      <c r="AM49" s="41"/>
      <c r="AN49" s="41"/>
      <c r="AO49" s="41"/>
      <c r="AR49" s="31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>
      <c r="B60" s="31"/>
      <c r="D60" s="42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51</v>
      </c>
      <c r="AI60" s="33"/>
      <c r="AJ60" s="33"/>
      <c r="AK60" s="33"/>
      <c r="AL60" s="33"/>
      <c r="AM60" s="42" t="s">
        <v>52</v>
      </c>
      <c r="AN60" s="33"/>
      <c r="AO60" s="33"/>
      <c r="AR60" s="31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>
      <c r="B64" s="31"/>
      <c r="D64" s="40" t="s">
        <v>53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54</v>
      </c>
      <c r="AI64" s="41"/>
      <c r="AJ64" s="41"/>
      <c r="AK64" s="41"/>
      <c r="AL64" s="41"/>
      <c r="AM64" s="41"/>
      <c r="AN64" s="41"/>
      <c r="AO64" s="41"/>
      <c r="AR64" s="31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>
      <c r="B75" s="31"/>
      <c r="D75" s="42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51</v>
      </c>
      <c r="AI75" s="33"/>
      <c r="AJ75" s="33"/>
      <c r="AK75" s="33"/>
      <c r="AL75" s="33"/>
      <c r="AM75" s="42" t="s">
        <v>52</v>
      </c>
      <c r="AN75" s="33"/>
      <c r="AO75" s="33"/>
      <c r="AR75" s="31"/>
    </row>
    <row r="76" spans="2:44" s="1" customFormat="1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0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0" s="1" customFormat="1" ht="24.95" customHeight="1">
      <c r="B82" s="31"/>
      <c r="C82" s="20" t="s">
        <v>55</v>
      </c>
      <c r="AR82" s="31"/>
    </row>
    <row r="83" spans="1:90" s="1" customFormat="1" ht="6.95" customHeight="1">
      <c r="B83" s="31"/>
      <c r="AR83" s="31"/>
    </row>
    <row r="84" spans="1:90" s="3" customFormat="1" ht="12" customHeight="1">
      <c r="B84" s="47"/>
      <c r="C84" s="26" t="s">
        <v>13</v>
      </c>
      <c r="L84" s="3" t="str">
        <f>K5</f>
        <v>002</v>
      </c>
      <c r="AR84" s="47"/>
    </row>
    <row r="85" spans="1:90" s="4" customFormat="1" ht="36.950000000000003" customHeight="1">
      <c r="B85" s="48"/>
      <c r="C85" s="49" t="s">
        <v>16</v>
      </c>
      <c r="L85" s="194" t="str">
        <f>K6</f>
        <v>Zesílení dřevěných střešních vazníků</v>
      </c>
      <c r="M85" s="195"/>
      <c r="N85" s="195"/>
      <c r="O85" s="195"/>
      <c r="P85" s="195"/>
      <c r="Q85" s="195"/>
      <c r="R85" s="195"/>
      <c r="S85" s="195"/>
      <c r="T85" s="195"/>
      <c r="U85" s="195"/>
      <c r="V85" s="195"/>
      <c r="W85" s="195"/>
      <c r="X85" s="195"/>
      <c r="Y85" s="195"/>
      <c r="Z85" s="195"/>
      <c r="AA85" s="195"/>
      <c r="AB85" s="195"/>
      <c r="AC85" s="195"/>
      <c r="AD85" s="195"/>
      <c r="AE85" s="195"/>
      <c r="AF85" s="195"/>
      <c r="AG85" s="195"/>
      <c r="AH85" s="195"/>
      <c r="AI85" s="195"/>
      <c r="AJ85" s="195"/>
      <c r="AR85" s="48"/>
    </row>
    <row r="86" spans="1:90" s="1" customFormat="1" ht="6.95" customHeight="1">
      <c r="B86" s="31"/>
      <c r="AR86" s="31"/>
    </row>
    <row r="87" spans="1:90" s="1" customFormat="1" ht="12" customHeight="1">
      <c r="B87" s="31"/>
      <c r="C87" s="26" t="s">
        <v>20</v>
      </c>
      <c r="L87" s="50" t="str">
        <f>IF(K8="","",K8)</f>
        <v xml:space="preserve"> </v>
      </c>
      <c r="AI87" s="26" t="s">
        <v>22</v>
      </c>
      <c r="AM87" s="196" t="str">
        <f>IF(AN8= "","",AN8)</f>
        <v>22. 5. 2023</v>
      </c>
      <c r="AN87" s="196"/>
      <c r="AR87" s="31"/>
    </row>
    <row r="88" spans="1:90" s="1" customFormat="1" ht="6.95" customHeight="1">
      <c r="B88" s="31"/>
      <c r="AR88" s="31"/>
    </row>
    <row r="89" spans="1:90" s="1" customFormat="1" ht="15.2" customHeight="1">
      <c r="B89" s="31"/>
      <c r="C89" s="26" t="s">
        <v>24</v>
      </c>
      <c r="L89" s="3" t="str">
        <f>IF(E11= "","",E11)</f>
        <v xml:space="preserve"> </v>
      </c>
      <c r="AI89" s="26" t="s">
        <v>29</v>
      </c>
      <c r="AM89" s="197" t="str">
        <f>IF(E17="","",E17)</f>
        <v xml:space="preserve"> </v>
      </c>
      <c r="AN89" s="198"/>
      <c r="AO89" s="198"/>
      <c r="AP89" s="198"/>
      <c r="AR89" s="31"/>
      <c r="AS89" s="199" t="s">
        <v>56</v>
      </c>
      <c r="AT89" s="200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0" s="1" customFormat="1" ht="25.7" customHeight="1">
      <c r="B90" s="31"/>
      <c r="C90" s="26" t="s">
        <v>27</v>
      </c>
      <c r="L90" s="3" t="str">
        <f>IF(E14= "Vyplň údaj","",E14)</f>
        <v/>
      </c>
      <c r="AI90" s="26" t="s">
        <v>31</v>
      </c>
      <c r="AM90" s="197" t="str">
        <f>IF(E20="","",E20)</f>
        <v>STAGA stavební agentura s.r.o.</v>
      </c>
      <c r="AN90" s="198"/>
      <c r="AO90" s="198"/>
      <c r="AP90" s="198"/>
      <c r="AR90" s="31"/>
      <c r="AS90" s="201"/>
      <c r="AT90" s="202"/>
      <c r="BD90" s="55"/>
    </row>
    <row r="91" spans="1:90" s="1" customFormat="1" ht="10.9" customHeight="1">
      <c r="B91" s="31"/>
      <c r="AR91" s="31"/>
      <c r="AS91" s="201"/>
      <c r="AT91" s="202"/>
      <c r="BD91" s="55"/>
    </row>
    <row r="92" spans="1:90" s="1" customFormat="1" ht="29.25" customHeight="1">
      <c r="B92" s="31"/>
      <c r="C92" s="184" t="s">
        <v>57</v>
      </c>
      <c r="D92" s="185"/>
      <c r="E92" s="185"/>
      <c r="F92" s="185"/>
      <c r="G92" s="185"/>
      <c r="H92" s="56"/>
      <c r="I92" s="186" t="s">
        <v>58</v>
      </c>
      <c r="J92" s="185"/>
      <c r="K92" s="185"/>
      <c r="L92" s="185"/>
      <c r="M92" s="185"/>
      <c r="N92" s="185"/>
      <c r="O92" s="185"/>
      <c r="P92" s="185"/>
      <c r="Q92" s="185"/>
      <c r="R92" s="185"/>
      <c r="S92" s="185"/>
      <c r="T92" s="185"/>
      <c r="U92" s="185"/>
      <c r="V92" s="185"/>
      <c r="W92" s="185"/>
      <c r="X92" s="185"/>
      <c r="Y92" s="185"/>
      <c r="Z92" s="185"/>
      <c r="AA92" s="185"/>
      <c r="AB92" s="185"/>
      <c r="AC92" s="185"/>
      <c r="AD92" s="185"/>
      <c r="AE92" s="185"/>
      <c r="AF92" s="185"/>
      <c r="AG92" s="187" t="s">
        <v>59</v>
      </c>
      <c r="AH92" s="185"/>
      <c r="AI92" s="185"/>
      <c r="AJ92" s="185"/>
      <c r="AK92" s="185"/>
      <c r="AL92" s="185"/>
      <c r="AM92" s="185"/>
      <c r="AN92" s="186" t="s">
        <v>60</v>
      </c>
      <c r="AO92" s="185"/>
      <c r="AP92" s="188"/>
      <c r="AQ92" s="57" t="s">
        <v>61</v>
      </c>
      <c r="AR92" s="31"/>
      <c r="AS92" s="58" t="s">
        <v>62</v>
      </c>
      <c r="AT92" s="59" t="s">
        <v>63</v>
      </c>
      <c r="AU92" s="59" t="s">
        <v>64</v>
      </c>
      <c r="AV92" s="59" t="s">
        <v>65</v>
      </c>
      <c r="AW92" s="59" t="s">
        <v>66</v>
      </c>
      <c r="AX92" s="59" t="s">
        <v>67</v>
      </c>
      <c r="AY92" s="59" t="s">
        <v>68</v>
      </c>
      <c r="AZ92" s="59" t="s">
        <v>69</v>
      </c>
      <c r="BA92" s="59" t="s">
        <v>70</v>
      </c>
      <c r="BB92" s="59" t="s">
        <v>71</v>
      </c>
      <c r="BC92" s="59" t="s">
        <v>72</v>
      </c>
      <c r="BD92" s="60" t="s">
        <v>73</v>
      </c>
    </row>
    <row r="93" spans="1:90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0" s="5" customFormat="1" ht="32.450000000000003" customHeight="1">
      <c r="B94" s="62"/>
      <c r="C94" s="63" t="s">
        <v>74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92">
        <f>ROUND(AG95,2)</f>
        <v>0</v>
      </c>
      <c r="AH94" s="192"/>
      <c r="AI94" s="192"/>
      <c r="AJ94" s="192"/>
      <c r="AK94" s="192"/>
      <c r="AL94" s="192"/>
      <c r="AM94" s="192"/>
      <c r="AN94" s="193">
        <f>SUM(AG94,AT94)</f>
        <v>0</v>
      </c>
      <c r="AO94" s="193"/>
      <c r="AP94" s="193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75</v>
      </c>
      <c r="BT94" s="71" t="s">
        <v>76</v>
      </c>
      <c r="BV94" s="71" t="s">
        <v>77</v>
      </c>
      <c r="BW94" s="71" t="s">
        <v>5</v>
      </c>
      <c r="BX94" s="71" t="s">
        <v>78</v>
      </c>
      <c r="CL94" s="71" t="s">
        <v>1</v>
      </c>
    </row>
    <row r="95" spans="1:90" s="6" customFormat="1" ht="16.5" customHeight="1">
      <c r="A95" s="72" t="s">
        <v>79</v>
      </c>
      <c r="B95" s="73"/>
      <c r="C95" s="74"/>
      <c r="D95" s="191" t="s">
        <v>14</v>
      </c>
      <c r="E95" s="191"/>
      <c r="F95" s="191"/>
      <c r="G95" s="191"/>
      <c r="H95" s="191"/>
      <c r="I95" s="75"/>
      <c r="J95" s="191" t="s">
        <v>17</v>
      </c>
      <c r="K95" s="191"/>
      <c r="L95" s="191"/>
      <c r="M95" s="191"/>
      <c r="N95" s="191"/>
      <c r="O95" s="191"/>
      <c r="P95" s="191"/>
      <c r="Q95" s="191"/>
      <c r="R95" s="191"/>
      <c r="S95" s="191"/>
      <c r="T95" s="191"/>
      <c r="U95" s="191"/>
      <c r="V95" s="191"/>
      <c r="W95" s="191"/>
      <c r="X95" s="191"/>
      <c r="Y95" s="191"/>
      <c r="Z95" s="191"/>
      <c r="AA95" s="191"/>
      <c r="AB95" s="191"/>
      <c r="AC95" s="191"/>
      <c r="AD95" s="191"/>
      <c r="AE95" s="191"/>
      <c r="AF95" s="191"/>
      <c r="AG95" s="189">
        <f>'002 - Zesílení dřevěných ...'!J28</f>
        <v>0</v>
      </c>
      <c r="AH95" s="190"/>
      <c r="AI95" s="190"/>
      <c r="AJ95" s="190"/>
      <c r="AK95" s="190"/>
      <c r="AL95" s="190"/>
      <c r="AM95" s="190"/>
      <c r="AN95" s="189">
        <f>SUM(AG95,AT95)</f>
        <v>0</v>
      </c>
      <c r="AO95" s="190"/>
      <c r="AP95" s="190"/>
      <c r="AQ95" s="76" t="s">
        <v>80</v>
      </c>
      <c r="AR95" s="73"/>
      <c r="AS95" s="77">
        <v>0</v>
      </c>
      <c r="AT95" s="78">
        <f>ROUND(SUM(AV95:AW95),2)</f>
        <v>0</v>
      </c>
      <c r="AU95" s="79">
        <f>'002 - Zesílení dřevěných ...'!P115</f>
        <v>0</v>
      </c>
      <c r="AV95" s="78">
        <f>'002 - Zesílení dřevěných ...'!J31</f>
        <v>0</v>
      </c>
      <c r="AW95" s="78">
        <f>'002 - Zesílení dřevěných ...'!J32</f>
        <v>0</v>
      </c>
      <c r="AX95" s="78">
        <f>'002 - Zesílení dřevěných ...'!J33</f>
        <v>0</v>
      </c>
      <c r="AY95" s="78">
        <f>'002 - Zesílení dřevěných ...'!J34</f>
        <v>0</v>
      </c>
      <c r="AZ95" s="78">
        <f>'002 - Zesílení dřevěných ...'!F31</f>
        <v>0</v>
      </c>
      <c r="BA95" s="78">
        <f>'002 - Zesílení dřevěných ...'!F32</f>
        <v>0</v>
      </c>
      <c r="BB95" s="78">
        <f>'002 - Zesílení dřevěných ...'!F33</f>
        <v>0</v>
      </c>
      <c r="BC95" s="78">
        <f>'002 - Zesílení dřevěných ...'!F34</f>
        <v>0</v>
      </c>
      <c r="BD95" s="80">
        <f>'002 - Zesílení dřevěných ...'!F35</f>
        <v>0</v>
      </c>
      <c r="BT95" s="81" t="s">
        <v>81</v>
      </c>
      <c r="BU95" s="81" t="s">
        <v>82</v>
      </c>
      <c r="BV95" s="81" t="s">
        <v>77</v>
      </c>
      <c r="BW95" s="81" t="s">
        <v>5</v>
      </c>
      <c r="BX95" s="81" t="s">
        <v>78</v>
      </c>
      <c r="CL95" s="81" t="s">
        <v>1</v>
      </c>
    </row>
    <row r="96" spans="1:90" s="1" customFormat="1" ht="30" customHeight="1">
      <c r="B96" s="31"/>
      <c r="AR96" s="31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1"/>
    </row>
  </sheetData>
  <sheetProtection algorithmName="SHA-512" hashValue="wvResT7qPTv1lOizdBEzSdOmd/7lNDG5Bqzed9yrvz0OHf+W60so1u/Ri8gQk/WC0x7sFPjQzGj+Axb/91qfgw==" saltValue="WqWkCp/szCLxWjbdAjLlBO7JOyYQh9rGYkY9RwsKwTuABVNIc6m2dKgmS8SlVIPX3SRtuNlWzGWG0Fs1bZl5LQ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002 - Zesílení dřevěných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6" t="s">
        <v>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customHeight="1">
      <c r="B4" s="19"/>
      <c r="D4" s="20" t="s">
        <v>84</v>
      </c>
      <c r="L4" s="19"/>
      <c r="M4" s="82" t="s">
        <v>10</v>
      </c>
      <c r="AT4" s="16" t="s">
        <v>4</v>
      </c>
    </row>
    <row r="5" spans="2:46" ht="6.95" customHeight="1">
      <c r="B5" s="19"/>
      <c r="L5" s="19"/>
    </row>
    <row r="6" spans="2:46" s="1" customFormat="1" ht="12" customHeight="1">
      <c r="B6" s="31"/>
      <c r="D6" s="26" t="s">
        <v>16</v>
      </c>
      <c r="L6" s="31"/>
    </row>
    <row r="7" spans="2:46" s="1" customFormat="1" ht="16.5" customHeight="1">
      <c r="B7" s="31"/>
      <c r="E7" s="194" t="s">
        <v>17</v>
      </c>
      <c r="F7" s="221"/>
      <c r="G7" s="221"/>
      <c r="H7" s="221"/>
      <c r="L7" s="31"/>
    </row>
    <row r="8" spans="2:46" s="1" customFormat="1">
      <c r="B8" s="31"/>
      <c r="L8" s="31"/>
    </row>
    <row r="9" spans="2:46" s="1" customFormat="1" ht="12" customHeight="1">
      <c r="B9" s="31"/>
      <c r="D9" s="26" t="s">
        <v>18</v>
      </c>
      <c r="F9" s="24" t="s">
        <v>1</v>
      </c>
      <c r="I9" s="26" t="s">
        <v>19</v>
      </c>
      <c r="J9" s="24" t="s">
        <v>1</v>
      </c>
      <c r="L9" s="31"/>
    </row>
    <row r="10" spans="2:46" s="1" customFormat="1" ht="12" customHeight="1">
      <c r="B10" s="31"/>
      <c r="D10" s="26" t="s">
        <v>20</v>
      </c>
      <c r="F10" s="24" t="s">
        <v>21</v>
      </c>
      <c r="I10" s="26" t="s">
        <v>22</v>
      </c>
      <c r="J10" s="51" t="str">
        <f>'Rekapitulace stavby'!AN8</f>
        <v>22. 5. 2023</v>
      </c>
      <c r="L10" s="31"/>
    </row>
    <row r="11" spans="2:46" s="1" customFormat="1" ht="10.9" customHeight="1">
      <c r="B11" s="31"/>
      <c r="L11" s="31"/>
    </row>
    <row r="12" spans="2:46" s="1" customFormat="1" ht="12" customHeight="1">
      <c r="B12" s="31"/>
      <c r="D12" s="26" t="s">
        <v>24</v>
      </c>
      <c r="I12" s="26" t="s">
        <v>25</v>
      </c>
      <c r="J12" s="24" t="str">
        <f>IF('Rekapitulace stavby'!AN10="","",'Rekapitulace stavby'!AN10)</f>
        <v/>
      </c>
      <c r="L12" s="31"/>
    </row>
    <row r="13" spans="2:46" s="1" customFormat="1" ht="18" customHeight="1">
      <c r="B13" s="31"/>
      <c r="E13" s="24" t="str">
        <f>IF('Rekapitulace stavby'!E11="","",'Rekapitulace stavby'!E11)</f>
        <v xml:space="preserve"> </v>
      </c>
      <c r="I13" s="26" t="s">
        <v>26</v>
      </c>
      <c r="J13" s="24" t="str">
        <f>IF('Rekapitulace stavby'!AN11="","",'Rekapitulace stavby'!AN11)</f>
        <v/>
      </c>
      <c r="L13" s="31"/>
    </row>
    <row r="14" spans="2:46" s="1" customFormat="1" ht="6.95" customHeight="1">
      <c r="B14" s="31"/>
      <c r="L14" s="31"/>
    </row>
    <row r="15" spans="2:46" s="1" customFormat="1" ht="12" customHeight="1">
      <c r="B15" s="31"/>
      <c r="D15" s="26" t="s">
        <v>27</v>
      </c>
      <c r="I15" s="26" t="s">
        <v>25</v>
      </c>
      <c r="J15" s="27" t="str">
        <f>'Rekapitulace stavby'!AN13</f>
        <v>Vyplň údaj</v>
      </c>
      <c r="L15" s="31"/>
    </row>
    <row r="16" spans="2:46" s="1" customFormat="1" ht="18" customHeight="1">
      <c r="B16" s="31"/>
      <c r="E16" s="222" t="str">
        <f>'Rekapitulace stavby'!E14</f>
        <v>Vyplň údaj</v>
      </c>
      <c r="F16" s="213"/>
      <c r="G16" s="213"/>
      <c r="H16" s="213"/>
      <c r="I16" s="26" t="s">
        <v>26</v>
      </c>
      <c r="J16" s="27" t="str">
        <f>'Rekapitulace stavby'!AN14</f>
        <v>Vyplň údaj</v>
      </c>
      <c r="L16" s="31"/>
    </row>
    <row r="17" spans="2:12" s="1" customFormat="1" ht="6.95" customHeight="1">
      <c r="B17" s="31"/>
      <c r="L17" s="31"/>
    </row>
    <row r="18" spans="2:12" s="1" customFormat="1" ht="12" customHeight="1">
      <c r="B18" s="31"/>
      <c r="D18" s="26" t="s">
        <v>29</v>
      </c>
      <c r="I18" s="26" t="s">
        <v>25</v>
      </c>
      <c r="J18" s="24" t="str">
        <f>IF('Rekapitulace stavby'!AN16="","",'Rekapitulace stavby'!AN16)</f>
        <v/>
      </c>
      <c r="L18" s="31"/>
    </row>
    <row r="19" spans="2:12" s="1" customFormat="1" ht="18" customHeight="1">
      <c r="B19" s="31"/>
      <c r="E19" s="24" t="str">
        <f>IF('Rekapitulace stavby'!E17="","",'Rekapitulace stavby'!E17)</f>
        <v xml:space="preserve"> </v>
      </c>
      <c r="I19" s="26" t="s">
        <v>26</v>
      </c>
      <c r="J19" s="24" t="str">
        <f>IF('Rekapitulace stavby'!AN17="","",'Rekapitulace stavby'!AN17)</f>
        <v/>
      </c>
      <c r="L19" s="31"/>
    </row>
    <row r="20" spans="2:12" s="1" customFormat="1" ht="6.95" customHeight="1">
      <c r="B20" s="31"/>
      <c r="L20" s="31"/>
    </row>
    <row r="21" spans="2:12" s="1" customFormat="1" ht="12" customHeight="1">
      <c r="B21" s="31"/>
      <c r="D21" s="26" t="s">
        <v>31</v>
      </c>
      <c r="I21" s="26" t="s">
        <v>25</v>
      </c>
      <c r="J21" s="24" t="s">
        <v>32</v>
      </c>
      <c r="L21" s="31"/>
    </row>
    <row r="22" spans="2:12" s="1" customFormat="1" ht="18" customHeight="1">
      <c r="B22" s="31"/>
      <c r="E22" s="24" t="s">
        <v>33</v>
      </c>
      <c r="I22" s="26" t="s">
        <v>26</v>
      </c>
      <c r="J22" s="24" t="s">
        <v>34</v>
      </c>
      <c r="L22" s="31"/>
    </row>
    <row r="23" spans="2:12" s="1" customFormat="1" ht="6.95" customHeight="1">
      <c r="B23" s="31"/>
      <c r="L23" s="31"/>
    </row>
    <row r="24" spans="2:12" s="1" customFormat="1" ht="12" customHeight="1">
      <c r="B24" s="31"/>
      <c r="D24" s="26" t="s">
        <v>35</v>
      </c>
      <c r="L24" s="31"/>
    </row>
    <row r="25" spans="2:12" s="7" customFormat="1" ht="16.5" customHeight="1">
      <c r="B25" s="83"/>
      <c r="E25" s="217" t="s">
        <v>1</v>
      </c>
      <c r="F25" s="217"/>
      <c r="G25" s="217"/>
      <c r="H25" s="217"/>
      <c r="L25" s="83"/>
    </row>
    <row r="26" spans="2:12" s="1" customFormat="1" ht="6.95" customHeight="1">
      <c r="B26" s="31"/>
      <c r="L26" s="31"/>
    </row>
    <row r="27" spans="2:12" s="1" customFormat="1" ht="6.95" customHeight="1">
      <c r="B27" s="31"/>
      <c r="D27" s="52"/>
      <c r="E27" s="52"/>
      <c r="F27" s="52"/>
      <c r="G27" s="52"/>
      <c r="H27" s="52"/>
      <c r="I27" s="52"/>
      <c r="J27" s="52"/>
      <c r="K27" s="52"/>
      <c r="L27" s="31"/>
    </row>
    <row r="28" spans="2:12" s="1" customFormat="1" ht="25.35" customHeight="1">
      <c r="B28" s="31"/>
      <c r="D28" s="84" t="s">
        <v>36</v>
      </c>
      <c r="J28" s="65">
        <f>ROUND(J115, 2)</f>
        <v>0</v>
      </c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14.45" customHeight="1">
      <c r="B30" s="31"/>
      <c r="F30" s="34" t="s">
        <v>38</v>
      </c>
      <c r="I30" s="34" t="s">
        <v>37</v>
      </c>
      <c r="J30" s="34" t="s">
        <v>39</v>
      </c>
      <c r="L30" s="31"/>
    </row>
    <row r="31" spans="2:12" s="1" customFormat="1" ht="14.45" customHeight="1">
      <c r="B31" s="31"/>
      <c r="D31" s="54" t="s">
        <v>40</v>
      </c>
      <c r="E31" s="26" t="s">
        <v>41</v>
      </c>
      <c r="F31" s="85">
        <f>ROUND((ROUND((SUM(BE115:BE134)),  2) + SUM(BE136:BE140)), 2)</f>
        <v>0</v>
      </c>
      <c r="I31" s="86">
        <v>0.21</v>
      </c>
      <c r="J31" s="85">
        <f>ROUND((ROUND(((SUM(BE115:BE134))*I31),  2) + (SUM(BE136:BE140)*I31)), 2)</f>
        <v>0</v>
      </c>
      <c r="L31" s="31"/>
    </row>
    <row r="32" spans="2:12" s="1" customFormat="1" ht="14.45" customHeight="1">
      <c r="B32" s="31"/>
      <c r="E32" s="26" t="s">
        <v>42</v>
      </c>
      <c r="F32" s="85">
        <f>ROUND((ROUND((SUM(BF115:BF134)),  2) + SUM(BF136:BF140)), 2)</f>
        <v>0</v>
      </c>
      <c r="I32" s="86">
        <v>0.15</v>
      </c>
      <c r="J32" s="85">
        <f>ROUND((ROUND(((SUM(BF115:BF134))*I32),  2) + (SUM(BF136:BF140)*I32)), 2)</f>
        <v>0</v>
      </c>
      <c r="L32" s="31"/>
    </row>
    <row r="33" spans="2:12" s="1" customFormat="1" ht="14.45" hidden="1" customHeight="1">
      <c r="B33" s="31"/>
      <c r="E33" s="26" t="s">
        <v>43</v>
      </c>
      <c r="F33" s="85">
        <f>ROUND((ROUND((SUM(BG115:BG134)),  2) + SUM(BG136:BG140)), 2)</f>
        <v>0</v>
      </c>
      <c r="I33" s="86">
        <v>0.21</v>
      </c>
      <c r="J33" s="85">
        <f>0</f>
        <v>0</v>
      </c>
      <c r="L33" s="31"/>
    </row>
    <row r="34" spans="2:12" s="1" customFormat="1" ht="14.45" hidden="1" customHeight="1">
      <c r="B34" s="31"/>
      <c r="E34" s="26" t="s">
        <v>44</v>
      </c>
      <c r="F34" s="85">
        <f>ROUND((ROUND((SUM(BH115:BH134)),  2) + SUM(BH136:BH140)), 2)</f>
        <v>0</v>
      </c>
      <c r="I34" s="86">
        <v>0.15</v>
      </c>
      <c r="J34" s="85">
        <f>0</f>
        <v>0</v>
      </c>
      <c r="L34" s="31"/>
    </row>
    <row r="35" spans="2:12" s="1" customFormat="1" ht="14.45" hidden="1" customHeight="1">
      <c r="B35" s="31"/>
      <c r="E35" s="26" t="s">
        <v>45</v>
      </c>
      <c r="F35" s="85">
        <f>ROUND((ROUND((SUM(BI115:BI134)),  2) + SUM(BI136:BI140)), 2)</f>
        <v>0</v>
      </c>
      <c r="I35" s="86">
        <v>0</v>
      </c>
      <c r="J35" s="85">
        <f>0</f>
        <v>0</v>
      </c>
      <c r="L35" s="31"/>
    </row>
    <row r="36" spans="2:12" s="1" customFormat="1" ht="6.95" customHeight="1">
      <c r="B36" s="31"/>
      <c r="L36" s="31"/>
    </row>
    <row r="37" spans="2:12" s="1" customFormat="1" ht="25.35" customHeight="1">
      <c r="B37" s="31"/>
      <c r="C37" s="87"/>
      <c r="D37" s="88" t="s">
        <v>46</v>
      </c>
      <c r="E37" s="56"/>
      <c r="F37" s="56"/>
      <c r="G37" s="89" t="s">
        <v>47</v>
      </c>
      <c r="H37" s="90" t="s">
        <v>48</v>
      </c>
      <c r="I37" s="56"/>
      <c r="J37" s="91">
        <f>SUM(J28:J35)</f>
        <v>0</v>
      </c>
      <c r="K37" s="92"/>
      <c r="L37" s="31"/>
    </row>
    <row r="38" spans="2:12" s="1" customFormat="1" ht="14.45" customHeight="1">
      <c r="B38" s="31"/>
      <c r="L38" s="31"/>
    </row>
    <row r="39" spans="2:12" ht="14.45" customHeight="1">
      <c r="B39" s="19"/>
      <c r="L39" s="19"/>
    </row>
    <row r="40" spans="2:12" ht="14.45" customHeight="1">
      <c r="B40" s="19"/>
      <c r="L40" s="19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>
      <c r="B61" s="31"/>
      <c r="D61" s="42" t="s">
        <v>51</v>
      </c>
      <c r="E61" s="33"/>
      <c r="F61" s="93" t="s">
        <v>52</v>
      </c>
      <c r="G61" s="42" t="s">
        <v>51</v>
      </c>
      <c r="H61" s="33"/>
      <c r="I61" s="33"/>
      <c r="J61" s="94" t="s">
        <v>52</v>
      </c>
      <c r="K61" s="33"/>
      <c r="L61" s="31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>
      <c r="B76" s="31"/>
      <c r="D76" s="42" t="s">
        <v>51</v>
      </c>
      <c r="E76" s="33"/>
      <c r="F76" s="93" t="s">
        <v>52</v>
      </c>
      <c r="G76" s="42" t="s">
        <v>51</v>
      </c>
      <c r="H76" s="33"/>
      <c r="I76" s="33"/>
      <c r="J76" s="94" t="s">
        <v>52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85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194" t="str">
        <f>E7</f>
        <v>Zesílení dřevěných střešních vazníků</v>
      </c>
      <c r="F85" s="221"/>
      <c r="G85" s="221"/>
      <c r="H85" s="221"/>
      <c r="L85" s="31"/>
    </row>
    <row r="86" spans="2:47" s="1" customFormat="1" ht="6.95" customHeight="1">
      <c r="B86" s="31"/>
      <c r="L86" s="31"/>
    </row>
    <row r="87" spans="2:47" s="1" customFormat="1" ht="12" customHeight="1">
      <c r="B87" s="31"/>
      <c r="C87" s="26" t="s">
        <v>20</v>
      </c>
      <c r="F87" s="24" t="str">
        <f>F10</f>
        <v xml:space="preserve"> </v>
      </c>
      <c r="I87" s="26" t="s">
        <v>22</v>
      </c>
      <c r="J87" s="51" t="str">
        <f>IF(J10="","",J10)</f>
        <v>22. 5. 2023</v>
      </c>
      <c r="L87" s="31"/>
    </row>
    <row r="88" spans="2:47" s="1" customFormat="1" ht="6.95" customHeight="1">
      <c r="B88" s="31"/>
      <c r="L88" s="31"/>
    </row>
    <row r="89" spans="2:47" s="1" customFormat="1" ht="15.2" customHeight="1">
      <c r="B89" s="31"/>
      <c r="C89" s="26" t="s">
        <v>24</v>
      </c>
      <c r="F89" s="24" t="str">
        <f>E13</f>
        <v xml:space="preserve"> </v>
      </c>
      <c r="I89" s="26" t="s">
        <v>29</v>
      </c>
      <c r="J89" s="29" t="str">
        <f>E19</f>
        <v xml:space="preserve"> </v>
      </c>
      <c r="L89" s="31"/>
    </row>
    <row r="90" spans="2:47" s="1" customFormat="1" ht="25.7" customHeight="1">
      <c r="B90" s="31"/>
      <c r="C90" s="26" t="s">
        <v>27</v>
      </c>
      <c r="F90" s="24" t="str">
        <f>IF(E16="","",E16)</f>
        <v>Vyplň údaj</v>
      </c>
      <c r="I90" s="26" t="s">
        <v>31</v>
      </c>
      <c r="J90" s="29" t="str">
        <f>E22</f>
        <v>STAGA stavební agentura s.r.o.</v>
      </c>
      <c r="L90" s="31"/>
    </row>
    <row r="91" spans="2:47" s="1" customFormat="1" ht="10.35" customHeight="1">
      <c r="B91" s="31"/>
      <c r="L91" s="31"/>
    </row>
    <row r="92" spans="2:47" s="1" customFormat="1" ht="29.25" customHeight="1">
      <c r="B92" s="31"/>
      <c r="C92" s="95" t="s">
        <v>86</v>
      </c>
      <c r="D92" s="87"/>
      <c r="E92" s="87"/>
      <c r="F92" s="87"/>
      <c r="G92" s="87"/>
      <c r="H92" s="87"/>
      <c r="I92" s="87"/>
      <c r="J92" s="96" t="s">
        <v>87</v>
      </c>
      <c r="K92" s="87"/>
      <c r="L92" s="31"/>
    </row>
    <row r="93" spans="2:47" s="1" customFormat="1" ht="10.35" customHeight="1">
      <c r="B93" s="31"/>
      <c r="L93" s="31"/>
    </row>
    <row r="94" spans="2:47" s="1" customFormat="1" ht="22.9" customHeight="1">
      <c r="B94" s="31"/>
      <c r="C94" s="97" t="s">
        <v>88</v>
      </c>
      <c r="J94" s="65">
        <f>J115</f>
        <v>0</v>
      </c>
      <c r="L94" s="31"/>
      <c r="AU94" s="16" t="s">
        <v>89</v>
      </c>
    </row>
    <row r="95" spans="2:47" s="8" customFormat="1" ht="24.95" customHeight="1">
      <c r="B95" s="98"/>
      <c r="D95" s="99" t="s">
        <v>90</v>
      </c>
      <c r="E95" s="100"/>
      <c r="F95" s="100"/>
      <c r="G95" s="100"/>
      <c r="H95" s="100"/>
      <c r="I95" s="100"/>
      <c r="J95" s="101">
        <f>J116</f>
        <v>0</v>
      </c>
      <c r="L95" s="98"/>
    </row>
    <row r="96" spans="2:47" s="9" customFormat="1" ht="19.899999999999999" customHeight="1">
      <c r="B96" s="102"/>
      <c r="D96" s="103" t="s">
        <v>91</v>
      </c>
      <c r="E96" s="104"/>
      <c r="F96" s="104"/>
      <c r="G96" s="104"/>
      <c r="H96" s="104"/>
      <c r="I96" s="104"/>
      <c r="J96" s="105">
        <f>J117</f>
        <v>0</v>
      </c>
      <c r="L96" s="102"/>
    </row>
    <row r="97" spans="2:12" s="8" customFormat="1" ht="21.75" customHeight="1">
      <c r="B97" s="98"/>
      <c r="D97" s="106" t="s">
        <v>92</v>
      </c>
      <c r="J97" s="107">
        <f>J135</f>
        <v>0</v>
      </c>
      <c r="L97" s="98"/>
    </row>
    <row r="98" spans="2:12" s="1" customFormat="1" ht="21.75" customHeight="1">
      <c r="B98" s="31"/>
      <c r="L98" s="31"/>
    </row>
    <row r="99" spans="2:12" s="1" customFormat="1" ht="6.95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31"/>
    </row>
    <row r="103" spans="2:12" s="1" customFormat="1" ht="6.95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1"/>
    </row>
    <row r="104" spans="2:12" s="1" customFormat="1" ht="24.95" customHeight="1">
      <c r="B104" s="31"/>
      <c r="C104" s="20" t="s">
        <v>93</v>
      </c>
      <c r="L104" s="31"/>
    </row>
    <row r="105" spans="2:12" s="1" customFormat="1" ht="6.95" customHeight="1">
      <c r="B105" s="31"/>
      <c r="L105" s="31"/>
    </row>
    <row r="106" spans="2:12" s="1" customFormat="1" ht="12" customHeight="1">
      <c r="B106" s="31"/>
      <c r="C106" s="26" t="s">
        <v>16</v>
      </c>
      <c r="L106" s="31"/>
    </row>
    <row r="107" spans="2:12" s="1" customFormat="1" ht="16.5" customHeight="1">
      <c r="B107" s="31"/>
      <c r="E107" s="194" t="str">
        <f>E7</f>
        <v>Zesílení dřevěných střešních vazníků</v>
      </c>
      <c r="F107" s="221"/>
      <c r="G107" s="221"/>
      <c r="H107" s="221"/>
      <c r="L107" s="31"/>
    </row>
    <row r="108" spans="2:12" s="1" customFormat="1" ht="6.95" customHeight="1">
      <c r="B108" s="31"/>
      <c r="L108" s="31"/>
    </row>
    <row r="109" spans="2:12" s="1" customFormat="1" ht="12" customHeight="1">
      <c r="B109" s="31"/>
      <c r="C109" s="26" t="s">
        <v>20</v>
      </c>
      <c r="F109" s="24" t="str">
        <f>F10</f>
        <v xml:space="preserve"> </v>
      </c>
      <c r="I109" s="26" t="s">
        <v>22</v>
      </c>
      <c r="J109" s="51" t="str">
        <f>IF(J10="","",J10)</f>
        <v>22. 5. 2023</v>
      </c>
      <c r="L109" s="31"/>
    </row>
    <row r="110" spans="2:12" s="1" customFormat="1" ht="6.95" customHeight="1">
      <c r="B110" s="31"/>
      <c r="L110" s="31"/>
    </row>
    <row r="111" spans="2:12" s="1" customFormat="1" ht="15.2" customHeight="1">
      <c r="B111" s="31"/>
      <c r="C111" s="26" t="s">
        <v>24</v>
      </c>
      <c r="F111" s="24" t="str">
        <f>E13</f>
        <v xml:space="preserve"> </v>
      </c>
      <c r="I111" s="26" t="s">
        <v>29</v>
      </c>
      <c r="J111" s="29" t="str">
        <f>E19</f>
        <v xml:space="preserve"> </v>
      </c>
      <c r="L111" s="31"/>
    </row>
    <row r="112" spans="2:12" s="1" customFormat="1" ht="25.7" customHeight="1">
      <c r="B112" s="31"/>
      <c r="C112" s="26" t="s">
        <v>27</v>
      </c>
      <c r="F112" s="24" t="str">
        <f>IF(E16="","",E16)</f>
        <v>Vyplň údaj</v>
      </c>
      <c r="I112" s="26" t="s">
        <v>31</v>
      </c>
      <c r="J112" s="29" t="str">
        <f>E22</f>
        <v>STAGA stavební agentura s.r.o.</v>
      </c>
      <c r="L112" s="31"/>
    </row>
    <row r="113" spans="2:65" s="1" customFormat="1" ht="10.35" customHeight="1">
      <c r="B113" s="31"/>
      <c r="L113" s="31"/>
    </row>
    <row r="114" spans="2:65" s="10" customFormat="1" ht="29.25" customHeight="1">
      <c r="B114" s="108"/>
      <c r="C114" s="109" t="s">
        <v>94</v>
      </c>
      <c r="D114" s="110" t="s">
        <v>61</v>
      </c>
      <c r="E114" s="110" t="s">
        <v>57</v>
      </c>
      <c r="F114" s="110" t="s">
        <v>58</v>
      </c>
      <c r="G114" s="110" t="s">
        <v>95</v>
      </c>
      <c r="H114" s="110" t="s">
        <v>96</v>
      </c>
      <c r="I114" s="110" t="s">
        <v>97</v>
      </c>
      <c r="J114" s="110" t="s">
        <v>87</v>
      </c>
      <c r="K114" s="111" t="s">
        <v>98</v>
      </c>
      <c r="L114" s="108"/>
      <c r="M114" s="58" t="s">
        <v>1</v>
      </c>
      <c r="N114" s="59" t="s">
        <v>40</v>
      </c>
      <c r="O114" s="59" t="s">
        <v>99</v>
      </c>
      <c r="P114" s="59" t="s">
        <v>100</v>
      </c>
      <c r="Q114" s="59" t="s">
        <v>101</v>
      </c>
      <c r="R114" s="59" t="s">
        <v>102</v>
      </c>
      <c r="S114" s="59" t="s">
        <v>103</v>
      </c>
      <c r="T114" s="60" t="s">
        <v>104</v>
      </c>
    </row>
    <row r="115" spans="2:65" s="1" customFormat="1" ht="22.9" customHeight="1">
      <c r="B115" s="31"/>
      <c r="C115" s="63" t="s">
        <v>105</v>
      </c>
      <c r="J115" s="112">
        <f>BK115</f>
        <v>0</v>
      </c>
      <c r="L115" s="31"/>
      <c r="M115" s="61"/>
      <c r="N115" s="52"/>
      <c r="O115" s="52"/>
      <c r="P115" s="113">
        <f>P116+P135</f>
        <v>0</v>
      </c>
      <c r="Q115" s="52"/>
      <c r="R115" s="113">
        <f>R116+R135</f>
        <v>0.76453649999999995</v>
      </c>
      <c r="S115" s="52"/>
      <c r="T115" s="114">
        <f>T116+T135</f>
        <v>0</v>
      </c>
      <c r="AT115" s="16" t="s">
        <v>75</v>
      </c>
      <c r="AU115" s="16" t="s">
        <v>89</v>
      </c>
      <c r="BK115" s="115">
        <f>BK116+BK135</f>
        <v>0</v>
      </c>
    </row>
    <row r="116" spans="2:65" s="11" customFormat="1" ht="25.9" customHeight="1">
      <c r="B116" s="116"/>
      <c r="D116" s="117" t="s">
        <v>75</v>
      </c>
      <c r="E116" s="118" t="s">
        <v>106</v>
      </c>
      <c r="F116" s="118" t="s">
        <v>107</v>
      </c>
      <c r="I116" s="119"/>
      <c r="J116" s="107">
        <f>BK116</f>
        <v>0</v>
      </c>
      <c r="L116" s="116"/>
      <c r="M116" s="120"/>
      <c r="P116" s="121">
        <f>P117</f>
        <v>0</v>
      </c>
      <c r="R116" s="121">
        <f>R117</f>
        <v>0.76453649999999995</v>
      </c>
      <c r="T116" s="122">
        <f>T117</f>
        <v>0</v>
      </c>
      <c r="AR116" s="117" t="s">
        <v>83</v>
      </c>
      <c r="AT116" s="123" t="s">
        <v>75</v>
      </c>
      <c r="AU116" s="123" t="s">
        <v>76</v>
      </c>
      <c r="AY116" s="117" t="s">
        <v>108</v>
      </c>
      <c r="BK116" s="124">
        <f>BK117</f>
        <v>0</v>
      </c>
    </row>
    <row r="117" spans="2:65" s="11" customFormat="1" ht="22.9" customHeight="1">
      <c r="B117" s="116"/>
      <c r="D117" s="117" t="s">
        <v>75</v>
      </c>
      <c r="E117" s="125" t="s">
        <v>109</v>
      </c>
      <c r="F117" s="125" t="s">
        <v>110</v>
      </c>
      <c r="I117" s="119"/>
      <c r="J117" s="126">
        <f>BK117</f>
        <v>0</v>
      </c>
      <c r="L117" s="116"/>
      <c r="M117" s="120"/>
      <c r="P117" s="121">
        <f>SUM(P118:P134)</f>
        <v>0</v>
      </c>
      <c r="R117" s="121">
        <f>SUM(R118:R134)</f>
        <v>0.76453649999999995</v>
      </c>
      <c r="T117" s="122">
        <f>SUM(T118:T134)</f>
        <v>0</v>
      </c>
      <c r="AR117" s="117" t="s">
        <v>83</v>
      </c>
      <c r="AT117" s="123" t="s">
        <v>75</v>
      </c>
      <c r="AU117" s="123" t="s">
        <v>81</v>
      </c>
      <c r="AY117" s="117" t="s">
        <v>108</v>
      </c>
      <c r="BK117" s="124">
        <f>SUM(BK118:BK134)</f>
        <v>0</v>
      </c>
    </row>
    <row r="118" spans="2:65" s="1" customFormat="1" ht="37.9" customHeight="1">
      <c r="B118" s="31"/>
      <c r="C118" s="127" t="s">
        <v>81</v>
      </c>
      <c r="D118" s="127" t="s">
        <v>111</v>
      </c>
      <c r="E118" s="128" t="s">
        <v>112</v>
      </c>
      <c r="F118" s="129" t="s">
        <v>113</v>
      </c>
      <c r="G118" s="130" t="s">
        <v>114</v>
      </c>
      <c r="H118" s="131">
        <v>1.17</v>
      </c>
      <c r="I118" s="132"/>
      <c r="J118" s="133">
        <f>ROUND(I118*H118,2)</f>
        <v>0</v>
      </c>
      <c r="K118" s="129" t="s">
        <v>115</v>
      </c>
      <c r="L118" s="31"/>
      <c r="M118" s="134" t="s">
        <v>1</v>
      </c>
      <c r="N118" s="135" t="s">
        <v>41</v>
      </c>
      <c r="P118" s="136">
        <f>O118*H118</f>
        <v>0</v>
      </c>
      <c r="Q118" s="136">
        <v>1.08E-3</v>
      </c>
      <c r="R118" s="136">
        <f>Q118*H118</f>
        <v>1.2635999999999999E-3</v>
      </c>
      <c r="S118" s="136">
        <v>0</v>
      </c>
      <c r="T118" s="137">
        <f>S118*H118</f>
        <v>0</v>
      </c>
      <c r="AR118" s="138" t="s">
        <v>116</v>
      </c>
      <c r="AT118" s="138" t="s">
        <v>111</v>
      </c>
      <c r="AU118" s="138" t="s">
        <v>83</v>
      </c>
      <c r="AY118" s="16" t="s">
        <v>108</v>
      </c>
      <c r="BE118" s="139">
        <f>IF(N118="základní",J118,0)</f>
        <v>0</v>
      </c>
      <c r="BF118" s="139">
        <f>IF(N118="snížená",J118,0)</f>
        <v>0</v>
      </c>
      <c r="BG118" s="139">
        <f>IF(N118="zákl. přenesená",J118,0)</f>
        <v>0</v>
      </c>
      <c r="BH118" s="139">
        <f>IF(N118="sníž. přenesená",J118,0)</f>
        <v>0</v>
      </c>
      <c r="BI118" s="139">
        <f>IF(N118="nulová",J118,0)</f>
        <v>0</v>
      </c>
      <c r="BJ118" s="16" t="s">
        <v>81</v>
      </c>
      <c r="BK118" s="139">
        <f>ROUND(I118*H118,2)</f>
        <v>0</v>
      </c>
      <c r="BL118" s="16" t="s">
        <v>116</v>
      </c>
      <c r="BM118" s="138" t="s">
        <v>117</v>
      </c>
    </row>
    <row r="119" spans="2:65" s="12" customFormat="1">
      <c r="B119" s="140"/>
      <c r="D119" s="141" t="s">
        <v>118</v>
      </c>
      <c r="E119" s="142" t="s">
        <v>1</v>
      </c>
      <c r="F119" s="143" t="s">
        <v>119</v>
      </c>
      <c r="H119" s="142" t="s">
        <v>1</v>
      </c>
      <c r="I119" s="144"/>
      <c r="L119" s="140"/>
      <c r="M119" s="145"/>
      <c r="T119" s="146"/>
      <c r="AT119" s="142" t="s">
        <v>118</v>
      </c>
      <c r="AU119" s="142" t="s">
        <v>83</v>
      </c>
      <c r="AV119" s="12" t="s">
        <v>81</v>
      </c>
      <c r="AW119" s="12" t="s">
        <v>30</v>
      </c>
      <c r="AX119" s="12" t="s">
        <v>76</v>
      </c>
      <c r="AY119" s="142" t="s">
        <v>108</v>
      </c>
    </row>
    <row r="120" spans="2:65" s="13" customFormat="1">
      <c r="B120" s="147"/>
      <c r="D120" s="141" t="s">
        <v>118</v>
      </c>
      <c r="E120" s="148" t="s">
        <v>1</v>
      </c>
      <c r="F120" s="149" t="s">
        <v>120</v>
      </c>
      <c r="H120" s="150">
        <v>1.17</v>
      </c>
      <c r="I120" s="151"/>
      <c r="L120" s="147"/>
      <c r="M120" s="152"/>
      <c r="T120" s="153"/>
      <c r="AT120" s="148" t="s">
        <v>118</v>
      </c>
      <c r="AU120" s="148" t="s">
        <v>83</v>
      </c>
      <c r="AV120" s="13" t="s">
        <v>83</v>
      </c>
      <c r="AW120" s="13" t="s">
        <v>30</v>
      </c>
      <c r="AX120" s="13" t="s">
        <v>76</v>
      </c>
      <c r="AY120" s="148" t="s">
        <v>108</v>
      </c>
    </row>
    <row r="121" spans="2:65" s="14" customFormat="1">
      <c r="B121" s="154"/>
      <c r="D121" s="141" t="s">
        <v>118</v>
      </c>
      <c r="E121" s="155" t="s">
        <v>1</v>
      </c>
      <c r="F121" s="156" t="s">
        <v>121</v>
      </c>
      <c r="H121" s="157">
        <v>1.17</v>
      </c>
      <c r="I121" s="158"/>
      <c r="L121" s="154"/>
      <c r="M121" s="159"/>
      <c r="T121" s="160"/>
      <c r="AT121" s="155" t="s">
        <v>118</v>
      </c>
      <c r="AU121" s="155" t="s">
        <v>83</v>
      </c>
      <c r="AV121" s="14" t="s">
        <v>122</v>
      </c>
      <c r="AW121" s="14" t="s">
        <v>30</v>
      </c>
      <c r="AX121" s="14" t="s">
        <v>81</v>
      </c>
      <c r="AY121" s="155" t="s">
        <v>108</v>
      </c>
    </row>
    <row r="122" spans="2:65" s="1" customFormat="1" ht="37.9" customHeight="1">
      <c r="B122" s="31"/>
      <c r="C122" s="127" t="s">
        <v>83</v>
      </c>
      <c r="D122" s="127" t="s">
        <v>111</v>
      </c>
      <c r="E122" s="128" t="s">
        <v>123</v>
      </c>
      <c r="F122" s="129" t="s">
        <v>124</v>
      </c>
      <c r="G122" s="130" t="s">
        <v>125</v>
      </c>
      <c r="H122" s="131">
        <v>468</v>
      </c>
      <c r="I122" s="132"/>
      <c r="J122" s="133">
        <f>ROUND(I122*H122,2)</f>
        <v>0</v>
      </c>
      <c r="K122" s="129" t="s">
        <v>115</v>
      </c>
      <c r="L122" s="31"/>
      <c r="M122" s="134" t="s">
        <v>1</v>
      </c>
      <c r="N122" s="135" t="s">
        <v>41</v>
      </c>
      <c r="P122" s="136">
        <f>O122*H122</f>
        <v>0</v>
      </c>
      <c r="Q122" s="136">
        <v>6.0000000000000002E-5</v>
      </c>
      <c r="R122" s="136">
        <f>Q122*H122</f>
        <v>2.8080000000000001E-2</v>
      </c>
      <c r="S122" s="136">
        <v>0</v>
      </c>
      <c r="T122" s="137">
        <f>S122*H122</f>
        <v>0</v>
      </c>
      <c r="AR122" s="138" t="s">
        <v>116</v>
      </c>
      <c r="AT122" s="138" t="s">
        <v>111</v>
      </c>
      <c r="AU122" s="138" t="s">
        <v>83</v>
      </c>
      <c r="AY122" s="16" t="s">
        <v>108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6" t="s">
        <v>81</v>
      </c>
      <c r="BK122" s="139">
        <f>ROUND(I122*H122,2)</f>
        <v>0</v>
      </c>
      <c r="BL122" s="16" t="s">
        <v>116</v>
      </c>
      <c r="BM122" s="138" t="s">
        <v>126</v>
      </c>
    </row>
    <row r="123" spans="2:65" s="12" customFormat="1">
      <c r="B123" s="140"/>
      <c r="D123" s="141" t="s">
        <v>118</v>
      </c>
      <c r="E123" s="142" t="s">
        <v>1</v>
      </c>
      <c r="F123" s="143" t="s">
        <v>127</v>
      </c>
      <c r="H123" s="142" t="s">
        <v>1</v>
      </c>
      <c r="I123" s="144"/>
      <c r="L123" s="140"/>
      <c r="M123" s="145"/>
      <c r="T123" s="146"/>
      <c r="AT123" s="142" t="s">
        <v>118</v>
      </c>
      <c r="AU123" s="142" t="s">
        <v>83</v>
      </c>
      <c r="AV123" s="12" t="s">
        <v>81</v>
      </c>
      <c r="AW123" s="12" t="s">
        <v>30</v>
      </c>
      <c r="AX123" s="12" t="s">
        <v>76</v>
      </c>
      <c r="AY123" s="142" t="s">
        <v>108</v>
      </c>
    </row>
    <row r="124" spans="2:65" s="13" customFormat="1">
      <c r="B124" s="147"/>
      <c r="D124" s="141" t="s">
        <v>118</v>
      </c>
      <c r="E124" s="148" t="s">
        <v>1</v>
      </c>
      <c r="F124" s="149" t="s">
        <v>128</v>
      </c>
      <c r="H124" s="150">
        <v>468</v>
      </c>
      <c r="I124" s="151"/>
      <c r="L124" s="147"/>
      <c r="M124" s="152"/>
      <c r="T124" s="153"/>
      <c r="AT124" s="148" t="s">
        <v>118</v>
      </c>
      <c r="AU124" s="148" t="s">
        <v>83</v>
      </c>
      <c r="AV124" s="13" t="s">
        <v>83</v>
      </c>
      <c r="AW124" s="13" t="s">
        <v>30</v>
      </c>
      <c r="AX124" s="13" t="s">
        <v>76</v>
      </c>
      <c r="AY124" s="148" t="s">
        <v>108</v>
      </c>
    </row>
    <row r="125" spans="2:65" s="14" customFormat="1">
      <c r="B125" s="154"/>
      <c r="D125" s="141" t="s">
        <v>118</v>
      </c>
      <c r="E125" s="155" t="s">
        <v>1</v>
      </c>
      <c r="F125" s="156" t="s">
        <v>121</v>
      </c>
      <c r="H125" s="157">
        <v>468</v>
      </c>
      <c r="I125" s="158"/>
      <c r="L125" s="154"/>
      <c r="M125" s="159"/>
      <c r="T125" s="160"/>
      <c r="AT125" s="155" t="s">
        <v>118</v>
      </c>
      <c r="AU125" s="155" t="s">
        <v>83</v>
      </c>
      <c r="AV125" s="14" t="s">
        <v>122</v>
      </c>
      <c r="AW125" s="14" t="s">
        <v>30</v>
      </c>
      <c r="AX125" s="14" t="s">
        <v>81</v>
      </c>
      <c r="AY125" s="155" t="s">
        <v>108</v>
      </c>
    </row>
    <row r="126" spans="2:65" s="1" customFormat="1" ht="21.75" customHeight="1">
      <c r="B126" s="31"/>
      <c r="C126" s="161" t="s">
        <v>129</v>
      </c>
      <c r="D126" s="161" t="s">
        <v>130</v>
      </c>
      <c r="E126" s="162" t="s">
        <v>131</v>
      </c>
      <c r="F126" s="163" t="s">
        <v>132</v>
      </c>
      <c r="G126" s="164" t="s">
        <v>114</v>
      </c>
      <c r="H126" s="165">
        <v>1.2869999999999999</v>
      </c>
      <c r="I126" s="166"/>
      <c r="J126" s="167">
        <f>ROUND(I126*H126,2)</f>
        <v>0</v>
      </c>
      <c r="K126" s="163" t="s">
        <v>115</v>
      </c>
      <c r="L126" s="168"/>
      <c r="M126" s="169" t="s">
        <v>1</v>
      </c>
      <c r="N126" s="170" t="s">
        <v>41</v>
      </c>
      <c r="P126" s="136">
        <f>O126*H126</f>
        <v>0</v>
      </c>
      <c r="Q126" s="136">
        <v>0.55000000000000004</v>
      </c>
      <c r="R126" s="136">
        <f>Q126*H126</f>
        <v>0.70784999999999998</v>
      </c>
      <c r="S126" s="136">
        <v>0</v>
      </c>
      <c r="T126" s="137">
        <f>S126*H126</f>
        <v>0</v>
      </c>
      <c r="AR126" s="138" t="s">
        <v>133</v>
      </c>
      <c r="AT126" s="138" t="s">
        <v>130</v>
      </c>
      <c r="AU126" s="138" t="s">
        <v>83</v>
      </c>
      <c r="AY126" s="16" t="s">
        <v>108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6" t="s">
        <v>81</v>
      </c>
      <c r="BK126" s="139">
        <f>ROUND(I126*H126,2)</f>
        <v>0</v>
      </c>
      <c r="BL126" s="16" t="s">
        <v>116</v>
      </c>
      <c r="BM126" s="138" t="s">
        <v>134</v>
      </c>
    </row>
    <row r="127" spans="2:65" s="12" customFormat="1">
      <c r="B127" s="140"/>
      <c r="D127" s="141" t="s">
        <v>118</v>
      </c>
      <c r="E127" s="142" t="s">
        <v>1</v>
      </c>
      <c r="F127" s="143" t="s">
        <v>135</v>
      </c>
      <c r="H127" s="142" t="s">
        <v>1</v>
      </c>
      <c r="I127" s="144"/>
      <c r="L127" s="140"/>
      <c r="M127" s="145"/>
      <c r="T127" s="146"/>
      <c r="AT127" s="142" t="s">
        <v>118</v>
      </c>
      <c r="AU127" s="142" t="s">
        <v>83</v>
      </c>
      <c r="AV127" s="12" t="s">
        <v>81</v>
      </c>
      <c r="AW127" s="12" t="s">
        <v>30</v>
      </c>
      <c r="AX127" s="12" t="s">
        <v>76</v>
      </c>
      <c r="AY127" s="142" t="s">
        <v>108</v>
      </c>
    </row>
    <row r="128" spans="2:65" s="13" customFormat="1">
      <c r="B128" s="147"/>
      <c r="D128" s="141" t="s">
        <v>118</v>
      </c>
      <c r="E128" s="148" t="s">
        <v>1</v>
      </c>
      <c r="F128" s="149" t="s">
        <v>120</v>
      </c>
      <c r="H128" s="150">
        <v>1.17</v>
      </c>
      <c r="I128" s="151"/>
      <c r="L128" s="147"/>
      <c r="M128" s="152"/>
      <c r="T128" s="153"/>
      <c r="AT128" s="148" t="s">
        <v>118</v>
      </c>
      <c r="AU128" s="148" t="s">
        <v>83</v>
      </c>
      <c r="AV128" s="13" t="s">
        <v>83</v>
      </c>
      <c r="AW128" s="13" t="s">
        <v>30</v>
      </c>
      <c r="AX128" s="13" t="s">
        <v>76</v>
      </c>
      <c r="AY128" s="148" t="s">
        <v>108</v>
      </c>
    </row>
    <row r="129" spans="2:65" s="14" customFormat="1">
      <c r="B129" s="154"/>
      <c r="D129" s="141" t="s">
        <v>118</v>
      </c>
      <c r="E129" s="155" t="s">
        <v>1</v>
      </c>
      <c r="F129" s="156" t="s">
        <v>121</v>
      </c>
      <c r="H129" s="157">
        <v>1.17</v>
      </c>
      <c r="I129" s="158"/>
      <c r="L129" s="154"/>
      <c r="M129" s="159"/>
      <c r="T129" s="160"/>
      <c r="AT129" s="155" t="s">
        <v>118</v>
      </c>
      <c r="AU129" s="155" t="s">
        <v>83</v>
      </c>
      <c r="AV129" s="14" t="s">
        <v>122</v>
      </c>
      <c r="AW129" s="14" t="s">
        <v>30</v>
      </c>
      <c r="AX129" s="14" t="s">
        <v>81</v>
      </c>
      <c r="AY129" s="155" t="s">
        <v>108</v>
      </c>
    </row>
    <row r="130" spans="2:65" s="13" customFormat="1">
      <c r="B130" s="147"/>
      <c r="D130" s="141" t="s">
        <v>118</v>
      </c>
      <c r="F130" s="149" t="s">
        <v>136</v>
      </c>
      <c r="H130" s="150">
        <v>1.2869999999999999</v>
      </c>
      <c r="I130" s="151"/>
      <c r="L130" s="147"/>
      <c r="M130" s="152"/>
      <c r="T130" s="153"/>
      <c r="AT130" s="148" t="s">
        <v>118</v>
      </c>
      <c r="AU130" s="148" t="s">
        <v>83</v>
      </c>
      <c r="AV130" s="13" t="s">
        <v>83</v>
      </c>
      <c r="AW130" s="13" t="s">
        <v>4</v>
      </c>
      <c r="AX130" s="13" t="s">
        <v>81</v>
      </c>
      <c r="AY130" s="148" t="s">
        <v>108</v>
      </c>
    </row>
    <row r="131" spans="2:65" s="1" customFormat="1" ht="37.9" customHeight="1">
      <c r="B131" s="31"/>
      <c r="C131" s="127" t="s">
        <v>122</v>
      </c>
      <c r="D131" s="127" t="s">
        <v>111</v>
      </c>
      <c r="E131" s="128" t="s">
        <v>137</v>
      </c>
      <c r="F131" s="129" t="s">
        <v>138</v>
      </c>
      <c r="G131" s="130" t="s">
        <v>114</v>
      </c>
      <c r="H131" s="131">
        <v>1.17</v>
      </c>
      <c r="I131" s="132"/>
      <c r="J131" s="133">
        <f>ROUND(I131*H131,2)</f>
        <v>0</v>
      </c>
      <c r="K131" s="129" t="s">
        <v>115</v>
      </c>
      <c r="L131" s="31"/>
      <c r="M131" s="134" t="s">
        <v>1</v>
      </c>
      <c r="N131" s="135" t="s">
        <v>41</v>
      </c>
      <c r="P131" s="136">
        <f>O131*H131</f>
        <v>0</v>
      </c>
      <c r="Q131" s="136">
        <v>2.3369999999999998E-2</v>
      </c>
      <c r="R131" s="136">
        <f>Q131*H131</f>
        <v>2.7342899999999996E-2</v>
      </c>
      <c r="S131" s="136">
        <v>0</v>
      </c>
      <c r="T131" s="137">
        <f>S131*H131</f>
        <v>0</v>
      </c>
      <c r="AR131" s="138" t="s">
        <v>116</v>
      </c>
      <c r="AT131" s="138" t="s">
        <v>111</v>
      </c>
      <c r="AU131" s="138" t="s">
        <v>83</v>
      </c>
      <c r="AY131" s="16" t="s">
        <v>108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6" t="s">
        <v>81</v>
      </c>
      <c r="BK131" s="139">
        <f>ROUND(I131*H131,2)</f>
        <v>0</v>
      </c>
      <c r="BL131" s="16" t="s">
        <v>116</v>
      </c>
      <c r="BM131" s="138" t="s">
        <v>139</v>
      </c>
    </row>
    <row r="132" spans="2:65" s="1" customFormat="1" ht="24.2" customHeight="1">
      <c r="B132" s="31"/>
      <c r="C132" s="127" t="s">
        <v>140</v>
      </c>
      <c r="D132" s="127" t="s">
        <v>111</v>
      </c>
      <c r="E132" s="128" t="s">
        <v>141</v>
      </c>
      <c r="F132" s="129" t="s">
        <v>142</v>
      </c>
      <c r="G132" s="130" t="s">
        <v>143</v>
      </c>
      <c r="H132" s="131">
        <v>1</v>
      </c>
      <c r="I132" s="132"/>
      <c r="J132" s="133">
        <f>ROUND(I132*H132,2)</f>
        <v>0</v>
      </c>
      <c r="K132" s="129" t="s">
        <v>1</v>
      </c>
      <c r="L132" s="31"/>
      <c r="M132" s="134" t="s">
        <v>1</v>
      </c>
      <c r="N132" s="135" t="s">
        <v>41</v>
      </c>
      <c r="P132" s="136">
        <f>O132*H132</f>
        <v>0</v>
      </c>
      <c r="Q132" s="136">
        <v>0</v>
      </c>
      <c r="R132" s="136">
        <f>Q132*H132</f>
        <v>0</v>
      </c>
      <c r="S132" s="136">
        <v>0</v>
      </c>
      <c r="T132" s="137">
        <f>S132*H132</f>
        <v>0</v>
      </c>
      <c r="AR132" s="138" t="s">
        <v>116</v>
      </c>
      <c r="AT132" s="138" t="s">
        <v>111</v>
      </c>
      <c r="AU132" s="138" t="s">
        <v>83</v>
      </c>
      <c r="AY132" s="16" t="s">
        <v>108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6" t="s">
        <v>81</v>
      </c>
      <c r="BK132" s="139">
        <f>ROUND(I132*H132,2)</f>
        <v>0</v>
      </c>
      <c r="BL132" s="16" t="s">
        <v>116</v>
      </c>
      <c r="BM132" s="138" t="s">
        <v>144</v>
      </c>
    </row>
    <row r="133" spans="2:65" s="1" customFormat="1" ht="49.15" customHeight="1">
      <c r="B133" s="31"/>
      <c r="C133" s="127" t="s">
        <v>145</v>
      </c>
      <c r="D133" s="127" t="s">
        <v>111</v>
      </c>
      <c r="E133" s="128" t="s">
        <v>146</v>
      </c>
      <c r="F133" s="129" t="s">
        <v>147</v>
      </c>
      <c r="G133" s="130" t="s">
        <v>148</v>
      </c>
      <c r="H133" s="131">
        <v>0.76500000000000001</v>
      </c>
      <c r="I133" s="132"/>
      <c r="J133" s="133">
        <f>ROUND(I133*H133,2)</f>
        <v>0</v>
      </c>
      <c r="K133" s="129" t="s">
        <v>115</v>
      </c>
      <c r="L133" s="31"/>
      <c r="M133" s="134" t="s">
        <v>1</v>
      </c>
      <c r="N133" s="135" t="s">
        <v>41</v>
      </c>
      <c r="P133" s="136">
        <f>O133*H133</f>
        <v>0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AR133" s="138" t="s">
        <v>116</v>
      </c>
      <c r="AT133" s="138" t="s">
        <v>111</v>
      </c>
      <c r="AU133" s="138" t="s">
        <v>83</v>
      </c>
      <c r="AY133" s="16" t="s">
        <v>108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6" t="s">
        <v>81</v>
      </c>
      <c r="BK133" s="139">
        <f>ROUND(I133*H133,2)</f>
        <v>0</v>
      </c>
      <c r="BL133" s="16" t="s">
        <v>116</v>
      </c>
      <c r="BM133" s="138" t="s">
        <v>149</v>
      </c>
    </row>
    <row r="134" spans="2:65" s="1" customFormat="1" ht="49.15" customHeight="1">
      <c r="B134" s="31"/>
      <c r="C134" s="127" t="s">
        <v>150</v>
      </c>
      <c r="D134" s="127" t="s">
        <v>111</v>
      </c>
      <c r="E134" s="128" t="s">
        <v>151</v>
      </c>
      <c r="F134" s="129" t="s">
        <v>152</v>
      </c>
      <c r="G134" s="130" t="s">
        <v>148</v>
      </c>
      <c r="H134" s="131">
        <v>0.76500000000000001</v>
      </c>
      <c r="I134" s="132"/>
      <c r="J134" s="133">
        <f>ROUND(I134*H134,2)</f>
        <v>0</v>
      </c>
      <c r="K134" s="129" t="s">
        <v>115</v>
      </c>
      <c r="L134" s="31"/>
      <c r="M134" s="134" t="s">
        <v>1</v>
      </c>
      <c r="N134" s="135" t="s">
        <v>41</v>
      </c>
      <c r="P134" s="136">
        <f>O134*H134</f>
        <v>0</v>
      </c>
      <c r="Q134" s="136">
        <v>0</v>
      </c>
      <c r="R134" s="136">
        <f>Q134*H134</f>
        <v>0</v>
      </c>
      <c r="S134" s="136">
        <v>0</v>
      </c>
      <c r="T134" s="137">
        <f>S134*H134</f>
        <v>0</v>
      </c>
      <c r="AR134" s="138" t="s">
        <v>116</v>
      </c>
      <c r="AT134" s="138" t="s">
        <v>111</v>
      </c>
      <c r="AU134" s="138" t="s">
        <v>83</v>
      </c>
      <c r="AY134" s="16" t="s">
        <v>108</v>
      </c>
      <c r="BE134" s="139">
        <f>IF(N134="základní",J134,0)</f>
        <v>0</v>
      </c>
      <c r="BF134" s="139">
        <f>IF(N134="snížená",J134,0)</f>
        <v>0</v>
      </c>
      <c r="BG134" s="139">
        <f>IF(N134="zákl. přenesená",J134,0)</f>
        <v>0</v>
      </c>
      <c r="BH134" s="139">
        <f>IF(N134="sníž. přenesená",J134,0)</f>
        <v>0</v>
      </c>
      <c r="BI134" s="139">
        <f>IF(N134="nulová",J134,0)</f>
        <v>0</v>
      </c>
      <c r="BJ134" s="16" t="s">
        <v>81</v>
      </c>
      <c r="BK134" s="139">
        <f>ROUND(I134*H134,2)</f>
        <v>0</v>
      </c>
      <c r="BL134" s="16" t="s">
        <v>116</v>
      </c>
      <c r="BM134" s="138" t="s">
        <v>153</v>
      </c>
    </row>
    <row r="135" spans="2:65" s="1" customFormat="1" ht="49.9" customHeight="1">
      <c r="B135" s="31"/>
      <c r="E135" s="118" t="s">
        <v>154</v>
      </c>
      <c r="F135" s="118" t="s">
        <v>155</v>
      </c>
      <c r="J135" s="107">
        <f>BK135</f>
        <v>0</v>
      </c>
      <c r="L135" s="31"/>
      <c r="M135" s="171"/>
      <c r="T135" s="55"/>
      <c r="AT135" s="16" t="s">
        <v>75</v>
      </c>
      <c r="AU135" s="16" t="s">
        <v>76</v>
      </c>
      <c r="AY135" s="16" t="s">
        <v>156</v>
      </c>
      <c r="BK135" s="139">
        <f>SUM(BK136:BK140)</f>
        <v>0</v>
      </c>
    </row>
    <row r="136" spans="2:65" s="1" customFormat="1" ht="16.350000000000001" customHeight="1">
      <c r="B136" s="31"/>
      <c r="C136" s="172" t="s">
        <v>1</v>
      </c>
      <c r="D136" s="172" t="s">
        <v>111</v>
      </c>
      <c r="E136" s="173" t="s">
        <v>1</v>
      </c>
      <c r="F136" s="174" t="s">
        <v>1</v>
      </c>
      <c r="G136" s="175" t="s">
        <v>1</v>
      </c>
      <c r="H136" s="176"/>
      <c r="I136" s="177"/>
      <c r="J136" s="178">
        <f>BK136</f>
        <v>0</v>
      </c>
      <c r="K136" s="179"/>
      <c r="L136" s="31"/>
      <c r="M136" s="180" t="s">
        <v>1</v>
      </c>
      <c r="N136" s="181" t="s">
        <v>41</v>
      </c>
      <c r="T136" s="55"/>
      <c r="AT136" s="16" t="s">
        <v>156</v>
      </c>
      <c r="AU136" s="16" t="s">
        <v>81</v>
      </c>
      <c r="AY136" s="16" t="s">
        <v>156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6" t="s">
        <v>81</v>
      </c>
      <c r="BK136" s="139">
        <f>I136*H136</f>
        <v>0</v>
      </c>
    </row>
    <row r="137" spans="2:65" s="1" customFormat="1" ht="16.350000000000001" customHeight="1">
      <c r="B137" s="31"/>
      <c r="C137" s="172" t="s">
        <v>1</v>
      </c>
      <c r="D137" s="172" t="s">
        <v>111</v>
      </c>
      <c r="E137" s="173" t="s">
        <v>1</v>
      </c>
      <c r="F137" s="174" t="s">
        <v>1</v>
      </c>
      <c r="G137" s="175" t="s">
        <v>1</v>
      </c>
      <c r="H137" s="176"/>
      <c r="I137" s="177"/>
      <c r="J137" s="178">
        <f>BK137</f>
        <v>0</v>
      </c>
      <c r="K137" s="179"/>
      <c r="L137" s="31"/>
      <c r="M137" s="180" t="s">
        <v>1</v>
      </c>
      <c r="N137" s="181" t="s">
        <v>41</v>
      </c>
      <c r="T137" s="55"/>
      <c r="AT137" s="16" t="s">
        <v>156</v>
      </c>
      <c r="AU137" s="16" t="s">
        <v>81</v>
      </c>
      <c r="AY137" s="16" t="s">
        <v>156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6" t="s">
        <v>81</v>
      </c>
      <c r="BK137" s="139">
        <f>I137*H137</f>
        <v>0</v>
      </c>
    </row>
    <row r="138" spans="2:65" s="1" customFormat="1" ht="16.350000000000001" customHeight="1">
      <c r="B138" s="31"/>
      <c r="C138" s="172" t="s">
        <v>1</v>
      </c>
      <c r="D138" s="172" t="s">
        <v>111</v>
      </c>
      <c r="E138" s="173" t="s">
        <v>1</v>
      </c>
      <c r="F138" s="174" t="s">
        <v>1</v>
      </c>
      <c r="G138" s="175" t="s">
        <v>1</v>
      </c>
      <c r="H138" s="176"/>
      <c r="I138" s="177"/>
      <c r="J138" s="178">
        <f>BK138</f>
        <v>0</v>
      </c>
      <c r="K138" s="179"/>
      <c r="L138" s="31"/>
      <c r="M138" s="180" t="s">
        <v>1</v>
      </c>
      <c r="N138" s="181" t="s">
        <v>41</v>
      </c>
      <c r="T138" s="55"/>
      <c r="AT138" s="16" t="s">
        <v>156</v>
      </c>
      <c r="AU138" s="16" t="s">
        <v>81</v>
      </c>
      <c r="AY138" s="16" t="s">
        <v>156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6" t="s">
        <v>81</v>
      </c>
      <c r="BK138" s="139">
        <f>I138*H138</f>
        <v>0</v>
      </c>
    </row>
    <row r="139" spans="2:65" s="1" customFormat="1" ht="16.350000000000001" customHeight="1">
      <c r="B139" s="31"/>
      <c r="C139" s="172" t="s">
        <v>1</v>
      </c>
      <c r="D139" s="172" t="s">
        <v>111</v>
      </c>
      <c r="E139" s="173" t="s">
        <v>1</v>
      </c>
      <c r="F139" s="174" t="s">
        <v>1</v>
      </c>
      <c r="G139" s="175" t="s">
        <v>1</v>
      </c>
      <c r="H139" s="176"/>
      <c r="I139" s="177"/>
      <c r="J139" s="178">
        <f>BK139</f>
        <v>0</v>
      </c>
      <c r="K139" s="179"/>
      <c r="L139" s="31"/>
      <c r="M139" s="180" t="s">
        <v>1</v>
      </c>
      <c r="N139" s="181" t="s">
        <v>41</v>
      </c>
      <c r="T139" s="55"/>
      <c r="AT139" s="16" t="s">
        <v>156</v>
      </c>
      <c r="AU139" s="16" t="s">
        <v>81</v>
      </c>
      <c r="AY139" s="16" t="s">
        <v>156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6" t="s">
        <v>81</v>
      </c>
      <c r="BK139" s="139">
        <f>I139*H139</f>
        <v>0</v>
      </c>
    </row>
    <row r="140" spans="2:65" s="1" customFormat="1" ht="16.350000000000001" customHeight="1">
      <c r="B140" s="31"/>
      <c r="C140" s="172" t="s">
        <v>1</v>
      </c>
      <c r="D140" s="172" t="s">
        <v>111</v>
      </c>
      <c r="E140" s="173" t="s">
        <v>1</v>
      </c>
      <c r="F140" s="174" t="s">
        <v>1</v>
      </c>
      <c r="G140" s="175" t="s">
        <v>1</v>
      </c>
      <c r="H140" s="176"/>
      <c r="I140" s="177"/>
      <c r="J140" s="178">
        <f>BK140</f>
        <v>0</v>
      </c>
      <c r="K140" s="179"/>
      <c r="L140" s="31"/>
      <c r="M140" s="180" t="s">
        <v>1</v>
      </c>
      <c r="N140" s="181" t="s">
        <v>41</v>
      </c>
      <c r="O140" s="182"/>
      <c r="P140" s="182"/>
      <c r="Q140" s="182"/>
      <c r="R140" s="182"/>
      <c r="S140" s="182"/>
      <c r="T140" s="183"/>
      <c r="AT140" s="16" t="s">
        <v>156</v>
      </c>
      <c r="AU140" s="16" t="s">
        <v>81</v>
      </c>
      <c r="AY140" s="16" t="s">
        <v>156</v>
      </c>
      <c r="BE140" s="139">
        <f>IF(N140="základní",J140,0)</f>
        <v>0</v>
      </c>
      <c r="BF140" s="139">
        <f>IF(N140="snížená",J140,0)</f>
        <v>0</v>
      </c>
      <c r="BG140" s="139">
        <f>IF(N140="zákl. přenesená",J140,0)</f>
        <v>0</v>
      </c>
      <c r="BH140" s="139">
        <f>IF(N140="sníž. přenesená",J140,0)</f>
        <v>0</v>
      </c>
      <c r="BI140" s="139">
        <f>IF(N140="nulová",J140,0)</f>
        <v>0</v>
      </c>
      <c r="BJ140" s="16" t="s">
        <v>81</v>
      </c>
      <c r="BK140" s="139">
        <f>I140*H140</f>
        <v>0</v>
      </c>
    </row>
    <row r="141" spans="2:65" s="1" customFormat="1" ht="6.95" customHeight="1">
      <c r="B141" s="43"/>
      <c r="C141" s="44"/>
      <c r="D141" s="44"/>
      <c r="E141" s="44"/>
      <c r="F141" s="44"/>
      <c r="G141" s="44"/>
      <c r="H141" s="44"/>
      <c r="I141" s="44"/>
      <c r="J141" s="44"/>
      <c r="K141" s="44"/>
      <c r="L141" s="31"/>
    </row>
  </sheetData>
  <sheetProtection algorithmName="SHA-512" hashValue="+g+jxm3xbxBp1SShvQTVRZVn4S5siEyPan/2JtZySsUCShUbZAqtmC1ImWr3DJBH1pbuhBcRClO1gW84Coj3/A==" saltValue="c2Pf5H2uuBew4FPaFJC70lfblUbpO74IP+HwNEYx8c4qGkTs1TL6gK2oy0c7sJjYw0xMS1ZT17UxU0SuQ3iHig==" spinCount="100000" sheet="1" objects="1" scenarios="1" formatColumns="0" formatRows="0" autoFilter="0"/>
  <autoFilter ref="C114:K140" xr:uid="{00000000-0009-0000-0000-000001000000}"/>
  <mergeCells count="6">
    <mergeCell ref="E107:H107"/>
    <mergeCell ref="L2:V2"/>
    <mergeCell ref="E7:H7"/>
    <mergeCell ref="E16:H16"/>
    <mergeCell ref="E25:H25"/>
    <mergeCell ref="E85:H85"/>
  </mergeCells>
  <dataValidations count="2">
    <dataValidation type="list" allowBlank="1" showInputMessage="1" showErrorMessage="1" error="Povoleny jsou hodnoty K, M." sqref="D136:D141" xr:uid="{00000000-0002-0000-0100-000000000000}">
      <formula1>"K, M"</formula1>
    </dataValidation>
    <dataValidation type="list" allowBlank="1" showInputMessage="1" showErrorMessage="1" error="Povoleny jsou hodnoty základní, snížená, zákl. přenesená, sníž. přenesená, nulová." sqref="N136:N141" xr:uid="{00000000-0002-0000-0100-000001000000}">
      <formula1>"základní, snížená, zákl. přenesená, sníž. přenesená,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C08DD70F65804887828093AFCC1227" ma:contentTypeVersion="14" ma:contentTypeDescription="Vytvoří nový dokument" ma:contentTypeScope="" ma:versionID="ff19a54254b35540d986cdae46746320">
  <xsd:schema xmlns:xsd="http://www.w3.org/2001/XMLSchema" xmlns:xs="http://www.w3.org/2001/XMLSchema" xmlns:p="http://schemas.microsoft.com/office/2006/metadata/properties" xmlns:ns2="e5930cb9-7cf7-4ee7-8797-2afb68af0c32" xmlns:ns3="8f0235e2-51b8-4645-a26d-5cc2d2bd856a" targetNamespace="http://schemas.microsoft.com/office/2006/metadata/properties" ma:root="true" ma:fieldsID="c356ac935517c3ea18dc188ae65c3889" ns2:_="" ns3:_="">
    <xsd:import namespace="e5930cb9-7cf7-4ee7-8797-2afb68af0c32"/>
    <xsd:import namespace="8f0235e2-51b8-4645-a26d-5cc2d2bd856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930cb9-7cf7-4ee7-8797-2afb68af0c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00968d64-1f8e-441e-963a-d9e2b804888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0235e2-51b8-4645-a26d-5cc2d2bd856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0d57dcb4-a3c1-4edf-a593-c20feede1585}" ma:internalName="TaxCatchAll" ma:showField="CatchAllData" ma:web="8f0235e2-51b8-4645-a26d-5cc2d2bd85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f0235e2-51b8-4645-a26d-5cc2d2bd856a" xsi:nil="true"/>
    <lcf76f155ced4ddcb4097134ff3c332f xmlns="e5930cb9-7cf7-4ee7-8797-2afb68af0c3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AFF68B6-29C6-4A5F-A390-6DD06E86FE93}"/>
</file>

<file path=customXml/itemProps2.xml><?xml version="1.0" encoding="utf-8"?>
<ds:datastoreItem xmlns:ds="http://schemas.openxmlformats.org/officeDocument/2006/customXml" ds:itemID="{0442AC1B-1615-4514-BA61-50C265BE4260}"/>
</file>

<file path=customXml/itemProps3.xml><?xml version="1.0" encoding="utf-8"?>
<ds:datastoreItem xmlns:ds="http://schemas.openxmlformats.org/officeDocument/2006/customXml" ds:itemID="{9F939232-4D56-4936-80B6-5F79ADA7A2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 tuscher</dc:creator>
  <cp:keywords/>
  <dc:description/>
  <cp:lastModifiedBy>Vymyslická Zuzana</cp:lastModifiedBy>
  <cp:revision/>
  <dcterms:created xsi:type="dcterms:W3CDTF">2023-05-23T12:04:41Z</dcterms:created>
  <dcterms:modified xsi:type="dcterms:W3CDTF">2024-03-22T15:03:23Z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0x01010055C08DD70F65804887828093AFCC1227</vt:lpwstr>
  </property>
  <property fmtid="{D5CDD505-2E9C-101B-9397-08002B2CF9AE}" pid="3" name="MediaServiceImageTags">
    <vt:lpwstr/>
  </property>
</Properties>
</file>