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aromir\Documents\ZUŠ Pozořice\Rok 2024\Soutěž\"/>
    </mc:Choice>
  </mc:AlternateContent>
  <xr:revisionPtr revIDLastSave="0" documentId="8_{D47B80C5-4B89-4D42-8424-71F219F460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kapitulace stavby" sheetId="1" r:id="rId1"/>
    <sheet name="001 - Demolice" sheetId="2" r:id="rId2"/>
    <sheet name="002 - Nové konstrukce" sheetId="3" r:id="rId3"/>
    <sheet name="003 - Hromosvod" sheetId="4" r:id="rId4"/>
  </sheets>
  <definedNames>
    <definedName name="_xlnm._FilterDatabase" localSheetId="1" hidden="1">'001 - Demolice'!$C$134:$K$179</definedName>
    <definedName name="_xlnm._FilterDatabase" localSheetId="2" hidden="1">'002 - Nové konstrukce'!$C$134:$K$229</definedName>
    <definedName name="_xlnm._FilterDatabase" localSheetId="3" hidden="1">'003 - Hromosvod'!$C$128:$K$175</definedName>
    <definedName name="_xlnm.Print_Titles" localSheetId="1">'001 - Demolice'!$134:$134</definedName>
    <definedName name="_xlnm.Print_Titles" localSheetId="2">'002 - Nové konstrukce'!$134:$134</definedName>
    <definedName name="_xlnm.Print_Titles" localSheetId="3">'003 - Hromosvod'!$128:$128</definedName>
    <definedName name="_xlnm.Print_Titles" localSheetId="0">'Rekapitulace stavby'!$92:$92</definedName>
    <definedName name="_xlnm.Print_Area" localSheetId="1">'001 - Demolice'!$C$4:$J$76,'001 - Demolice'!$C$82:$J$116,'001 - Demolice'!$C$122:$J$179</definedName>
    <definedName name="_xlnm.Print_Area" localSheetId="2">'002 - Nové konstrukce'!$C$4:$J$76,'002 - Nové konstrukce'!$C$82:$J$116,'002 - Nové konstrukce'!$C$122:$J$229</definedName>
    <definedName name="_xlnm.Print_Area" localSheetId="3">'003 - Hromosvod'!$C$4:$J$76,'003 - Hromosvod'!$C$82:$J$110,'003 - Hromosvod'!$C$116:$J$175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4" l="1"/>
  <c r="J38" i="4"/>
  <c r="AY97" i="1" s="1"/>
  <c r="J37" i="4"/>
  <c r="AX97" i="1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T155" i="4" s="1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J126" i="4"/>
  <c r="F123" i="4"/>
  <c r="E121" i="4"/>
  <c r="BI108" i="4"/>
  <c r="BH108" i="4"/>
  <c r="BG108" i="4"/>
  <c r="BF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BI103" i="4"/>
  <c r="BH103" i="4"/>
  <c r="BG103" i="4"/>
  <c r="BF103" i="4"/>
  <c r="BE103" i="4"/>
  <c r="J92" i="4"/>
  <c r="F89" i="4"/>
  <c r="E87" i="4"/>
  <c r="J21" i="4"/>
  <c r="E21" i="4"/>
  <c r="J125" i="4"/>
  <c r="J20" i="4"/>
  <c r="J18" i="4"/>
  <c r="E18" i="4"/>
  <c r="F92" i="4"/>
  <c r="J17" i="4"/>
  <c r="J15" i="4"/>
  <c r="E15" i="4"/>
  <c r="F125" i="4"/>
  <c r="J14" i="4"/>
  <c r="J12" i="4"/>
  <c r="J89" i="4" s="1"/>
  <c r="E7" i="4"/>
  <c r="E85" i="4"/>
  <c r="J39" i="3"/>
  <c r="J38" i="3"/>
  <c r="AY96" i="1"/>
  <c r="J37" i="3"/>
  <c r="AX96" i="1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T148" i="3"/>
  <c r="R149" i="3"/>
  <c r="R148" i="3"/>
  <c r="P149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T137" i="3"/>
  <c r="T136" i="3"/>
  <c r="R138" i="3"/>
  <c r="R137" i="3"/>
  <c r="R136" i="3"/>
  <c r="P138" i="3"/>
  <c r="P137" i="3"/>
  <c r="P136" i="3" s="1"/>
  <c r="F129" i="3"/>
  <c r="E127" i="3"/>
  <c r="BI114" i="3"/>
  <c r="BH114" i="3"/>
  <c r="BG114" i="3"/>
  <c r="BF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F89" i="3"/>
  <c r="E87" i="3"/>
  <c r="J24" i="3"/>
  <c r="E24" i="3"/>
  <c r="J92" i="3"/>
  <c r="J23" i="3"/>
  <c r="J21" i="3"/>
  <c r="E21" i="3"/>
  <c r="J91" i="3" s="1"/>
  <c r="J20" i="3"/>
  <c r="J18" i="3"/>
  <c r="E18" i="3"/>
  <c r="F132" i="3"/>
  <c r="J17" i="3"/>
  <c r="J15" i="3"/>
  <c r="E15" i="3"/>
  <c r="F131" i="3" s="1"/>
  <c r="J14" i="3"/>
  <c r="J12" i="3"/>
  <c r="J89" i="3" s="1"/>
  <c r="E7" i="3"/>
  <c r="E125" i="3"/>
  <c r="J39" i="2"/>
  <c r="J38" i="2"/>
  <c r="AY95" i="1"/>
  <c r="J37" i="2"/>
  <c r="AX95" i="1" s="1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T157" i="2"/>
  <c r="R158" i="2"/>
  <c r="R157" i="2"/>
  <c r="P158" i="2"/>
  <c r="P157" i="2" s="1"/>
  <c r="BI156" i="2"/>
  <c r="BH156" i="2"/>
  <c r="BG156" i="2"/>
  <c r="BF156" i="2"/>
  <c r="T156" i="2"/>
  <c r="T155" i="2"/>
  <c r="R156" i="2"/>
  <c r="R155" i="2" s="1"/>
  <c r="P156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R144" i="2" s="1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F129" i="2"/>
  <c r="E127" i="2"/>
  <c r="BI114" i="2"/>
  <c r="BH114" i="2"/>
  <c r="BG114" i="2"/>
  <c r="BF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F89" i="2"/>
  <c r="E87" i="2"/>
  <c r="J24" i="2"/>
  <c r="E24" i="2"/>
  <c r="J132" i="2" s="1"/>
  <c r="J23" i="2"/>
  <c r="J21" i="2"/>
  <c r="E21" i="2"/>
  <c r="J131" i="2"/>
  <c r="J20" i="2"/>
  <c r="J18" i="2"/>
  <c r="E18" i="2"/>
  <c r="F132" i="2" s="1"/>
  <c r="J17" i="2"/>
  <c r="J15" i="2"/>
  <c r="E15" i="2"/>
  <c r="F91" i="2"/>
  <c r="J14" i="2"/>
  <c r="J12" i="2"/>
  <c r="J89" i="2"/>
  <c r="E7" i="2"/>
  <c r="E125" i="2"/>
  <c r="L90" i="1"/>
  <c r="AM90" i="1"/>
  <c r="AM89" i="1"/>
  <c r="L89" i="1"/>
  <c r="AM87" i="1"/>
  <c r="L87" i="1"/>
  <c r="L85" i="1"/>
  <c r="L84" i="1"/>
  <c r="BK176" i="2"/>
  <c r="J173" i="2"/>
  <c r="BK169" i="2"/>
  <c r="BK158" i="2"/>
  <c r="BK145" i="2"/>
  <c r="J142" i="2"/>
  <c r="BK151" i="2"/>
  <c r="BK229" i="3"/>
  <c r="J205" i="3"/>
  <c r="BK173" i="3"/>
  <c r="BK142" i="3"/>
  <c r="BK216" i="3"/>
  <c r="BK209" i="3"/>
  <c r="BK205" i="3"/>
  <c r="BK179" i="3"/>
  <c r="J224" i="3"/>
  <c r="J211" i="3"/>
  <c r="J195" i="3"/>
  <c r="J179" i="3"/>
  <c r="J147" i="3"/>
  <c r="J216" i="3"/>
  <c r="BK167" i="3"/>
  <c r="J142" i="3"/>
  <c r="J220" i="3"/>
  <c r="J194" i="3"/>
  <c r="J185" i="3"/>
  <c r="J163" i="3"/>
  <c r="J190" i="3"/>
  <c r="BK154" i="3"/>
  <c r="J173" i="4"/>
  <c r="BK160" i="4"/>
  <c r="J147" i="4"/>
  <c r="BK173" i="4"/>
  <c r="BK152" i="4"/>
  <c r="BK138" i="4"/>
  <c r="J170" i="4"/>
  <c r="BK143" i="4"/>
  <c r="J133" i="4"/>
  <c r="J160" i="4"/>
  <c r="BK153" i="4"/>
  <c r="J141" i="4"/>
  <c r="BK169" i="4"/>
  <c r="J156" i="4"/>
  <c r="J140" i="4"/>
  <c r="J143" i="4"/>
  <c r="J179" i="2"/>
  <c r="BK172" i="2"/>
  <c r="J169" i="2"/>
  <c r="J165" i="2"/>
  <c r="BK149" i="2"/>
  <c r="J161" i="2"/>
  <c r="BK142" i="2"/>
  <c r="J151" i="2"/>
  <c r="J140" i="2"/>
  <c r="BK207" i="3"/>
  <c r="BK177" i="3"/>
  <c r="BK155" i="3"/>
  <c r="J222" i="3"/>
  <c r="BK212" i="3"/>
  <c r="J207" i="3"/>
  <c r="BK200" i="3"/>
  <c r="J161" i="3"/>
  <c r="BK222" i="3"/>
  <c r="BK208" i="3"/>
  <c r="BK194" i="3"/>
  <c r="BK180" i="3"/>
  <c r="BK163" i="3"/>
  <c r="BK141" i="3"/>
  <c r="BK185" i="3"/>
  <c r="J144" i="3"/>
  <c r="BK224" i="3"/>
  <c r="BK211" i="3"/>
  <c r="J180" i="3"/>
  <c r="J145" i="3"/>
  <c r="J187" i="3"/>
  <c r="BK157" i="3"/>
  <c r="J138" i="3"/>
  <c r="J164" i="4"/>
  <c r="J149" i="4"/>
  <c r="J172" i="4"/>
  <c r="BK151" i="4"/>
  <c r="BK174" i="4"/>
  <c r="BK156" i="4"/>
  <c r="J137" i="4"/>
  <c r="BK172" i="4"/>
  <c r="BK154" i="4"/>
  <c r="BK142" i="4"/>
  <c r="BK131" i="4"/>
  <c r="J163" i="4"/>
  <c r="BK149" i="4"/>
  <c r="BK144" i="4"/>
  <c r="J176" i="2"/>
  <c r="BK171" i="2"/>
  <c r="BK167" i="2"/>
  <c r="BK161" i="2"/>
  <c r="J145" i="2"/>
  <c r="BK148" i="2"/>
  <c r="J152" i="2"/>
  <c r="J138" i="2"/>
  <c r="BK213" i="3"/>
  <c r="BK199" i="3"/>
  <c r="BK189" i="3"/>
  <c r="J159" i="3"/>
  <c r="BK226" i="3"/>
  <c r="J213" i="3"/>
  <c r="J206" i="3"/>
  <c r="BK175" i="3"/>
  <c r="J228" i="3"/>
  <c r="J217" i="3"/>
  <c r="BK206" i="3"/>
  <c r="BK190" i="3"/>
  <c r="J167" i="3"/>
  <c r="BK146" i="3"/>
  <c r="J197" i="3"/>
  <c r="BK149" i="3"/>
  <c r="J223" i="3"/>
  <c r="J214" i="3"/>
  <c r="BK193" i="3"/>
  <c r="J173" i="3"/>
  <c r="J203" i="3"/>
  <c r="J177" i="3"/>
  <c r="BK147" i="3"/>
  <c r="J146" i="3"/>
  <c r="BK145" i="3"/>
  <c r="J169" i="4"/>
  <c r="J162" i="4"/>
  <c r="J150" i="4"/>
  <c r="BK132" i="4"/>
  <c r="J167" i="4"/>
  <c r="BK141" i="4"/>
  <c r="BK175" i="4"/>
  <c r="J165" i="4"/>
  <c r="J144" i="4"/>
  <c r="BK135" i="4"/>
  <c r="BK161" i="4"/>
  <c r="J152" i="4"/>
  <c r="J138" i="4"/>
  <c r="BK164" i="4"/>
  <c r="BK162" i="4"/>
  <c r="J148" i="4"/>
  <c r="BK134" i="4"/>
  <c r="J178" i="2"/>
  <c r="J153" i="2"/>
  <c r="J149" i="2"/>
  <c r="BK140" i="2"/>
  <c r="BK152" i="2"/>
  <c r="J156" i="2"/>
  <c r="BK181" i="3"/>
  <c r="J168" i="4"/>
  <c r="J153" i="4"/>
  <c r="BK136" i="4"/>
  <c r="BK165" i="4"/>
  <c r="BK147" i="4"/>
  <c r="J132" i="4"/>
  <c r="J154" i="4"/>
  <c r="J134" i="4"/>
  <c r="J131" i="4"/>
  <c r="BK157" i="4"/>
  <c r="BK146" i="4"/>
  <c r="BK170" i="4"/>
  <c r="J157" i="4"/>
  <c r="J142" i="4"/>
  <c r="BK137" i="4"/>
  <c r="BK178" i="2"/>
  <c r="BK173" i="2"/>
  <c r="J171" i="2"/>
  <c r="BK165" i="2"/>
  <c r="BK156" i="2"/>
  <c r="BK153" i="2"/>
  <c r="AS94" i="1"/>
  <c r="BK179" i="2"/>
  <c r="J172" i="2"/>
  <c r="J167" i="2"/>
  <c r="BK146" i="2"/>
  <c r="J158" i="2"/>
  <c r="BK138" i="2"/>
  <c r="J148" i="2"/>
  <c r="BK143" i="2"/>
  <c r="J226" i="3"/>
  <c r="BK202" i="3"/>
  <c r="BK192" i="3"/>
  <c r="J152" i="3"/>
  <c r="BK217" i="3"/>
  <c r="BK210" i="3"/>
  <c r="J202" i="3"/>
  <c r="BK152" i="3"/>
  <c r="BK223" i="3"/>
  <c r="J212" i="3"/>
  <c r="BK197" i="3"/>
  <c r="J181" i="3"/>
  <c r="J154" i="3"/>
  <c r="J219" i="3"/>
  <c r="J157" i="3"/>
  <c r="J229" i="3"/>
  <c r="BK219" i="3"/>
  <c r="J210" i="3"/>
  <c r="J189" i="3"/>
  <c r="J169" i="3"/>
  <c r="J200" i="3"/>
  <c r="BK161" i="3"/>
  <c r="J171" i="4"/>
  <c r="J159" i="4"/>
  <c r="J174" i="4"/>
  <c r="J161" i="4"/>
  <c r="J139" i="4"/>
  <c r="BK171" i="4"/>
  <c r="J151" i="4"/>
  <c r="BK139" i="4"/>
  <c r="J146" i="2"/>
  <c r="J143" i="2"/>
  <c r="J209" i="3"/>
  <c r="J193" i="3"/>
  <c r="BK228" i="3"/>
  <c r="BK214" i="3"/>
  <c r="J208" i="3"/>
  <c r="J192" i="3"/>
  <c r="BK144" i="3"/>
  <c r="BK220" i="3"/>
  <c r="J199" i="3"/>
  <c r="BK187" i="3"/>
  <c r="BK159" i="3"/>
  <c r="BK195" i="3"/>
  <c r="J155" i="3"/>
  <c r="BK138" i="3"/>
  <c r="BK203" i="3"/>
  <c r="J175" i="3"/>
  <c r="J141" i="3"/>
  <c r="BK169" i="3"/>
  <c r="J149" i="3"/>
  <c r="J166" i="4"/>
  <c r="BK158" i="4"/>
  <c r="J175" i="4"/>
  <c r="BK163" i="4"/>
  <c r="J135" i="4"/>
  <c r="BK166" i="4"/>
  <c r="BK148" i="4"/>
  <c r="BK140" i="4"/>
  <c r="BK168" i="4"/>
  <c r="BK159" i="4"/>
  <c r="BK150" i="4"/>
  <c r="J136" i="4"/>
  <c r="BK167" i="4"/>
  <c r="J158" i="4"/>
  <c r="J146" i="4"/>
  <c r="BK133" i="4"/>
  <c r="P166" i="2" l="1"/>
  <c r="T140" i="3"/>
  <c r="P186" i="3"/>
  <c r="P221" i="3"/>
  <c r="P137" i="2"/>
  <c r="BK166" i="2"/>
  <c r="J166" i="2"/>
  <c r="J104" i="2" s="1"/>
  <c r="T175" i="2"/>
  <c r="R140" i="3"/>
  <c r="R186" i="3"/>
  <c r="BK221" i="3"/>
  <c r="J221" i="3" s="1"/>
  <c r="J105" i="3" s="1"/>
  <c r="P144" i="2"/>
  <c r="T160" i="2"/>
  <c r="T154" i="2" s="1"/>
  <c r="P175" i="2"/>
  <c r="R151" i="3"/>
  <c r="P198" i="3"/>
  <c r="P140" i="3"/>
  <c r="BK186" i="3"/>
  <c r="J186" i="3"/>
  <c r="J103" i="3" s="1"/>
  <c r="T186" i="3"/>
  <c r="R221" i="3"/>
  <c r="T130" i="4"/>
  <c r="BK155" i="4"/>
  <c r="J155" i="4" s="1"/>
  <c r="J99" i="4" s="1"/>
  <c r="BK144" i="2"/>
  <c r="BK136" i="2" s="1"/>
  <c r="J136" i="2" s="1"/>
  <c r="J97" i="2" s="1"/>
  <c r="R166" i="2"/>
  <c r="BK140" i="3"/>
  <c r="BK139" i="3" s="1"/>
  <c r="J140" i="3"/>
  <c r="J100" i="3" s="1"/>
  <c r="BK198" i="3"/>
  <c r="J198" i="3"/>
  <c r="J104" i="3" s="1"/>
  <c r="T221" i="3"/>
  <c r="P130" i="4"/>
  <c r="R145" i="4"/>
  <c r="T145" i="4"/>
  <c r="R137" i="2"/>
  <c r="R136" i="2"/>
  <c r="BK160" i="2"/>
  <c r="J160" i="2" s="1"/>
  <c r="J103" i="2" s="1"/>
  <c r="T166" i="2"/>
  <c r="P151" i="3"/>
  <c r="T198" i="3"/>
  <c r="BK130" i="4"/>
  <c r="J130" i="4"/>
  <c r="J97" i="4"/>
  <c r="BK145" i="4"/>
  <c r="J145" i="4" s="1"/>
  <c r="J98" i="4" s="1"/>
  <c r="P155" i="4"/>
  <c r="BK137" i="2"/>
  <c r="J137" i="2" s="1"/>
  <c r="J98" i="2" s="1"/>
  <c r="T137" i="2"/>
  <c r="R160" i="2"/>
  <c r="R154" i="2" s="1"/>
  <c r="BK175" i="2"/>
  <c r="J175" i="2"/>
  <c r="J105" i="2"/>
  <c r="T151" i="3"/>
  <c r="T144" i="2"/>
  <c r="P160" i="2"/>
  <c r="P154" i="2" s="1"/>
  <c r="R175" i="2"/>
  <c r="BK151" i="3"/>
  <c r="J151" i="3"/>
  <c r="J102" i="3"/>
  <c r="R198" i="3"/>
  <c r="R130" i="4"/>
  <c r="P145" i="4"/>
  <c r="R155" i="4"/>
  <c r="BK157" i="2"/>
  <c r="J157" i="2"/>
  <c r="J102" i="2" s="1"/>
  <c r="BK137" i="3"/>
  <c r="J137" i="3" s="1"/>
  <c r="J98" i="3" s="1"/>
  <c r="BK148" i="3"/>
  <c r="J148" i="3" s="1"/>
  <c r="J101" i="3" s="1"/>
  <c r="BK155" i="2"/>
  <c r="J155" i="2" s="1"/>
  <c r="J101" i="2" s="1"/>
  <c r="E119" i="4"/>
  <c r="F126" i="4"/>
  <c r="BE138" i="4"/>
  <c r="BE139" i="4"/>
  <c r="BE149" i="4"/>
  <c r="BE132" i="4"/>
  <c r="BE144" i="4"/>
  <c r="BE147" i="4"/>
  <c r="BE151" i="4"/>
  <c r="BE161" i="4"/>
  <c r="BE166" i="4"/>
  <c r="F91" i="4"/>
  <c r="J123" i="4"/>
  <c r="BE134" i="4"/>
  <c r="BE135" i="4"/>
  <c r="BE143" i="4"/>
  <c r="BE156" i="4"/>
  <c r="BE163" i="4"/>
  <c r="BE165" i="4"/>
  <c r="BE167" i="4"/>
  <c r="BE141" i="4"/>
  <c r="BE142" i="4"/>
  <c r="BE150" i="4"/>
  <c r="BE157" i="4"/>
  <c r="BE164" i="4"/>
  <c r="BE168" i="4"/>
  <c r="J91" i="4"/>
  <c r="BE131" i="4"/>
  <c r="BE133" i="4"/>
  <c r="BE136" i="4"/>
  <c r="BE137" i="4"/>
  <c r="BE140" i="4"/>
  <c r="BE146" i="4"/>
  <c r="BE153" i="4"/>
  <c r="BE160" i="4"/>
  <c r="BE162" i="4"/>
  <c r="BE170" i="4"/>
  <c r="BE148" i="4"/>
  <c r="BE152" i="4"/>
  <c r="BE154" i="4"/>
  <c r="BE158" i="4"/>
  <c r="BE159" i="4"/>
  <c r="BE169" i="4"/>
  <c r="BE171" i="4"/>
  <c r="BE172" i="4"/>
  <c r="BE173" i="4"/>
  <c r="BE174" i="4"/>
  <c r="BE175" i="4"/>
  <c r="F91" i="3"/>
  <c r="F92" i="3"/>
  <c r="J129" i="3"/>
  <c r="BE155" i="3"/>
  <c r="BE159" i="3"/>
  <c r="BE192" i="3"/>
  <c r="BE194" i="3"/>
  <c r="E85" i="3"/>
  <c r="J132" i="3"/>
  <c r="BE138" i="3"/>
  <c r="BE161" i="3"/>
  <c r="BE167" i="3"/>
  <c r="BE187" i="3"/>
  <c r="BE202" i="3"/>
  <c r="BE207" i="3"/>
  <c r="BE209" i="3"/>
  <c r="BE213" i="3"/>
  <c r="BE223" i="3"/>
  <c r="BE226" i="3"/>
  <c r="BE141" i="3"/>
  <c r="BE147" i="3"/>
  <c r="BE154" i="3"/>
  <c r="BE163" i="3"/>
  <c r="BE181" i="3"/>
  <c r="BE200" i="3"/>
  <c r="BE211" i="3"/>
  <c r="BE214" i="3"/>
  <c r="BE217" i="3"/>
  <c r="BE222" i="3"/>
  <c r="BE228" i="3"/>
  <c r="BE229" i="3"/>
  <c r="BE145" i="3"/>
  <c r="BE152" i="3"/>
  <c r="BE157" i="3"/>
  <c r="BE177" i="3"/>
  <c r="BE185" i="3"/>
  <c r="BE193" i="3"/>
  <c r="BE195" i="3"/>
  <c r="BE205" i="3"/>
  <c r="BE210" i="3"/>
  <c r="BE219" i="3"/>
  <c r="J131" i="3"/>
  <c r="BE142" i="3"/>
  <c r="BE146" i="3"/>
  <c r="BE149" i="3"/>
  <c r="BE173" i="3"/>
  <c r="BE189" i="3"/>
  <c r="BE190" i="3"/>
  <c r="BE199" i="3"/>
  <c r="BE203" i="3"/>
  <c r="BE220" i="3"/>
  <c r="BE224" i="3"/>
  <c r="BE144" i="3"/>
  <c r="BE169" i="3"/>
  <c r="BE175" i="3"/>
  <c r="BE179" i="3"/>
  <c r="BE180" i="3"/>
  <c r="BE197" i="3"/>
  <c r="BE206" i="3"/>
  <c r="BE208" i="3"/>
  <c r="BE212" i="3"/>
  <c r="BE216" i="3"/>
  <c r="F92" i="2"/>
  <c r="J129" i="2"/>
  <c r="BE138" i="2"/>
  <c r="BE142" i="2"/>
  <c r="BE146" i="2"/>
  <c r="F131" i="2"/>
  <c r="E85" i="2"/>
  <c r="J91" i="2"/>
  <c r="BE140" i="2"/>
  <c r="BE143" i="2"/>
  <c r="BE149" i="2"/>
  <c r="BE148" i="2"/>
  <c r="BE152" i="2"/>
  <c r="BE153" i="2"/>
  <c r="BE158" i="2"/>
  <c r="BE161" i="2"/>
  <c r="J92" i="2"/>
  <c r="BE145" i="2"/>
  <c r="BE151" i="2"/>
  <c r="BE156" i="2"/>
  <c r="BE165" i="2"/>
  <c r="BE167" i="2"/>
  <c r="BE169" i="2"/>
  <c r="BE171" i="2"/>
  <c r="BE172" i="2"/>
  <c r="BE173" i="2"/>
  <c r="BE176" i="2"/>
  <c r="BE178" i="2"/>
  <c r="BE179" i="2"/>
  <c r="J36" i="4"/>
  <c r="AW97" i="1" s="1"/>
  <c r="F39" i="3"/>
  <c r="BD96" i="1"/>
  <c r="F36" i="2"/>
  <c r="BA95" i="1" s="1"/>
  <c r="F37" i="4"/>
  <c r="BB97" i="1"/>
  <c r="J36" i="3"/>
  <c r="AW96" i="1" s="1"/>
  <c r="F37" i="2"/>
  <c r="BB95" i="1"/>
  <c r="F36" i="4"/>
  <c r="BA97" i="1" s="1"/>
  <c r="F39" i="2"/>
  <c r="BD95" i="1"/>
  <c r="F36" i="3"/>
  <c r="BA96" i="1" s="1"/>
  <c r="F38" i="2"/>
  <c r="BC95" i="1"/>
  <c r="F39" i="4"/>
  <c r="BD97" i="1" s="1"/>
  <c r="F38" i="4"/>
  <c r="BC97" i="1"/>
  <c r="F38" i="3"/>
  <c r="BC96" i="1" s="1"/>
  <c r="J36" i="2"/>
  <c r="AW95" i="1"/>
  <c r="F37" i="3"/>
  <c r="BB96" i="1" s="1"/>
  <c r="J144" i="2" l="1"/>
  <c r="J99" i="2" s="1"/>
  <c r="T129" i="4"/>
  <c r="T136" i="2"/>
  <c r="T135" i="2"/>
  <c r="P129" i="4"/>
  <c r="AU97" i="1" s="1"/>
  <c r="P136" i="2"/>
  <c r="P135" i="2"/>
  <c r="AU95" i="1"/>
  <c r="T139" i="3"/>
  <c r="T135" i="3"/>
  <c r="R139" i="3"/>
  <c r="R135" i="3" s="1"/>
  <c r="R129" i="4"/>
  <c r="P139" i="3"/>
  <c r="P135" i="3"/>
  <c r="AU96" i="1"/>
  <c r="R135" i="2"/>
  <c r="BK136" i="3"/>
  <c r="J136" i="3"/>
  <c r="J97" i="3" s="1"/>
  <c r="BK129" i="4"/>
  <c r="J129" i="4" s="1"/>
  <c r="J96" i="4" s="1"/>
  <c r="J30" i="4" s="1"/>
  <c r="J108" i="4" s="1"/>
  <c r="BE108" i="4" s="1"/>
  <c r="F35" i="4" s="1"/>
  <c r="AZ97" i="1" s="1"/>
  <c r="BK154" i="2"/>
  <c r="BK135" i="2" s="1"/>
  <c r="J135" i="2" s="1"/>
  <c r="J96" i="2" s="1"/>
  <c r="J154" i="2"/>
  <c r="J100" i="2"/>
  <c r="J139" i="3"/>
  <c r="J99" i="3" s="1"/>
  <c r="BC94" i="1"/>
  <c r="W32" i="1"/>
  <c r="BA94" i="1"/>
  <c r="W30" i="1" s="1"/>
  <c r="BD94" i="1"/>
  <c r="W33" i="1"/>
  <c r="BB94" i="1"/>
  <c r="AX94" i="1" s="1"/>
  <c r="J30" i="2" l="1"/>
  <c r="J114" i="2" s="1"/>
  <c r="J108" i="2" s="1"/>
  <c r="J116" i="2" s="1"/>
  <c r="BK135" i="3"/>
  <c r="J135" i="3" s="1"/>
  <c r="J96" i="3" s="1"/>
  <c r="J30" i="3" s="1"/>
  <c r="J114" i="3" s="1"/>
  <c r="BE114" i="3" s="1"/>
  <c r="F35" i="3" s="1"/>
  <c r="AZ96" i="1" s="1"/>
  <c r="BE114" i="2"/>
  <c r="J35" i="2" s="1"/>
  <c r="AV95" i="1" s="1"/>
  <c r="AT95" i="1" s="1"/>
  <c r="AU94" i="1"/>
  <c r="J35" i="4"/>
  <c r="AV97" i="1" s="1"/>
  <c r="AT97" i="1" s="1"/>
  <c r="J102" i="4"/>
  <c r="J110" i="4"/>
  <c r="AW94" i="1"/>
  <c r="AK30" i="1" s="1"/>
  <c r="W31" i="1"/>
  <c r="AY94" i="1"/>
  <c r="J31" i="2" l="1"/>
  <c r="J32" i="2" s="1"/>
  <c r="AG95" i="1" s="1"/>
  <c r="AN95" i="1" s="1"/>
  <c r="F35" i="2"/>
  <c r="AZ95" i="1" s="1"/>
  <c r="J31" i="4"/>
  <c r="AZ94" i="1"/>
  <c r="W29" i="1"/>
  <c r="J108" i="3"/>
  <c r="J116" i="3"/>
  <c r="J35" i="3"/>
  <c r="AV96" i="1"/>
  <c r="AT96" i="1" s="1"/>
  <c r="J32" i="4"/>
  <c r="AG97" i="1"/>
  <c r="AN97" i="1"/>
  <c r="J41" i="2" l="1"/>
  <c r="J41" i="4"/>
  <c r="J31" i="3"/>
  <c r="J32" i="3"/>
  <c r="AG96" i="1"/>
  <c r="AN96" i="1" s="1"/>
  <c r="AV94" i="1"/>
  <c r="AK29" i="1"/>
  <c r="J41" i="3" l="1"/>
  <c r="AT94" i="1"/>
  <c r="AG94" i="1"/>
  <c r="AK26" i="1"/>
  <c r="AK35" i="1"/>
  <c r="AN94" i="1" l="1"/>
</calcChain>
</file>

<file path=xl/sharedStrings.xml><?xml version="1.0" encoding="utf-8"?>
<sst xmlns="http://schemas.openxmlformats.org/spreadsheetml/2006/main" count="2747" uniqueCount="621">
  <si>
    <t>Export Komplet</t>
  </si>
  <si>
    <t/>
  </si>
  <si>
    <t>2.0</t>
  </si>
  <si>
    <t>False</t>
  </si>
  <si>
    <t>{e9586a23-ddb0-4c11-b494-5249ef297869}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</si>
  <si>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</si>
  <si>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</si>
  <si>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</si>
  <si>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</si>
  <si>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</si>
  <si>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</si>
  <si>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</si>
  <si>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</si>
  <si>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</si>
  <si>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2811_001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</si>
  <si>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</si>
  <si>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</si>
  <si>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střechy, výměna střešní krytiny, Mokrá 86</t>
  </si>
  <si>
    <t>KSO:</t>
  </si>
  <si>
    <t>CC-CZ:</t>
  </si>
  <si>
    <t>Místo:</t>
  </si>
  <si>
    <t>č. p. 86 na p. č. 104/1, k. ú. Mokrá u Brna</t>
  </si>
  <si>
    <t>Datum:</t>
  </si>
  <si>
    <t>28. 11. 2023</t>
  </si>
  <si>
    <t>Zadavatel:</t>
  </si>
  <si>
    <t>IČ:</t>
  </si>
  <si>
    <t>49461524</t>
  </si>
  <si>
    <t>Základní umělecká škola Pozořice</t>
  </si>
  <si>
    <t>DIČ:</t>
  </si>
  <si>
    <t>Uchazeč:</t>
  </si>
  <si>
    <t>Vyplň údaj</t>
  </si>
  <si>
    <t>Projektant:</t>
  </si>
  <si>
    <t>Ing. Martin Sádovský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</si>
  <si>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</si>
  <si>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</si>
  <si>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</si>
  <si>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</si>
  <si>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</si>
  <si>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</si>
  <si>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</si>
  <si>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</si>
  <si>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</si>
  <si>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</si>
  <si>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</si>
  <si>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</si>
  <si>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</si>
  <si>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</si>
  <si>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</si>
  <si>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</si>
  <si>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</si>
  <si>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</si>
  <si>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</si>
  <si>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</si>
  <si>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</si>
  <si>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</si>
  <si>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</si>
  <si>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</si>
  <si>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</si>
  <si>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</si>
  <si>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</si>
  <si>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</si>
  <si>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</si>
  <si>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</si>
  <si>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</si>
  <si>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</si>
  <si>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</si>
  <si>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</si>
  <si>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</si>
  <si>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</si>
  <si>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</si>
  <si>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</si>
  <si>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</si>
  <si>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</si>
  <si>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</si>
  <si>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</si>
  <si>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</si>
  <si>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</si>
  <si>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</si>
  <si>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</si>
  <si>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</si>
  <si>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</si>
  <si>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</si>
  <si>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</si>
  <si>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Demolice</t>
  </si>
  <si>
    <t>STA</t>
  </si>
  <si>
    <t>1</t>
  </si>
  <si>
    <t>{da1a3fed-513a-4f59-b9e7-a11db6a24a65}</t>
  </si>
  <si>
    <t>2</t>
  </si>
  <si>
    <t>002</t>
  </si>
  <si>
    <t>Nové konstrukce</t>
  </si>
  <si>
    <t>{63876d08-970e-43d4-b439-13dae9d9249f}</t>
  </si>
  <si>
    <t>003</t>
  </si>
  <si>
    <t>Hromosvod</t>
  </si>
  <si>
    <t>{56e9fbb3-e087-4441-8a23-f0cfddbb014c}</t>
  </si>
  <si>
    <t>KRYCÍ LIST SOUPISU PRACÍ</t>
  </si>
  <si>
    <t>Objekt:</t>
  </si>
  <si>
    <t>001 - Demolice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</si>
  <si>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</si>
  <si>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</si>
  <si>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</si>
  <si>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</si>
  <si>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</si>
  <si>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</si>
  <si>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</si>
  <si>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</si>
  <si>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</si>
  <si>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</si>
  <si>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</si>
  <si>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</si>
  <si>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</si>
  <si>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</si>
  <si>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</si>
  <si>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765 - Krytina skládaná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</si>
  <si>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</si>
  <si>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</si>
  <si>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</si>
  <si>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</si>
  <si>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</si>
  <si>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</si>
  <si>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</si>
  <si>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</si>
  <si>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</si>
  <si>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</si>
  <si>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</si>
  <si>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</si>
  <si>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</si>
  <si>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</si>
  <si>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</si>
  <si>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</si>
  <si>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</si>
  <si>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</si>
  <si>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</si>
  <si>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</si>
  <si>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</si>
  <si>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</si>
  <si>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</si>
  <si>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</si>
  <si>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</si>
  <si>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</si>
  <si>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</si>
  <si>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</si>
  <si>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</si>
  <si>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941111111</t>
  </si>
  <si>
    <t>Montáž lešení řadového trubkového lehkého s podlahami zatížení do 200 kg/m2 š od 0,6 do 0,9 m v do 10 m</t>
  </si>
  <si>
    <t>m2</t>
  </si>
  <si>
    <t>4</t>
  </si>
  <si>
    <t>141067112</t>
  </si>
  <si>
    <t>VV</t>
  </si>
  <si>
    <t>70,9*8</t>
  </si>
  <si>
    <t>941111211</t>
  </si>
  <si>
    <t>Příplatek k lešení řadovému trubkovému lehkému s podlahami do 200 kg/m2 š od 0,6 do 0,9 m v do 10 m za každý den použití</t>
  </si>
  <si>
    <t>-3714077</t>
  </si>
  <si>
    <t>567,200*60</t>
  </si>
  <si>
    <t>3</t>
  </si>
  <si>
    <t>941111811</t>
  </si>
  <si>
    <t>Demontáž lešení řadového trubkového lehkého s podlahami zatížení do 200 kg/m2 š od 0,6 do 0,9 m v do 10 m</t>
  </si>
  <si>
    <t>-1671546192</t>
  </si>
  <si>
    <t>993111111</t>
  </si>
  <si>
    <t>Dovoz a odvoz lešení řadového do 10 km včetně naložení a složení</t>
  </si>
  <si>
    <t>-828074303</t>
  </si>
  <si>
    <t>997</t>
  </si>
  <si>
    <t>Přesun sutě</t>
  </si>
  <si>
    <t>5</t>
  </si>
  <si>
    <t>997013312</t>
  </si>
  <si>
    <t>Montáž a demontáž shozu suti v přes 10 do 20 m</t>
  </si>
  <si>
    <t>m</t>
  </si>
  <si>
    <t>400658219</t>
  </si>
  <si>
    <t>6</t>
  </si>
  <si>
    <t>997013322</t>
  </si>
  <si>
    <t>Příplatek k shozu suti v přes 10 do 20 m za první a ZKD den použití</t>
  </si>
  <si>
    <t>-2043229121</t>
  </si>
  <si>
    <t>12,000*30</t>
  </si>
  <si>
    <t>7</t>
  </si>
  <si>
    <t>997013501</t>
  </si>
  <si>
    <t>Odvoz suti a vybouraných hmot na skládku nebo meziskládku do 1 km se složením</t>
  </si>
  <si>
    <t>t</t>
  </si>
  <si>
    <t>-829320060</t>
  </si>
  <si>
    <t>8</t>
  </si>
  <si>
    <t>997013509</t>
  </si>
  <si>
    <t>Příplatek k odvozu suti a vybouraných hmot na skládku ZKD 1 km přes 1 km</t>
  </si>
  <si>
    <t>-679528462</t>
  </si>
  <si>
    <t>9*16,300</t>
  </si>
  <si>
    <t>997013811</t>
  </si>
  <si>
    <t>Poplatek za uložení na skládce (skládkovné) stavebního odpadu dřevěného kód odpadu 17 02 01</t>
  </si>
  <si>
    <t>428684069</t>
  </si>
  <si>
    <t>10</t>
  </si>
  <si>
    <t>997013867</t>
  </si>
  <si>
    <t>Poplatek za uložení stavebního odpadu na recyklační skládce (skládkovné) z tašek a keramických výrobků kód odpadu 17 01 03</t>
  </si>
  <si>
    <t>-369368328</t>
  </si>
  <si>
    <t>11</t>
  </si>
  <si>
    <t>997013871</t>
  </si>
  <si>
    <t>Poplatek za uložení stavebního odpadu na recyklační skládce (skládkovné) směsného stavebního a demoličního kód odpadu 17 09 04</t>
  </si>
  <si>
    <t>1996862739</t>
  </si>
  <si>
    <t>PSV</t>
  </si>
  <si>
    <t>Práce a dodávky PSV</t>
  </si>
  <si>
    <t>712</t>
  </si>
  <si>
    <t>Povlakové krytiny</t>
  </si>
  <si>
    <t>12</t>
  </si>
  <si>
    <t>712300845_R</t>
  </si>
  <si>
    <t>Demontáž komínků na ploché střeše sklonu do 10°</t>
  </si>
  <si>
    <t>kus</t>
  </si>
  <si>
    <t>16</t>
  </si>
  <si>
    <t>-1783680132</t>
  </si>
  <si>
    <t>742</t>
  </si>
  <si>
    <t>Elektroinstalace - slaboproud</t>
  </si>
  <si>
    <t>13</t>
  </si>
  <si>
    <t>742420811</t>
  </si>
  <si>
    <t>Demontáž antény venkovní televizní nebo FM</t>
  </si>
  <si>
    <t>186351660</t>
  </si>
  <si>
    <t>P</t>
  </si>
  <si>
    <t>Poznámka k položce:_x000D_
- Bude znovu použito</t>
  </si>
  <si>
    <t>762</t>
  </si>
  <si>
    <t>Konstrukce tesařské</t>
  </si>
  <si>
    <t>14</t>
  </si>
  <si>
    <t>762331813</t>
  </si>
  <si>
    <t>Demontáž vázaných kcí krovů z hranolů průřezové pl přes 224 do 288 cm2</t>
  </si>
  <si>
    <t>-411705997</t>
  </si>
  <si>
    <t>"Krokev" 5*6,5</t>
  </si>
  <si>
    <t>"Kleštiny" 2*2*6,1</t>
  </si>
  <si>
    <t>Součet</t>
  </si>
  <si>
    <t>762342812</t>
  </si>
  <si>
    <t>Demontáž laťování střech z latí osové vzdálenosti do 0,50 m</t>
  </si>
  <si>
    <t>2021025889</t>
  </si>
  <si>
    <t>764</t>
  </si>
  <si>
    <t>Konstrukce klempířské</t>
  </si>
  <si>
    <t>764002812</t>
  </si>
  <si>
    <t>Demontáž okapového plechu do suti v krytině skládané</t>
  </si>
  <si>
    <t>824474005</t>
  </si>
  <si>
    <t>19,13+11,825+19,045+12,07</t>
  </si>
  <si>
    <t>17</t>
  </si>
  <si>
    <t>764002841</t>
  </si>
  <si>
    <t>Demontáž oplechování horních ploch zdí a nadezdívek do suti</t>
  </si>
  <si>
    <t>-724541567</t>
  </si>
  <si>
    <t>4,48+4,355</t>
  </si>
  <si>
    <t>18</t>
  </si>
  <si>
    <t>764004801</t>
  </si>
  <si>
    <t>Demontáž podokapního žlabu do suti</t>
  </si>
  <si>
    <t>-645490574</t>
  </si>
  <si>
    <t>19</t>
  </si>
  <si>
    <t>764004821</t>
  </si>
  <si>
    <t>Demontáž nástřešního žlabu do suti</t>
  </si>
  <si>
    <t>-643444033</t>
  </si>
  <si>
    <t>20</t>
  </si>
  <si>
    <t>764004861</t>
  </si>
  <si>
    <t>Demontáž svodu do suti</t>
  </si>
  <si>
    <t>-409443425</t>
  </si>
  <si>
    <t>2*9,2+2*7,7</t>
  </si>
  <si>
    <t>765</t>
  </si>
  <si>
    <t>Krytina skládaná</t>
  </si>
  <si>
    <t>765111801</t>
  </si>
  <si>
    <t>Demontáž krytiny keramické drážkové sklonu do 30° na sucho do suti</t>
  </si>
  <si>
    <t>-1535539392</t>
  </si>
  <si>
    <t>18,17*7*2</t>
  </si>
  <si>
    <t>22</t>
  </si>
  <si>
    <t>765111811</t>
  </si>
  <si>
    <t>Příplatek k demontáži krytiny keramické drážkové do suti za sklon přes 30°</t>
  </si>
  <si>
    <t>524019224</t>
  </si>
  <si>
    <t>23</t>
  </si>
  <si>
    <t>765192811</t>
  </si>
  <si>
    <t>Demontáž střešního výlezu jakékoliv plochy</t>
  </si>
  <si>
    <t>806795849</t>
  </si>
  <si>
    <t>002 - Nové konstrukce</t>
  </si>
  <si>
    <t xml:space="preserve">    3 - Svislé a kompletní konstrukce</t>
  </si>
  <si>
    <t xml:space="preserve">    767 - Konstrukce zámečnické</t>
  </si>
  <si>
    <t>Svislé a kompletní konstrukce</t>
  </si>
  <si>
    <t>317235511</t>
  </si>
  <si>
    <t>Oprava říms, včetně povrchové úpravy - dle skutečného stavu</t>
  </si>
  <si>
    <t>-2133977642</t>
  </si>
  <si>
    <t>712341559</t>
  </si>
  <si>
    <t>Provedení povlakové krytiny střech do 10° pásy NAIP přitavením v plné ploše</t>
  </si>
  <si>
    <t>1796320139</t>
  </si>
  <si>
    <t>M</t>
  </si>
  <si>
    <t>62855007</t>
  </si>
  <si>
    <t>pás asfaltový natavitelný modifikovaný SBS s vložkou z polyesterové vyztužené rohože a hrubozrnným břidličným posypem na horním povrchu tl 4,5mm</t>
  </si>
  <si>
    <t>32</t>
  </si>
  <si>
    <t>2089225018</t>
  </si>
  <si>
    <t>79,5*1,1655 'Přepočtené koeficientem množství</t>
  </si>
  <si>
    <t>712341715</t>
  </si>
  <si>
    <t>Provedení povlakové krytiny střech do 10° pásy NAIP přitavením zaizolování prostupů kruhového průřezu D do 300 mm</t>
  </si>
  <si>
    <t>1813920333</t>
  </si>
  <si>
    <t>62851033</t>
  </si>
  <si>
    <t>prostup parozábranou s integrovanou manžetou z modifikovaného asfaltového pásu DN 125</t>
  </si>
  <si>
    <t>-1692686953</t>
  </si>
  <si>
    <t>712341720_R</t>
  </si>
  <si>
    <t>Provedení povlakové krytiny střech do 10° pásy NAIP přitavením zaizolování prostupů hranatého průřezu pl přes 1 m2</t>
  </si>
  <si>
    <t>-291128783</t>
  </si>
  <si>
    <t>998712202</t>
  </si>
  <si>
    <t>Přesun hmot procentní pro krytiny povlakové v objektech v přes 6 do 12 m</t>
  </si>
  <si>
    <t>%</t>
  </si>
  <si>
    <t>524399036</t>
  </si>
  <si>
    <t>742420011</t>
  </si>
  <si>
    <t>Montáž FM antény</t>
  </si>
  <si>
    <t>-1044874708</t>
  </si>
  <si>
    <t>Poznámka k položce:_x000D_
- opětovná montáž stávající antény</t>
  </si>
  <si>
    <t>7620831_R</t>
  </si>
  <si>
    <t>Impregnace řeziva proti dřevokaznému hmyzu a houbám třída ohrožení 1 a 2</t>
  </si>
  <si>
    <t>m3</t>
  </si>
  <si>
    <t>-1350172453</t>
  </si>
  <si>
    <t>0,356+0,97+1,182</t>
  </si>
  <si>
    <t>762083111</t>
  </si>
  <si>
    <t xml:space="preserve">Očištění a Impregnace stávajícího krovu. </t>
  </si>
  <si>
    <t>2107684281</t>
  </si>
  <si>
    <t>762085112</t>
  </si>
  <si>
    <t>Montáž svorníků nebo šroubů dl přes 150 do 300 mm</t>
  </si>
  <si>
    <t>-75379283</t>
  </si>
  <si>
    <t>Poznámka k položce:_x000D_
- Pro příložku U180</t>
  </si>
  <si>
    <t>31197006</t>
  </si>
  <si>
    <t>tyč závitová Pz 4.6 M16</t>
  </si>
  <si>
    <t>-1906724364</t>
  </si>
  <si>
    <t>13*0,15 'Přepočtené koeficientem množství</t>
  </si>
  <si>
    <t>31111008</t>
  </si>
  <si>
    <t>matice přesná šestihranná Pz DIN 934-8 M16</t>
  </si>
  <si>
    <t>100 kus</t>
  </si>
  <si>
    <t>395600023</t>
  </si>
  <si>
    <t>13*0,02 'Přepočtené koeficientem množství</t>
  </si>
  <si>
    <t>31121005</t>
  </si>
  <si>
    <t>podložka pod dřevěnou konstrukci DIN 440 D 16mm</t>
  </si>
  <si>
    <t>786176431</t>
  </si>
  <si>
    <t>762332132</t>
  </si>
  <si>
    <t>Montáž vázaných kcí krovů pravidelných z hraněného řeziva průřezové pl přes 120 do 224 cm2</t>
  </si>
  <si>
    <t>-2081438242</t>
  </si>
  <si>
    <t>"nové kleštiny" 2*2*6,1</t>
  </si>
  <si>
    <t>"dodatečná vzpěra" 3,4</t>
  </si>
  <si>
    <t>60512131</t>
  </si>
  <si>
    <t>hranol stavební řezivo průřezu do 224cm2 dl 6-8m</t>
  </si>
  <si>
    <t>907648998</t>
  </si>
  <si>
    <t>27,8*0,0128 'Přepočtené koeficientem množství</t>
  </si>
  <si>
    <t>762332133</t>
  </si>
  <si>
    <t>Montáž vázaných kcí krovů pravidelných z hraněného řeziva průřezové pl přes 224 do 288 cm2</t>
  </si>
  <si>
    <t>-1851262752</t>
  </si>
  <si>
    <t>"Nová krokev" 5*6,5</t>
  </si>
  <si>
    <t>"Nové šikmé vaznice" 4*1,5</t>
  </si>
  <si>
    <t>60512136</t>
  </si>
  <si>
    <t>hranol stavební řezivo průřezu do 288cm2 dl 6-8m</t>
  </si>
  <si>
    <t>559472075</t>
  </si>
  <si>
    <t>38,5*0,0252 'Přepočtené koeficientem množství</t>
  </si>
  <si>
    <t>762341210</t>
  </si>
  <si>
    <t>Montáž bednění střech rovných a šikmých sklonu do 60° z hrubých prken na sraz tl do 32 mm</t>
  </si>
  <si>
    <t>-8170898</t>
  </si>
  <si>
    <t>"Bednění pod nadstřešní žlab a oblechování" 47,28</t>
  </si>
  <si>
    <t>60515111</t>
  </si>
  <si>
    <t>řezivo jehličnaté boční prkno 20-30mm</t>
  </si>
  <si>
    <t>747515119</t>
  </si>
  <si>
    <t>47,28*0,025 'Přepočtené koeficientem množství</t>
  </si>
  <si>
    <t>762342214</t>
  </si>
  <si>
    <t>Montáž laťování na střechách jednoduchých sklonu do 60° osové vzdálenosti přes 150 do 360 mm</t>
  </si>
  <si>
    <t>96219653</t>
  </si>
  <si>
    <t>762342511</t>
  </si>
  <si>
    <t>Montáž kontralatí na podklad bez tepelné izolace</t>
  </si>
  <si>
    <t>-1680371413</t>
  </si>
  <si>
    <t>60514114</t>
  </si>
  <si>
    <t>řezivo jehličnaté lať impregnovaná dl 4 m</t>
  </si>
  <si>
    <t>-1804408013</t>
  </si>
  <si>
    <t>"Latě" 254,38*0,01200</t>
  </si>
  <si>
    <t>"Kontralatě" 318*0,0024</t>
  </si>
  <si>
    <t>24</t>
  </si>
  <si>
    <t>998762202</t>
  </si>
  <si>
    <t>Přesun hmot procentní pro kce tesařské v objektech v přes 6 do 12 m</t>
  </si>
  <si>
    <t>922978978</t>
  </si>
  <si>
    <t>25</t>
  </si>
  <si>
    <t>7642126_R</t>
  </si>
  <si>
    <t>Oplechování rovné okapové hrany z Pz s povrchovou úpravou rš 800 mm (průměrná)</t>
  </si>
  <si>
    <t>-190498114</t>
  </si>
  <si>
    <t>Poznámka k položce:_x000D_
- proměnlivá šířka, nutno zaměřit na stavbě</t>
  </si>
  <si>
    <t>26</t>
  </si>
  <si>
    <t>KMB.BSKSCI75</t>
  </si>
  <si>
    <t>Ochranný pás proti ptákům š. 100 mm cihlový</t>
  </si>
  <si>
    <t>352400483</t>
  </si>
  <si>
    <t>27</t>
  </si>
  <si>
    <t>764214605</t>
  </si>
  <si>
    <t>Oplechování horních ploch a atik bez rohů z Pz s povrch úpravou mechanicky kotvené rš 400 mm</t>
  </si>
  <si>
    <t>-171208998</t>
  </si>
  <si>
    <t>4,355+4,470</t>
  </si>
  <si>
    <t>28</t>
  </si>
  <si>
    <t>7643116_R</t>
  </si>
  <si>
    <t>Oplechování komína z Pz s povrchovou úpravou rš 500 mm</t>
  </si>
  <si>
    <t>-798419088</t>
  </si>
  <si>
    <t>29</t>
  </si>
  <si>
    <t>764511601</t>
  </si>
  <si>
    <t>Žlab podokapní půlkruhový z Pz s povrchovou úpravou rš 250 mm</t>
  </si>
  <si>
    <t>1850266451</t>
  </si>
  <si>
    <t>30</t>
  </si>
  <si>
    <t>764513407</t>
  </si>
  <si>
    <t>Žlaby nadokapní (nástřešní ) oblého tvaru včetně háků, čel a hrdel z Pz plechu rš 670 mm</t>
  </si>
  <si>
    <t>-657008634</t>
  </si>
  <si>
    <t>31</t>
  </si>
  <si>
    <t>764518622</t>
  </si>
  <si>
    <t>Svody kruhové včetně objímek, kolen, odskoků z Pz s povrchovou úpravou průměru 100 mm</t>
  </si>
  <si>
    <t>1984845676</t>
  </si>
  <si>
    <t>2*9,2+2*7,7+0,3</t>
  </si>
  <si>
    <t>998764202</t>
  </si>
  <si>
    <t>Přesun hmot procentní pro konstrukce klempířské v objektech v přes 6 do 12 m</t>
  </si>
  <si>
    <t>1344552866</t>
  </si>
  <si>
    <t>33</t>
  </si>
  <si>
    <t>765111018</t>
  </si>
  <si>
    <t>Montáž krytiny keramické drážkové sklonu do 30° na sucho přes 14 do 15 ks/m2</t>
  </si>
  <si>
    <t>1210462457</t>
  </si>
  <si>
    <t>34</t>
  </si>
  <si>
    <t>59660751</t>
  </si>
  <si>
    <t>taška ražená drážková engoba maloformátová (přes 12 ks/m2) základní</t>
  </si>
  <si>
    <t>-107723245</t>
  </si>
  <si>
    <t>200,13698630137*14,6 'Přepočtené koeficientem množství</t>
  </si>
  <si>
    <t>35</t>
  </si>
  <si>
    <t>765111251</t>
  </si>
  <si>
    <t>Montáž krytiny keramické hřeben na sucho větracím pásem</t>
  </si>
  <si>
    <t>-355728213</t>
  </si>
  <si>
    <t>36</t>
  </si>
  <si>
    <t>59660806</t>
  </si>
  <si>
    <t>hřebenáč drážkový keramický š 210mm engoba</t>
  </si>
  <si>
    <t>-481522505</t>
  </si>
  <si>
    <t>42,395*3,09 'Přepočtené koeficientem množství</t>
  </si>
  <si>
    <t>37</t>
  </si>
  <si>
    <t>765111503</t>
  </si>
  <si>
    <t>Příplatek k montáži krytiny keramické za připevňovací prostředky za sklon přes 30° do 40°</t>
  </si>
  <si>
    <t>-343722264</t>
  </si>
  <si>
    <t>38</t>
  </si>
  <si>
    <t>765115012</t>
  </si>
  <si>
    <t>Montáž keramické speciální tašky (větrací, protisněhové, prostupové) drážkové maloformátové (přes 12 ks/m2) na sucho</t>
  </si>
  <si>
    <t>-398359409</t>
  </si>
  <si>
    <t>39</t>
  </si>
  <si>
    <t>59660755</t>
  </si>
  <si>
    <t>taška ražená drážková engoba maloformátová (přes 12 ks/m2) větrací</t>
  </si>
  <si>
    <t>-330090921</t>
  </si>
  <si>
    <t>40</t>
  </si>
  <si>
    <t>59660755_R</t>
  </si>
  <si>
    <t>taška ražená drážková engoba maloformátová (přes 12 ks/m2) protisněhová</t>
  </si>
  <si>
    <t>1761483780</t>
  </si>
  <si>
    <t>41</t>
  </si>
  <si>
    <t>765115201</t>
  </si>
  <si>
    <t>Montáž nástavce pro anténu pro keramickou krytinu</t>
  </si>
  <si>
    <t>-759825376</t>
  </si>
  <si>
    <t>42</t>
  </si>
  <si>
    <t>59660750</t>
  </si>
  <si>
    <t>taška ražená drážková engoba maloformátová (přes 12 ks/m2) prostupová s anténním nástavcem</t>
  </si>
  <si>
    <t>1768391588</t>
  </si>
  <si>
    <t>43</t>
  </si>
  <si>
    <t>765115302</t>
  </si>
  <si>
    <t>Montáž střešního výlezu pl jednotlivě přes 0,25 m2 pro keramickou krytinu</t>
  </si>
  <si>
    <t>-1143682495</t>
  </si>
  <si>
    <t>44</t>
  </si>
  <si>
    <t>RMAT0001</t>
  </si>
  <si>
    <t>výlez střešní Fakro WG 46x75cm</t>
  </si>
  <si>
    <t>960694929</t>
  </si>
  <si>
    <t>45</t>
  </si>
  <si>
    <t>765191021</t>
  </si>
  <si>
    <t>Montáž pojistné hydroizolační nebo parotěsné fólie kladené ve sklonu přes 20° s lepenými spoji na krokve</t>
  </si>
  <si>
    <t>-1105714381</t>
  </si>
  <si>
    <t>46</t>
  </si>
  <si>
    <t>59660235</t>
  </si>
  <si>
    <t>fólie kontaktní difuzně propustná pro doplňkovou hydroizolační vrstvu, mikrofleece 145g/m2</t>
  </si>
  <si>
    <t>-1272499056</t>
  </si>
  <si>
    <t>301,66*1,1 'Přepočtené koeficientem množství</t>
  </si>
  <si>
    <t>47</t>
  </si>
  <si>
    <t>765191031</t>
  </si>
  <si>
    <t>Lepení těsnících pásků pod kontralatě</t>
  </si>
  <si>
    <t>1934479276</t>
  </si>
  <si>
    <t>48</t>
  </si>
  <si>
    <t>28329301</t>
  </si>
  <si>
    <t>páska těsnící jednostranně lepící pěnová pod kontralatě š 50mm</t>
  </si>
  <si>
    <t>-586288585</t>
  </si>
  <si>
    <t>318*1,1 'Přepočtené koeficientem množství</t>
  </si>
  <si>
    <t>49</t>
  </si>
  <si>
    <t>765192001</t>
  </si>
  <si>
    <t>Nouzové (provizorní) zakrytí střechy plachtou</t>
  </si>
  <si>
    <t>1206039138</t>
  </si>
  <si>
    <t>50</t>
  </si>
  <si>
    <t>998765202</t>
  </si>
  <si>
    <t>Přesun hmot procentní pro krytiny skládané v objektech v přes 6 do 12 m</t>
  </si>
  <si>
    <t>-698962944</t>
  </si>
  <si>
    <t>767</t>
  </si>
  <si>
    <t>Konstrukce zámečnické</t>
  </si>
  <si>
    <t>51</t>
  </si>
  <si>
    <t>7678811_R</t>
  </si>
  <si>
    <t>Montáž bodů záchytného systému chemickou kotvou</t>
  </si>
  <si>
    <t>1869336153</t>
  </si>
  <si>
    <t>52</t>
  </si>
  <si>
    <t>7092133_R</t>
  </si>
  <si>
    <t>kotvicí bod - dle specifikace</t>
  </si>
  <si>
    <t>1901677053</t>
  </si>
  <si>
    <t>53</t>
  </si>
  <si>
    <t>7679951_R</t>
  </si>
  <si>
    <t xml:space="preserve">Vyrovnání krovu pomocí příložek. </t>
  </si>
  <si>
    <t>kpl</t>
  </si>
  <si>
    <t>1703911752</t>
  </si>
  <si>
    <t>Poznámka k položce:_x000D_
- dle potřeby</t>
  </si>
  <si>
    <t>54</t>
  </si>
  <si>
    <t>767995116</t>
  </si>
  <si>
    <t>Montáž atypických zámečnických konstrukcí hm přes 100 do 250 kg</t>
  </si>
  <si>
    <t>kg</t>
  </si>
  <si>
    <t>-106229378</t>
  </si>
  <si>
    <t>Poznámka k položce:_x000D_
- příložka pro zesílení trámu</t>
  </si>
  <si>
    <t>55</t>
  </si>
  <si>
    <t>13010824</t>
  </si>
  <si>
    <t>ocel profilová jakost S235JR (11 375) průřez U (UPN) 180</t>
  </si>
  <si>
    <t>1510825827</t>
  </si>
  <si>
    <t>56</t>
  </si>
  <si>
    <t>998767202</t>
  </si>
  <si>
    <t>Přesun hmot procentní pro zámečnické konstrukce v objektech v přes 6 do 12 m</t>
  </si>
  <si>
    <t>1609095843</t>
  </si>
  <si>
    <t>003 - Hromosvod</t>
  </si>
  <si>
    <t>SOMMER PROJEKT, s.r.o.</t>
  </si>
  <si>
    <t>01 - Hromosvod</t>
  </si>
  <si>
    <t>02 - Revize, DSPS, zkoušky</t>
  </si>
  <si>
    <t>03 - Materiály</t>
  </si>
  <si>
    <t>01</t>
  </si>
  <si>
    <t>210220022</t>
  </si>
  <si>
    <t>uzemění v zemi FeZn 10 a FeZn 30/4 vč. svorek, propojení a izolace spojů</t>
  </si>
  <si>
    <t>210220301</t>
  </si>
  <si>
    <t>výkop 35x60 cm v zemi vč. záhozu</t>
  </si>
  <si>
    <t>210220301.1</t>
  </si>
  <si>
    <t>rozebrání a následné poskládání zámkové dlažby vč, podkladních materiálů</t>
  </si>
  <si>
    <t>210220301.2</t>
  </si>
  <si>
    <t>rozbourání betonové vrstvy do 15 cm</t>
  </si>
  <si>
    <t>210220301.3</t>
  </si>
  <si>
    <t>oprava betonové vrstvy do 15 cm vč. podkladních materiálu</t>
  </si>
  <si>
    <t>210220301.4</t>
  </si>
  <si>
    <t>svorky hromosvodové do 2 šroubu (SS, SR 03)</t>
  </si>
  <si>
    <t>ks</t>
  </si>
  <si>
    <t>210220302</t>
  </si>
  <si>
    <t>svorky hromosvodové nad 2 šrouby (ST, SJ, SK, SZ, SR01, 02)</t>
  </si>
  <si>
    <t>210220372</t>
  </si>
  <si>
    <t>montáž jímací tyče do 2 m</t>
  </si>
  <si>
    <t>210220372.1</t>
  </si>
  <si>
    <t>montáž jímací tyče nad 2 m</t>
  </si>
  <si>
    <t>210220372.2</t>
  </si>
  <si>
    <t>osazení trojnožky</t>
  </si>
  <si>
    <t>210220372.3</t>
  </si>
  <si>
    <t>ochranný úhelník nebo trubka s držáky do železa</t>
  </si>
  <si>
    <t>210220401</t>
  </si>
  <si>
    <t>označení svodu štítky smalt/umělá hmota</t>
  </si>
  <si>
    <t>210220431</t>
  </si>
  <si>
    <t>tvarováni mont. dílu - jímače, ochranné trubky, úhelníky</t>
  </si>
  <si>
    <t>216220003</t>
  </si>
  <si>
    <t>montáž uzemňovacího drátu AlMgSi průměr 8mm vč. podpěr</t>
  </si>
  <si>
    <t>02</t>
  </si>
  <si>
    <t>Revize, DSPS, zkoušky</t>
  </si>
  <si>
    <t>320410001</t>
  </si>
  <si>
    <t>Celk.prohl.el.zaříz.a vyhot.rev.zp.do 50.tis.mont. - hromosvod</t>
  </si>
  <si>
    <t>-1409572186</t>
  </si>
  <si>
    <t>320410002</t>
  </si>
  <si>
    <t>Demontáž - 8 hodin</t>
  </si>
  <si>
    <t>-1367992080</t>
  </si>
  <si>
    <t>320410018</t>
  </si>
  <si>
    <t>Doprava materiálu</t>
  </si>
  <si>
    <t>-961726136</t>
  </si>
  <si>
    <t>320410018.1</t>
  </si>
  <si>
    <t>Hrubý úklid - 8 hodin</t>
  </si>
  <si>
    <t>-387904671</t>
  </si>
  <si>
    <t>320410018.2</t>
  </si>
  <si>
    <t>Koordinace na stavbě</t>
  </si>
  <si>
    <t>1064087115</t>
  </si>
  <si>
    <t>320410018.3</t>
  </si>
  <si>
    <t>Měření zemního odporu pro 1 zemnič</t>
  </si>
  <si>
    <t>zemnič</t>
  </si>
  <si>
    <t>1057484789</t>
  </si>
  <si>
    <t>320410018.4</t>
  </si>
  <si>
    <t>odvoz materiálu na skládku</t>
  </si>
  <si>
    <t>-422305530</t>
  </si>
  <si>
    <t>320410018.5</t>
  </si>
  <si>
    <t>poplatky skládka</t>
  </si>
  <si>
    <t>-1214466039</t>
  </si>
  <si>
    <t>320410018.6</t>
  </si>
  <si>
    <t>Recyklační poplatky</t>
  </si>
  <si>
    <t>-434658594</t>
  </si>
  <si>
    <t>03</t>
  </si>
  <si>
    <t>Materiály</t>
  </si>
  <si>
    <t>01403</t>
  </si>
  <si>
    <t>drát AlMgSi 8</t>
  </si>
  <si>
    <t>01403.1</t>
  </si>
  <si>
    <t>FeZn průměr 10mm</t>
  </si>
  <si>
    <t>01403.2</t>
  </si>
  <si>
    <t>pásek FeZn30/4</t>
  </si>
  <si>
    <t>01466</t>
  </si>
  <si>
    <t>ochranný úhelník OU</t>
  </si>
  <si>
    <t>01467</t>
  </si>
  <si>
    <t>držák DUz do zdiva</t>
  </si>
  <si>
    <t>01473</t>
  </si>
  <si>
    <t>gumoasfalt</t>
  </si>
  <si>
    <t>58</t>
  </si>
  <si>
    <t>01473.1</t>
  </si>
  <si>
    <t>jímací tyč, délka 1,0 m</t>
  </si>
  <si>
    <t>60</t>
  </si>
  <si>
    <t>01473.2</t>
  </si>
  <si>
    <t>jímací tyč, délka 2,5 m</t>
  </si>
  <si>
    <t>62</t>
  </si>
  <si>
    <t>01473.3</t>
  </si>
  <si>
    <t>svorka jímací SJ02</t>
  </si>
  <si>
    <t>64</t>
  </si>
  <si>
    <t>01473.4</t>
  </si>
  <si>
    <t>svorka křížová - SK</t>
  </si>
  <si>
    <t>66</t>
  </si>
  <si>
    <t>01473.5</t>
  </si>
  <si>
    <t>svorka zkušební - SZ</t>
  </si>
  <si>
    <t>68</t>
  </si>
  <si>
    <t>01488</t>
  </si>
  <si>
    <t>označovací štítek</t>
  </si>
  <si>
    <t>70</t>
  </si>
  <si>
    <t>01473.6</t>
  </si>
  <si>
    <t>svorka okapová - SO</t>
  </si>
  <si>
    <t>72</t>
  </si>
  <si>
    <t>01488.1</t>
  </si>
  <si>
    <t>podpěra vedení PV 01</t>
  </si>
  <si>
    <t>74</t>
  </si>
  <si>
    <t>01488.2</t>
  </si>
  <si>
    <t>podpěra vedení PV 21</t>
  </si>
  <si>
    <t>76</t>
  </si>
  <si>
    <t>01488.3</t>
  </si>
  <si>
    <t>podpěra vedení PV 22</t>
  </si>
  <si>
    <t>78</t>
  </si>
  <si>
    <t>01488.4</t>
  </si>
  <si>
    <t>podpěra vedení PV 15</t>
  </si>
  <si>
    <t>80</t>
  </si>
  <si>
    <t>01488.5</t>
  </si>
  <si>
    <t>svorka připojovací SP01</t>
  </si>
  <si>
    <t>82</t>
  </si>
  <si>
    <t>01488.6</t>
  </si>
  <si>
    <t>beton + podkladní materiál</t>
  </si>
  <si>
    <t>84</t>
  </si>
  <si>
    <t>01488.7</t>
  </si>
  <si>
    <t>svorka spojovací - SS</t>
  </si>
  <si>
    <t>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</si>
</sst>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7" customHeight="1">
      <c r="AR2" s="229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5" t="s">
        <v>6</v>
      </c>
      <c r="BT2" s="15" t="s">
        <v>7</v>
      </c>
    </row>
    <row r="3" spans="1:74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94" t="s">
        <v>14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R5" s="18"/>
      <c r="BE5" s="191" t="s">
        <v>15</v>
      </c>
      <c r="BS5" s="15" t="s">
        <v>6</v>
      </c>
    </row>
    <row r="6" spans="1:74" ht="37" customHeight="1">
      <c r="B6" s="18"/>
      <c r="D6" s="24" t="s">
        <v>16</v>
      </c>
      <c r="K6" s="196" t="s">
        <v>17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18"/>
      <c r="BE6" s="192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92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92"/>
      <c r="BS8" s="15" t="s">
        <v>6</v>
      </c>
    </row>
    <row r="9" spans="1:74" ht="14.4" customHeight="1">
      <c r="B9" s="18"/>
      <c r="AR9" s="18"/>
      <c r="BE9" s="192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192"/>
      <c r="BS10" s="15" t="s">
        <v>6</v>
      </c>
    </row>
    <row r="11" spans="1:74" ht="18.5" customHeight="1">
      <c r="B11" s="18"/>
      <c r="E11" s="23" t="s">
        <v>27</v>
      </c>
      <c r="AK11" s="25" t="s">
        <v>28</v>
      </c>
      <c r="AN11" s="23" t="s">
        <v>1</v>
      </c>
      <c r="AR11" s="18"/>
      <c r="BE11" s="192"/>
      <c r="BS11" s="15" t="s">
        <v>6</v>
      </c>
    </row>
    <row r="12" spans="1:74" ht="7" customHeight="1">
      <c r="B12" s="18"/>
      <c r="AR12" s="18"/>
      <c r="BE12" s="192"/>
      <c r="BS12" s="15" t="s">
        <v>6</v>
      </c>
    </row>
    <row r="13" spans="1:74" ht="12" customHeight="1">
      <c r="B13" s="18"/>
      <c r="D13" s="25" t="s">
        <v>29</v>
      </c>
      <c r="AK13" s="25" t="s">
        <v>25</v>
      </c>
      <c r="AN13" s="27" t="s">
        <v>30</v>
      </c>
      <c r="AR13" s="18"/>
      <c r="BE13" s="192"/>
      <c r="BS13" s="15" t="s">
        <v>6</v>
      </c>
    </row>
    <row r="14" spans="1:74" ht="12.5">
      <c r="B14" s="18"/>
      <c r="E14" s="197" t="s">
        <v>30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25" t="s">
        <v>28</v>
      </c>
      <c r="AN14" s="27" t="s">
        <v>30</v>
      </c>
      <c r="AR14" s="18"/>
      <c r="BE14" s="192"/>
      <c r="BS14" s="15" t="s">
        <v>6</v>
      </c>
    </row>
    <row r="15" spans="1:74" ht="7" customHeight="1">
      <c r="B15" s="18"/>
      <c r="AR15" s="18"/>
      <c r="BE15" s="192"/>
      <c r="BS15" s="15" t="s">
        <v>3</v>
      </c>
    </row>
    <row r="16" spans="1:74" ht="12" customHeight="1">
      <c r="B16" s="18"/>
      <c r="D16" s="25" t="s">
        <v>31</v>
      </c>
      <c r="AK16" s="25" t="s">
        <v>25</v>
      </c>
      <c r="AN16" s="23" t="s">
        <v>1</v>
      </c>
      <c r="AR16" s="18"/>
      <c r="BE16" s="192"/>
      <c r="BS16" s="15" t="s">
        <v>3</v>
      </c>
    </row>
    <row r="17" spans="2:71" ht="18.5" customHeight="1">
      <c r="B17" s="18"/>
      <c r="E17" s="23" t="s">
        <v>32</v>
      </c>
      <c r="AK17" s="25" t="s">
        <v>28</v>
      </c>
      <c r="AN17" s="23" t="s">
        <v>1</v>
      </c>
      <c r="AR17" s="18"/>
      <c r="BE17" s="192"/>
      <c r="BS17" s="15" t="s">
        <v>33</v>
      </c>
    </row>
    <row r="18" spans="2:71" ht="7" customHeight="1">
      <c r="B18" s="18"/>
      <c r="AR18" s="18"/>
      <c r="BE18" s="192"/>
      <c r="BS18" s="15" t="s">
        <v>6</v>
      </c>
    </row>
    <row r="19" spans="2:71" ht="12" customHeight="1">
      <c r="B19" s="18"/>
      <c r="D19" s="25" t="s">
        <v>34</v>
      </c>
      <c r="AK19" s="25" t="s">
        <v>25</v>
      </c>
      <c r="AN19" s="23" t="s">
        <v>1</v>
      </c>
      <c r="AR19" s="18"/>
      <c r="BE19" s="192"/>
      <c r="BS19" s="15" t="s">
        <v>6</v>
      </c>
    </row>
    <row r="20" spans="2:71" ht="18.5" customHeight="1">
      <c r="B20" s="18"/>
      <c r="E20" s="23" t="s">
        <v>35</v>
      </c>
      <c r="AK20" s="25" t="s">
        <v>28</v>
      </c>
      <c r="AN20" s="23" t="s">
        <v>1</v>
      </c>
      <c r="AR20" s="18"/>
      <c r="BE20" s="192"/>
      <c r="BS20" s="15" t="s">
        <v>33</v>
      </c>
    </row>
    <row r="21" spans="2:71" ht="7" customHeight="1">
      <c r="B21" s="18"/>
      <c r="AR21" s="18"/>
      <c r="BE21" s="192"/>
    </row>
    <row r="22" spans="2:71" ht="12" customHeight="1">
      <c r="B22" s="18"/>
      <c r="D22" s="25" t="s">
        <v>36</v>
      </c>
      <c r="AR22" s="18"/>
      <c r="BE22" s="192"/>
    </row>
    <row r="23" spans="2:71" ht="16.5" customHeight="1">
      <c r="B23" s="18"/>
      <c r="E23" s="199" t="s">
        <v>1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R23" s="18"/>
      <c r="BE23" s="192"/>
    </row>
    <row r="24" spans="2:71" ht="7" customHeight="1">
      <c r="B24" s="18"/>
      <c r="AR24" s="18"/>
      <c r="BE24" s="192"/>
    </row>
    <row r="25" spans="2:71" ht="7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92"/>
    </row>
    <row r="26" spans="2:71" s="1" customFormat="1" ht="25.9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0">
        <f>ROUND(AG94,2)</f>
        <v>0</v>
      </c>
      <c r="AL26" s="201"/>
      <c r="AM26" s="201"/>
      <c r="AN26" s="201"/>
      <c r="AO26" s="201"/>
      <c r="AR26" s="30"/>
      <c r="BE26" s="192"/>
    </row>
    <row r="27" spans="2:71" s="1" customFormat="1" ht="7" customHeight="1">
      <c r="B27" s="30"/>
      <c r="AR27" s="30"/>
      <c r="BE27" s="192"/>
    </row>
    <row r="28" spans="2:71" s="1" customFormat="1" ht="12.5">
      <c r="B28" s="30"/>
      <c r="L28" s="202" t="s">
        <v>38</v>
      </c>
      <c r="M28" s="202"/>
      <c r="N28" s="202"/>
      <c r="O28" s="202"/>
      <c r="P28" s="202"/>
      <c r="W28" s="202" t="s">
        <v>39</v>
      </c>
      <c r="X28" s="202"/>
      <c r="Y28" s="202"/>
      <c r="Z28" s="202"/>
      <c r="AA28" s="202"/>
      <c r="AB28" s="202"/>
      <c r="AC28" s="202"/>
      <c r="AD28" s="202"/>
      <c r="AE28" s="202"/>
      <c r="AK28" s="202" t="s">
        <v>40</v>
      </c>
      <c r="AL28" s="202"/>
      <c r="AM28" s="202"/>
      <c r="AN28" s="202"/>
      <c r="AO28" s="202"/>
      <c r="AR28" s="30"/>
      <c r="BE28" s="192"/>
    </row>
    <row r="29" spans="2:71" s="2" customFormat="1" ht="14.4" customHeight="1">
      <c r="B29" s="34"/>
      <c r="D29" s="25" t="s">
        <v>41</v>
      </c>
      <c r="F29" s="25" t="s">
        <v>42</v>
      </c>
      <c r="L29" s="205">
        <v>0.21</v>
      </c>
      <c r="M29" s="204"/>
      <c r="N29" s="204"/>
      <c r="O29" s="204"/>
      <c r="P29" s="204"/>
      <c r="W29" s="203">
        <f>ROUND(AZ94, 2)</f>
        <v>0</v>
      </c>
      <c r="X29" s="204"/>
      <c r="Y29" s="204"/>
      <c r="Z29" s="204"/>
      <c r="AA29" s="204"/>
      <c r="AB29" s="204"/>
      <c r="AC29" s="204"/>
      <c r="AD29" s="204"/>
      <c r="AE29" s="204"/>
      <c r="AK29" s="203">
        <f>ROUND(AV94, 2)</f>
        <v>0</v>
      </c>
      <c r="AL29" s="204"/>
      <c r="AM29" s="204"/>
      <c r="AN29" s="204"/>
      <c r="AO29" s="204"/>
      <c r="AR29" s="34"/>
      <c r="BE29" s="193"/>
    </row>
    <row r="30" spans="2:71" s="2" customFormat="1" ht="14.4" customHeight="1">
      <c r="B30" s="34"/>
      <c r="F30" s="25" t="s">
        <v>43</v>
      </c>
      <c r="L30" s="205">
        <v>0.15</v>
      </c>
      <c r="M30" s="204"/>
      <c r="N30" s="204"/>
      <c r="O30" s="204"/>
      <c r="P30" s="204"/>
      <c r="W30" s="203">
        <f>ROUND(BA94, 2)</f>
        <v>0</v>
      </c>
      <c r="X30" s="204"/>
      <c r="Y30" s="204"/>
      <c r="Z30" s="204"/>
      <c r="AA30" s="204"/>
      <c r="AB30" s="204"/>
      <c r="AC30" s="204"/>
      <c r="AD30" s="204"/>
      <c r="AE30" s="204"/>
      <c r="AK30" s="203">
        <f>ROUND(AW94, 2)</f>
        <v>0</v>
      </c>
      <c r="AL30" s="204"/>
      <c r="AM30" s="204"/>
      <c r="AN30" s="204"/>
      <c r="AO30" s="204"/>
      <c r="AR30" s="34"/>
      <c r="BE30" s="193"/>
    </row>
    <row r="31" spans="2:71" s="2" customFormat="1" ht="14.4" hidden="1" customHeight="1">
      <c r="B31" s="34"/>
      <c r="F31" s="25" t="s">
        <v>44</v>
      </c>
      <c r="L31" s="205">
        <v>0.21</v>
      </c>
      <c r="M31" s="204"/>
      <c r="N31" s="204"/>
      <c r="O31" s="204"/>
      <c r="P31" s="204"/>
      <c r="W31" s="203">
        <f>ROUND(BB94, 2)</f>
        <v>0</v>
      </c>
      <c r="X31" s="204"/>
      <c r="Y31" s="204"/>
      <c r="Z31" s="204"/>
      <c r="AA31" s="204"/>
      <c r="AB31" s="204"/>
      <c r="AC31" s="204"/>
      <c r="AD31" s="204"/>
      <c r="AE31" s="204"/>
      <c r="AK31" s="203">
        <v>0</v>
      </c>
      <c r="AL31" s="204"/>
      <c r="AM31" s="204"/>
      <c r="AN31" s="204"/>
      <c r="AO31" s="204"/>
      <c r="AR31" s="34"/>
      <c r="BE31" s="193"/>
    </row>
    <row r="32" spans="2:71" s="2" customFormat="1" ht="14.4" hidden="1" customHeight="1">
      <c r="B32" s="34"/>
      <c r="F32" s="25" t="s">
        <v>45</v>
      </c>
      <c r="L32" s="205">
        <v>0.15</v>
      </c>
      <c r="M32" s="204"/>
      <c r="N32" s="204"/>
      <c r="O32" s="204"/>
      <c r="P32" s="204"/>
      <c r="W32" s="203">
        <f>ROUND(BC94, 2)</f>
        <v>0</v>
      </c>
      <c r="X32" s="204"/>
      <c r="Y32" s="204"/>
      <c r="Z32" s="204"/>
      <c r="AA32" s="204"/>
      <c r="AB32" s="204"/>
      <c r="AC32" s="204"/>
      <c r="AD32" s="204"/>
      <c r="AE32" s="204"/>
      <c r="AK32" s="203">
        <v>0</v>
      </c>
      <c r="AL32" s="204"/>
      <c r="AM32" s="204"/>
      <c r="AN32" s="204"/>
      <c r="AO32" s="204"/>
      <c r="AR32" s="34"/>
      <c r="BE32" s="193"/>
    </row>
    <row r="33" spans="2:57" s="2" customFormat="1" ht="14.4" hidden="1" customHeight="1">
      <c r="B33" s="34"/>
      <c r="F33" s="25" t="s">
        <v>46</v>
      </c>
      <c r="L33" s="205">
        <v>0</v>
      </c>
      <c r="M33" s="204"/>
      <c r="N33" s="204"/>
      <c r="O33" s="204"/>
      <c r="P33" s="204"/>
      <c r="W33" s="203">
        <f>ROUND(BD94, 2)</f>
        <v>0</v>
      </c>
      <c r="X33" s="204"/>
      <c r="Y33" s="204"/>
      <c r="Z33" s="204"/>
      <c r="AA33" s="204"/>
      <c r="AB33" s="204"/>
      <c r="AC33" s="204"/>
      <c r="AD33" s="204"/>
      <c r="AE33" s="204"/>
      <c r="AK33" s="203">
        <v>0</v>
      </c>
      <c r="AL33" s="204"/>
      <c r="AM33" s="204"/>
      <c r="AN33" s="204"/>
      <c r="AO33" s="204"/>
      <c r="AR33" s="34"/>
      <c r="BE33" s="193"/>
    </row>
    <row r="34" spans="2:57" s="1" customFormat="1" ht="7" customHeight="1">
      <c r="B34" s="30"/>
      <c r="AR34" s="30"/>
      <c r="BE34" s="192"/>
    </row>
    <row r="35" spans="2:57" s="1" customFormat="1" ht="25.9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06" t="s">
        <v>49</v>
      </c>
      <c r="Y35" s="207"/>
      <c r="Z35" s="207"/>
      <c r="AA35" s="207"/>
      <c r="AB35" s="207"/>
      <c r="AC35" s="37"/>
      <c r="AD35" s="37"/>
      <c r="AE35" s="37"/>
      <c r="AF35" s="37"/>
      <c r="AG35" s="37"/>
      <c r="AH35" s="37"/>
      <c r="AI35" s="37"/>
      <c r="AJ35" s="37"/>
      <c r="AK35" s="208">
        <f>SUM(AK26:AK33)</f>
        <v>0</v>
      </c>
      <c r="AL35" s="207"/>
      <c r="AM35" s="207"/>
      <c r="AN35" s="207"/>
      <c r="AO35" s="209"/>
      <c r="AP35" s="35"/>
      <c r="AQ35" s="35"/>
      <c r="AR35" s="30"/>
    </row>
    <row r="36" spans="2:57" s="1" customFormat="1" ht="7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50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51</v>
      </c>
      <c r="AI49" s="40"/>
      <c r="AJ49" s="40"/>
      <c r="AK49" s="40"/>
      <c r="AL49" s="40"/>
      <c r="AM49" s="40"/>
      <c r="AN49" s="40"/>
      <c r="AO49" s="40"/>
      <c r="AR49" s="30"/>
    </row>
    <row r="50" spans="2:44" ht="10">
      <c r="B50" s="18"/>
      <c r="AR50" s="18"/>
    </row>
    <row r="51" spans="2:44" ht="10">
      <c r="B51" s="18"/>
      <c r="AR51" s="18"/>
    </row>
    <row r="52" spans="2:44" ht="10">
      <c r="B52" s="18"/>
      <c r="AR52" s="18"/>
    </row>
    <row r="53" spans="2:44" ht="10">
      <c r="B53" s="18"/>
      <c r="AR53" s="18"/>
    </row>
    <row r="54" spans="2:44" ht="10">
      <c r="B54" s="18"/>
      <c r="AR54" s="18"/>
    </row>
    <row r="55" spans="2:44" ht="10">
      <c r="B55" s="18"/>
      <c r="AR55" s="18"/>
    </row>
    <row r="56" spans="2:44" ht="10">
      <c r="B56" s="18"/>
      <c r="AR56" s="18"/>
    </row>
    <row r="57" spans="2:44" ht="10">
      <c r="B57" s="18"/>
      <c r="AR57" s="18"/>
    </row>
    <row r="58" spans="2:44" ht="10">
      <c r="B58" s="18"/>
      <c r="AR58" s="18"/>
    </row>
    <row r="59" spans="2:44" ht="10">
      <c r="B59" s="18"/>
      <c r="AR59" s="18"/>
    </row>
    <row r="60" spans="2:44" s="1" customFormat="1" ht="12.5">
      <c r="B60" s="30"/>
      <c r="D60" s="41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52</v>
      </c>
      <c r="AI60" s="32"/>
      <c r="AJ60" s="32"/>
      <c r="AK60" s="32"/>
      <c r="AL60" s="32"/>
      <c r="AM60" s="41" t="s">
        <v>53</v>
      </c>
      <c r="AN60" s="32"/>
      <c r="AO60" s="32"/>
      <c r="AR60" s="30"/>
    </row>
    <row r="61" spans="2:44" ht="10">
      <c r="B61" s="18"/>
      <c r="AR61" s="18"/>
    </row>
    <row r="62" spans="2:44" ht="10">
      <c r="B62" s="18"/>
      <c r="AR62" s="18"/>
    </row>
    <row r="63" spans="2:44" ht="10">
      <c r="B63" s="18"/>
      <c r="AR63" s="18"/>
    </row>
    <row r="64" spans="2:44" s="1" customFormat="1" ht="13">
      <c r="B64" s="30"/>
      <c r="D64" s="39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55</v>
      </c>
      <c r="AI64" s="40"/>
      <c r="AJ64" s="40"/>
      <c r="AK64" s="40"/>
      <c r="AL64" s="40"/>
      <c r="AM64" s="40"/>
      <c r="AN64" s="40"/>
      <c r="AO64" s="40"/>
      <c r="AR64" s="30"/>
    </row>
    <row r="65" spans="2:44" ht="10">
      <c r="B65" s="18"/>
      <c r="AR65" s="18"/>
    </row>
    <row r="66" spans="2:44" ht="10">
      <c r="B66" s="18"/>
      <c r="AR66" s="18"/>
    </row>
    <row r="67" spans="2:44" ht="10">
      <c r="B67" s="18"/>
      <c r="AR67" s="18"/>
    </row>
    <row r="68" spans="2:44" ht="10">
      <c r="B68" s="18"/>
      <c r="AR68" s="18"/>
    </row>
    <row r="69" spans="2:44" ht="10">
      <c r="B69" s="18"/>
      <c r="AR69" s="18"/>
    </row>
    <row r="70" spans="2:44" ht="10">
      <c r="B70" s="18"/>
      <c r="AR70" s="18"/>
    </row>
    <row r="71" spans="2:44" ht="10">
      <c r="B71" s="18"/>
      <c r="AR71" s="18"/>
    </row>
    <row r="72" spans="2:44" ht="10">
      <c r="B72" s="18"/>
      <c r="AR72" s="18"/>
    </row>
    <row r="73" spans="2:44" ht="10">
      <c r="B73" s="18"/>
      <c r="AR73" s="18"/>
    </row>
    <row r="74" spans="2:44" ht="10">
      <c r="B74" s="18"/>
      <c r="AR74" s="18"/>
    </row>
    <row r="75" spans="2:44" s="1" customFormat="1" ht="12.5">
      <c r="B75" s="30"/>
      <c r="D75" s="41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52</v>
      </c>
      <c r="AI75" s="32"/>
      <c r="AJ75" s="32"/>
      <c r="AK75" s="32"/>
      <c r="AL75" s="32"/>
      <c r="AM75" s="41" t="s">
        <v>53</v>
      </c>
      <c r="AN75" s="32"/>
      <c r="AO75" s="32"/>
      <c r="AR75" s="30"/>
    </row>
    <row r="76" spans="2:44" s="1" customFormat="1" ht="10">
      <c r="B76" s="30"/>
      <c r="AR76" s="30"/>
    </row>
    <row r="77" spans="2:44" s="1" customFormat="1" ht="7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5" customHeight="1">
      <c r="B82" s="30"/>
      <c r="C82" s="19" t="s">
        <v>56</v>
      </c>
      <c r="AR82" s="30"/>
    </row>
    <row r="83" spans="1:91" s="1" customFormat="1" ht="7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2811_001</v>
      </c>
      <c r="AR84" s="46"/>
    </row>
    <row r="85" spans="1:91" s="4" customFormat="1" ht="37" customHeight="1">
      <c r="B85" s="47"/>
      <c r="C85" s="48" t="s">
        <v>16</v>
      </c>
      <c r="L85" s="210" t="str">
        <f>K6</f>
        <v>Oprava střechy, výměna střešní krytiny, Mokrá 86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47"/>
    </row>
    <row r="86" spans="1:91" s="1" customFormat="1" ht="7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č. p. 86 na p. č. 104/1, k. ú. Mokrá u Brna</v>
      </c>
      <c r="AI87" s="25" t="s">
        <v>22</v>
      </c>
      <c r="AM87" s="212" t="str">
        <f>IF(AN8= "","",AN8)</f>
        <v>28. 11. 2023</v>
      </c>
      <c r="AN87" s="212"/>
      <c r="AR87" s="30"/>
    </row>
    <row r="88" spans="1:91" s="1" customFormat="1" ht="7" customHeight="1">
      <c r="B88" s="30"/>
      <c r="AR88" s="30"/>
    </row>
    <row r="89" spans="1:91" s="1" customFormat="1" ht="15.15" customHeight="1">
      <c r="B89" s="30"/>
      <c r="C89" s="25" t="s">
        <v>24</v>
      </c>
      <c r="L89" s="3" t="str">
        <f>IF(E11= "","",E11)</f>
        <v>Základní umělecká škola Pozořice</v>
      </c>
      <c r="AI89" s="25" t="s">
        <v>31</v>
      </c>
      <c r="AM89" s="213" t="str">
        <f>IF(E17="","",E17)</f>
        <v>Ing. Martin Sádovský</v>
      </c>
      <c r="AN89" s="214"/>
      <c r="AO89" s="214"/>
      <c r="AP89" s="214"/>
      <c r="AR89" s="30"/>
      <c r="AS89" s="215" t="s">
        <v>57</v>
      </c>
      <c r="AT89" s="21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30"/>
      <c r="C90" s="25" t="s">
        <v>29</v>
      </c>
      <c r="L90" s="3" t="str">
        <f>IF(E14= "Vyplň údaj","",E14)</f>
        <v/>
      </c>
      <c r="AI90" s="25" t="s">
        <v>34</v>
      </c>
      <c r="AM90" s="213" t="str">
        <f>IF(E20="","",E20)</f>
        <v xml:space="preserve"> </v>
      </c>
      <c r="AN90" s="214"/>
      <c r="AO90" s="214"/>
      <c r="AP90" s="214"/>
      <c r="AR90" s="30"/>
      <c r="AS90" s="217"/>
      <c r="AT90" s="218"/>
      <c r="BD90" s="54"/>
    </row>
    <row r="91" spans="1:91" s="1" customFormat="1" ht="10.75" customHeight="1">
      <c r="B91" s="30"/>
      <c r="AR91" s="30"/>
      <c r="AS91" s="217"/>
      <c r="AT91" s="218"/>
      <c r="BD91" s="54"/>
    </row>
    <row r="92" spans="1:91" s="1" customFormat="1" ht="29.25" customHeight="1">
      <c r="B92" s="30"/>
      <c r="C92" s="219" t="s">
        <v>58</v>
      </c>
      <c r="D92" s="220"/>
      <c r="E92" s="220"/>
      <c r="F92" s="220"/>
      <c r="G92" s="220"/>
      <c r="H92" s="55"/>
      <c r="I92" s="221" t="s">
        <v>59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2" t="s">
        <v>60</v>
      </c>
      <c r="AH92" s="220"/>
      <c r="AI92" s="220"/>
      <c r="AJ92" s="220"/>
      <c r="AK92" s="220"/>
      <c r="AL92" s="220"/>
      <c r="AM92" s="220"/>
      <c r="AN92" s="221" t="s">
        <v>61</v>
      </c>
      <c r="AO92" s="220"/>
      <c r="AP92" s="223"/>
      <c r="AQ92" s="56" t="s">
        <v>62</v>
      </c>
      <c r="AR92" s="30"/>
      <c r="AS92" s="57" t="s">
        <v>63</v>
      </c>
      <c r="AT92" s="58" t="s">
        <v>64</v>
      </c>
      <c r="AU92" s="58" t="s">
        <v>65</v>
      </c>
      <c r="AV92" s="58" t="s">
        <v>66</v>
      </c>
      <c r="AW92" s="58" t="s">
        <v>67</v>
      </c>
      <c r="AX92" s="58" t="s">
        <v>68</v>
      </c>
      <c r="AY92" s="58" t="s">
        <v>69</v>
      </c>
      <c r="AZ92" s="58" t="s">
        <v>70</v>
      </c>
      <c r="BA92" s="58" t="s">
        <v>71</v>
      </c>
      <c r="BB92" s="58" t="s">
        <v>72</v>
      </c>
      <c r="BC92" s="58" t="s">
        <v>73</v>
      </c>
      <c r="BD92" s="59" t="s">
        <v>74</v>
      </c>
    </row>
    <row r="93" spans="1:91" s="1" customFormat="1" ht="10.75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27">
        <f>ROUND(SUM(AG95:AG97),2)</f>
        <v>0</v>
      </c>
      <c r="AH94" s="227"/>
      <c r="AI94" s="227"/>
      <c r="AJ94" s="227"/>
      <c r="AK94" s="227"/>
      <c r="AL94" s="227"/>
      <c r="AM94" s="227"/>
      <c r="AN94" s="228">
        <f>SUM(AG94,AT94)</f>
        <v>0</v>
      </c>
      <c r="AO94" s="228"/>
      <c r="AP94" s="228"/>
      <c r="AQ94" s="65" t="s">
        <v>1</v>
      </c>
      <c r="AR94" s="61"/>
      <c r="AS94" s="66">
        <f>ROUND(SUM(AS95:AS97),2)</f>
        <v>0</v>
      </c>
      <c r="AT94" s="67">
        <f>ROUND(SUM(AV94:AW94),2)</f>
        <v>0</v>
      </c>
      <c r="AU94" s="68">
        <f>ROUND(SUM(AU95:AU97),5)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ROUND(SUM(AZ95:AZ97),2)</f>
        <v>0</v>
      </c>
      <c r="BA94" s="67">
        <f>ROUND(SUM(BA95:BA97),2)</f>
        <v>0</v>
      </c>
      <c r="BB94" s="67">
        <f>ROUND(SUM(BB95:BB97),2)</f>
        <v>0</v>
      </c>
      <c r="BC94" s="67">
        <f>ROUND(SUM(BC95:BC97),2)</f>
        <v>0</v>
      </c>
      <c r="BD94" s="69">
        <f>ROUND(SUM(BD95:BD97),2)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4</v>
      </c>
      <c r="BX94" s="70" t="s">
        <v>80</v>
      </c>
      <c r="CL94" s="70" t="s">
        <v>1</v>
      </c>
    </row>
    <row r="95" spans="1:91" s="6" customFormat="1" ht="16.5" customHeight="1">
      <c r="A95" s="72" t="s">
        <v>81</v>
      </c>
      <c r="B95" s="73"/>
      <c r="C95" s="74"/>
      <c r="D95" s="226" t="s">
        <v>82</v>
      </c>
      <c r="E95" s="226"/>
      <c r="F95" s="226"/>
      <c r="G95" s="226"/>
      <c r="H95" s="226"/>
      <c r="I95" s="75"/>
      <c r="J95" s="226" t="s">
        <v>83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4">
        <f>'001 - Demolice'!J32</f>
        <v>0</v>
      </c>
      <c r="AH95" s="225"/>
      <c r="AI95" s="225"/>
      <c r="AJ95" s="225"/>
      <c r="AK95" s="225"/>
      <c r="AL95" s="225"/>
      <c r="AM95" s="225"/>
      <c r="AN95" s="224">
        <f>SUM(AG95,AT95)</f>
        <v>0</v>
      </c>
      <c r="AO95" s="225"/>
      <c r="AP95" s="225"/>
      <c r="AQ95" s="76" t="s">
        <v>84</v>
      </c>
      <c r="AR95" s="73"/>
      <c r="AS95" s="77">
        <v>0</v>
      </c>
      <c r="AT95" s="78">
        <f>ROUND(SUM(AV95:AW95),2)</f>
        <v>0</v>
      </c>
      <c r="AU95" s="79">
        <f>'001 - Demolice'!P135</f>
        <v>0</v>
      </c>
      <c r="AV95" s="78">
        <f>'001 - Demolice'!J35</f>
        <v>0</v>
      </c>
      <c r="AW95" s="78">
        <f>'001 - Demolice'!J36</f>
        <v>0</v>
      </c>
      <c r="AX95" s="78">
        <f>'001 - Demolice'!J37</f>
        <v>0</v>
      </c>
      <c r="AY95" s="78">
        <f>'001 - Demolice'!J38</f>
        <v>0</v>
      </c>
      <c r="AZ95" s="78">
        <f>'001 - Demolice'!F35</f>
        <v>0</v>
      </c>
      <c r="BA95" s="78">
        <f>'001 - Demolice'!F36</f>
        <v>0</v>
      </c>
      <c r="BB95" s="78">
        <f>'001 - Demolice'!F37</f>
        <v>0</v>
      </c>
      <c r="BC95" s="78">
        <f>'001 - Demolice'!F38</f>
        <v>0</v>
      </c>
      <c r="BD95" s="80">
        <f>'001 - Demolice'!F39</f>
        <v>0</v>
      </c>
      <c r="BT95" s="81" t="s">
        <v>85</v>
      </c>
      <c r="BV95" s="81" t="s">
        <v>79</v>
      </c>
      <c r="BW95" s="81" t="s">
        <v>86</v>
      </c>
      <c r="BX95" s="81" t="s">
        <v>4</v>
      </c>
      <c r="CL95" s="81" t="s">
        <v>1</v>
      </c>
      <c r="CM95" s="81" t="s">
        <v>87</v>
      </c>
    </row>
    <row r="96" spans="1:91" s="6" customFormat="1" ht="16.5" customHeight="1">
      <c r="A96" s="72" t="s">
        <v>81</v>
      </c>
      <c r="B96" s="73"/>
      <c r="C96" s="74"/>
      <c r="D96" s="226" t="s">
        <v>88</v>
      </c>
      <c r="E96" s="226"/>
      <c r="F96" s="226"/>
      <c r="G96" s="226"/>
      <c r="H96" s="226"/>
      <c r="I96" s="75"/>
      <c r="J96" s="226" t="s">
        <v>89</v>
      </c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4">
        <f>'002 - Nové konstrukce'!J32</f>
        <v>0</v>
      </c>
      <c r="AH96" s="225"/>
      <c r="AI96" s="225"/>
      <c r="AJ96" s="225"/>
      <c r="AK96" s="225"/>
      <c r="AL96" s="225"/>
      <c r="AM96" s="225"/>
      <c r="AN96" s="224">
        <f>SUM(AG96,AT96)</f>
        <v>0</v>
      </c>
      <c r="AO96" s="225"/>
      <c r="AP96" s="225"/>
      <c r="AQ96" s="76" t="s">
        <v>84</v>
      </c>
      <c r="AR96" s="73"/>
      <c r="AS96" s="77">
        <v>0</v>
      </c>
      <c r="AT96" s="78">
        <f>ROUND(SUM(AV96:AW96),2)</f>
        <v>0</v>
      </c>
      <c r="AU96" s="79">
        <f>'002 - Nové konstrukce'!P135</f>
        <v>0</v>
      </c>
      <c r="AV96" s="78">
        <f>'002 - Nové konstrukce'!J35</f>
        <v>0</v>
      </c>
      <c r="AW96" s="78">
        <f>'002 - Nové konstrukce'!J36</f>
        <v>0</v>
      </c>
      <c r="AX96" s="78">
        <f>'002 - Nové konstrukce'!J37</f>
        <v>0</v>
      </c>
      <c r="AY96" s="78">
        <f>'002 - Nové konstrukce'!J38</f>
        <v>0</v>
      </c>
      <c r="AZ96" s="78">
        <f>'002 - Nové konstrukce'!F35</f>
        <v>0</v>
      </c>
      <c r="BA96" s="78">
        <f>'002 - Nové konstrukce'!F36</f>
        <v>0</v>
      </c>
      <c r="BB96" s="78">
        <f>'002 - Nové konstrukce'!F37</f>
        <v>0</v>
      </c>
      <c r="BC96" s="78">
        <f>'002 - Nové konstrukce'!F38</f>
        <v>0</v>
      </c>
      <c r="BD96" s="80">
        <f>'002 - Nové konstrukce'!F39</f>
        <v>0</v>
      </c>
      <c r="BT96" s="81" t="s">
        <v>85</v>
      </c>
      <c r="BV96" s="81" t="s">
        <v>79</v>
      </c>
      <c r="BW96" s="81" t="s">
        <v>90</v>
      </c>
      <c r="BX96" s="81" t="s">
        <v>4</v>
      </c>
      <c r="CL96" s="81" t="s">
        <v>1</v>
      </c>
      <c r="CM96" s="81" t="s">
        <v>87</v>
      </c>
    </row>
    <row r="97" spans="1:91" s="6" customFormat="1" ht="16.5" customHeight="1">
      <c r="A97" s="72" t="s">
        <v>81</v>
      </c>
      <c r="B97" s="73"/>
      <c r="C97" s="74"/>
      <c r="D97" s="226" t="s">
        <v>91</v>
      </c>
      <c r="E97" s="226"/>
      <c r="F97" s="226"/>
      <c r="G97" s="226"/>
      <c r="H97" s="226"/>
      <c r="I97" s="75"/>
      <c r="J97" s="226" t="s">
        <v>92</v>
      </c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4">
        <f>'003 - Hromosvod'!J32</f>
        <v>0</v>
      </c>
      <c r="AH97" s="225"/>
      <c r="AI97" s="225"/>
      <c r="AJ97" s="225"/>
      <c r="AK97" s="225"/>
      <c r="AL97" s="225"/>
      <c r="AM97" s="225"/>
      <c r="AN97" s="224">
        <f>SUM(AG97,AT97)</f>
        <v>0</v>
      </c>
      <c r="AO97" s="225"/>
      <c r="AP97" s="225"/>
      <c r="AQ97" s="76" t="s">
        <v>84</v>
      </c>
      <c r="AR97" s="73"/>
      <c r="AS97" s="82">
        <v>0</v>
      </c>
      <c r="AT97" s="83">
        <f>ROUND(SUM(AV97:AW97),2)</f>
        <v>0</v>
      </c>
      <c r="AU97" s="84">
        <f>'003 - Hromosvod'!P129</f>
        <v>0</v>
      </c>
      <c r="AV97" s="83">
        <f>'003 - Hromosvod'!J35</f>
        <v>0</v>
      </c>
      <c r="AW97" s="83">
        <f>'003 - Hromosvod'!J36</f>
        <v>0</v>
      </c>
      <c r="AX97" s="83">
        <f>'003 - Hromosvod'!J37</f>
        <v>0</v>
      </c>
      <c r="AY97" s="83">
        <f>'003 - Hromosvod'!J38</f>
        <v>0</v>
      </c>
      <c r="AZ97" s="83">
        <f>'003 - Hromosvod'!F35</f>
        <v>0</v>
      </c>
      <c r="BA97" s="83">
        <f>'003 - Hromosvod'!F36</f>
        <v>0</v>
      </c>
      <c r="BB97" s="83">
        <f>'003 - Hromosvod'!F37</f>
        <v>0</v>
      </c>
      <c r="BC97" s="83">
        <f>'003 - Hromosvod'!F38</f>
        <v>0</v>
      </c>
      <c r="BD97" s="85">
        <f>'003 - Hromosvod'!F39</f>
        <v>0</v>
      </c>
      <c r="BT97" s="81" t="s">
        <v>85</v>
      </c>
      <c r="BV97" s="81" t="s">
        <v>79</v>
      </c>
      <c r="BW97" s="81" t="s">
        <v>93</v>
      </c>
      <c r="BX97" s="81" t="s">
        <v>4</v>
      </c>
      <c r="CL97" s="81" t="s">
        <v>1</v>
      </c>
      <c r="CM97" s="81" t="s">
        <v>87</v>
      </c>
    </row>
    <row r="98" spans="1:91" s="1" customFormat="1" ht="30" customHeight="1">
      <c r="B98" s="30"/>
      <c r="AR98" s="30"/>
    </row>
    <row r="99" spans="1:91" s="1" customFormat="1" ht="7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30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Demolice'!C2" display="/" xr:uid="{00000000-0004-0000-0000-000000000000}"/>
    <hyperlink ref="A96" location="'002 - Nové konstrukce'!C2" display="/" xr:uid="{00000000-0004-0000-0000-000001000000}"/>
    <hyperlink ref="A97" location="'003 - Hromosvod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0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9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5" t="s">
        <v>86</v>
      </c>
    </row>
    <row r="3" spans="2:46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spans="2:46" ht="25" customHeight="1">
      <c r="B4" s="18"/>
      <c r="D4" s="19" t="s">
        <v>94</v>
      </c>
      <c r="L4" s="18"/>
      <c r="M4" s="86" t="s">
        <v>10</v>
      </c>
      <c r="AT4" s="15" t="s">
        <v>3</v>
      </c>
    </row>
    <row r="5" spans="2:46" ht="7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0" t="str">
        <f>'Rekapitulace stavby'!K6</f>
        <v>Oprava střechy, výměna střešní krytiny, Mokrá 86</v>
      </c>
      <c r="F7" s="231"/>
      <c r="G7" s="231"/>
      <c r="H7" s="231"/>
      <c r="L7" s="18"/>
    </row>
    <row r="8" spans="2:46" s="1" customFormat="1" ht="12" customHeight="1">
      <c r="B8" s="30"/>
      <c r="D8" s="25" t="s">
        <v>95</v>
      </c>
      <c r="L8" s="30"/>
    </row>
    <row r="9" spans="2:46" s="1" customFormat="1" ht="16.5" customHeight="1">
      <c r="B9" s="30"/>
      <c r="E9" s="210" t="s">
        <v>96</v>
      </c>
      <c r="F9" s="232"/>
      <c r="G9" s="232"/>
      <c r="H9" s="232"/>
      <c r="L9" s="30"/>
    </row>
    <row r="10" spans="2:46" s="1" customFormat="1" ht="10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35</v>
      </c>
      <c r="I12" s="25" t="s">
        <v>22</v>
      </c>
      <c r="J12" s="50" t="str">
        <f>'Rekapitulace stavby'!AN8</f>
        <v>28. 11. 2023</v>
      </c>
      <c r="L12" s="30"/>
    </row>
    <row r="13" spans="2:46" s="1" customFormat="1" ht="10.75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>49461524</v>
      </c>
      <c r="L14" s="30"/>
    </row>
    <row r="15" spans="2:46" s="1" customFormat="1" ht="18" customHeight="1">
      <c r="B15" s="30"/>
      <c r="E15" s="23" t="str">
        <f>IF('Rekapitulace stavby'!E11="","",'Rekapitulace stavby'!E11)</f>
        <v>Základní umělecká škola Pozořice</v>
      </c>
      <c r="I15" s="25" t="s">
        <v>28</v>
      </c>
      <c r="J15" s="23" t="str">
        <f>IF('Rekapitulace stavby'!AN11="","",'Rekapitulace stavby'!AN11)</f>
        <v/>
      </c>
      <c r="L15" s="30"/>
    </row>
    <row r="16" spans="2:46" s="1" customFormat="1" ht="7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3" t="str">
        <f>'Rekapitulace stavby'!E14</f>
        <v>Vyplň údaj</v>
      </c>
      <c r="F18" s="194"/>
      <c r="G18" s="194"/>
      <c r="H18" s="194"/>
      <c r="I18" s="25" t="s">
        <v>28</v>
      </c>
      <c r="J18" s="26" t="str">
        <f>'Rekapitulace stavby'!AN14</f>
        <v>Vyplň údaj</v>
      </c>
      <c r="L18" s="30"/>
    </row>
    <row r="19" spans="2:12" s="1" customFormat="1" ht="7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>Ing. Martin Sádovský</v>
      </c>
      <c r="I21" s="25" t="s">
        <v>28</v>
      </c>
      <c r="J21" s="23" t="str">
        <f>IF('Rekapitulace stavby'!AN17="","",'Rekapitulace stavby'!AN17)</f>
        <v/>
      </c>
      <c r="L21" s="30"/>
    </row>
    <row r="22" spans="2:12" s="1" customFormat="1" ht="7" customHeight="1">
      <c r="B22" s="30"/>
      <c r="L22" s="30"/>
    </row>
    <row r="23" spans="2:12" s="1" customFormat="1" ht="12" customHeight="1">
      <c r="B23" s="30"/>
      <c r="D23" s="25" t="s">
        <v>34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0"/>
    </row>
    <row r="25" spans="2:12" s="1" customFormat="1" ht="7" customHeight="1">
      <c r="B25" s="30"/>
      <c r="L25" s="30"/>
    </row>
    <row r="26" spans="2:12" s="1" customFormat="1" ht="12" customHeight="1">
      <c r="B26" s="30"/>
      <c r="D26" s="25" t="s">
        <v>36</v>
      </c>
      <c r="L26" s="30"/>
    </row>
    <row r="27" spans="2:12" s="7" customFormat="1" ht="16.5" customHeight="1">
      <c r="B27" s="87"/>
      <c r="E27" s="199" t="s">
        <v>1</v>
      </c>
      <c r="F27" s="199"/>
      <c r="G27" s="199"/>
      <c r="H27" s="199"/>
      <c r="L27" s="87"/>
    </row>
    <row r="28" spans="2:12" s="1" customFormat="1" ht="7" customHeight="1">
      <c r="B28" s="30"/>
      <c r="L28" s="30"/>
    </row>
    <row r="29" spans="2:12" s="1" customFormat="1" ht="7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" customHeight="1">
      <c r="B30" s="30"/>
      <c r="D30" s="23" t="s">
        <v>97</v>
      </c>
      <c r="J30" s="88">
        <f>J96</f>
        <v>0</v>
      </c>
      <c r="L30" s="30"/>
    </row>
    <row r="31" spans="2:12" s="1" customFormat="1" ht="14.4" customHeight="1">
      <c r="B31" s="30"/>
      <c r="D31" s="89" t="s">
        <v>98</v>
      </c>
      <c r="J31" s="88">
        <f>J108</f>
        <v>0</v>
      </c>
      <c r="L31" s="30"/>
    </row>
    <row r="32" spans="2:12" s="1" customFormat="1" ht="25.4" customHeight="1">
      <c r="B32" s="30"/>
      <c r="D32" s="90" t="s">
        <v>37</v>
      </c>
      <c r="J32" s="64">
        <f>ROUND(J30 + J31, 2)</f>
        <v>0</v>
      </c>
      <c r="L32" s="30"/>
    </row>
    <row r="33" spans="2:12" s="1" customFormat="1" ht="7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" customHeight="1">
      <c r="B34" s="30"/>
      <c r="F34" s="33" t="s">
        <v>39</v>
      </c>
      <c r="I34" s="33" t="s">
        <v>38</v>
      </c>
      <c r="J34" s="33" t="s">
        <v>40</v>
      </c>
      <c r="L34" s="30"/>
    </row>
    <row r="35" spans="2:12" s="1" customFormat="1" ht="14.4" customHeight="1">
      <c r="B35" s="30"/>
      <c r="D35" s="53" t="s">
        <v>41</v>
      </c>
      <c r="E35" s="25" t="s">
        <v>42</v>
      </c>
      <c r="F35" s="91">
        <f>ROUND((SUM(BE108:BE115) + SUM(BE135:BE179)),  2)</f>
        <v>0</v>
      </c>
      <c r="I35" s="92">
        <v>0.21</v>
      </c>
      <c r="J35" s="91">
        <f>ROUND(((SUM(BE108:BE115) + SUM(BE135:BE179))*I35),  2)</f>
        <v>0</v>
      </c>
      <c r="L35" s="30"/>
    </row>
    <row r="36" spans="2:12" s="1" customFormat="1" ht="14.4" customHeight="1">
      <c r="B36" s="30"/>
      <c r="E36" s="25" t="s">
        <v>43</v>
      </c>
      <c r="F36" s="91">
        <f>ROUND((SUM(BF108:BF115) + SUM(BF135:BF179)),  2)</f>
        <v>0</v>
      </c>
      <c r="I36" s="92">
        <v>0.15</v>
      </c>
      <c r="J36" s="91">
        <f>ROUND(((SUM(BF108:BF115) + SUM(BF135:BF179))*I36),  2)</f>
        <v>0</v>
      </c>
      <c r="L36" s="30"/>
    </row>
    <row r="37" spans="2:12" s="1" customFormat="1" ht="14.4" hidden="1" customHeight="1">
      <c r="B37" s="30"/>
      <c r="E37" s="25" t="s">
        <v>44</v>
      </c>
      <c r="F37" s="91">
        <f>ROUND((SUM(BG108:BG115) + SUM(BG135:BG179)),  2)</f>
        <v>0</v>
      </c>
      <c r="I37" s="92">
        <v>0.21</v>
      </c>
      <c r="J37" s="91">
        <f>0</f>
        <v>0</v>
      </c>
      <c r="L37" s="30"/>
    </row>
    <row r="38" spans="2:12" s="1" customFormat="1" ht="14.4" hidden="1" customHeight="1">
      <c r="B38" s="30"/>
      <c r="E38" s="25" t="s">
        <v>45</v>
      </c>
      <c r="F38" s="91">
        <f>ROUND((SUM(BH108:BH115) + SUM(BH135:BH179)),  2)</f>
        <v>0</v>
      </c>
      <c r="I38" s="92">
        <v>0.15</v>
      </c>
      <c r="J38" s="91">
        <f>0</f>
        <v>0</v>
      </c>
      <c r="L38" s="30"/>
    </row>
    <row r="39" spans="2:12" s="1" customFormat="1" ht="14.4" hidden="1" customHeight="1">
      <c r="B39" s="30"/>
      <c r="E39" s="25" t="s">
        <v>46</v>
      </c>
      <c r="F39" s="91">
        <f>ROUND((SUM(BI108:BI115) + SUM(BI135:BI179)),  2)</f>
        <v>0</v>
      </c>
      <c r="I39" s="92">
        <v>0</v>
      </c>
      <c r="J39" s="91">
        <f>0</f>
        <v>0</v>
      </c>
      <c r="L39" s="30"/>
    </row>
    <row r="40" spans="2:12" s="1" customFormat="1" ht="7" customHeight="1">
      <c r="B40" s="30"/>
      <c r="L40" s="30"/>
    </row>
    <row r="41" spans="2:12" s="1" customFormat="1" ht="25.4" customHeight="1">
      <c r="B41" s="30"/>
      <c r="C41" s="93"/>
      <c r="D41" s="94" t="s">
        <v>47</v>
      </c>
      <c r="E41" s="55"/>
      <c r="F41" s="55"/>
      <c r="G41" s="95" t="s">
        <v>48</v>
      </c>
      <c r="H41" s="96" t="s">
        <v>49</v>
      </c>
      <c r="I41" s="55"/>
      <c r="J41" s="97">
        <f>SUM(J32:J39)</f>
        <v>0</v>
      </c>
      <c r="K41" s="98"/>
      <c r="L41" s="30"/>
    </row>
    <row r="42" spans="2:12" s="1" customFormat="1" ht="14.4" customHeight="1">
      <c r="B42" s="30"/>
      <c r="L42" s="30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50</v>
      </c>
      <c r="E50" s="40"/>
      <c r="F50" s="40"/>
      <c r="G50" s="39" t="s">
        <v>51</v>
      </c>
      <c r="H50" s="40"/>
      <c r="I50" s="40"/>
      <c r="J50" s="40"/>
      <c r="K50" s="40"/>
      <c r="L50" s="30"/>
    </row>
    <row r="51" spans="2:12" ht="10">
      <c r="B51" s="18"/>
      <c r="L51" s="18"/>
    </row>
    <row r="52" spans="2:12" ht="10">
      <c r="B52" s="18"/>
      <c r="L52" s="18"/>
    </row>
    <row r="53" spans="2:12" ht="10">
      <c r="B53" s="18"/>
      <c r="L53" s="18"/>
    </row>
    <row r="54" spans="2:12" ht="10">
      <c r="B54" s="18"/>
      <c r="L54" s="18"/>
    </row>
    <row r="55" spans="2:12" ht="10">
      <c r="B55" s="18"/>
      <c r="L55" s="18"/>
    </row>
    <row r="56" spans="2:12" ht="10">
      <c r="B56" s="18"/>
      <c r="L56" s="18"/>
    </row>
    <row r="57" spans="2:12" ht="10">
      <c r="B57" s="18"/>
      <c r="L57" s="18"/>
    </row>
    <row r="58" spans="2:12" ht="10">
      <c r="B58" s="18"/>
      <c r="L58" s="18"/>
    </row>
    <row r="59" spans="2:12" ht="10">
      <c r="B59" s="18"/>
      <c r="L59" s="18"/>
    </row>
    <row r="60" spans="2:12" ht="10">
      <c r="B60" s="18"/>
      <c r="L60" s="18"/>
    </row>
    <row r="61" spans="2:12" s="1" customFormat="1" ht="12.5">
      <c r="B61" s="30"/>
      <c r="D61" s="41" t="s">
        <v>52</v>
      </c>
      <c r="E61" s="32"/>
      <c r="F61" s="99" t="s">
        <v>53</v>
      </c>
      <c r="G61" s="41" t="s">
        <v>52</v>
      </c>
      <c r="H61" s="32"/>
      <c r="I61" s="32"/>
      <c r="J61" s="100" t="s">
        <v>53</v>
      </c>
      <c r="K61" s="32"/>
      <c r="L61" s="30"/>
    </row>
    <row r="62" spans="2:12" ht="10">
      <c r="B62" s="18"/>
      <c r="L62" s="18"/>
    </row>
    <row r="63" spans="2:12" ht="10">
      <c r="B63" s="18"/>
      <c r="L63" s="18"/>
    </row>
    <row r="64" spans="2:12" ht="10">
      <c r="B64" s="18"/>
      <c r="L64" s="18"/>
    </row>
    <row r="65" spans="2:12" s="1" customFormat="1" ht="13">
      <c r="B65" s="30"/>
      <c r="D65" s="39" t="s">
        <v>54</v>
      </c>
      <c r="E65" s="40"/>
      <c r="F65" s="40"/>
      <c r="G65" s="39" t="s">
        <v>55</v>
      </c>
      <c r="H65" s="40"/>
      <c r="I65" s="40"/>
      <c r="J65" s="40"/>
      <c r="K65" s="40"/>
      <c r="L65" s="30"/>
    </row>
    <row r="66" spans="2:12" ht="10">
      <c r="B66" s="18"/>
      <c r="L66" s="18"/>
    </row>
    <row r="67" spans="2:12" ht="10">
      <c r="B67" s="18"/>
      <c r="L67" s="18"/>
    </row>
    <row r="68" spans="2:12" ht="10">
      <c r="B68" s="18"/>
      <c r="L68" s="18"/>
    </row>
    <row r="69" spans="2:12" ht="10">
      <c r="B69" s="18"/>
      <c r="L69" s="18"/>
    </row>
    <row r="70" spans="2:12" ht="10">
      <c r="B70" s="18"/>
      <c r="L70" s="18"/>
    </row>
    <row r="71" spans="2:12" ht="10">
      <c r="B71" s="18"/>
      <c r="L71" s="18"/>
    </row>
    <row r="72" spans="2:12" ht="10">
      <c r="B72" s="18"/>
      <c r="L72" s="18"/>
    </row>
    <row r="73" spans="2:12" ht="10">
      <c r="B73" s="18"/>
      <c r="L73" s="18"/>
    </row>
    <row r="74" spans="2:12" ht="10">
      <c r="B74" s="18"/>
      <c r="L74" s="18"/>
    </row>
    <row r="75" spans="2:12" ht="10">
      <c r="B75" s="18"/>
      <c r="L75" s="18"/>
    </row>
    <row r="76" spans="2:12" s="1" customFormat="1" ht="12.5">
      <c r="B76" s="30"/>
      <c r="D76" s="41" t="s">
        <v>52</v>
      </c>
      <c r="E76" s="32"/>
      <c r="F76" s="99" t="s">
        <v>53</v>
      </c>
      <c r="G76" s="41" t="s">
        <v>52</v>
      </c>
      <c r="H76" s="32"/>
      <c r="I76" s="32"/>
      <c r="J76" s="100" t="s">
        <v>53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5" customHeight="1">
      <c r="B82" s="30"/>
      <c r="C82" s="19" t="s">
        <v>99</v>
      </c>
      <c r="L82" s="30"/>
    </row>
    <row r="83" spans="2:47" s="1" customFormat="1" ht="7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30" t="str">
        <f>E7</f>
        <v>Oprava střechy, výměna střešní krytiny, Mokrá 86</v>
      </c>
      <c r="F85" s="231"/>
      <c r="G85" s="231"/>
      <c r="H85" s="231"/>
      <c r="L85" s="30"/>
    </row>
    <row r="86" spans="2:47" s="1" customFormat="1" ht="12" customHeight="1">
      <c r="B86" s="30"/>
      <c r="C86" s="25" t="s">
        <v>95</v>
      </c>
      <c r="L86" s="30"/>
    </row>
    <row r="87" spans="2:47" s="1" customFormat="1" ht="16.5" customHeight="1">
      <c r="B87" s="30"/>
      <c r="E87" s="210" t="str">
        <f>E9</f>
        <v>001 - Demolice</v>
      </c>
      <c r="F87" s="232"/>
      <c r="G87" s="232"/>
      <c r="H87" s="232"/>
      <c r="L87" s="30"/>
    </row>
    <row r="88" spans="2:47" s="1" customFormat="1" ht="7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28. 11. 2023</v>
      </c>
      <c r="L89" s="30"/>
    </row>
    <row r="90" spans="2:47" s="1" customFormat="1" ht="7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Základní umělecká škola Pozořice</v>
      </c>
      <c r="I91" s="25" t="s">
        <v>31</v>
      </c>
      <c r="J91" s="28" t="str">
        <f>E21</f>
        <v>Ing. Martin Sádovský</v>
      </c>
      <c r="L91" s="30"/>
    </row>
    <row r="92" spans="2:47" s="1" customFormat="1" ht="15.15" customHeight="1">
      <c r="B92" s="30"/>
      <c r="C92" s="25" t="s">
        <v>29</v>
      </c>
      <c r="F92" s="23" t="str">
        <f>IF(E18="","",E18)</f>
        <v>Vyplň údaj</v>
      </c>
      <c r="I92" s="25" t="s">
        <v>34</v>
      </c>
      <c r="J92" s="28" t="str">
        <f>E24</f>
        <v xml:space="preserve"> </v>
      </c>
      <c r="L92" s="30"/>
    </row>
    <row r="93" spans="2:47" s="1" customFormat="1" ht="10.25" customHeight="1">
      <c r="B93" s="30"/>
      <c r="L93" s="30"/>
    </row>
    <row r="94" spans="2:47" s="1" customFormat="1" ht="29.25" customHeight="1">
      <c r="B94" s="30"/>
      <c r="C94" s="101" t="s">
        <v>100</v>
      </c>
      <c r="D94" s="93"/>
      <c r="E94" s="93"/>
      <c r="F94" s="93"/>
      <c r="G94" s="93"/>
      <c r="H94" s="93"/>
      <c r="I94" s="93"/>
      <c r="J94" s="102" t="s">
        <v>101</v>
      </c>
      <c r="K94" s="93"/>
      <c r="L94" s="30"/>
    </row>
    <row r="95" spans="2:47" s="1" customFormat="1" ht="10.25" customHeight="1">
      <c r="B95" s="30"/>
      <c r="L95" s="30"/>
    </row>
    <row r="96" spans="2:47" s="1" customFormat="1" ht="22.75" customHeight="1">
      <c r="B96" s="30"/>
      <c r="C96" s="103" t="s">
        <v>102</v>
      </c>
      <c r="J96" s="64">
        <f>J135</f>
        <v>0</v>
      </c>
      <c r="L96" s="30"/>
      <c r="AU96" s="15" t="s">
        <v>103</v>
      </c>
    </row>
    <row r="97" spans="2:65" s="8" customFormat="1" ht="25" customHeight="1">
      <c r="B97" s="104"/>
      <c r="D97" s="105" t="s">
        <v>104</v>
      </c>
      <c r="E97" s="106"/>
      <c r="F97" s="106"/>
      <c r="G97" s="106"/>
      <c r="H97" s="106"/>
      <c r="I97" s="106"/>
      <c r="J97" s="107">
        <f>J136</f>
        <v>0</v>
      </c>
      <c r="L97" s="104"/>
    </row>
    <row r="98" spans="2:65" s="9" customFormat="1" ht="19.899999999999999" customHeight="1">
      <c r="B98" s="108"/>
      <c r="D98" s="109" t="s">
        <v>105</v>
      </c>
      <c r="E98" s="110"/>
      <c r="F98" s="110"/>
      <c r="G98" s="110"/>
      <c r="H98" s="110"/>
      <c r="I98" s="110"/>
      <c r="J98" s="111">
        <f>J137</f>
        <v>0</v>
      </c>
      <c r="L98" s="108"/>
    </row>
    <row r="99" spans="2:65" s="9" customFormat="1" ht="19.899999999999999" customHeight="1">
      <c r="B99" s="108"/>
      <c r="D99" s="109" t="s">
        <v>106</v>
      </c>
      <c r="E99" s="110"/>
      <c r="F99" s="110"/>
      <c r="G99" s="110"/>
      <c r="H99" s="110"/>
      <c r="I99" s="110"/>
      <c r="J99" s="111">
        <f>J144</f>
        <v>0</v>
      </c>
      <c r="L99" s="108"/>
    </row>
    <row r="100" spans="2:65" s="8" customFormat="1" ht="25" customHeight="1">
      <c r="B100" s="104"/>
      <c r="D100" s="105" t="s">
        <v>107</v>
      </c>
      <c r="E100" s="106"/>
      <c r="F100" s="106"/>
      <c r="G100" s="106"/>
      <c r="H100" s="106"/>
      <c r="I100" s="106"/>
      <c r="J100" s="107">
        <f>J154</f>
        <v>0</v>
      </c>
      <c r="L100" s="104"/>
    </row>
    <row r="101" spans="2:65" s="9" customFormat="1" ht="19.899999999999999" customHeight="1">
      <c r="B101" s="108"/>
      <c r="D101" s="109" t="s">
        <v>108</v>
      </c>
      <c r="E101" s="110"/>
      <c r="F101" s="110"/>
      <c r="G101" s="110"/>
      <c r="H101" s="110"/>
      <c r="I101" s="110"/>
      <c r="J101" s="111">
        <f>J155</f>
        <v>0</v>
      </c>
      <c r="L101" s="108"/>
    </row>
    <row r="102" spans="2:65" s="9" customFormat="1" ht="19.899999999999999" customHeight="1">
      <c r="B102" s="108"/>
      <c r="D102" s="109" t="s">
        <v>109</v>
      </c>
      <c r="E102" s="110"/>
      <c r="F102" s="110"/>
      <c r="G102" s="110"/>
      <c r="H102" s="110"/>
      <c r="I102" s="110"/>
      <c r="J102" s="111">
        <f>J157</f>
        <v>0</v>
      </c>
      <c r="L102" s="108"/>
    </row>
    <row r="103" spans="2:65" s="9" customFormat="1" ht="19.899999999999999" customHeight="1">
      <c r="B103" s="108"/>
      <c r="D103" s="109" t="s">
        <v>110</v>
      </c>
      <c r="E103" s="110"/>
      <c r="F103" s="110"/>
      <c r="G103" s="110"/>
      <c r="H103" s="110"/>
      <c r="I103" s="110"/>
      <c r="J103" s="111">
        <f>J160</f>
        <v>0</v>
      </c>
      <c r="L103" s="108"/>
    </row>
    <row r="104" spans="2:65" s="9" customFormat="1" ht="19.899999999999999" customHeight="1">
      <c r="B104" s="108"/>
      <c r="D104" s="109" t="s">
        <v>111</v>
      </c>
      <c r="E104" s="110"/>
      <c r="F104" s="110"/>
      <c r="G104" s="110"/>
      <c r="H104" s="110"/>
      <c r="I104" s="110"/>
      <c r="J104" s="111">
        <f>J166</f>
        <v>0</v>
      </c>
      <c r="L104" s="108"/>
    </row>
    <row r="105" spans="2:65" s="9" customFormat="1" ht="19.899999999999999" customHeight="1">
      <c r="B105" s="108"/>
      <c r="D105" s="109" t="s">
        <v>112</v>
      </c>
      <c r="E105" s="110"/>
      <c r="F105" s="110"/>
      <c r="G105" s="110"/>
      <c r="H105" s="110"/>
      <c r="I105" s="110"/>
      <c r="J105" s="111">
        <f>J175</f>
        <v>0</v>
      </c>
      <c r="L105" s="108"/>
    </row>
    <row r="106" spans="2:65" s="1" customFormat="1" ht="21.75" customHeight="1">
      <c r="B106" s="30"/>
      <c r="L106" s="30"/>
    </row>
    <row r="107" spans="2:65" s="1" customFormat="1" ht="7" customHeight="1">
      <c r="B107" s="30"/>
      <c r="L107" s="30"/>
    </row>
    <row r="108" spans="2:65" s="1" customFormat="1" ht="29.25" customHeight="1">
      <c r="B108" s="30"/>
      <c r="C108" s="103" t="s">
        <v>113</v>
      </c>
      <c r="J108" s="112">
        <f>ROUND(J109 + J110 + J111 + J112 + J113 + J114,2)</f>
        <v>0</v>
      </c>
      <c r="L108" s="30"/>
      <c r="N108" s="113" t="s">
        <v>41</v>
      </c>
    </row>
    <row r="109" spans="2:65" s="1" customFormat="1" ht="18" customHeight="1">
      <c r="B109" s="114"/>
      <c r="C109" s="115"/>
      <c r="D109" s="234" t="s">
        <v>114</v>
      </c>
      <c r="E109" s="235"/>
      <c r="F109" s="235"/>
      <c r="G109" s="115"/>
      <c r="H109" s="115"/>
      <c r="I109" s="115"/>
      <c r="J109" s="117">
        <v>0</v>
      </c>
      <c r="K109" s="115"/>
      <c r="L109" s="114"/>
      <c r="M109" s="115"/>
      <c r="N109" s="118" t="s">
        <v>42</v>
      </c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9" t="s">
        <v>115</v>
      </c>
      <c r="AZ109" s="115"/>
      <c r="BA109" s="115"/>
      <c r="BB109" s="115"/>
      <c r="BC109" s="115"/>
      <c r="BD109" s="115"/>
      <c r="BE109" s="120">
        <f t="shared" ref="BE109:BE114" si="0">IF(N109="základní",J109,0)</f>
        <v>0</v>
      </c>
      <c r="BF109" s="120">
        <f t="shared" ref="BF109:BF114" si="1">IF(N109="snížená",J109,0)</f>
        <v>0</v>
      </c>
      <c r="BG109" s="120">
        <f t="shared" ref="BG109:BG114" si="2">IF(N109="zákl. přenesená",J109,0)</f>
        <v>0</v>
      </c>
      <c r="BH109" s="120">
        <f t="shared" ref="BH109:BH114" si="3">IF(N109="sníž. přenesená",J109,0)</f>
        <v>0</v>
      </c>
      <c r="BI109" s="120">
        <f t="shared" ref="BI109:BI114" si="4">IF(N109="nulová",J109,0)</f>
        <v>0</v>
      </c>
      <c r="BJ109" s="119" t="s">
        <v>85</v>
      </c>
      <c r="BK109" s="115"/>
      <c r="BL109" s="115"/>
      <c r="BM109" s="115"/>
    </row>
    <row r="110" spans="2:65" s="1" customFormat="1" ht="18" customHeight="1">
      <c r="B110" s="114"/>
      <c r="C110" s="115"/>
      <c r="D110" s="234" t="s">
        <v>116</v>
      </c>
      <c r="E110" s="235"/>
      <c r="F110" s="235"/>
      <c r="G110" s="115"/>
      <c r="H110" s="115"/>
      <c r="I110" s="115"/>
      <c r="J110" s="117">
        <v>0</v>
      </c>
      <c r="K110" s="115"/>
      <c r="L110" s="114"/>
      <c r="M110" s="115"/>
      <c r="N110" s="118" t="s">
        <v>42</v>
      </c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9" t="s">
        <v>115</v>
      </c>
      <c r="AZ110" s="115"/>
      <c r="BA110" s="115"/>
      <c r="BB110" s="115"/>
      <c r="BC110" s="115"/>
      <c r="BD110" s="115"/>
      <c r="BE110" s="120">
        <f t="shared" si="0"/>
        <v>0</v>
      </c>
      <c r="BF110" s="120">
        <f t="shared" si="1"/>
        <v>0</v>
      </c>
      <c r="BG110" s="120">
        <f t="shared" si="2"/>
        <v>0</v>
      </c>
      <c r="BH110" s="120">
        <f t="shared" si="3"/>
        <v>0</v>
      </c>
      <c r="BI110" s="120">
        <f t="shared" si="4"/>
        <v>0</v>
      </c>
      <c r="BJ110" s="119" t="s">
        <v>85</v>
      </c>
      <c r="BK110" s="115"/>
      <c r="BL110" s="115"/>
      <c r="BM110" s="115"/>
    </row>
    <row r="111" spans="2:65" s="1" customFormat="1" ht="18" customHeight="1">
      <c r="B111" s="114"/>
      <c r="C111" s="115"/>
      <c r="D111" s="234" t="s">
        <v>117</v>
      </c>
      <c r="E111" s="235"/>
      <c r="F111" s="235"/>
      <c r="G111" s="115"/>
      <c r="H111" s="115"/>
      <c r="I111" s="115"/>
      <c r="J111" s="117">
        <v>0</v>
      </c>
      <c r="K111" s="115"/>
      <c r="L111" s="114"/>
      <c r="M111" s="115"/>
      <c r="N111" s="118" t="s">
        <v>42</v>
      </c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9" t="s">
        <v>115</v>
      </c>
      <c r="AZ111" s="115"/>
      <c r="BA111" s="115"/>
      <c r="BB111" s="115"/>
      <c r="BC111" s="115"/>
      <c r="BD111" s="115"/>
      <c r="BE111" s="120">
        <f t="shared" si="0"/>
        <v>0</v>
      </c>
      <c r="BF111" s="120">
        <f t="shared" si="1"/>
        <v>0</v>
      </c>
      <c r="BG111" s="120">
        <f t="shared" si="2"/>
        <v>0</v>
      </c>
      <c r="BH111" s="120">
        <f t="shared" si="3"/>
        <v>0</v>
      </c>
      <c r="BI111" s="120">
        <f t="shared" si="4"/>
        <v>0</v>
      </c>
      <c r="BJ111" s="119" t="s">
        <v>85</v>
      </c>
      <c r="BK111" s="115"/>
      <c r="BL111" s="115"/>
      <c r="BM111" s="115"/>
    </row>
    <row r="112" spans="2:65" s="1" customFormat="1" ht="18" customHeight="1">
      <c r="B112" s="114"/>
      <c r="C112" s="115"/>
      <c r="D112" s="234" t="s">
        <v>118</v>
      </c>
      <c r="E112" s="235"/>
      <c r="F112" s="235"/>
      <c r="G112" s="115"/>
      <c r="H112" s="115"/>
      <c r="I112" s="115"/>
      <c r="J112" s="117">
        <v>0</v>
      </c>
      <c r="K112" s="115"/>
      <c r="L112" s="114"/>
      <c r="M112" s="115"/>
      <c r="N112" s="118" t="s">
        <v>42</v>
      </c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9" t="s">
        <v>115</v>
      </c>
      <c r="AZ112" s="115"/>
      <c r="BA112" s="115"/>
      <c r="BB112" s="115"/>
      <c r="BC112" s="115"/>
      <c r="BD112" s="115"/>
      <c r="BE112" s="120">
        <f t="shared" si="0"/>
        <v>0</v>
      </c>
      <c r="BF112" s="120">
        <f t="shared" si="1"/>
        <v>0</v>
      </c>
      <c r="BG112" s="120">
        <f t="shared" si="2"/>
        <v>0</v>
      </c>
      <c r="BH112" s="120">
        <f t="shared" si="3"/>
        <v>0</v>
      </c>
      <c r="BI112" s="120">
        <f t="shared" si="4"/>
        <v>0</v>
      </c>
      <c r="BJ112" s="119" t="s">
        <v>85</v>
      </c>
      <c r="BK112" s="115"/>
      <c r="BL112" s="115"/>
      <c r="BM112" s="115"/>
    </row>
    <row r="113" spans="2:65" s="1" customFormat="1" ht="18" customHeight="1">
      <c r="B113" s="114"/>
      <c r="C113" s="115"/>
      <c r="D113" s="234" t="s">
        <v>119</v>
      </c>
      <c r="E113" s="235"/>
      <c r="F113" s="235"/>
      <c r="G113" s="115"/>
      <c r="H113" s="115"/>
      <c r="I113" s="115"/>
      <c r="J113" s="117">
        <v>0</v>
      </c>
      <c r="K113" s="115"/>
      <c r="L113" s="114"/>
      <c r="M113" s="115"/>
      <c r="N113" s="118" t="s">
        <v>42</v>
      </c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9" t="s">
        <v>115</v>
      </c>
      <c r="AZ113" s="115"/>
      <c r="BA113" s="115"/>
      <c r="BB113" s="115"/>
      <c r="BC113" s="115"/>
      <c r="BD113" s="115"/>
      <c r="BE113" s="120">
        <f t="shared" si="0"/>
        <v>0</v>
      </c>
      <c r="BF113" s="120">
        <f t="shared" si="1"/>
        <v>0</v>
      </c>
      <c r="BG113" s="120">
        <f t="shared" si="2"/>
        <v>0</v>
      </c>
      <c r="BH113" s="120">
        <f t="shared" si="3"/>
        <v>0</v>
      </c>
      <c r="BI113" s="120">
        <f t="shared" si="4"/>
        <v>0</v>
      </c>
      <c r="BJ113" s="119" t="s">
        <v>85</v>
      </c>
      <c r="BK113" s="115"/>
      <c r="BL113" s="115"/>
      <c r="BM113" s="115"/>
    </row>
    <row r="114" spans="2:65" s="1" customFormat="1" ht="18" customHeight="1">
      <c r="B114" s="114"/>
      <c r="C114" s="115"/>
      <c r="D114" s="116" t="s">
        <v>120</v>
      </c>
      <c r="E114" s="115"/>
      <c r="F114" s="115"/>
      <c r="G114" s="115"/>
      <c r="H114" s="115"/>
      <c r="I114" s="115"/>
      <c r="J114" s="117">
        <f>ROUND(J30*T114,2)</f>
        <v>0</v>
      </c>
      <c r="K114" s="115"/>
      <c r="L114" s="114"/>
      <c r="M114" s="115"/>
      <c r="N114" s="118" t="s">
        <v>42</v>
      </c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9" t="s">
        <v>121</v>
      </c>
      <c r="AZ114" s="115"/>
      <c r="BA114" s="115"/>
      <c r="BB114" s="115"/>
      <c r="BC114" s="115"/>
      <c r="BD114" s="115"/>
      <c r="BE114" s="120">
        <f t="shared" si="0"/>
        <v>0</v>
      </c>
      <c r="BF114" s="120">
        <f t="shared" si="1"/>
        <v>0</v>
      </c>
      <c r="BG114" s="120">
        <f t="shared" si="2"/>
        <v>0</v>
      </c>
      <c r="BH114" s="120">
        <f t="shared" si="3"/>
        <v>0</v>
      </c>
      <c r="BI114" s="120">
        <f t="shared" si="4"/>
        <v>0</v>
      </c>
      <c r="BJ114" s="119" t="s">
        <v>85</v>
      </c>
      <c r="BK114" s="115"/>
      <c r="BL114" s="115"/>
      <c r="BM114" s="115"/>
    </row>
    <row r="115" spans="2:65" s="1" customFormat="1" ht="10">
      <c r="B115" s="30"/>
      <c r="L115" s="30"/>
    </row>
    <row r="116" spans="2:65" s="1" customFormat="1" ht="29.25" customHeight="1">
      <c r="B116" s="30"/>
      <c r="C116" s="121" t="s">
        <v>122</v>
      </c>
      <c r="D116" s="93"/>
      <c r="E116" s="93"/>
      <c r="F116" s="93"/>
      <c r="G116" s="93"/>
      <c r="H116" s="93"/>
      <c r="I116" s="93"/>
      <c r="J116" s="122">
        <f>ROUND(J96+J108,2)</f>
        <v>0</v>
      </c>
      <c r="K116" s="93"/>
      <c r="L116" s="30"/>
    </row>
    <row r="117" spans="2:65" s="1" customFormat="1" ht="7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0"/>
    </row>
    <row r="121" spans="2:65" s="1" customFormat="1" ht="7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0"/>
    </row>
    <row r="122" spans="2:65" s="1" customFormat="1" ht="25" customHeight="1">
      <c r="B122" s="30"/>
      <c r="C122" s="19" t="s">
        <v>123</v>
      </c>
      <c r="L122" s="30"/>
    </row>
    <row r="123" spans="2:65" s="1" customFormat="1" ht="7" customHeight="1">
      <c r="B123" s="30"/>
      <c r="L123" s="30"/>
    </row>
    <row r="124" spans="2:65" s="1" customFormat="1" ht="12" customHeight="1">
      <c r="B124" s="30"/>
      <c r="C124" s="25" t="s">
        <v>16</v>
      </c>
      <c r="L124" s="30"/>
    </row>
    <row r="125" spans="2:65" s="1" customFormat="1" ht="16.5" customHeight="1">
      <c r="B125" s="30"/>
      <c r="E125" s="230" t="str">
        <f>E7</f>
        <v>Oprava střechy, výměna střešní krytiny, Mokrá 86</v>
      </c>
      <c r="F125" s="231"/>
      <c r="G125" s="231"/>
      <c r="H125" s="231"/>
      <c r="L125" s="30"/>
    </row>
    <row r="126" spans="2:65" s="1" customFormat="1" ht="12" customHeight="1">
      <c r="B126" s="30"/>
      <c r="C126" s="25" t="s">
        <v>95</v>
      </c>
      <c r="L126" s="30"/>
    </row>
    <row r="127" spans="2:65" s="1" customFormat="1" ht="16.5" customHeight="1">
      <c r="B127" s="30"/>
      <c r="E127" s="210" t="str">
        <f>E9</f>
        <v>001 - Demolice</v>
      </c>
      <c r="F127" s="232"/>
      <c r="G127" s="232"/>
      <c r="H127" s="232"/>
      <c r="L127" s="30"/>
    </row>
    <row r="128" spans="2:65" s="1" customFormat="1" ht="7" customHeight="1">
      <c r="B128" s="30"/>
      <c r="L128" s="30"/>
    </row>
    <row r="129" spans="2:65" s="1" customFormat="1" ht="12" customHeight="1">
      <c r="B129" s="30"/>
      <c r="C129" s="25" t="s">
        <v>20</v>
      </c>
      <c r="F129" s="23" t="str">
        <f>F12</f>
        <v xml:space="preserve"> </v>
      </c>
      <c r="I129" s="25" t="s">
        <v>22</v>
      </c>
      <c r="J129" s="50" t="str">
        <f>IF(J12="","",J12)</f>
        <v>28. 11. 2023</v>
      </c>
      <c r="L129" s="30"/>
    </row>
    <row r="130" spans="2:65" s="1" customFormat="1" ht="7" customHeight="1">
      <c r="B130" s="30"/>
      <c r="L130" s="30"/>
    </row>
    <row r="131" spans="2:65" s="1" customFormat="1" ht="15.15" customHeight="1">
      <c r="B131" s="30"/>
      <c r="C131" s="25" t="s">
        <v>24</v>
      </c>
      <c r="F131" s="23" t="str">
        <f>E15</f>
        <v>Základní umělecká škola Pozořice</v>
      </c>
      <c r="I131" s="25" t="s">
        <v>31</v>
      </c>
      <c r="J131" s="28" t="str">
        <f>E21</f>
        <v>Ing. Martin Sádovský</v>
      </c>
      <c r="L131" s="30"/>
    </row>
    <row r="132" spans="2:65" s="1" customFormat="1" ht="15.15" customHeight="1">
      <c r="B132" s="30"/>
      <c r="C132" s="25" t="s">
        <v>29</v>
      </c>
      <c r="F132" s="23" t="str">
        <f>IF(E18="","",E18)</f>
        <v>Vyplň údaj</v>
      </c>
      <c r="I132" s="25" t="s">
        <v>34</v>
      </c>
      <c r="J132" s="28" t="str">
        <f>E24</f>
        <v xml:space="preserve"> </v>
      </c>
      <c r="L132" s="30"/>
    </row>
    <row r="133" spans="2:65" s="1" customFormat="1" ht="10.25" customHeight="1">
      <c r="B133" s="30"/>
      <c r="L133" s="30"/>
    </row>
    <row r="134" spans="2:65" s="10" customFormat="1" ht="29.25" customHeight="1">
      <c r="B134" s="123"/>
      <c r="C134" s="124" t="s">
        <v>124</v>
      </c>
      <c r="D134" s="125" t="s">
        <v>62</v>
      </c>
      <c r="E134" s="125" t="s">
        <v>58</v>
      </c>
      <c r="F134" s="125" t="s">
        <v>59</v>
      </c>
      <c r="G134" s="125" t="s">
        <v>125</v>
      </c>
      <c r="H134" s="125" t="s">
        <v>126</v>
      </c>
      <c r="I134" s="125" t="s">
        <v>127</v>
      </c>
      <c r="J134" s="126" t="s">
        <v>101</v>
      </c>
      <c r="K134" s="127" t="s">
        <v>128</v>
      </c>
      <c r="L134" s="123"/>
      <c r="M134" s="57" t="s">
        <v>1</v>
      </c>
      <c r="N134" s="58" t="s">
        <v>41</v>
      </c>
      <c r="O134" s="58" t="s">
        <v>129</v>
      </c>
      <c r="P134" s="58" t="s">
        <v>130</v>
      </c>
      <c r="Q134" s="58" t="s">
        <v>131</v>
      </c>
      <c r="R134" s="58" t="s">
        <v>132</v>
      </c>
      <c r="S134" s="58" t="s">
        <v>133</v>
      </c>
      <c r="T134" s="59" t="s">
        <v>134</v>
      </c>
    </row>
    <row r="135" spans="2:65" s="1" customFormat="1" ht="22.75" customHeight="1">
      <c r="B135" s="30"/>
      <c r="C135" s="62" t="s">
        <v>135</v>
      </c>
      <c r="J135" s="128">
        <f>BK135</f>
        <v>0</v>
      </c>
      <c r="L135" s="30"/>
      <c r="M135" s="60"/>
      <c r="N135" s="51"/>
      <c r="O135" s="51"/>
      <c r="P135" s="129">
        <f>P136+P154</f>
        <v>0</v>
      </c>
      <c r="Q135" s="51"/>
      <c r="R135" s="129">
        <f>R136+R154</f>
        <v>0</v>
      </c>
      <c r="S135" s="51"/>
      <c r="T135" s="130">
        <f>T136+T154</f>
        <v>16.300935750000001</v>
      </c>
      <c r="AT135" s="15" t="s">
        <v>76</v>
      </c>
      <c r="AU135" s="15" t="s">
        <v>103</v>
      </c>
      <c r="BK135" s="131">
        <f>BK136+BK154</f>
        <v>0</v>
      </c>
    </row>
    <row r="136" spans="2:65" s="11" customFormat="1" ht="25.9" customHeight="1">
      <c r="B136" s="132"/>
      <c r="D136" s="133" t="s">
        <v>76</v>
      </c>
      <c r="E136" s="134" t="s">
        <v>136</v>
      </c>
      <c r="F136" s="134" t="s">
        <v>137</v>
      </c>
      <c r="I136" s="135"/>
      <c r="J136" s="136">
        <f>BK136</f>
        <v>0</v>
      </c>
      <c r="L136" s="132"/>
      <c r="M136" s="137"/>
      <c r="P136" s="138">
        <f>P137+P144</f>
        <v>0</v>
      </c>
      <c r="R136" s="138">
        <f>R137+R144</f>
        <v>0</v>
      </c>
      <c r="T136" s="139">
        <f>T137+T144</f>
        <v>0</v>
      </c>
      <c r="AR136" s="133" t="s">
        <v>85</v>
      </c>
      <c r="AT136" s="140" t="s">
        <v>76</v>
      </c>
      <c r="AU136" s="140" t="s">
        <v>77</v>
      </c>
      <c r="AY136" s="133" t="s">
        <v>138</v>
      </c>
      <c r="BK136" s="141">
        <f>BK137+BK144</f>
        <v>0</v>
      </c>
    </row>
    <row r="137" spans="2:65" s="11" customFormat="1" ht="22.75" customHeight="1">
      <c r="B137" s="132"/>
      <c r="D137" s="133" t="s">
        <v>76</v>
      </c>
      <c r="E137" s="142" t="s">
        <v>139</v>
      </c>
      <c r="F137" s="142" t="s">
        <v>140</v>
      </c>
      <c r="I137" s="135"/>
      <c r="J137" s="143">
        <f>BK137</f>
        <v>0</v>
      </c>
      <c r="L137" s="132"/>
      <c r="M137" s="137"/>
      <c r="P137" s="138">
        <f>SUM(P138:P143)</f>
        <v>0</v>
      </c>
      <c r="R137" s="138">
        <f>SUM(R138:R143)</f>
        <v>0</v>
      </c>
      <c r="T137" s="139">
        <f>SUM(T138:T143)</f>
        <v>0</v>
      </c>
      <c r="AR137" s="133" t="s">
        <v>85</v>
      </c>
      <c r="AT137" s="140" t="s">
        <v>76</v>
      </c>
      <c r="AU137" s="140" t="s">
        <v>85</v>
      </c>
      <c r="AY137" s="133" t="s">
        <v>138</v>
      </c>
      <c r="BK137" s="141">
        <f>SUM(BK138:BK143)</f>
        <v>0</v>
      </c>
    </row>
    <row r="138" spans="2:65" s="1" customFormat="1" ht="37.75" customHeight="1">
      <c r="B138" s="114"/>
      <c r="C138" s="144" t="s">
        <v>85</v>
      </c>
      <c r="D138" s="144" t="s">
        <v>141</v>
      </c>
      <c r="E138" s="145" t="s">
        <v>142</v>
      </c>
      <c r="F138" s="146" t="s">
        <v>143</v>
      </c>
      <c r="G138" s="147" t="s">
        <v>144</v>
      </c>
      <c r="H138" s="148">
        <v>567.20000000000005</v>
      </c>
      <c r="I138" s="149"/>
      <c r="J138" s="150">
        <f>ROUND(I138*H138,2)</f>
        <v>0</v>
      </c>
      <c r="K138" s="151"/>
      <c r="L138" s="30"/>
      <c r="M138" s="152" t="s">
        <v>1</v>
      </c>
      <c r="N138" s="113" t="s">
        <v>42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145</v>
      </c>
      <c r="AT138" s="155" t="s">
        <v>141</v>
      </c>
      <c r="AU138" s="155" t="s">
        <v>87</v>
      </c>
      <c r="AY138" s="15" t="s">
        <v>138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5" t="s">
        <v>85</v>
      </c>
      <c r="BK138" s="156">
        <f>ROUND(I138*H138,2)</f>
        <v>0</v>
      </c>
      <c r="BL138" s="15" t="s">
        <v>145</v>
      </c>
      <c r="BM138" s="155" t="s">
        <v>146</v>
      </c>
    </row>
    <row r="139" spans="2:65" s="12" customFormat="1" ht="10">
      <c r="B139" s="157"/>
      <c r="D139" s="158" t="s">
        <v>147</v>
      </c>
      <c r="E139" s="159" t="s">
        <v>1</v>
      </c>
      <c r="F139" s="160" t="s">
        <v>148</v>
      </c>
      <c r="H139" s="161">
        <v>567.20000000000005</v>
      </c>
      <c r="I139" s="162"/>
      <c r="L139" s="157"/>
      <c r="M139" s="163"/>
      <c r="T139" s="164"/>
      <c r="AT139" s="159" t="s">
        <v>147</v>
      </c>
      <c r="AU139" s="159" t="s">
        <v>87</v>
      </c>
      <c r="AV139" s="12" t="s">
        <v>87</v>
      </c>
      <c r="AW139" s="12" t="s">
        <v>33</v>
      </c>
      <c r="AX139" s="12" t="s">
        <v>85</v>
      </c>
      <c r="AY139" s="159" t="s">
        <v>138</v>
      </c>
    </row>
    <row r="140" spans="2:65" s="1" customFormat="1" ht="37.75" customHeight="1">
      <c r="B140" s="114"/>
      <c r="C140" s="144" t="s">
        <v>87</v>
      </c>
      <c r="D140" s="144" t="s">
        <v>141</v>
      </c>
      <c r="E140" s="145" t="s">
        <v>149</v>
      </c>
      <c r="F140" s="146" t="s">
        <v>150</v>
      </c>
      <c r="G140" s="147" t="s">
        <v>144</v>
      </c>
      <c r="H140" s="148">
        <v>34032</v>
      </c>
      <c r="I140" s="149"/>
      <c r="J140" s="150">
        <f>ROUND(I140*H140,2)</f>
        <v>0</v>
      </c>
      <c r="K140" s="151"/>
      <c r="L140" s="30"/>
      <c r="M140" s="152" t="s">
        <v>1</v>
      </c>
      <c r="N140" s="113" t="s">
        <v>42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145</v>
      </c>
      <c r="AT140" s="155" t="s">
        <v>141</v>
      </c>
      <c r="AU140" s="155" t="s">
        <v>87</v>
      </c>
      <c r="AY140" s="15" t="s">
        <v>138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5" t="s">
        <v>85</v>
      </c>
      <c r="BK140" s="156">
        <f>ROUND(I140*H140,2)</f>
        <v>0</v>
      </c>
      <c r="BL140" s="15" t="s">
        <v>145</v>
      </c>
      <c r="BM140" s="155" t="s">
        <v>151</v>
      </c>
    </row>
    <row r="141" spans="2:65" s="12" customFormat="1" ht="10">
      <c r="B141" s="157"/>
      <c r="D141" s="158" t="s">
        <v>147</v>
      </c>
      <c r="E141" s="159" t="s">
        <v>1</v>
      </c>
      <c r="F141" s="160" t="s">
        <v>152</v>
      </c>
      <c r="H141" s="161">
        <v>34032</v>
      </c>
      <c r="I141" s="162"/>
      <c r="L141" s="157"/>
      <c r="M141" s="163"/>
      <c r="T141" s="164"/>
      <c r="AT141" s="159" t="s">
        <v>147</v>
      </c>
      <c r="AU141" s="159" t="s">
        <v>87</v>
      </c>
      <c r="AV141" s="12" t="s">
        <v>87</v>
      </c>
      <c r="AW141" s="12" t="s">
        <v>33</v>
      </c>
      <c r="AX141" s="12" t="s">
        <v>85</v>
      </c>
      <c r="AY141" s="159" t="s">
        <v>138</v>
      </c>
    </row>
    <row r="142" spans="2:65" s="1" customFormat="1" ht="37.75" customHeight="1">
      <c r="B142" s="114"/>
      <c r="C142" s="144" t="s">
        <v>153</v>
      </c>
      <c r="D142" s="144" t="s">
        <v>141</v>
      </c>
      <c r="E142" s="145" t="s">
        <v>154</v>
      </c>
      <c r="F142" s="146" t="s">
        <v>155</v>
      </c>
      <c r="G142" s="147" t="s">
        <v>144</v>
      </c>
      <c r="H142" s="148">
        <v>567.20000000000005</v>
      </c>
      <c r="I142" s="149"/>
      <c r="J142" s="150">
        <f>ROUND(I142*H142,2)</f>
        <v>0</v>
      </c>
      <c r="K142" s="151"/>
      <c r="L142" s="30"/>
      <c r="M142" s="152" t="s">
        <v>1</v>
      </c>
      <c r="N142" s="113" t="s">
        <v>42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AR142" s="155" t="s">
        <v>145</v>
      </c>
      <c r="AT142" s="155" t="s">
        <v>141</v>
      </c>
      <c r="AU142" s="155" t="s">
        <v>87</v>
      </c>
      <c r="AY142" s="15" t="s">
        <v>138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5" t="s">
        <v>85</v>
      </c>
      <c r="BK142" s="156">
        <f>ROUND(I142*H142,2)</f>
        <v>0</v>
      </c>
      <c r="BL142" s="15" t="s">
        <v>145</v>
      </c>
      <c r="BM142" s="155" t="s">
        <v>156</v>
      </c>
    </row>
    <row r="143" spans="2:65" s="1" customFormat="1" ht="24.15" customHeight="1">
      <c r="B143" s="114"/>
      <c r="C143" s="144" t="s">
        <v>145</v>
      </c>
      <c r="D143" s="144" t="s">
        <v>141</v>
      </c>
      <c r="E143" s="145" t="s">
        <v>157</v>
      </c>
      <c r="F143" s="146" t="s">
        <v>158</v>
      </c>
      <c r="G143" s="147" t="s">
        <v>144</v>
      </c>
      <c r="H143" s="148">
        <v>567.20000000000005</v>
      </c>
      <c r="I143" s="149"/>
      <c r="J143" s="150">
        <f>ROUND(I143*H143,2)</f>
        <v>0</v>
      </c>
      <c r="K143" s="151"/>
      <c r="L143" s="30"/>
      <c r="M143" s="152" t="s">
        <v>1</v>
      </c>
      <c r="N143" s="113" t="s">
        <v>42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145</v>
      </c>
      <c r="AT143" s="155" t="s">
        <v>141</v>
      </c>
      <c r="AU143" s="155" t="s">
        <v>87</v>
      </c>
      <c r="AY143" s="15" t="s">
        <v>138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5" t="s">
        <v>85</v>
      </c>
      <c r="BK143" s="156">
        <f>ROUND(I143*H143,2)</f>
        <v>0</v>
      </c>
      <c r="BL143" s="15" t="s">
        <v>145</v>
      </c>
      <c r="BM143" s="155" t="s">
        <v>159</v>
      </c>
    </row>
    <row r="144" spans="2:65" s="11" customFormat="1" ht="22.75" customHeight="1">
      <c r="B144" s="132"/>
      <c r="D144" s="133" t="s">
        <v>76</v>
      </c>
      <c r="E144" s="142" t="s">
        <v>160</v>
      </c>
      <c r="F144" s="142" t="s">
        <v>161</v>
      </c>
      <c r="I144" s="135"/>
      <c r="J144" s="143">
        <f>BK144</f>
        <v>0</v>
      </c>
      <c r="L144" s="132"/>
      <c r="M144" s="137"/>
      <c r="P144" s="138">
        <f>SUM(P145:P153)</f>
        <v>0</v>
      </c>
      <c r="R144" s="138">
        <f>SUM(R145:R153)</f>
        <v>0</v>
      </c>
      <c r="T144" s="139">
        <f>SUM(T145:T153)</f>
        <v>0</v>
      </c>
      <c r="AR144" s="133" t="s">
        <v>85</v>
      </c>
      <c r="AT144" s="140" t="s">
        <v>76</v>
      </c>
      <c r="AU144" s="140" t="s">
        <v>85</v>
      </c>
      <c r="AY144" s="133" t="s">
        <v>138</v>
      </c>
      <c r="BK144" s="141">
        <f>SUM(BK145:BK153)</f>
        <v>0</v>
      </c>
    </row>
    <row r="145" spans="2:65" s="1" customFormat="1" ht="21.75" customHeight="1">
      <c r="B145" s="114"/>
      <c r="C145" s="144" t="s">
        <v>162</v>
      </c>
      <c r="D145" s="144" t="s">
        <v>141</v>
      </c>
      <c r="E145" s="145" t="s">
        <v>163</v>
      </c>
      <c r="F145" s="146" t="s">
        <v>164</v>
      </c>
      <c r="G145" s="147" t="s">
        <v>165</v>
      </c>
      <c r="H145" s="148">
        <v>12</v>
      </c>
      <c r="I145" s="149"/>
      <c r="J145" s="150">
        <f>ROUND(I145*H145,2)</f>
        <v>0</v>
      </c>
      <c r="K145" s="151"/>
      <c r="L145" s="30"/>
      <c r="M145" s="152" t="s">
        <v>1</v>
      </c>
      <c r="N145" s="113" t="s">
        <v>42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145</v>
      </c>
      <c r="AT145" s="155" t="s">
        <v>141</v>
      </c>
      <c r="AU145" s="155" t="s">
        <v>87</v>
      </c>
      <c r="AY145" s="15" t="s">
        <v>138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5" t="s">
        <v>85</v>
      </c>
      <c r="BK145" s="156">
        <f>ROUND(I145*H145,2)</f>
        <v>0</v>
      </c>
      <c r="BL145" s="15" t="s">
        <v>145</v>
      </c>
      <c r="BM145" s="155" t="s">
        <v>166</v>
      </c>
    </row>
    <row r="146" spans="2:65" s="1" customFormat="1" ht="24.15" customHeight="1">
      <c r="B146" s="114"/>
      <c r="C146" s="144" t="s">
        <v>167</v>
      </c>
      <c r="D146" s="144" t="s">
        <v>141</v>
      </c>
      <c r="E146" s="145" t="s">
        <v>168</v>
      </c>
      <c r="F146" s="146" t="s">
        <v>169</v>
      </c>
      <c r="G146" s="147" t="s">
        <v>165</v>
      </c>
      <c r="H146" s="148">
        <v>360</v>
      </c>
      <c r="I146" s="149"/>
      <c r="J146" s="150">
        <f>ROUND(I146*H146,2)</f>
        <v>0</v>
      </c>
      <c r="K146" s="151"/>
      <c r="L146" s="30"/>
      <c r="M146" s="152" t="s">
        <v>1</v>
      </c>
      <c r="N146" s="113" t="s">
        <v>42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145</v>
      </c>
      <c r="AT146" s="155" t="s">
        <v>141</v>
      </c>
      <c r="AU146" s="155" t="s">
        <v>87</v>
      </c>
      <c r="AY146" s="15" t="s">
        <v>138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5" t="s">
        <v>85</v>
      </c>
      <c r="BK146" s="156">
        <f>ROUND(I146*H146,2)</f>
        <v>0</v>
      </c>
      <c r="BL146" s="15" t="s">
        <v>145</v>
      </c>
      <c r="BM146" s="155" t="s">
        <v>170</v>
      </c>
    </row>
    <row r="147" spans="2:65" s="12" customFormat="1" ht="10">
      <c r="B147" s="157"/>
      <c r="D147" s="158" t="s">
        <v>147</v>
      </c>
      <c r="E147" s="159" t="s">
        <v>1</v>
      </c>
      <c r="F147" s="160" t="s">
        <v>171</v>
      </c>
      <c r="H147" s="161">
        <v>360</v>
      </c>
      <c r="I147" s="162"/>
      <c r="L147" s="157"/>
      <c r="M147" s="163"/>
      <c r="T147" s="164"/>
      <c r="AT147" s="159" t="s">
        <v>147</v>
      </c>
      <c r="AU147" s="159" t="s">
        <v>87</v>
      </c>
      <c r="AV147" s="12" t="s">
        <v>87</v>
      </c>
      <c r="AW147" s="12" t="s">
        <v>33</v>
      </c>
      <c r="AX147" s="12" t="s">
        <v>85</v>
      </c>
      <c r="AY147" s="159" t="s">
        <v>138</v>
      </c>
    </row>
    <row r="148" spans="2:65" s="1" customFormat="1" ht="24.15" customHeight="1">
      <c r="B148" s="114"/>
      <c r="C148" s="144" t="s">
        <v>172</v>
      </c>
      <c r="D148" s="144" t="s">
        <v>141</v>
      </c>
      <c r="E148" s="145" t="s">
        <v>173</v>
      </c>
      <c r="F148" s="146" t="s">
        <v>174</v>
      </c>
      <c r="G148" s="147" t="s">
        <v>175</v>
      </c>
      <c r="H148" s="148">
        <v>16.300999999999998</v>
      </c>
      <c r="I148" s="149"/>
      <c r="J148" s="150">
        <f>ROUND(I148*H148,2)</f>
        <v>0</v>
      </c>
      <c r="K148" s="151"/>
      <c r="L148" s="30"/>
      <c r="M148" s="152" t="s">
        <v>1</v>
      </c>
      <c r="N148" s="113" t="s">
        <v>42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AR148" s="155" t="s">
        <v>145</v>
      </c>
      <c r="AT148" s="155" t="s">
        <v>141</v>
      </c>
      <c r="AU148" s="155" t="s">
        <v>87</v>
      </c>
      <c r="AY148" s="15" t="s">
        <v>138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5" t="s">
        <v>85</v>
      </c>
      <c r="BK148" s="156">
        <f>ROUND(I148*H148,2)</f>
        <v>0</v>
      </c>
      <c r="BL148" s="15" t="s">
        <v>145</v>
      </c>
      <c r="BM148" s="155" t="s">
        <v>176</v>
      </c>
    </row>
    <row r="149" spans="2:65" s="1" customFormat="1" ht="24.15" customHeight="1">
      <c r="B149" s="114"/>
      <c r="C149" s="144" t="s">
        <v>177</v>
      </c>
      <c r="D149" s="144" t="s">
        <v>141</v>
      </c>
      <c r="E149" s="145" t="s">
        <v>178</v>
      </c>
      <c r="F149" s="146" t="s">
        <v>179</v>
      </c>
      <c r="G149" s="147" t="s">
        <v>175</v>
      </c>
      <c r="H149" s="148">
        <v>146.69999999999999</v>
      </c>
      <c r="I149" s="149"/>
      <c r="J149" s="150">
        <f>ROUND(I149*H149,2)</f>
        <v>0</v>
      </c>
      <c r="K149" s="151"/>
      <c r="L149" s="30"/>
      <c r="M149" s="152" t="s">
        <v>1</v>
      </c>
      <c r="N149" s="113" t="s">
        <v>42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145</v>
      </c>
      <c r="AT149" s="155" t="s">
        <v>141</v>
      </c>
      <c r="AU149" s="155" t="s">
        <v>87</v>
      </c>
      <c r="AY149" s="15" t="s">
        <v>138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5" t="s">
        <v>85</v>
      </c>
      <c r="BK149" s="156">
        <f>ROUND(I149*H149,2)</f>
        <v>0</v>
      </c>
      <c r="BL149" s="15" t="s">
        <v>145</v>
      </c>
      <c r="BM149" s="155" t="s">
        <v>180</v>
      </c>
    </row>
    <row r="150" spans="2:65" s="12" customFormat="1" ht="10">
      <c r="B150" s="157"/>
      <c r="D150" s="158" t="s">
        <v>147</v>
      </c>
      <c r="E150" s="159" t="s">
        <v>1</v>
      </c>
      <c r="F150" s="160" t="s">
        <v>181</v>
      </c>
      <c r="H150" s="161">
        <v>146.69999999999999</v>
      </c>
      <c r="I150" s="162"/>
      <c r="L150" s="157"/>
      <c r="M150" s="163"/>
      <c r="T150" s="164"/>
      <c r="AT150" s="159" t="s">
        <v>147</v>
      </c>
      <c r="AU150" s="159" t="s">
        <v>87</v>
      </c>
      <c r="AV150" s="12" t="s">
        <v>87</v>
      </c>
      <c r="AW150" s="12" t="s">
        <v>33</v>
      </c>
      <c r="AX150" s="12" t="s">
        <v>85</v>
      </c>
      <c r="AY150" s="159" t="s">
        <v>138</v>
      </c>
    </row>
    <row r="151" spans="2:65" s="1" customFormat="1" ht="33" customHeight="1">
      <c r="B151" s="114"/>
      <c r="C151" s="144" t="s">
        <v>139</v>
      </c>
      <c r="D151" s="144" t="s">
        <v>141</v>
      </c>
      <c r="E151" s="145" t="s">
        <v>182</v>
      </c>
      <c r="F151" s="146" t="s">
        <v>183</v>
      </c>
      <c r="G151" s="147" t="s">
        <v>175</v>
      </c>
      <c r="H151" s="148">
        <v>1.36</v>
      </c>
      <c r="I151" s="149"/>
      <c r="J151" s="150">
        <f>ROUND(I151*H151,2)</f>
        <v>0</v>
      </c>
      <c r="K151" s="151"/>
      <c r="L151" s="30"/>
      <c r="M151" s="152" t="s">
        <v>1</v>
      </c>
      <c r="N151" s="113" t="s">
        <v>42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145</v>
      </c>
      <c r="AT151" s="155" t="s">
        <v>141</v>
      </c>
      <c r="AU151" s="155" t="s">
        <v>87</v>
      </c>
      <c r="AY151" s="15" t="s">
        <v>138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5" t="s">
        <v>85</v>
      </c>
      <c r="BK151" s="156">
        <f>ROUND(I151*H151,2)</f>
        <v>0</v>
      </c>
      <c r="BL151" s="15" t="s">
        <v>145</v>
      </c>
      <c r="BM151" s="155" t="s">
        <v>184</v>
      </c>
    </row>
    <row r="152" spans="2:65" s="1" customFormat="1" ht="37.75" customHeight="1">
      <c r="B152" s="114"/>
      <c r="C152" s="144" t="s">
        <v>185</v>
      </c>
      <c r="D152" s="144" t="s">
        <v>141</v>
      </c>
      <c r="E152" s="145" t="s">
        <v>186</v>
      </c>
      <c r="F152" s="146" t="s">
        <v>187</v>
      </c>
      <c r="G152" s="147" t="s">
        <v>175</v>
      </c>
      <c r="H152" s="148">
        <v>11.3</v>
      </c>
      <c r="I152" s="149"/>
      <c r="J152" s="150">
        <f>ROUND(I152*H152,2)</f>
        <v>0</v>
      </c>
      <c r="K152" s="151"/>
      <c r="L152" s="30"/>
      <c r="M152" s="152" t="s">
        <v>1</v>
      </c>
      <c r="N152" s="113" t="s">
        <v>42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AR152" s="155" t="s">
        <v>145</v>
      </c>
      <c r="AT152" s="155" t="s">
        <v>141</v>
      </c>
      <c r="AU152" s="155" t="s">
        <v>87</v>
      </c>
      <c r="AY152" s="15" t="s">
        <v>138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5" t="s">
        <v>85</v>
      </c>
      <c r="BK152" s="156">
        <f>ROUND(I152*H152,2)</f>
        <v>0</v>
      </c>
      <c r="BL152" s="15" t="s">
        <v>145</v>
      </c>
      <c r="BM152" s="155" t="s">
        <v>188</v>
      </c>
    </row>
    <row r="153" spans="2:65" s="1" customFormat="1" ht="44.25" customHeight="1">
      <c r="B153" s="114"/>
      <c r="C153" s="144" t="s">
        <v>189</v>
      </c>
      <c r="D153" s="144" t="s">
        <v>141</v>
      </c>
      <c r="E153" s="145" t="s">
        <v>190</v>
      </c>
      <c r="F153" s="146" t="s">
        <v>191</v>
      </c>
      <c r="G153" s="147" t="s">
        <v>175</v>
      </c>
      <c r="H153" s="148">
        <v>3.64</v>
      </c>
      <c r="I153" s="149"/>
      <c r="J153" s="150">
        <f>ROUND(I153*H153,2)</f>
        <v>0</v>
      </c>
      <c r="K153" s="151"/>
      <c r="L153" s="30"/>
      <c r="M153" s="152" t="s">
        <v>1</v>
      </c>
      <c r="N153" s="113" t="s">
        <v>42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145</v>
      </c>
      <c r="AT153" s="155" t="s">
        <v>141</v>
      </c>
      <c r="AU153" s="155" t="s">
        <v>87</v>
      </c>
      <c r="AY153" s="15" t="s">
        <v>138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5" t="s">
        <v>85</v>
      </c>
      <c r="BK153" s="156">
        <f>ROUND(I153*H153,2)</f>
        <v>0</v>
      </c>
      <c r="BL153" s="15" t="s">
        <v>145</v>
      </c>
      <c r="BM153" s="155" t="s">
        <v>192</v>
      </c>
    </row>
    <row r="154" spans="2:65" s="11" customFormat="1" ht="25.9" customHeight="1">
      <c r="B154" s="132"/>
      <c r="D154" s="133" t="s">
        <v>76</v>
      </c>
      <c r="E154" s="134" t="s">
        <v>193</v>
      </c>
      <c r="F154" s="134" t="s">
        <v>194</v>
      </c>
      <c r="I154" s="135"/>
      <c r="J154" s="136">
        <f>BK154</f>
        <v>0</v>
      </c>
      <c r="L154" s="132"/>
      <c r="M154" s="137"/>
      <c r="P154" s="138">
        <f>P155+P157+P160+P166+P175</f>
        <v>0</v>
      </c>
      <c r="R154" s="138">
        <f>R155+R157+R160+R166+R175</f>
        <v>0</v>
      </c>
      <c r="T154" s="139">
        <f>T155+T157+T160+T166+T175</f>
        <v>16.300935750000001</v>
      </c>
      <c r="AR154" s="133" t="s">
        <v>87</v>
      </c>
      <c r="AT154" s="140" t="s">
        <v>76</v>
      </c>
      <c r="AU154" s="140" t="s">
        <v>77</v>
      </c>
      <c r="AY154" s="133" t="s">
        <v>138</v>
      </c>
      <c r="BK154" s="141">
        <f>BK155+BK157+BK160+BK166+BK175</f>
        <v>0</v>
      </c>
    </row>
    <row r="155" spans="2:65" s="11" customFormat="1" ht="22.75" customHeight="1">
      <c r="B155" s="132"/>
      <c r="D155" s="133" t="s">
        <v>76</v>
      </c>
      <c r="E155" s="142" t="s">
        <v>195</v>
      </c>
      <c r="F155" s="142" t="s">
        <v>196</v>
      </c>
      <c r="I155" s="135"/>
      <c r="J155" s="143">
        <f>BK155</f>
        <v>0</v>
      </c>
      <c r="L155" s="132"/>
      <c r="M155" s="137"/>
      <c r="P155" s="138">
        <f>P156</f>
        <v>0</v>
      </c>
      <c r="R155" s="138">
        <f>R156</f>
        <v>0</v>
      </c>
      <c r="T155" s="139">
        <f>T156</f>
        <v>8.9999999999999998E-4</v>
      </c>
      <c r="AR155" s="133" t="s">
        <v>87</v>
      </c>
      <c r="AT155" s="140" t="s">
        <v>76</v>
      </c>
      <c r="AU155" s="140" t="s">
        <v>85</v>
      </c>
      <c r="AY155" s="133" t="s">
        <v>138</v>
      </c>
      <c r="BK155" s="141">
        <f>BK156</f>
        <v>0</v>
      </c>
    </row>
    <row r="156" spans="2:65" s="1" customFormat="1" ht="21.75" customHeight="1">
      <c r="B156" s="114"/>
      <c r="C156" s="144" t="s">
        <v>197</v>
      </c>
      <c r="D156" s="144" t="s">
        <v>141</v>
      </c>
      <c r="E156" s="145" t="s">
        <v>198</v>
      </c>
      <c r="F156" s="146" t="s">
        <v>199</v>
      </c>
      <c r="G156" s="147" t="s">
        <v>200</v>
      </c>
      <c r="H156" s="148">
        <v>3</v>
      </c>
      <c r="I156" s="149"/>
      <c r="J156" s="150">
        <f>ROUND(I156*H156,2)</f>
        <v>0</v>
      </c>
      <c r="K156" s="151"/>
      <c r="L156" s="30"/>
      <c r="M156" s="152" t="s">
        <v>1</v>
      </c>
      <c r="N156" s="113" t="s">
        <v>42</v>
      </c>
      <c r="P156" s="153">
        <f>O156*H156</f>
        <v>0</v>
      </c>
      <c r="Q156" s="153">
        <v>0</v>
      </c>
      <c r="R156" s="153">
        <f>Q156*H156</f>
        <v>0</v>
      </c>
      <c r="S156" s="153">
        <v>2.9999999999999997E-4</v>
      </c>
      <c r="T156" s="154">
        <f>S156*H156</f>
        <v>8.9999999999999998E-4</v>
      </c>
      <c r="AR156" s="155" t="s">
        <v>201</v>
      </c>
      <c r="AT156" s="155" t="s">
        <v>141</v>
      </c>
      <c r="AU156" s="155" t="s">
        <v>87</v>
      </c>
      <c r="AY156" s="15" t="s">
        <v>138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5" t="s">
        <v>85</v>
      </c>
      <c r="BK156" s="156">
        <f>ROUND(I156*H156,2)</f>
        <v>0</v>
      </c>
      <c r="BL156" s="15" t="s">
        <v>201</v>
      </c>
      <c r="BM156" s="155" t="s">
        <v>202</v>
      </c>
    </row>
    <row r="157" spans="2:65" s="11" customFormat="1" ht="22.75" customHeight="1">
      <c r="B157" s="132"/>
      <c r="D157" s="133" t="s">
        <v>76</v>
      </c>
      <c r="E157" s="142" t="s">
        <v>203</v>
      </c>
      <c r="F157" s="142" t="s">
        <v>204</v>
      </c>
      <c r="I157" s="135"/>
      <c r="J157" s="143">
        <f>BK157</f>
        <v>0</v>
      </c>
      <c r="L157" s="132"/>
      <c r="M157" s="137"/>
      <c r="P157" s="138">
        <f>SUM(P158:P159)</f>
        <v>0</v>
      </c>
      <c r="R157" s="138">
        <f>SUM(R158:R159)</f>
        <v>0</v>
      </c>
      <c r="T157" s="139">
        <f>SUM(T158:T159)</f>
        <v>3.0000000000000001E-3</v>
      </c>
      <c r="AR157" s="133" t="s">
        <v>87</v>
      </c>
      <c r="AT157" s="140" t="s">
        <v>76</v>
      </c>
      <c r="AU157" s="140" t="s">
        <v>85</v>
      </c>
      <c r="AY157" s="133" t="s">
        <v>138</v>
      </c>
      <c r="BK157" s="141">
        <f>SUM(BK158:BK159)</f>
        <v>0</v>
      </c>
    </row>
    <row r="158" spans="2:65" s="1" customFormat="1" ht="16.5" customHeight="1">
      <c r="B158" s="114"/>
      <c r="C158" s="144" t="s">
        <v>205</v>
      </c>
      <c r="D158" s="144" t="s">
        <v>141</v>
      </c>
      <c r="E158" s="145" t="s">
        <v>206</v>
      </c>
      <c r="F158" s="146" t="s">
        <v>207</v>
      </c>
      <c r="G158" s="147" t="s">
        <v>200</v>
      </c>
      <c r="H158" s="148">
        <v>1</v>
      </c>
      <c r="I158" s="149"/>
      <c r="J158" s="150">
        <f>ROUND(I158*H158,2)</f>
        <v>0</v>
      </c>
      <c r="K158" s="151"/>
      <c r="L158" s="30"/>
      <c r="M158" s="152" t="s">
        <v>1</v>
      </c>
      <c r="N158" s="113" t="s">
        <v>42</v>
      </c>
      <c r="P158" s="153">
        <f>O158*H158</f>
        <v>0</v>
      </c>
      <c r="Q158" s="153">
        <v>0</v>
      </c>
      <c r="R158" s="153">
        <f>Q158*H158</f>
        <v>0</v>
      </c>
      <c r="S158" s="153">
        <v>3.0000000000000001E-3</v>
      </c>
      <c r="T158" s="154">
        <f>S158*H158</f>
        <v>3.0000000000000001E-3</v>
      </c>
      <c r="AR158" s="155" t="s">
        <v>201</v>
      </c>
      <c r="AT158" s="155" t="s">
        <v>141</v>
      </c>
      <c r="AU158" s="155" t="s">
        <v>87</v>
      </c>
      <c r="AY158" s="15" t="s">
        <v>138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5" t="s">
        <v>85</v>
      </c>
      <c r="BK158" s="156">
        <f>ROUND(I158*H158,2)</f>
        <v>0</v>
      </c>
      <c r="BL158" s="15" t="s">
        <v>201</v>
      </c>
      <c r="BM158" s="155" t="s">
        <v>208</v>
      </c>
    </row>
    <row r="159" spans="2:65" s="1" customFormat="1" ht="18">
      <c r="B159" s="30"/>
      <c r="D159" s="158" t="s">
        <v>209</v>
      </c>
      <c r="F159" s="165" t="s">
        <v>210</v>
      </c>
      <c r="I159" s="115"/>
      <c r="L159" s="30"/>
      <c r="M159" s="166"/>
      <c r="T159" s="54"/>
      <c r="AT159" s="15" t="s">
        <v>209</v>
      </c>
      <c r="AU159" s="15" t="s">
        <v>87</v>
      </c>
    </row>
    <row r="160" spans="2:65" s="11" customFormat="1" ht="22.75" customHeight="1">
      <c r="B160" s="132"/>
      <c r="D160" s="133" t="s">
        <v>76</v>
      </c>
      <c r="E160" s="142" t="s">
        <v>211</v>
      </c>
      <c r="F160" s="142" t="s">
        <v>212</v>
      </c>
      <c r="I160" s="135"/>
      <c r="J160" s="143">
        <f>BK160</f>
        <v>0</v>
      </c>
      <c r="L160" s="132"/>
      <c r="M160" s="137"/>
      <c r="P160" s="138">
        <f>SUM(P161:P165)</f>
        <v>0</v>
      </c>
      <c r="R160" s="138">
        <f>SUM(R161:R165)</f>
        <v>0</v>
      </c>
      <c r="T160" s="139">
        <f>SUM(T161:T165)</f>
        <v>4.2465999999999999</v>
      </c>
      <c r="AR160" s="133" t="s">
        <v>87</v>
      </c>
      <c r="AT160" s="140" t="s">
        <v>76</v>
      </c>
      <c r="AU160" s="140" t="s">
        <v>85</v>
      </c>
      <c r="AY160" s="133" t="s">
        <v>138</v>
      </c>
      <c r="BK160" s="141">
        <f>SUM(BK161:BK165)</f>
        <v>0</v>
      </c>
    </row>
    <row r="161" spans="2:65" s="1" customFormat="1" ht="24.15" customHeight="1">
      <c r="B161" s="114"/>
      <c r="C161" s="144" t="s">
        <v>213</v>
      </c>
      <c r="D161" s="144" t="s">
        <v>141</v>
      </c>
      <c r="E161" s="145" t="s">
        <v>214</v>
      </c>
      <c r="F161" s="146" t="s">
        <v>215</v>
      </c>
      <c r="G161" s="147" t="s">
        <v>165</v>
      </c>
      <c r="H161" s="148">
        <v>56.9</v>
      </c>
      <c r="I161" s="149"/>
      <c r="J161" s="150">
        <f>ROUND(I161*H161,2)</f>
        <v>0</v>
      </c>
      <c r="K161" s="151"/>
      <c r="L161" s="30"/>
      <c r="M161" s="152" t="s">
        <v>1</v>
      </c>
      <c r="N161" s="113" t="s">
        <v>42</v>
      </c>
      <c r="P161" s="153">
        <f>O161*H161</f>
        <v>0</v>
      </c>
      <c r="Q161" s="153">
        <v>0</v>
      </c>
      <c r="R161" s="153">
        <f>Q161*H161</f>
        <v>0</v>
      </c>
      <c r="S161" s="153">
        <v>2.4E-2</v>
      </c>
      <c r="T161" s="154">
        <f>S161*H161</f>
        <v>1.3655999999999999</v>
      </c>
      <c r="AR161" s="155" t="s">
        <v>201</v>
      </c>
      <c r="AT161" s="155" t="s">
        <v>141</v>
      </c>
      <c r="AU161" s="155" t="s">
        <v>87</v>
      </c>
      <c r="AY161" s="15" t="s">
        <v>138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5" t="s">
        <v>85</v>
      </c>
      <c r="BK161" s="156">
        <f>ROUND(I161*H161,2)</f>
        <v>0</v>
      </c>
      <c r="BL161" s="15" t="s">
        <v>201</v>
      </c>
      <c r="BM161" s="155" t="s">
        <v>216</v>
      </c>
    </row>
    <row r="162" spans="2:65" s="12" customFormat="1" ht="10">
      <c r="B162" s="157"/>
      <c r="D162" s="158" t="s">
        <v>147</v>
      </c>
      <c r="E162" s="159" t="s">
        <v>1</v>
      </c>
      <c r="F162" s="160" t="s">
        <v>217</v>
      </c>
      <c r="H162" s="161">
        <v>32.5</v>
      </c>
      <c r="I162" s="162"/>
      <c r="L162" s="157"/>
      <c r="M162" s="163"/>
      <c r="T162" s="164"/>
      <c r="AT162" s="159" t="s">
        <v>147</v>
      </c>
      <c r="AU162" s="159" t="s">
        <v>87</v>
      </c>
      <c r="AV162" s="12" t="s">
        <v>87</v>
      </c>
      <c r="AW162" s="12" t="s">
        <v>33</v>
      </c>
      <c r="AX162" s="12" t="s">
        <v>77</v>
      </c>
      <c r="AY162" s="159" t="s">
        <v>138</v>
      </c>
    </row>
    <row r="163" spans="2:65" s="12" customFormat="1" ht="10">
      <c r="B163" s="157"/>
      <c r="D163" s="158" t="s">
        <v>147</v>
      </c>
      <c r="E163" s="159" t="s">
        <v>1</v>
      </c>
      <c r="F163" s="160" t="s">
        <v>218</v>
      </c>
      <c r="H163" s="161">
        <v>24.4</v>
      </c>
      <c r="I163" s="162"/>
      <c r="L163" s="157"/>
      <c r="M163" s="163"/>
      <c r="T163" s="164"/>
      <c r="AT163" s="159" t="s">
        <v>147</v>
      </c>
      <c r="AU163" s="159" t="s">
        <v>87</v>
      </c>
      <c r="AV163" s="12" t="s">
        <v>87</v>
      </c>
      <c r="AW163" s="12" t="s">
        <v>33</v>
      </c>
      <c r="AX163" s="12" t="s">
        <v>77</v>
      </c>
      <c r="AY163" s="159" t="s">
        <v>138</v>
      </c>
    </row>
    <row r="164" spans="2:65" s="13" customFormat="1" ht="10">
      <c r="B164" s="167"/>
      <c r="D164" s="158" t="s">
        <v>147</v>
      </c>
      <c r="E164" s="168" t="s">
        <v>1</v>
      </c>
      <c r="F164" s="169" t="s">
        <v>219</v>
      </c>
      <c r="H164" s="170">
        <v>56.9</v>
      </c>
      <c r="I164" s="171"/>
      <c r="L164" s="167"/>
      <c r="M164" s="172"/>
      <c r="T164" s="173"/>
      <c r="AT164" s="168" t="s">
        <v>147</v>
      </c>
      <c r="AU164" s="168" t="s">
        <v>87</v>
      </c>
      <c r="AV164" s="13" t="s">
        <v>145</v>
      </c>
      <c r="AW164" s="13" t="s">
        <v>33</v>
      </c>
      <c r="AX164" s="13" t="s">
        <v>85</v>
      </c>
      <c r="AY164" s="168" t="s">
        <v>138</v>
      </c>
    </row>
    <row r="165" spans="2:65" s="1" customFormat="1" ht="24.15" customHeight="1">
      <c r="B165" s="114"/>
      <c r="C165" s="144" t="s">
        <v>8</v>
      </c>
      <c r="D165" s="144" t="s">
        <v>141</v>
      </c>
      <c r="E165" s="145" t="s">
        <v>220</v>
      </c>
      <c r="F165" s="146" t="s">
        <v>221</v>
      </c>
      <c r="G165" s="147" t="s">
        <v>144</v>
      </c>
      <c r="H165" s="148">
        <v>576.20000000000005</v>
      </c>
      <c r="I165" s="149"/>
      <c r="J165" s="150">
        <f>ROUND(I165*H165,2)</f>
        <v>0</v>
      </c>
      <c r="K165" s="151"/>
      <c r="L165" s="30"/>
      <c r="M165" s="152" t="s">
        <v>1</v>
      </c>
      <c r="N165" s="113" t="s">
        <v>42</v>
      </c>
      <c r="P165" s="153">
        <f>O165*H165</f>
        <v>0</v>
      </c>
      <c r="Q165" s="153">
        <v>0</v>
      </c>
      <c r="R165" s="153">
        <f>Q165*H165</f>
        <v>0</v>
      </c>
      <c r="S165" s="153">
        <v>5.0000000000000001E-3</v>
      </c>
      <c r="T165" s="154">
        <f>S165*H165</f>
        <v>2.8810000000000002</v>
      </c>
      <c r="AR165" s="155" t="s">
        <v>201</v>
      </c>
      <c r="AT165" s="155" t="s">
        <v>141</v>
      </c>
      <c r="AU165" s="155" t="s">
        <v>87</v>
      </c>
      <c r="AY165" s="15" t="s">
        <v>138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5" t="s">
        <v>85</v>
      </c>
      <c r="BK165" s="156">
        <f>ROUND(I165*H165,2)</f>
        <v>0</v>
      </c>
      <c r="BL165" s="15" t="s">
        <v>201</v>
      </c>
      <c r="BM165" s="155" t="s">
        <v>222</v>
      </c>
    </row>
    <row r="166" spans="2:65" s="11" customFormat="1" ht="22.75" customHeight="1">
      <c r="B166" s="132"/>
      <c r="D166" s="133" t="s">
        <v>76</v>
      </c>
      <c r="E166" s="142" t="s">
        <v>223</v>
      </c>
      <c r="F166" s="142" t="s">
        <v>224</v>
      </c>
      <c r="I166" s="135"/>
      <c r="J166" s="143">
        <f>BK166</f>
        <v>0</v>
      </c>
      <c r="L166" s="132"/>
      <c r="M166" s="137"/>
      <c r="P166" s="138">
        <f>SUM(P167:P174)</f>
        <v>0</v>
      </c>
      <c r="R166" s="138">
        <f>SUM(R167:R174)</f>
        <v>0</v>
      </c>
      <c r="T166" s="139">
        <f>SUM(T167:T174)</f>
        <v>0.66452575000000003</v>
      </c>
      <c r="AR166" s="133" t="s">
        <v>87</v>
      </c>
      <c r="AT166" s="140" t="s">
        <v>76</v>
      </c>
      <c r="AU166" s="140" t="s">
        <v>85</v>
      </c>
      <c r="AY166" s="133" t="s">
        <v>138</v>
      </c>
      <c r="BK166" s="141">
        <f>SUM(BK167:BK174)</f>
        <v>0</v>
      </c>
    </row>
    <row r="167" spans="2:65" s="1" customFormat="1" ht="21.75" customHeight="1">
      <c r="B167" s="114"/>
      <c r="C167" s="144" t="s">
        <v>201</v>
      </c>
      <c r="D167" s="144" t="s">
        <v>141</v>
      </c>
      <c r="E167" s="145" t="s">
        <v>225</v>
      </c>
      <c r="F167" s="146" t="s">
        <v>226</v>
      </c>
      <c r="G167" s="147" t="s">
        <v>165</v>
      </c>
      <c r="H167" s="148">
        <v>62.07</v>
      </c>
      <c r="I167" s="149"/>
      <c r="J167" s="150">
        <f>ROUND(I167*H167,2)</f>
        <v>0</v>
      </c>
      <c r="K167" s="151"/>
      <c r="L167" s="30"/>
      <c r="M167" s="152" t="s">
        <v>1</v>
      </c>
      <c r="N167" s="113" t="s">
        <v>42</v>
      </c>
      <c r="P167" s="153">
        <f>O167*H167</f>
        <v>0</v>
      </c>
      <c r="Q167" s="153">
        <v>0</v>
      </c>
      <c r="R167" s="153">
        <f>Q167*H167</f>
        <v>0</v>
      </c>
      <c r="S167" s="153">
        <v>1.7700000000000001E-3</v>
      </c>
      <c r="T167" s="154">
        <f>S167*H167</f>
        <v>0.1098639</v>
      </c>
      <c r="AR167" s="155" t="s">
        <v>201</v>
      </c>
      <c r="AT167" s="155" t="s">
        <v>141</v>
      </c>
      <c r="AU167" s="155" t="s">
        <v>87</v>
      </c>
      <c r="AY167" s="15" t="s">
        <v>138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5" t="s">
        <v>85</v>
      </c>
      <c r="BK167" s="156">
        <f>ROUND(I167*H167,2)</f>
        <v>0</v>
      </c>
      <c r="BL167" s="15" t="s">
        <v>201</v>
      </c>
      <c r="BM167" s="155" t="s">
        <v>227</v>
      </c>
    </row>
    <row r="168" spans="2:65" s="12" customFormat="1" ht="10">
      <c r="B168" s="157"/>
      <c r="D168" s="158" t="s">
        <v>147</v>
      </c>
      <c r="E168" s="159" t="s">
        <v>1</v>
      </c>
      <c r="F168" s="160" t="s">
        <v>228</v>
      </c>
      <c r="H168" s="161">
        <v>62.07</v>
      </c>
      <c r="I168" s="162"/>
      <c r="L168" s="157"/>
      <c r="M168" s="163"/>
      <c r="T168" s="164"/>
      <c r="AT168" s="159" t="s">
        <v>147</v>
      </c>
      <c r="AU168" s="159" t="s">
        <v>87</v>
      </c>
      <c r="AV168" s="12" t="s">
        <v>87</v>
      </c>
      <c r="AW168" s="12" t="s">
        <v>33</v>
      </c>
      <c r="AX168" s="12" t="s">
        <v>85</v>
      </c>
      <c r="AY168" s="159" t="s">
        <v>138</v>
      </c>
    </row>
    <row r="169" spans="2:65" s="1" customFormat="1" ht="24.15" customHeight="1">
      <c r="B169" s="114"/>
      <c r="C169" s="144" t="s">
        <v>229</v>
      </c>
      <c r="D169" s="144" t="s">
        <v>141</v>
      </c>
      <c r="E169" s="145" t="s">
        <v>230</v>
      </c>
      <c r="F169" s="146" t="s">
        <v>231</v>
      </c>
      <c r="G169" s="147" t="s">
        <v>165</v>
      </c>
      <c r="H169" s="148">
        <v>8.8350000000000009</v>
      </c>
      <c r="I169" s="149"/>
      <c r="J169" s="150">
        <f>ROUND(I169*H169,2)</f>
        <v>0</v>
      </c>
      <c r="K169" s="151"/>
      <c r="L169" s="30"/>
      <c r="M169" s="152" t="s">
        <v>1</v>
      </c>
      <c r="N169" s="113" t="s">
        <v>42</v>
      </c>
      <c r="P169" s="153">
        <f>O169*H169</f>
        <v>0</v>
      </c>
      <c r="Q169" s="153">
        <v>0</v>
      </c>
      <c r="R169" s="153">
        <f>Q169*H169</f>
        <v>0</v>
      </c>
      <c r="S169" s="153">
        <v>1.91E-3</v>
      </c>
      <c r="T169" s="154">
        <f>S169*H169</f>
        <v>1.687485E-2</v>
      </c>
      <c r="AR169" s="155" t="s">
        <v>201</v>
      </c>
      <c r="AT169" s="155" t="s">
        <v>141</v>
      </c>
      <c r="AU169" s="155" t="s">
        <v>87</v>
      </c>
      <c r="AY169" s="15" t="s">
        <v>138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5" t="s">
        <v>85</v>
      </c>
      <c r="BK169" s="156">
        <f>ROUND(I169*H169,2)</f>
        <v>0</v>
      </c>
      <c r="BL169" s="15" t="s">
        <v>201</v>
      </c>
      <c r="BM169" s="155" t="s">
        <v>232</v>
      </c>
    </row>
    <row r="170" spans="2:65" s="12" customFormat="1" ht="10">
      <c r="B170" s="157"/>
      <c r="D170" s="158" t="s">
        <v>147</v>
      </c>
      <c r="E170" s="159" t="s">
        <v>1</v>
      </c>
      <c r="F170" s="160" t="s">
        <v>233</v>
      </c>
      <c r="H170" s="161">
        <v>8.8350000000000009</v>
      </c>
      <c r="I170" s="162"/>
      <c r="L170" s="157"/>
      <c r="M170" s="163"/>
      <c r="T170" s="164"/>
      <c r="AT170" s="159" t="s">
        <v>147</v>
      </c>
      <c r="AU170" s="159" t="s">
        <v>87</v>
      </c>
      <c r="AV170" s="12" t="s">
        <v>87</v>
      </c>
      <c r="AW170" s="12" t="s">
        <v>33</v>
      </c>
      <c r="AX170" s="12" t="s">
        <v>85</v>
      </c>
      <c r="AY170" s="159" t="s">
        <v>138</v>
      </c>
    </row>
    <row r="171" spans="2:65" s="1" customFormat="1" ht="16.5" customHeight="1">
      <c r="B171" s="114"/>
      <c r="C171" s="144" t="s">
        <v>234</v>
      </c>
      <c r="D171" s="144" t="s">
        <v>141</v>
      </c>
      <c r="E171" s="145" t="s">
        <v>235</v>
      </c>
      <c r="F171" s="146" t="s">
        <v>236</v>
      </c>
      <c r="G171" s="147" t="s">
        <v>165</v>
      </c>
      <c r="H171" s="148">
        <v>18.100000000000001</v>
      </c>
      <c r="I171" s="149"/>
      <c r="J171" s="150">
        <f>ROUND(I171*H171,2)</f>
        <v>0</v>
      </c>
      <c r="K171" s="151"/>
      <c r="L171" s="30"/>
      <c r="M171" s="152" t="s">
        <v>1</v>
      </c>
      <c r="N171" s="113" t="s">
        <v>42</v>
      </c>
      <c r="P171" s="153">
        <f>O171*H171</f>
        <v>0</v>
      </c>
      <c r="Q171" s="153">
        <v>0</v>
      </c>
      <c r="R171" s="153">
        <f>Q171*H171</f>
        <v>0</v>
      </c>
      <c r="S171" s="153">
        <v>2.5999999999999999E-3</v>
      </c>
      <c r="T171" s="154">
        <f>S171*H171</f>
        <v>4.7060000000000005E-2</v>
      </c>
      <c r="AR171" s="155" t="s">
        <v>201</v>
      </c>
      <c r="AT171" s="155" t="s">
        <v>141</v>
      </c>
      <c r="AU171" s="155" t="s">
        <v>87</v>
      </c>
      <c r="AY171" s="15" t="s">
        <v>138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5" t="s">
        <v>85</v>
      </c>
      <c r="BK171" s="156">
        <f>ROUND(I171*H171,2)</f>
        <v>0</v>
      </c>
      <c r="BL171" s="15" t="s">
        <v>201</v>
      </c>
      <c r="BM171" s="155" t="s">
        <v>237</v>
      </c>
    </row>
    <row r="172" spans="2:65" s="1" customFormat="1" ht="16.5" customHeight="1">
      <c r="B172" s="114"/>
      <c r="C172" s="144" t="s">
        <v>238</v>
      </c>
      <c r="D172" s="144" t="s">
        <v>141</v>
      </c>
      <c r="E172" s="145" t="s">
        <v>239</v>
      </c>
      <c r="F172" s="146" t="s">
        <v>240</v>
      </c>
      <c r="G172" s="147" t="s">
        <v>165</v>
      </c>
      <c r="H172" s="148">
        <v>59.1</v>
      </c>
      <c r="I172" s="149"/>
      <c r="J172" s="150">
        <f>ROUND(I172*H172,2)</f>
        <v>0</v>
      </c>
      <c r="K172" s="151"/>
      <c r="L172" s="30"/>
      <c r="M172" s="152" t="s">
        <v>1</v>
      </c>
      <c r="N172" s="113" t="s">
        <v>42</v>
      </c>
      <c r="P172" s="153">
        <f>O172*H172</f>
        <v>0</v>
      </c>
      <c r="Q172" s="153">
        <v>0</v>
      </c>
      <c r="R172" s="153">
        <f>Q172*H172</f>
        <v>0</v>
      </c>
      <c r="S172" s="153">
        <v>6.0499999999999998E-3</v>
      </c>
      <c r="T172" s="154">
        <f>S172*H172</f>
        <v>0.35755500000000001</v>
      </c>
      <c r="AR172" s="155" t="s">
        <v>201</v>
      </c>
      <c r="AT172" s="155" t="s">
        <v>141</v>
      </c>
      <c r="AU172" s="155" t="s">
        <v>87</v>
      </c>
      <c r="AY172" s="15" t="s">
        <v>138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5" t="s">
        <v>85</v>
      </c>
      <c r="BK172" s="156">
        <f>ROUND(I172*H172,2)</f>
        <v>0</v>
      </c>
      <c r="BL172" s="15" t="s">
        <v>201</v>
      </c>
      <c r="BM172" s="155" t="s">
        <v>241</v>
      </c>
    </row>
    <row r="173" spans="2:65" s="1" customFormat="1" ht="16.5" customHeight="1">
      <c r="B173" s="114"/>
      <c r="C173" s="144" t="s">
        <v>242</v>
      </c>
      <c r="D173" s="144" t="s">
        <v>141</v>
      </c>
      <c r="E173" s="145" t="s">
        <v>243</v>
      </c>
      <c r="F173" s="146" t="s">
        <v>244</v>
      </c>
      <c r="G173" s="147" t="s">
        <v>165</v>
      </c>
      <c r="H173" s="148">
        <v>33.799999999999997</v>
      </c>
      <c r="I173" s="149"/>
      <c r="J173" s="150">
        <f>ROUND(I173*H173,2)</f>
        <v>0</v>
      </c>
      <c r="K173" s="151"/>
      <c r="L173" s="30"/>
      <c r="M173" s="152" t="s">
        <v>1</v>
      </c>
      <c r="N173" s="113" t="s">
        <v>42</v>
      </c>
      <c r="P173" s="153">
        <f>O173*H173</f>
        <v>0</v>
      </c>
      <c r="Q173" s="153">
        <v>0</v>
      </c>
      <c r="R173" s="153">
        <f>Q173*H173</f>
        <v>0</v>
      </c>
      <c r="S173" s="153">
        <v>3.9399999999999999E-3</v>
      </c>
      <c r="T173" s="154">
        <f>S173*H173</f>
        <v>0.13317199999999998</v>
      </c>
      <c r="AR173" s="155" t="s">
        <v>201</v>
      </c>
      <c r="AT173" s="155" t="s">
        <v>141</v>
      </c>
      <c r="AU173" s="155" t="s">
        <v>87</v>
      </c>
      <c r="AY173" s="15" t="s">
        <v>138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5" t="s">
        <v>85</v>
      </c>
      <c r="BK173" s="156">
        <f>ROUND(I173*H173,2)</f>
        <v>0</v>
      </c>
      <c r="BL173" s="15" t="s">
        <v>201</v>
      </c>
      <c r="BM173" s="155" t="s">
        <v>245</v>
      </c>
    </row>
    <row r="174" spans="2:65" s="12" customFormat="1" ht="10">
      <c r="B174" s="157"/>
      <c r="D174" s="158" t="s">
        <v>147</v>
      </c>
      <c r="E174" s="159" t="s">
        <v>1</v>
      </c>
      <c r="F174" s="160" t="s">
        <v>246</v>
      </c>
      <c r="H174" s="161">
        <v>33.799999999999997</v>
      </c>
      <c r="I174" s="162"/>
      <c r="L174" s="157"/>
      <c r="M174" s="163"/>
      <c r="T174" s="164"/>
      <c r="AT174" s="159" t="s">
        <v>147</v>
      </c>
      <c r="AU174" s="159" t="s">
        <v>87</v>
      </c>
      <c r="AV174" s="12" t="s">
        <v>87</v>
      </c>
      <c r="AW174" s="12" t="s">
        <v>33</v>
      </c>
      <c r="AX174" s="12" t="s">
        <v>85</v>
      </c>
      <c r="AY174" s="159" t="s">
        <v>138</v>
      </c>
    </row>
    <row r="175" spans="2:65" s="11" customFormat="1" ht="22.75" customHeight="1">
      <c r="B175" s="132"/>
      <c r="D175" s="133" t="s">
        <v>76</v>
      </c>
      <c r="E175" s="142" t="s">
        <v>247</v>
      </c>
      <c r="F175" s="142" t="s">
        <v>248</v>
      </c>
      <c r="I175" s="135"/>
      <c r="J175" s="143">
        <f>BK175</f>
        <v>0</v>
      </c>
      <c r="L175" s="132"/>
      <c r="M175" s="137"/>
      <c r="P175" s="138">
        <f>SUM(P176:P179)</f>
        <v>0</v>
      </c>
      <c r="R175" s="138">
        <f>SUM(R176:R179)</f>
        <v>0</v>
      </c>
      <c r="T175" s="139">
        <f>SUM(T176:T179)</f>
        <v>11.385910000000001</v>
      </c>
      <c r="AR175" s="133" t="s">
        <v>87</v>
      </c>
      <c r="AT175" s="140" t="s">
        <v>76</v>
      </c>
      <c r="AU175" s="140" t="s">
        <v>85</v>
      </c>
      <c r="AY175" s="133" t="s">
        <v>138</v>
      </c>
      <c r="BK175" s="141">
        <f>SUM(BK176:BK179)</f>
        <v>0</v>
      </c>
    </row>
    <row r="176" spans="2:65" s="1" customFormat="1" ht="24.15" customHeight="1">
      <c r="B176" s="114"/>
      <c r="C176" s="144" t="s">
        <v>7</v>
      </c>
      <c r="D176" s="144" t="s">
        <v>141</v>
      </c>
      <c r="E176" s="145" t="s">
        <v>249</v>
      </c>
      <c r="F176" s="146" t="s">
        <v>250</v>
      </c>
      <c r="G176" s="147" t="s">
        <v>144</v>
      </c>
      <c r="H176" s="148">
        <v>254.38</v>
      </c>
      <c r="I176" s="149"/>
      <c r="J176" s="150">
        <f>ROUND(I176*H176,2)</f>
        <v>0</v>
      </c>
      <c r="K176" s="151"/>
      <c r="L176" s="30"/>
      <c r="M176" s="152" t="s">
        <v>1</v>
      </c>
      <c r="N176" s="113" t="s">
        <v>42</v>
      </c>
      <c r="P176" s="153">
        <f>O176*H176</f>
        <v>0</v>
      </c>
      <c r="Q176" s="153">
        <v>0</v>
      </c>
      <c r="R176" s="153">
        <f>Q176*H176</f>
        <v>0</v>
      </c>
      <c r="S176" s="153">
        <v>4.4499999999999998E-2</v>
      </c>
      <c r="T176" s="154">
        <f>S176*H176</f>
        <v>11.31991</v>
      </c>
      <c r="AR176" s="155" t="s">
        <v>201</v>
      </c>
      <c r="AT176" s="155" t="s">
        <v>141</v>
      </c>
      <c r="AU176" s="155" t="s">
        <v>87</v>
      </c>
      <c r="AY176" s="15" t="s">
        <v>138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5" t="s">
        <v>85</v>
      </c>
      <c r="BK176" s="156">
        <f>ROUND(I176*H176,2)</f>
        <v>0</v>
      </c>
      <c r="BL176" s="15" t="s">
        <v>201</v>
      </c>
      <c r="BM176" s="155" t="s">
        <v>251</v>
      </c>
    </row>
    <row r="177" spans="2:65" s="12" customFormat="1" ht="10">
      <c r="B177" s="157"/>
      <c r="D177" s="158" t="s">
        <v>147</v>
      </c>
      <c r="E177" s="159" t="s">
        <v>1</v>
      </c>
      <c r="F177" s="160" t="s">
        <v>252</v>
      </c>
      <c r="H177" s="161">
        <v>254.38</v>
      </c>
      <c r="I177" s="162"/>
      <c r="L177" s="157"/>
      <c r="M177" s="163"/>
      <c r="T177" s="164"/>
      <c r="AT177" s="159" t="s">
        <v>147</v>
      </c>
      <c r="AU177" s="159" t="s">
        <v>87</v>
      </c>
      <c r="AV177" s="12" t="s">
        <v>87</v>
      </c>
      <c r="AW177" s="12" t="s">
        <v>33</v>
      </c>
      <c r="AX177" s="12" t="s">
        <v>85</v>
      </c>
      <c r="AY177" s="159" t="s">
        <v>138</v>
      </c>
    </row>
    <row r="178" spans="2:65" s="1" customFormat="1" ht="24.15" customHeight="1">
      <c r="B178" s="114"/>
      <c r="C178" s="144" t="s">
        <v>253</v>
      </c>
      <c r="D178" s="144" t="s">
        <v>141</v>
      </c>
      <c r="E178" s="145" t="s">
        <v>254</v>
      </c>
      <c r="F178" s="146" t="s">
        <v>255</v>
      </c>
      <c r="G178" s="147" t="s">
        <v>144</v>
      </c>
      <c r="H178" s="148">
        <v>254.38</v>
      </c>
      <c r="I178" s="149"/>
      <c r="J178" s="150">
        <f>ROUND(I178*H178,2)</f>
        <v>0</v>
      </c>
      <c r="K178" s="151"/>
      <c r="L178" s="30"/>
      <c r="M178" s="152" t="s">
        <v>1</v>
      </c>
      <c r="N178" s="113" t="s">
        <v>42</v>
      </c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AR178" s="155" t="s">
        <v>201</v>
      </c>
      <c r="AT178" s="155" t="s">
        <v>141</v>
      </c>
      <c r="AU178" s="155" t="s">
        <v>87</v>
      </c>
      <c r="AY178" s="15" t="s">
        <v>138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5" t="s">
        <v>85</v>
      </c>
      <c r="BK178" s="156">
        <f>ROUND(I178*H178,2)</f>
        <v>0</v>
      </c>
      <c r="BL178" s="15" t="s">
        <v>201</v>
      </c>
      <c r="BM178" s="155" t="s">
        <v>256</v>
      </c>
    </row>
    <row r="179" spans="2:65" s="1" customFormat="1" ht="16.5" customHeight="1">
      <c r="B179" s="114"/>
      <c r="C179" s="144" t="s">
        <v>257</v>
      </c>
      <c r="D179" s="144" t="s">
        <v>141</v>
      </c>
      <c r="E179" s="145" t="s">
        <v>258</v>
      </c>
      <c r="F179" s="146" t="s">
        <v>259</v>
      </c>
      <c r="G179" s="147" t="s">
        <v>200</v>
      </c>
      <c r="H179" s="148">
        <v>4</v>
      </c>
      <c r="I179" s="149"/>
      <c r="J179" s="150">
        <f>ROUND(I179*H179,2)</f>
        <v>0</v>
      </c>
      <c r="K179" s="151"/>
      <c r="L179" s="30"/>
      <c r="M179" s="174" t="s">
        <v>1</v>
      </c>
      <c r="N179" s="175" t="s">
        <v>42</v>
      </c>
      <c r="O179" s="176"/>
      <c r="P179" s="177">
        <f>O179*H179</f>
        <v>0</v>
      </c>
      <c r="Q179" s="177">
        <v>0</v>
      </c>
      <c r="R179" s="177">
        <f>Q179*H179</f>
        <v>0</v>
      </c>
      <c r="S179" s="177">
        <v>1.6500000000000001E-2</v>
      </c>
      <c r="T179" s="178">
        <f>S179*H179</f>
        <v>6.6000000000000003E-2</v>
      </c>
      <c r="AR179" s="155" t="s">
        <v>201</v>
      </c>
      <c r="AT179" s="155" t="s">
        <v>141</v>
      </c>
      <c r="AU179" s="155" t="s">
        <v>87</v>
      </c>
      <c r="AY179" s="15" t="s">
        <v>138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5" t="s">
        <v>85</v>
      </c>
      <c r="BK179" s="156">
        <f>ROUND(I179*H179,2)</f>
        <v>0</v>
      </c>
      <c r="BL179" s="15" t="s">
        <v>201</v>
      </c>
      <c r="BM179" s="155" t="s">
        <v>260</v>
      </c>
    </row>
    <row r="180" spans="2:65" s="1" customFormat="1" ht="7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0"/>
    </row>
  </sheetData>
  <autoFilter ref="C134:K179" xr:uid="{00000000-0009-0000-0000-000001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0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9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5" t="s">
        <v>90</v>
      </c>
    </row>
    <row r="3" spans="2:46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spans="2:46" ht="25" customHeight="1">
      <c r="B4" s="18"/>
      <c r="D4" s="19" t="s">
        <v>94</v>
      </c>
      <c r="L4" s="18"/>
      <c r="M4" s="86" t="s">
        <v>10</v>
      </c>
      <c r="AT4" s="15" t="s">
        <v>3</v>
      </c>
    </row>
    <row r="5" spans="2:46" ht="7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0" t="str">
        <f>'Rekapitulace stavby'!K6</f>
        <v>Oprava střechy, výměna střešní krytiny, Mokrá 86</v>
      </c>
      <c r="F7" s="231"/>
      <c r="G7" s="231"/>
      <c r="H7" s="231"/>
      <c r="L7" s="18"/>
    </row>
    <row r="8" spans="2:46" s="1" customFormat="1" ht="12" customHeight="1">
      <c r="B8" s="30"/>
      <c r="D8" s="25" t="s">
        <v>95</v>
      </c>
      <c r="L8" s="30"/>
    </row>
    <row r="9" spans="2:46" s="1" customFormat="1" ht="16.5" customHeight="1">
      <c r="B9" s="30"/>
      <c r="E9" s="210" t="s">
        <v>261</v>
      </c>
      <c r="F9" s="232"/>
      <c r="G9" s="232"/>
      <c r="H9" s="232"/>
      <c r="L9" s="30"/>
    </row>
    <row r="10" spans="2:46" s="1" customFormat="1" ht="10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35</v>
      </c>
      <c r="I12" s="25" t="s">
        <v>22</v>
      </c>
      <c r="J12" s="50" t="str">
        <f>'Rekapitulace stavby'!AN8</f>
        <v>28. 11. 2023</v>
      </c>
      <c r="L12" s="30"/>
    </row>
    <row r="13" spans="2:46" s="1" customFormat="1" ht="10.75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>49461524</v>
      </c>
      <c r="L14" s="30"/>
    </row>
    <row r="15" spans="2:46" s="1" customFormat="1" ht="18" customHeight="1">
      <c r="B15" s="30"/>
      <c r="E15" s="23" t="str">
        <f>IF('Rekapitulace stavby'!E11="","",'Rekapitulace stavby'!E11)</f>
        <v>Základní umělecká škola Pozořice</v>
      </c>
      <c r="I15" s="25" t="s">
        <v>28</v>
      </c>
      <c r="J15" s="23" t="str">
        <f>IF('Rekapitulace stavby'!AN11="","",'Rekapitulace stavby'!AN11)</f>
        <v/>
      </c>
      <c r="L15" s="30"/>
    </row>
    <row r="16" spans="2:46" s="1" customFormat="1" ht="7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3" t="str">
        <f>'Rekapitulace stavby'!E14</f>
        <v>Vyplň údaj</v>
      </c>
      <c r="F18" s="194"/>
      <c r="G18" s="194"/>
      <c r="H18" s="194"/>
      <c r="I18" s="25" t="s">
        <v>28</v>
      </c>
      <c r="J18" s="26" t="str">
        <f>'Rekapitulace stavby'!AN14</f>
        <v>Vyplň údaj</v>
      </c>
      <c r="L18" s="30"/>
    </row>
    <row r="19" spans="2:12" s="1" customFormat="1" ht="7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>Ing. Martin Sádovský</v>
      </c>
      <c r="I21" s="25" t="s">
        <v>28</v>
      </c>
      <c r="J21" s="23" t="str">
        <f>IF('Rekapitulace stavby'!AN17="","",'Rekapitulace stavby'!AN17)</f>
        <v/>
      </c>
      <c r="L21" s="30"/>
    </row>
    <row r="22" spans="2:12" s="1" customFormat="1" ht="7" customHeight="1">
      <c r="B22" s="30"/>
      <c r="L22" s="30"/>
    </row>
    <row r="23" spans="2:12" s="1" customFormat="1" ht="12" customHeight="1">
      <c r="B23" s="30"/>
      <c r="D23" s="25" t="s">
        <v>34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0"/>
    </row>
    <row r="25" spans="2:12" s="1" customFormat="1" ht="7" customHeight="1">
      <c r="B25" s="30"/>
      <c r="L25" s="30"/>
    </row>
    <row r="26" spans="2:12" s="1" customFormat="1" ht="12" customHeight="1">
      <c r="B26" s="30"/>
      <c r="D26" s="25" t="s">
        <v>36</v>
      </c>
      <c r="L26" s="30"/>
    </row>
    <row r="27" spans="2:12" s="7" customFormat="1" ht="16.5" customHeight="1">
      <c r="B27" s="87"/>
      <c r="E27" s="199" t="s">
        <v>1</v>
      </c>
      <c r="F27" s="199"/>
      <c r="G27" s="199"/>
      <c r="H27" s="199"/>
      <c r="L27" s="87"/>
    </row>
    <row r="28" spans="2:12" s="1" customFormat="1" ht="7" customHeight="1">
      <c r="B28" s="30"/>
      <c r="L28" s="30"/>
    </row>
    <row r="29" spans="2:12" s="1" customFormat="1" ht="7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" customHeight="1">
      <c r="B30" s="30"/>
      <c r="D30" s="23" t="s">
        <v>97</v>
      </c>
      <c r="J30" s="88">
        <f>J96</f>
        <v>0</v>
      </c>
      <c r="L30" s="30"/>
    </row>
    <row r="31" spans="2:12" s="1" customFormat="1" ht="14.4" customHeight="1">
      <c r="B31" s="30"/>
      <c r="D31" s="89" t="s">
        <v>98</v>
      </c>
      <c r="J31" s="88">
        <f>J108</f>
        <v>0</v>
      </c>
      <c r="L31" s="30"/>
    </row>
    <row r="32" spans="2:12" s="1" customFormat="1" ht="25.4" customHeight="1">
      <c r="B32" s="30"/>
      <c r="D32" s="90" t="s">
        <v>37</v>
      </c>
      <c r="J32" s="64">
        <f>ROUND(J30 + J31, 2)</f>
        <v>0</v>
      </c>
      <c r="L32" s="30"/>
    </row>
    <row r="33" spans="2:12" s="1" customFormat="1" ht="7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" customHeight="1">
      <c r="B34" s="30"/>
      <c r="F34" s="33" t="s">
        <v>39</v>
      </c>
      <c r="I34" s="33" t="s">
        <v>38</v>
      </c>
      <c r="J34" s="33" t="s">
        <v>40</v>
      </c>
      <c r="L34" s="30"/>
    </row>
    <row r="35" spans="2:12" s="1" customFormat="1" ht="14.4" customHeight="1">
      <c r="B35" s="30"/>
      <c r="D35" s="53" t="s">
        <v>41</v>
      </c>
      <c r="E35" s="25" t="s">
        <v>42</v>
      </c>
      <c r="F35" s="91">
        <f>ROUND((SUM(BE108:BE115) + SUM(BE135:BE229)),  2)</f>
        <v>0</v>
      </c>
      <c r="I35" s="92">
        <v>0.21</v>
      </c>
      <c r="J35" s="91">
        <f>ROUND(((SUM(BE108:BE115) + SUM(BE135:BE229))*I35),  2)</f>
        <v>0</v>
      </c>
      <c r="L35" s="30"/>
    </row>
    <row r="36" spans="2:12" s="1" customFormat="1" ht="14.4" customHeight="1">
      <c r="B36" s="30"/>
      <c r="E36" s="25" t="s">
        <v>43</v>
      </c>
      <c r="F36" s="91">
        <f>ROUND((SUM(BF108:BF115) + SUM(BF135:BF229)),  2)</f>
        <v>0</v>
      </c>
      <c r="I36" s="92">
        <v>0.15</v>
      </c>
      <c r="J36" s="91">
        <f>ROUND(((SUM(BF108:BF115) + SUM(BF135:BF229))*I36),  2)</f>
        <v>0</v>
      </c>
      <c r="L36" s="30"/>
    </row>
    <row r="37" spans="2:12" s="1" customFormat="1" ht="14.4" hidden="1" customHeight="1">
      <c r="B37" s="30"/>
      <c r="E37" s="25" t="s">
        <v>44</v>
      </c>
      <c r="F37" s="91">
        <f>ROUND((SUM(BG108:BG115) + SUM(BG135:BG229)),  2)</f>
        <v>0</v>
      </c>
      <c r="I37" s="92">
        <v>0.21</v>
      </c>
      <c r="J37" s="91">
        <f>0</f>
        <v>0</v>
      </c>
      <c r="L37" s="30"/>
    </row>
    <row r="38" spans="2:12" s="1" customFormat="1" ht="14.4" hidden="1" customHeight="1">
      <c r="B38" s="30"/>
      <c r="E38" s="25" t="s">
        <v>45</v>
      </c>
      <c r="F38" s="91">
        <f>ROUND((SUM(BH108:BH115) + SUM(BH135:BH229)),  2)</f>
        <v>0</v>
      </c>
      <c r="I38" s="92">
        <v>0.15</v>
      </c>
      <c r="J38" s="91">
        <f>0</f>
        <v>0</v>
      </c>
      <c r="L38" s="30"/>
    </row>
    <row r="39" spans="2:12" s="1" customFormat="1" ht="14.4" hidden="1" customHeight="1">
      <c r="B39" s="30"/>
      <c r="E39" s="25" t="s">
        <v>46</v>
      </c>
      <c r="F39" s="91">
        <f>ROUND((SUM(BI108:BI115) + SUM(BI135:BI229)),  2)</f>
        <v>0</v>
      </c>
      <c r="I39" s="92">
        <v>0</v>
      </c>
      <c r="J39" s="91">
        <f>0</f>
        <v>0</v>
      </c>
      <c r="L39" s="30"/>
    </row>
    <row r="40" spans="2:12" s="1" customFormat="1" ht="7" customHeight="1">
      <c r="B40" s="30"/>
      <c r="L40" s="30"/>
    </row>
    <row r="41" spans="2:12" s="1" customFormat="1" ht="25.4" customHeight="1">
      <c r="B41" s="30"/>
      <c r="C41" s="93"/>
      <c r="D41" s="94" t="s">
        <v>47</v>
      </c>
      <c r="E41" s="55"/>
      <c r="F41" s="55"/>
      <c r="G41" s="95" t="s">
        <v>48</v>
      </c>
      <c r="H41" s="96" t="s">
        <v>49</v>
      </c>
      <c r="I41" s="55"/>
      <c r="J41" s="97">
        <f>SUM(J32:J39)</f>
        <v>0</v>
      </c>
      <c r="K41" s="98"/>
      <c r="L41" s="30"/>
    </row>
    <row r="42" spans="2:12" s="1" customFormat="1" ht="14.4" customHeight="1">
      <c r="B42" s="30"/>
      <c r="L42" s="30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50</v>
      </c>
      <c r="E50" s="40"/>
      <c r="F50" s="40"/>
      <c r="G50" s="39" t="s">
        <v>51</v>
      </c>
      <c r="H50" s="40"/>
      <c r="I50" s="40"/>
      <c r="J50" s="40"/>
      <c r="K50" s="40"/>
      <c r="L50" s="30"/>
    </row>
    <row r="51" spans="2:12" ht="10">
      <c r="B51" s="18"/>
      <c r="L51" s="18"/>
    </row>
    <row r="52" spans="2:12" ht="10">
      <c r="B52" s="18"/>
      <c r="L52" s="18"/>
    </row>
    <row r="53" spans="2:12" ht="10">
      <c r="B53" s="18"/>
      <c r="L53" s="18"/>
    </row>
    <row r="54" spans="2:12" ht="10">
      <c r="B54" s="18"/>
      <c r="L54" s="18"/>
    </row>
    <row r="55" spans="2:12" ht="10">
      <c r="B55" s="18"/>
      <c r="L55" s="18"/>
    </row>
    <row r="56" spans="2:12" ht="10">
      <c r="B56" s="18"/>
      <c r="L56" s="18"/>
    </row>
    <row r="57" spans="2:12" ht="10">
      <c r="B57" s="18"/>
      <c r="L57" s="18"/>
    </row>
    <row r="58" spans="2:12" ht="10">
      <c r="B58" s="18"/>
      <c r="L58" s="18"/>
    </row>
    <row r="59" spans="2:12" ht="10">
      <c r="B59" s="18"/>
      <c r="L59" s="18"/>
    </row>
    <row r="60" spans="2:12" ht="10">
      <c r="B60" s="18"/>
      <c r="L60" s="18"/>
    </row>
    <row r="61" spans="2:12" s="1" customFormat="1" ht="12.5">
      <c r="B61" s="30"/>
      <c r="D61" s="41" t="s">
        <v>52</v>
      </c>
      <c r="E61" s="32"/>
      <c r="F61" s="99" t="s">
        <v>53</v>
      </c>
      <c r="G61" s="41" t="s">
        <v>52</v>
      </c>
      <c r="H61" s="32"/>
      <c r="I61" s="32"/>
      <c r="J61" s="100" t="s">
        <v>53</v>
      </c>
      <c r="K61" s="32"/>
      <c r="L61" s="30"/>
    </row>
    <row r="62" spans="2:12" ht="10">
      <c r="B62" s="18"/>
      <c r="L62" s="18"/>
    </row>
    <row r="63" spans="2:12" ht="10">
      <c r="B63" s="18"/>
      <c r="L63" s="18"/>
    </row>
    <row r="64" spans="2:12" ht="10">
      <c r="B64" s="18"/>
      <c r="L64" s="18"/>
    </row>
    <row r="65" spans="2:12" s="1" customFormat="1" ht="13">
      <c r="B65" s="30"/>
      <c r="D65" s="39" t="s">
        <v>54</v>
      </c>
      <c r="E65" s="40"/>
      <c r="F65" s="40"/>
      <c r="G65" s="39" t="s">
        <v>55</v>
      </c>
      <c r="H65" s="40"/>
      <c r="I65" s="40"/>
      <c r="J65" s="40"/>
      <c r="K65" s="40"/>
      <c r="L65" s="30"/>
    </row>
    <row r="66" spans="2:12" ht="10">
      <c r="B66" s="18"/>
      <c r="L66" s="18"/>
    </row>
    <row r="67" spans="2:12" ht="10">
      <c r="B67" s="18"/>
      <c r="L67" s="18"/>
    </row>
    <row r="68" spans="2:12" ht="10">
      <c r="B68" s="18"/>
      <c r="L68" s="18"/>
    </row>
    <row r="69" spans="2:12" ht="10">
      <c r="B69" s="18"/>
      <c r="L69" s="18"/>
    </row>
    <row r="70" spans="2:12" ht="10">
      <c r="B70" s="18"/>
      <c r="L70" s="18"/>
    </row>
    <row r="71" spans="2:12" ht="10">
      <c r="B71" s="18"/>
      <c r="L71" s="18"/>
    </row>
    <row r="72" spans="2:12" ht="10">
      <c r="B72" s="18"/>
      <c r="L72" s="18"/>
    </row>
    <row r="73" spans="2:12" ht="10">
      <c r="B73" s="18"/>
      <c r="L73" s="18"/>
    </row>
    <row r="74" spans="2:12" ht="10">
      <c r="B74" s="18"/>
      <c r="L74" s="18"/>
    </row>
    <row r="75" spans="2:12" ht="10">
      <c r="B75" s="18"/>
      <c r="L75" s="18"/>
    </row>
    <row r="76" spans="2:12" s="1" customFormat="1" ht="12.5">
      <c r="B76" s="30"/>
      <c r="D76" s="41" t="s">
        <v>52</v>
      </c>
      <c r="E76" s="32"/>
      <c r="F76" s="99" t="s">
        <v>53</v>
      </c>
      <c r="G76" s="41" t="s">
        <v>52</v>
      </c>
      <c r="H76" s="32"/>
      <c r="I76" s="32"/>
      <c r="J76" s="100" t="s">
        <v>53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5" customHeight="1">
      <c r="B82" s="30"/>
      <c r="C82" s="19" t="s">
        <v>99</v>
      </c>
      <c r="L82" s="30"/>
    </row>
    <row r="83" spans="2:47" s="1" customFormat="1" ht="7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30" t="str">
        <f>E7</f>
        <v>Oprava střechy, výměna střešní krytiny, Mokrá 86</v>
      </c>
      <c r="F85" s="231"/>
      <c r="G85" s="231"/>
      <c r="H85" s="231"/>
      <c r="L85" s="30"/>
    </row>
    <row r="86" spans="2:47" s="1" customFormat="1" ht="12" customHeight="1">
      <c r="B86" s="30"/>
      <c r="C86" s="25" t="s">
        <v>95</v>
      </c>
      <c r="L86" s="30"/>
    </row>
    <row r="87" spans="2:47" s="1" customFormat="1" ht="16.5" customHeight="1">
      <c r="B87" s="30"/>
      <c r="E87" s="210" t="str">
        <f>E9</f>
        <v>002 - Nové konstrukce</v>
      </c>
      <c r="F87" s="232"/>
      <c r="G87" s="232"/>
      <c r="H87" s="232"/>
      <c r="L87" s="30"/>
    </row>
    <row r="88" spans="2:47" s="1" customFormat="1" ht="7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28. 11. 2023</v>
      </c>
      <c r="L89" s="30"/>
    </row>
    <row r="90" spans="2:47" s="1" customFormat="1" ht="7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Základní umělecká škola Pozořice</v>
      </c>
      <c r="I91" s="25" t="s">
        <v>31</v>
      </c>
      <c r="J91" s="28" t="str">
        <f>E21</f>
        <v>Ing. Martin Sádovský</v>
      </c>
      <c r="L91" s="30"/>
    </row>
    <row r="92" spans="2:47" s="1" customFormat="1" ht="15.15" customHeight="1">
      <c r="B92" s="30"/>
      <c r="C92" s="25" t="s">
        <v>29</v>
      </c>
      <c r="F92" s="23" t="str">
        <f>IF(E18="","",E18)</f>
        <v>Vyplň údaj</v>
      </c>
      <c r="I92" s="25" t="s">
        <v>34</v>
      </c>
      <c r="J92" s="28" t="str">
        <f>E24</f>
        <v xml:space="preserve"> </v>
      </c>
      <c r="L92" s="30"/>
    </row>
    <row r="93" spans="2:47" s="1" customFormat="1" ht="10.25" customHeight="1">
      <c r="B93" s="30"/>
      <c r="L93" s="30"/>
    </row>
    <row r="94" spans="2:47" s="1" customFormat="1" ht="29.25" customHeight="1">
      <c r="B94" s="30"/>
      <c r="C94" s="101" t="s">
        <v>100</v>
      </c>
      <c r="D94" s="93"/>
      <c r="E94" s="93"/>
      <c r="F94" s="93"/>
      <c r="G94" s="93"/>
      <c r="H94" s="93"/>
      <c r="I94" s="93"/>
      <c r="J94" s="102" t="s">
        <v>101</v>
      </c>
      <c r="K94" s="93"/>
      <c r="L94" s="30"/>
    </row>
    <row r="95" spans="2:47" s="1" customFormat="1" ht="10.25" customHeight="1">
      <c r="B95" s="30"/>
      <c r="L95" s="30"/>
    </row>
    <row r="96" spans="2:47" s="1" customFormat="1" ht="22.75" customHeight="1">
      <c r="B96" s="30"/>
      <c r="C96" s="103" t="s">
        <v>102</v>
      </c>
      <c r="J96" s="64">
        <f>J135</f>
        <v>0</v>
      </c>
      <c r="L96" s="30"/>
      <c r="AU96" s="15" t="s">
        <v>103</v>
      </c>
    </row>
    <row r="97" spans="2:65" s="8" customFormat="1" ht="25" customHeight="1">
      <c r="B97" s="104"/>
      <c r="D97" s="105" t="s">
        <v>104</v>
      </c>
      <c r="E97" s="106"/>
      <c r="F97" s="106"/>
      <c r="G97" s="106"/>
      <c r="H97" s="106"/>
      <c r="I97" s="106"/>
      <c r="J97" s="107">
        <f>J136</f>
        <v>0</v>
      </c>
      <c r="L97" s="104"/>
    </row>
    <row r="98" spans="2:65" s="9" customFormat="1" ht="19.899999999999999" customHeight="1">
      <c r="B98" s="108"/>
      <c r="D98" s="109" t="s">
        <v>262</v>
      </c>
      <c r="E98" s="110"/>
      <c r="F98" s="110"/>
      <c r="G98" s="110"/>
      <c r="H98" s="110"/>
      <c r="I98" s="110"/>
      <c r="J98" s="111">
        <f>J137</f>
        <v>0</v>
      </c>
      <c r="L98" s="108"/>
    </row>
    <row r="99" spans="2:65" s="8" customFormat="1" ht="25" customHeight="1">
      <c r="B99" s="104"/>
      <c r="D99" s="105" t="s">
        <v>107</v>
      </c>
      <c r="E99" s="106"/>
      <c r="F99" s="106"/>
      <c r="G99" s="106"/>
      <c r="H99" s="106"/>
      <c r="I99" s="106"/>
      <c r="J99" s="107">
        <f>J139</f>
        <v>0</v>
      </c>
      <c r="L99" s="104"/>
    </row>
    <row r="100" spans="2:65" s="9" customFormat="1" ht="19.899999999999999" customHeight="1">
      <c r="B100" s="108"/>
      <c r="D100" s="109" t="s">
        <v>108</v>
      </c>
      <c r="E100" s="110"/>
      <c r="F100" s="110"/>
      <c r="G100" s="110"/>
      <c r="H100" s="110"/>
      <c r="I100" s="110"/>
      <c r="J100" s="111">
        <f>J140</f>
        <v>0</v>
      </c>
      <c r="L100" s="108"/>
    </row>
    <row r="101" spans="2:65" s="9" customFormat="1" ht="19.899999999999999" customHeight="1">
      <c r="B101" s="108"/>
      <c r="D101" s="109" t="s">
        <v>109</v>
      </c>
      <c r="E101" s="110"/>
      <c r="F101" s="110"/>
      <c r="G101" s="110"/>
      <c r="H101" s="110"/>
      <c r="I101" s="110"/>
      <c r="J101" s="111">
        <f>J148</f>
        <v>0</v>
      </c>
      <c r="L101" s="108"/>
    </row>
    <row r="102" spans="2:65" s="9" customFormat="1" ht="19.899999999999999" customHeight="1">
      <c r="B102" s="108"/>
      <c r="D102" s="109" t="s">
        <v>110</v>
      </c>
      <c r="E102" s="110"/>
      <c r="F102" s="110"/>
      <c r="G102" s="110"/>
      <c r="H102" s="110"/>
      <c r="I102" s="110"/>
      <c r="J102" s="111">
        <f>J151</f>
        <v>0</v>
      </c>
      <c r="L102" s="108"/>
    </row>
    <row r="103" spans="2:65" s="9" customFormat="1" ht="19.899999999999999" customHeight="1">
      <c r="B103" s="108"/>
      <c r="D103" s="109" t="s">
        <v>111</v>
      </c>
      <c r="E103" s="110"/>
      <c r="F103" s="110"/>
      <c r="G103" s="110"/>
      <c r="H103" s="110"/>
      <c r="I103" s="110"/>
      <c r="J103" s="111">
        <f>J186</f>
        <v>0</v>
      </c>
      <c r="L103" s="108"/>
    </row>
    <row r="104" spans="2:65" s="9" customFormat="1" ht="19.899999999999999" customHeight="1">
      <c r="B104" s="108"/>
      <c r="D104" s="109" t="s">
        <v>112</v>
      </c>
      <c r="E104" s="110"/>
      <c r="F104" s="110"/>
      <c r="G104" s="110"/>
      <c r="H104" s="110"/>
      <c r="I104" s="110"/>
      <c r="J104" s="111">
        <f>J198</f>
        <v>0</v>
      </c>
      <c r="L104" s="108"/>
    </row>
    <row r="105" spans="2:65" s="9" customFormat="1" ht="19.899999999999999" customHeight="1">
      <c r="B105" s="108"/>
      <c r="D105" s="109" t="s">
        <v>263</v>
      </c>
      <c r="E105" s="110"/>
      <c r="F105" s="110"/>
      <c r="G105" s="110"/>
      <c r="H105" s="110"/>
      <c r="I105" s="110"/>
      <c r="J105" s="111">
        <f>J221</f>
        <v>0</v>
      </c>
      <c r="L105" s="108"/>
    </row>
    <row r="106" spans="2:65" s="1" customFormat="1" ht="21.75" customHeight="1">
      <c r="B106" s="30"/>
      <c r="L106" s="30"/>
    </row>
    <row r="107" spans="2:65" s="1" customFormat="1" ht="7" customHeight="1">
      <c r="B107" s="30"/>
      <c r="L107" s="30"/>
    </row>
    <row r="108" spans="2:65" s="1" customFormat="1" ht="29.25" customHeight="1">
      <c r="B108" s="30"/>
      <c r="C108" s="103" t="s">
        <v>113</v>
      </c>
      <c r="J108" s="112">
        <f>ROUND(J109 + J110 + J111 + J112 + J113 + J114,2)</f>
        <v>0</v>
      </c>
      <c r="L108" s="30"/>
      <c r="N108" s="113" t="s">
        <v>41</v>
      </c>
    </row>
    <row r="109" spans="2:65" s="1" customFormat="1" ht="18" customHeight="1">
      <c r="B109" s="114"/>
      <c r="C109" s="115"/>
      <c r="D109" s="234" t="s">
        <v>114</v>
      </c>
      <c r="E109" s="235"/>
      <c r="F109" s="235"/>
      <c r="G109" s="115"/>
      <c r="H109" s="115"/>
      <c r="I109" s="115"/>
      <c r="J109" s="117">
        <v>0</v>
      </c>
      <c r="K109" s="115"/>
      <c r="L109" s="114"/>
      <c r="M109" s="115"/>
      <c r="N109" s="118" t="s">
        <v>42</v>
      </c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9" t="s">
        <v>115</v>
      </c>
      <c r="AZ109" s="115"/>
      <c r="BA109" s="115"/>
      <c r="BB109" s="115"/>
      <c r="BC109" s="115"/>
      <c r="BD109" s="115"/>
      <c r="BE109" s="120">
        <f t="shared" ref="BE109:BE114" si="0">IF(N109="základní",J109,0)</f>
        <v>0</v>
      </c>
      <c r="BF109" s="120">
        <f t="shared" ref="BF109:BF114" si="1">IF(N109="snížená",J109,0)</f>
        <v>0</v>
      </c>
      <c r="BG109" s="120">
        <f t="shared" ref="BG109:BG114" si="2">IF(N109="zákl. přenesená",J109,0)</f>
        <v>0</v>
      </c>
      <c r="BH109" s="120">
        <f t="shared" ref="BH109:BH114" si="3">IF(N109="sníž. přenesená",J109,0)</f>
        <v>0</v>
      </c>
      <c r="BI109" s="120">
        <f t="shared" ref="BI109:BI114" si="4">IF(N109="nulová",J109,0)</f>
        <v>0</v>
      </c>
      <c r="BJ109" s="119" t="s">
        <v>85</v>
      </c>
      <c r="BK109" s="115"/>
      <c r="BL109" s="115"/>
      <c r="BM109" s="115"/>
    </row>
    <row r="110" spans="2:65" s="1" customFormat="1" ht="18" customHeight="1">
      <c r="B110" s="114"/>
      <c r="C110" s="115"/>
      <c r="D110" s="234" t="s">
        <v>116</v>
      </c>
      <c r="E110" s="235"/>
      <c r="F110" s="235"/>
      <c r="G110" s="115"/>
      <c r="H110" s="115"/>
      <c r="I110" s="115"/>
      <c r="J110" s="117">
        <v>0</v>
      </c>
      <c r="K110" s="115"/>
      <c r="L110" s="114"/>
      <c r="M110" s="115"/>
      <c r="N110" s="118" t="s">
        <v>42</v>
      </c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9" t="s">
        <v>115</v>
      </c>
      <c r="AZ110" s="115"/>
      <c r="BA110" s="115"/>
      <c r="BB110" s="115"/>
      <c r="BC110" s="115"/>
      <c r="BD110" s="115"/>
      <c r="BE110" s="120">
        <f t="shared" si="0"/>
        <v>0</v>
      </c>
      <c r="BF110" s="120">
        <f t="shared" si="1"/>
        <v>0</v>
      </c>
      <c r="BG110" s="120">
        <f t="shared" si="2"/>
        <v>0</v>
      </c>
      <c r="BH110" s="120">
        <f t="shared" si="3"/>
        <v>0</v>
      </c>
      <c r="BI110" s="120">
        <f t="shared" si="4"/>
        <v>0</v>
      </c>
      <c r="BJ110" s="119" t="s">
        <v>85</v>
      </c>
      <c r="BK110" s="115"/>
      <c r="BL110" s="115"/>
      <c r="BM110" s="115"/>
    </row>
    <row r="111" spans="2:65" s="1" customFormat="1" ht="18" customHeight="1">
      <c r="B111" s="114"/>
      <c r="C111" s="115"/>
      <c r="D111" s="234" t="s">
        <v>117</v>
      </c>
      <c r="E111" s="235"/>
      <c r="F111" s="235"/>
      <c r="G111" s="115"/>
      <c r="H111" s="115"/>
      <c r="I111" s="115"/>
      <c r="J111" s="117">
        <v>0</v>
      </c>
      <c r="K111" s="115"/>
      <c r="L111" s="114"/>
      <c r="M111" s="115"/>
      <c r="N111" s="118" t="s">
        <v>42</v>
      </c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9" t="s">
        <v>115</v>
      </c>
      <c r="AZ111" s="115"/>
      <c r="BA111" s="115"/>
      <c r="BB111" s="115"/>
      <c r="BC111" s="115"/>
      <c r="BD111" s="115"/>
      <c r="BE111" s="120">
        <f t="shared" si="0"/>
        <v>0</v>
      </c>
      <c r="BF111" s="120">
        <f t="shared" si="1"/>
        <v>0</v>
      </c>
      <c r="BG111" s="120">
        <f t="shared" si="2"/>
        <v>0</v>
      </c>
      <c r="BH111" s="120">
        <f t="shared" si="3"/>
        <v>0</v>
      </c>
      <c r="BI111" s="120">
        <f t="shared" si="4"/>
        <v>0</v>
      </c>
      <c r="BJ111" s="119" t="s">
        <v>85</v>
      </c>
      <c r="BK111" s="115"/>
      <c r="BL111" s="115"/>
      <c r="BM111" s="115"/>
    </row>
    <row r="112" spans="2:65" s="1" customFormat="1" ht="18" customHeight="1">
      <c r="B112" s="114"/>
      <c r="C112" s="115"/>
      <c r="D112" s="234" t="s">
        <v>118</v>
      </c>
      <c r="E112" s="235"/>
      <c r="F112" s="235"/>
      <c r="G112" s="115"/>
      <c r="H112" s="115"/>
      <c r="I112" s="115"/>
      <c r="J112" s="117">
        <v>0</v>
      </c>
      <c r="K112" s="115"/>
      <c r="L112" s="114"/>
      <c r="M112" s="115"/>
      <c r="N112" s="118" t="s">
        <v>42</v>
      </c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9" t="s">
        <v>115</v>
      </c>
      <c r="AZ112" s="115"/>
      <c r="BA112" s="115"/>
      <c r="BB112" s="115"/>
      <c r="BC112" s="115"/>
      <c r="BD112" s="115"/>
      <c r="BE112" s="120">
        <f t="shared" si="0"/>
        <v>0</v>
      </c>
      <c r="BF112" s="120">
        <f t="shared" si="1"/>
        <v>0</v>
      </c>
      <c r="BG112" s="120">
        <f t="shared" si="2"/>
        <v>0</v>
      </c>
      <c r="BH112" s="120">
        <f t="shared" si="3"/>
        <v>0</v>
      </c>
      <c r="BI112" s="120">
        <f t="shared" si="4"/>
        <v>0</v>
      </c>
      <c r="BJ112" s="119" t="s">
        <v>85</v>
      </c>
      <c r="BK112" s="115"/>
      <c r="BL112" s="115"/>
      <c r="BM112" s="115"/>
    </row>
    <row r="113" spans="2:65" s="1" customFormat="1" ht="18" customHeight="1">
      <c r="B113" s="114"/>
      <c r="C113" s="115"/>
      <c r="D113" s="234" t="s">
        <v>119</v>
      </c>
      <c r="E113" s="235"/>
      <c r="F113" s="235"/>
      <c r="G113" s="115"/>
      <c r="H113" s="115"/>
      <c r="I113" s="115"/>
      <c r="J113" s="117">
        <v>0</v>
      </c>
      <c r="K113" s="115"/>
      <c r="L113" s="114"/>
      <c r="M113" s="115"/>
      <c r="N113" s="118" t="s">
        <v>42</v>
      </c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9" t="s">
        <v>115</v>
      </c>
      <c r="AZ113" s="115"/>
      <c r="BA113" s="115"/>
      <c r="BB113" s="115"/>
      <c r="BC113" s="115"/>
      <c r="BD113" s="115"/>
      <c r="BE113" s="120">
        <f t="shared" si="0"/>
        <v>0</v>
      </c>
      <c r="BF113" s="120">
        <f t="shared" si="1"/>
        <v>0</v>
      </c>
      <c r="BG113" s="120">
        <f t="shared" si="2"/>
        <v>0</v>
      </c>
      <c r="BH113" s="120">
        <f t="shared" si="3"/>
        <v>0</v>
      </c>
      <c r="BI113" s="120">
        <f t="shared" si="4"/>
        <v>0</v>
      </c>
      <c r="BJ113" s="119" t="s">
        <v>85</v>
      </c>
      <c r="BK113" s="115"/>
      <c r="BL113" s="115"/>
      <c r="BM113" s="115"/>
    </row>
    <row r="114" spans="2:65" s="1" customFormat="1" ht="18" customHeight="1">
      <c r="B114" s="114"/>
      <c r="C114" s="115"/>
      <c r="D114" s="116" t="s">
        <v>120</v>
      </c>
      <c r="E114" s="115"/>
      <c r="F114" s="115"/>
      <c r="G114" s="115"/>
      <c r="H114" s="115"/>
      <c r="I114" s="115"/>
      <c r="J114" s="117">
        <f>ROUND(J30*T114,2)</f>
        <v>0</v>
      </c>
      <c r="K114" s="115"/>
      <c r="L114" s="114"/>
      <c r="M114" s="115"/>
      <c r="N114" s="118" t="s">
        <v>42</v>
      </c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9" t="s">
        <v>121</v>
      </c>
      <c r="AZ114" s="115"/>
      <c r="BA114" s="115"/>
      <c r="BB114" s="115"/>
      <c r="BC114" s="115"/>
      <c r="BD114" s="115"/>
      <c r="BE114" s="120">
        <f t="shared" si="0"/>
        <v>0</v>
      </c>
      <c r="BF114" s="120">
        <f t="shared" si="1"/>
        <v>0</v>
      </c>
      <c r="BG114" s="120">
        <f t="shared" si="2"/>
        <v>0</v>
      </c>
      <c r="BH114" s="120">
        <f t="shared" si="3"/>
        <v>0</v>
      </c>
      <c r="BI114" s="120">
        <f t="shared" si="4"/>
        <v>0</v>
      </c>
      <c r="BJ114" s="119" t="s">
        <v>85</v>
      </c>
      <c r="BK114" s="115"/>
      <c r="BL114" s="115"/>
      <c r="BM114" s="115"/>
    </row>
    <row r="115" spans="2:65" s="1" customFormat="1" ht="10">
      <c r="B115" s="30"/>
      <c r="L115" s="30"/>
    </row>
    <row r="116" spans="2:65" s="1" customFormat="1" ht="29.25" customHeight="1">
      <c r="B116" s="30"/>
      <c r="C116" s="121" t="s">
        <v>122</v>
      </c>
      <c r="D116" s="93"/>
      <c r="E116" s="93"/>
      <c r="F116" s="93"/>
      <c r="G116" s="93"/>
      <c r="H116" s="93"/>
      <c r="I116" s="93"/>
      <c r="J116" s="122">
        <f>ROUND(J96+J108,2)</f>
        <v>0</v>
      </c>
      <c r="K116" s="93"/>
      <c r="L116" s="30"/>
    </row>
    <row r="117" spans="2:65" s="1" customFormat="1" ht="7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0"/>
    </row>
    <row r="121" spans="2:65" s="1" customFormat="1" ht="7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0"/>
    </row>
    <row r="122" spans="2:65" s="1" customFormat="1" ht="25" customHeight="1">
      <c r="B122" s="30"/>
      <c r="C122" s="19" t="s">
        <v>123</v>
      </c>
      <c r="L122" s="30"/>
    </row>
    <row r="123" spans="2:65" s="1" customFormat="1" ht="7" customHeight="1">
      <c r="B123" s="30"/>
      <c r="L123" s="30"/>
    </row>
    <row r="124" spans="2:65" s="1" customFormat="1" ht="12" customHeight="1">
      <c r="B124" s="30"/>
      <c r="C124" s="25" t="s">
        <v>16</v>
      </c>
      <c r="L124" s="30"/>
    </row>
    <row r="125" spans="2:65" s="1" customFormat="1" ht="16.5" customHeight="1">
      <c r="B125" s="30"/>
      <c r="E125" s="230" t="str">
        <f>E7</f>
        <v>Oprava střechy, výměna střešní krytiny, Mokrá 86</v>
      </c>
      <c r="F125" s="231"/>
      <c r="G125" s="231"/>
      <c r="H125" s="231"/>
      <c r="L125" s="30"/>
    </row>
    <row r="126" spans="2:65" s="1" customFormat="1" ht="12" customHeight="1">
      <c r="B126" s="30"/>
      <c r="C126" s="25" t="s">
        <v>95</v>
      </c>
      <c r="L126" s="30"/>
    </row>
    <row r="127" spans="2:65" s="1" customFormat="1" ht="16.5" customHeight="1">
      <c r="B127" s="30"/>
      <c r="E127" s="210" t="str">
        <f>E9</f>
        <v>002 - Nové konstrukce</v>
      </c>
      <c r="F127" s="232"/>
      <c r="G127" s="232"/>
      <c r="H127" s="232"/>
      <c r="L127" s="30"/>
    </row>
    <row r="128" spans="2:65" s="1" customFormat="1" ht="7" customHeight="1">
      <c r="B128" s="30"/>
      <c r="L128" s="30"/>
    </row>
    <row r="129" spans="2:65" s="1" customFormat="1" ht="12" customHeight="1">
      <c r="B129" s="30"/>
      <c r="C129" s="25" t="s">
        <v>20</v>
      </c>
      <c r="F129" s="23" t="str">
        <f>F12</f>
        <v xml:space="preserve"> </v>
      </c>
      <c r="I129" s="25" t="s">
        <v>22</v>
      </c>
      <c r="J129" s="50" t="str">
        <f>IF(J12="","",J12)</f>
        <v>28. 11. 2023</v>
      </c>
      <c r="L129" s="30"/>
    </row>
    <row r="130" spans="2:65" s="1" customFormat="1" ht="7" customHeight="1">
      <c r="B130" s="30"/>
      <c r="L130" s="30"/>
    </row>
    <row r="131" spans="2:65" s="1" customFormat="1" ht="15.15" customHeight="1">
      <c r="B131" s="30"/>
      <c r="C131" s="25" t="s">
        <v>24</v>
      </c>
      <c r="F131" s="23" t="str">
        <f>E15</f>
        <v>Základní umělecká škola Pozořice</v>
      </c>
      <c r="I131" s="25" t="s">
        <v>31</v>
      </c>
      <c r="J131" s="28" t="str">
        <f>E21</f>
        <v>Ing. Martin Sádovský</v>
      </c>
      <c r="L131" s="30"/>
    </row>
    <row r="132" spans="2:65" s="1" customFormat="1" ht="15.15" customHeight="1">
      <c r="B132" s="30"/>
      <c r="C132" s="25" t="s">
        <v>29</v>
      </c>
      <c r="F132" s="23" t="str">
        <f>IF(E18="","",E18)</f>
        <v>Vyplň údaj</v>
      </c>
      <c r="I132" s="25" t="s">
        <v>34</v>
      </c>
      <c r="J132" s="28" t="str">
        <f>E24</f>
        <v xml:space="preserve"> </v>
      </c>
      <c r="L132" s="30"/>
    </row>
    <row r="133" spans="2:65" s="1" customFormat="1" ht="10.25" customHeight="1">
      <c r="B133" s="30"/>
      <c r="L133" s="30"/>
    </row>
    <row r="134" spans="2:65" s="10" customFormat="1" ht="29.25" customHeight="1">
      <c r="B134" s="123"/>
      <c r="C134" s="124" t="s">
        <v>124</v>
      </c>
      <c r="D134" s="125" t="s">
        <v>62</v>
      </c>
      <c r="E134" s="125" t="s">
        <v>58</v>
      </c>
      <c r="F134" s="125" t="s">
        <v>59</v>
      </c>
      <c r="G134" s="125" t="s">
        <v>125</v>
      </c>
      <c r="H134" s="125" t="s">
        <v>126</v>
      </c>
      <c r="I134" s="125" t="s">
        <v>127</v>
      </c>
      <c r="J134" s="126" t="s">
        <v>101</v>
      </c>
      <c r="K134" s="127" t="s">
        <v>128</v>
      </c>
      <c r="L134" s="123"/>
      <c r="M134" s="57" t="s">
        <v>1</v>
      </c>
      <c r="N134" s="58" t="s">
        <v>41</v>
      </c>
      <c r="O134" s="58" t="s">
        <v>129</v>
      </c>
      <c r="P134" s="58" t="s">
        <v>130</v>
      </c>
      <c r="Q134" s="58" t="s">
        <v>131</v>
      </c>
      <c r="R134" s="58" t="s">
        <v>132</v>
      </c>
      <c r="S134" s="58" t="s">
        <v>133</v>
      </c>
      <c r="T134" s="59" t="s">
        <v>134</v>
      </c>
    </row>
    <row r="135" spans="2:65" s="1" customFormat="1" ht="22.75" customHeight="1">
      <c r="B135" s="30"/>
      <c r="C135" s="62" t="s">
        <v>135</v>
      </c>
      <c r="J135" s="128">
        <f>BK135</f>
        <v>0</v>
      </c>
      <c r="L135" s="30"/>
      <c r="M135" s="60"/>
      <c r="N135" s="51"/>
      <c r="O135" s="51"/>
      <c r="P135" s="129">
        <f>P136+P139</f>
        <v>0</v>
      </c>
      <c r="Q135" s="51"/>
      <c r="R135" s="129">
        <f>R136+R139</f>
        <v>20.488789020000002</v>
      </c>
      <c r="S135" s="51"/>
      <c r="T135" s="130">
        <f>T136+T139</f>
        <v>0</v>
      </c>
      <c r="AT135" s="15" t="s">
        <v>76</v>
      </c>
      <c r="AU135" s="15" t="s">
        <v>103</v>
      </c>
      <c r="BK135" s="131">
        <f>BK136+BK139</f>
        <v>0</v>
      </c>
    </row>
    <row r="136" spans="2:65" s="11" customFormat="1" ht="25.9" customHeight="1">
      <c r="B136" s="132"/>
      <c r="D136" s="133" t="s">
        <v>76</v>
      </c>
      <c r="E136" s="134" t="s">
        <v>136</v>
      </c>
      <c r="F136" s="134" t="s">
        <v>137</v>
      </c>
      <c r="I136" s="135"/>
      <c r="J136" s="136">
        <f>BK136</f>
        <v>0</v>
      </c>
      <c r="L136" s="132"/>
      <c r="M136" s="137"/>
      <c r="P136" s="138">
        <f>P137</f>
        <v>0</v>
      </c>
      <c r="R136" s="138">
        <f>R137</f>
        <v>3.7323399999999998</v>
      </c>
      <c r="T136" s="139">
        <f>T137</f>
        <v>0</v>
      </c>
      <c r="AR136" s="133" t="s">
        <v>85</v>
      </c>
      <c r="AT136" s="140" t="s">
        <v>76</v>
      </c>
      <c r="AU136" s="140" t="s">
        <v>77</v>
      </c>
      <c r="AY136" s="133" t="s">
        <v>138</v>
      </c>
      <c r="BK136" s="141">
        <f>BK137</f>
        <v>0</v>
      </c>
    </row>
    <row r="137" spans="2:65" s="11" customFormat="1" ht="22.75" customHeight="1">
      <c r="B137" s="132"/>
      <c r="D137" s="133" t="s">
        <v>76</v>
      </c>
      <c r="E137" s="142" t="s">
        <v>153</v>
      </c>
      <c r="F137" s="142" t="s">
        <v>264</v>
      </c>
      <c r="I137" s="135"/>
      <c r="J137" s="143">
        <f>BK137</f>
        <v>0</v>
      </c>
      <c r="L137" s="132"/>
      <c r="M137" s="137"/>
      <c r="P137" s="138">
        <f>P138</f>
        <v>0</v>
      </c>
      <c r="R137" s="138">
        <f>R138</f>
        <v>3.7323399999999998</v>
      </c>
      <c r="T137" s="139">
        <f>T138</f>
        <v>0</v>
      </c>
      <c r="AR137" s="133" t="s">
        <v>85</v>
      </c>
      <c r="AT137" s="140" t="s">
        <v>76</v>
      </c>
      <c r="AU137" s="140" t="s">
        <v>85</v>
      </c>
      <c r="AY137" s="133" t="s">
        <v>138</v>
      </c>
      <c r="BK137" s="141">
        <f>BK138</f>
        <v>0</v>
      </c>
    </row>
    <row r="138" spans="2:65" s="1" customFormat="1" ht="24.15" customHeight="1">
      <c r="B138" s="114"/>
      <c r="C138" s="144" t="s">
        <v>85</v>
      </c>
      <c r="D138" s="144" t="s">
        <v>141</v>
      </c>
      <c r="E138" s="145" t="s">
        <v>265</v>
      </c>
      <c r="F138" s="146" t="s">
        <v>266</v>
      </c>
      <c r="G138" s="147" t="s">
        <v>165</v>
      </c>
      <c r="H138" s="148">
        <v>59</v>
      </c>
      <c r="I138" s="149"/>
      <c r="J138" s="150">
        <f>ROUND(I138*H138,2)</f>
        <v>0</v>
      </c>
      <c r="K138" s="151"/>
      <c r="L138" s="30"/>
      <c r="M138" s="152" t="s">
        <v>1</v>
      </c>
      <c r="N138" s="113" t="s">
        <v>42</v>
      </c>
      <c r="P138" s="153">
        <f>O138*H138</f>
        <v>0</v>
      </c>
      <c r="Q138" s="153">
        <v>6.3259999999999997E-2</v>
      </c>
      <c r="R138" s="153">
        <f>Q138*H138</f>
        <v>3.7323399999999998</v>
      </c>
      <c r="S138" s="153">
        <v>0</v>
      </c>
      <c r="T138" s="154">
        <f>S138*H138</f>
        <v>0</v>
      </c>
      <c r="AR138" s="155" t="s">
        <v>145</v>
      </c>
      <c r="AT138" s="155" t="s">
        <v>141</v>
      </c>
      <c r="AU138" s="155" t="s">
        <v>87</v>
      </c>
      <c r="AY138" s="15" t="s">
        <v>138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5" t="s">
        <v>85</v>
      </c>
      <c r="BK138" s="156">
        <f>ROUND(I138*H138,2)</f>
        <v>0</v>
      </c>
      <c r="BL138" s="15" t="s">
        <v>145</v>
      </c>
      <c r="BM138" s="155" t="s">
        <v>267</v>
      </c>
    </row>
    <row r="139" spans="2:65" s="11" customFormat="1" ht="25.9" customHeight="1">
      <c r="B139" s="132"/>
      <c r="D139" s="133" t="s">
        <v>76</v>
      </c>
      <c r="E139" s="134" t="s">
        <v>193</v>
      </c>
      <c r="F139" s="134" t="s">
        <v>194</v>
      </c>
      <c r="I139" s="135"/>
      <c r="J139" s="136">
        <f>BK139</f>
        <v>0</v>
      </c>
      <c r="L139" s="132"/>
      <c r="M139" s="137"/>
      <c r="P139" s="138">
        <f>P140+P148+P151+P186+P198+P221</f>
        <v>0</v>
      </c>
      <c r="R139" s="138">
        <f>R140+R148+R151+R186+R198+R221</f>
        <v>16.756449020000002</v>
      </c>
      <c r="T139" s="139">
        <f>T140+T148+T151+T186+T198+T221</f>
        <v>0</v>
      </c>
      <c r="AR139" s="133" t="s">
        <v>87</v>
      </c>
      <c r="AT139" s="140" t="s">
        <v>76</v>
      </c>
      <c r="AU139" s="140" t="s">
        <v>77</v>
      </c>
      <c r="AY139" s="133" t="s">
        <v>138</v>
      </c>
      <c r="BK139" s="141">
        <f>BK140+BK148+BK151+BK186+BK198+BK221</f>
        <v>0</v>
      </c>
    </row>
    <row r="140" spans="2:65" s="11" customFormat="1" ht="22.75" customHeight="1">
      <c r="B140" s="132"/>
      <c r="D140" s="133" t="s">
        <v>76</v>
      </c>
      <c r="E140" s="142" t="s">
        <v>195</v>
      </c>
      <c r="F140" s="142" t="s">
        <v>196</v>
      </c>
      <c r="I140" s="135"/>
      <c r="J140" s="143">
        <f>BK140</f>
        <v>0</v>
      </c>
      <c r="L140" s="132"/>
      <c r="M140" s="137"/>
      <c r="P140" s="138">
        <f>SUM(P141:P147)</f>
        <v>0</v>
      </c>
      <c r="R140" s="138">
        <f>SUM(R141:R147)</f>
        <v>0.59530321000000008</v>
      </c>
      <c r="T140" s="139">
        <f>SUM(T141:T147)</f>
        <v>0</v>
      </c>
      <c r="AR140" s="133" t="s">
        <v>87</v>
      </c>
      <c r="AT140" s="140" t="s">
        <v>76</v>
      </c>
      <c r="AU140" s="140" t="s">
        <v>85</v>
      </c>
      <c r="AY140" s="133" t="s">
        <v>138</v>
      </c>
      <c r="BK140" s="141">
        <f>SUM(BK141:BK147)</f>
        <v>0</v>
      </c>
    </row>
    <row r="141" spans="2:65" s="1" customFormat="1" ht="24.15" customHeight="1">
      <c r="B141" s="114"/>
      <c r="C141" s="144" t="s">
        <v>87</v>
      </c>
      <c r="D141" s="144" t="s">
        <v>141</v>
      </c>
      <c r="E141" s="145" t="s">
        <v>268</v>
      </c>
      <c r="F141" s="146" t="s">
        <v>269</v>
      </c>
      <c r="G141" s="147" t="s">
        <v>144</v>
      </c>
      <c r="H141" s="148">
        <v>79.5</v>
      </c>
      <c r="I141" s="149"/>
      <c r="J141" s="150">
        <f>ROUND(I141*H141,2)</f>
        <v>0</v>
      </c>
      <c r="K141" s="151"/>
      <c r="L141" s="30"/>
      <c r="M141" s="152" t="s">
        <v>1</v>
      </c>
      <c r="N141" s="113" t="s">
        <v>42</v>
      </c>
      <c r="P141" s="153">
        <f>O141*H141</f>
        <v>0</v>
      </c>
      <c r="Q141" s="153">
        <v>8.8000000000000003E-4</v>
      </c>
      <c r="R141" s="153">
        <f>Q141*H141</f>
        <v>6.9960000000000008E-2</v>
      </c>
      <c r="S141" s="153">
        <v>0</v>
      </c>
      <c r="T141" s="154">
        <f>S141*H141</f>
        <v>0</v>
      </c>
      <c r="AR141" s="155" t="s">
        <v>201</v>
      </c>
      <c r="AT141" s="155" t="s">
        <v>141</v>
      </c>
      <c r="AU141" s="155" t="s">
        <v>87</v>
      </c>
      <c r="AY141" s="15" t="s">
        <v>138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5" t="s">
        <v>85</v>
      </c>
      <c r="BK141" s="156">
        <f>ROUND(I141*H141,2)</f>
        <v>0</v>
      </c>
      <c r="BL141" s="15" t="s">
        <v>201</v>
      </c>
      <c r="BM141" s="155" t="s">
        <v>270</v>
      </c>
    </row>
    <row r="142" spans="2:65" s="1" customFormat="1" ht="44.25" customHeight="1">
      <c r="B142" s="114"/>
      <c r="C142" s="179" t="s">
        <v>153</v>
      </c>
      <c r="D142" s="179" t="s">
        <v>271</v>
      </c>
      <c r="E142" s="180" t="s">
        <v>272</v>
      </c>
      <c r="F142" s="181" t="s">
        <v>273</v>
      </c>
      <c r="G142" s="182" t="s">
        <v>144</v>
      </c>
      <c r="H142" s="183">
        <v>92.656999999999996</v>
      </c>
      <c r="I142" s="184"/>
      <c r="J142" s="185">
        <f>ROUND(I142*H142,2)</f>
        <v>0</v>
      </c>
      <c r="K142" s="186"/>
      <c r="L142" s="187"/>
      <c r="M142" s="188" t="s">
        <v>1</v>
      </c>
      <c r="N142" s="189" t="s">
        <v>42</v>
      </c>
      <c r="P142" s="153">
        <f>O142*H142</f>
        <v>0</v>
      </c>
      <c r="Q142" s="153">
        <v>5.5300000000000002E-3</v>
      </c>
      <c r="R142" s="153">
        <f>Q142*H142</f>
        <v>0.51239321000000004</v>
      </c>
      <c r="S142" s="153">
        <v>0</v>
      </c>
      <c r="T142" s="154">
        <f>S142*H142</f>
        <v>0</v>
      </c>
      <c r="AR142" s="155" t="s">
        <v>274</v>
      </c>
      <c r="AT142" s="155" t="s">
        <v>271</v>
      </c>
      <c r="AU142" s="155" t="s">
        <v>87</v>
      </c>
      <c r="AY142" s="15" t="s">
        <v>138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5" t="s">
        <v>85</v>
      </c>
      <c r="BK142" s="156">
        <f>ROUND(I142*H142,2)</f>
        <v>0</v>
      </c>
      <c r="BL142" s="15" t="s">
        <v>201</v>
      </c>
      <c r="BM142" s="155" t="s">
        <v>275</v>
      </c>
    </row>
    <row r="143" spans="2:65" s="12" customFormat="1" ht="10">
      <c r="B143" s="157"/>
      <c r="D143" s="158" t="s">
        <v>147</v>
      </c>
      <c r="F143" s="160" t="s">
        <v>276</v>
      </c>
      <c r="H143" s="161">
        <v>92.656999999999996</v>
      </c>
      <c r="I143" s="162"/>
      <c r="L143" s="157"/>
      <c r="M143" s="163"/>
      <c r="T143" s="164"/>
      <c r="AT143" s="159" t="s">
        <v>147</v>
      </c>
      <c r="AU143" s="159" t="s">
        <v>87</v>
      </c>
      <c r="AV143" s="12" t="s">
        <v>87</v>
      </c>
      <c r="AW143" s="12" t="s">
        <v>3</v>
      </c>
      <c r="AX143" s="12" t="s">
        <v>85</v>
      </c>
      <c r="AY143" s="159" t="s">
        <v>138</v>
      </c>
    </row>
    <row r="144" spans="2:65" s="1" customFormat="1" ht="37.75" customHeight="1">
      <c r="B144" s="114"/>
      <c r="C144" s="144" t="s">
        <v>145</v>
      </c>
      <c r="D144" s="144" t="s">
        <v>141</v>
      </c>
      <c r="E144" s="145" t="s">
        <v>277</v>
      </c>
      <c r="F144" s="146" t="s">
        <v>278</v>
      </c>
      <c r="G144" s="147" t="s">
        <v>200</v>
      </c>
      <c r="H144" s="148">
        <v>3</v>
      </c>
      <c r="I144" s="149"/>
      <c r="J144" s="150">
        <f>ROUND(I144*H144,2)</f>
        <v>0</v>
      </c>
      <c r="K144" s="151"/>
      <c r="L144" s="30"/>
      <c r="M144" s="152" t="s">
        <v>1</v>
      </c>
      <c r="N144" s="113" t="s">
        <v>42</v>
      </c>
      <c r="P144" s="153">
        <f>O144*H144</f>
        <v>0</v>
      </c>
      <c r="Q144" s="153">
        <v>1.08E-3</v>
      </c>
      <c r="R144" s="153">
        <f>Q144*H144</f>
        <v>3.2399999999999998E-3</v>
      </c>
      <c r="S144" s="153">
        <v>0</v>
      </c>
      <c r="T144" s="154">
        <f>S144*H144</f>
        <v>0</v>
      </c>
      <c r="AR144" s="155" t="s">
        <v>201</v>
      </c>
      <c r="AT144" s="155" t="s">
        <v>141</v>
      </c>
      <c r="AU144" s="155" t="s">
        <v>87</v>
      </c>
      <c r="AY144" s="15" t="s">
        <v>138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5" t="s">
        <v>85</v>
      </c>
      <c r="BK144" s="156">
        <f>ROUND(I144*H144,2)</f>
        <v>0</v>
      </c>
      <c r="BL144" s="15" t="s">
        <v>201</v>
      </c>
      <c r="BM144" s="155" t="s">
        <v>279</v>
      </c>
    </row>
    <row r="145" spans="2:65" s="1" customFormat="1" ht="24.15" customHeight="1">
      <c r="B145" s="114"/>
      <c r="C145" s="179" t="s">
        <v>162</v>
      </c>
      <c r="D145" s="179" t="s">
        <v>271</v>
      </c>
      <c r="E145" s="180" t="s">
        <v>280</v>
      </c>
      <c r="F145" s="181" t="s">
        <v>281</v>
      </c>
      <c r="G145" s="182" t="s">
        <v>200</v>
      </c>
      <c r="H145" s="183">
        <v>3</v>
      </c>
      <c r="I145" s="184"/>
      <c r="J145" s="185">
        <f>ROUND(I145*H145,2)</f>
        <v>0</v>
      </c>
      <c r="K145" s="186"/>
      <c r="L145" s="187"/>
      <c r="M145" s="188" t="s">
        <v>1</v>
      </c>
      <c r="N145" s="189" t="s">
        <v>42</v>
      </c>
      <c r="P145" s="153">
        <f>O145*H145</f>
        <v>0</v>
      </c>
      <c r="Q145" s="153">
        <v>2.0200000000000001E-3</v>
      </c>
      <c r="R145" s="153">
        <f>Q145*H145</f>
        <v>6.0600000000000003E-3</v>
      </c>
      <c r="S145" s="153">
        <v>0</v>
      </c>
      <c r="T145" s="154">
        <f>S145*H145</f>
        <v>0</v>
      </c>
      <c r="AR145" s="155" t="s">
        <v>274</v>
      </c>
      <c r="AT145" s="155" t="s">
        <v>271</v>
      </c>
      <c r="AU145" s="155" t="s">
        <v>87</v>
      </c>
      <c r="AY145" s="15" t="s">
        <v>138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5" t="s">
        <v>85</v>
      </c>
      <c r="BK145" s="156">
        <f>ROUND(I145*H145,2)</f>
        <v>0</v>
      </c>
      <c r="BL145" s="15" t="s">
        <v>201</v>
      </c>
      <c r="BM145" s="155" t="s">
        <v>282</v>
      </c>
    </row>
    <row r="146" spans="2:65" s="1" customFormat="1" ht="37.75" customHeight="1">
      <c r="B146" s="114"/>
      <c r="C146" s="144" t="s">
        <v>167</v>
      </c>
      <c r="D146" s="144" t="s">
        <v>141</v>
      </c>
      <c r="E146" s="145" t="s">
        <v>283</v>
      </c>
      <c r="F146" s="146" t="s">
        <v>284</v>
      </c>
      <c r="G146" s="147" t="s">
        <v>200</v>
      </c>
      <c r="H146" s="148">
        <v>1</v>
      </c>
      <c r="I146" s="149"/>
      <c r="J146" s="150">
        <f>ROUND(I146*H146,2)</f>
        <v>0</v>
      </c>
      <c r="K146" s="151"/>
      <c r="L146" s="30"/>
      <c r="M146" s="152" t="s">
        <v>1</v>
      </c>
      <c r="N146" s="113" t="s">
        <v>42</v>
      </c>
      <c r="P146" s="153">
        <f>O146*H146</f>
        <v>0</v>
      </c>
      <c r="Q146" s="153">
        <v>3.65E-3</v>
      </c>
      <c r="R146" s="153">
        <f>Q146*H146</f>
        <v>3.65E-3</v>
      </c>
      <c r="S146" s="153">
        <v>0</v>
      </c>
      <c r="T146" s="154">
        <f>S146*H146</f>
        <v>0</v>
      </c>
      <c r="AR146" s="155" t="s">
        <v>201</v>
      </c>
      <c r="AT146" s="155" t="s">
        <v>141</v>
      </c>
      <c r="AU146" s="155" t="s">
        <v>87</v>
      </c>
      <c r="AY146" s="15" t="s">
        <v>138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5" t="s">
        <v>85</v>
      </c>
      <c r="BK146" s="156">
        <f>ROUND(I146*H146,2)</f>
        <v>0</v>
      </c>
      <c r="BL146" s="15" t="s">
        <v>201</v>
      </c>
      <c r="BM146" s="155" t="s">
        <v>285</v>
      </c>
    </row>
    <row r="147" spans="2:65" s="1" customFormat="1" ht="24.15" customHeight="1">
      <c r="B147" s="114"/>
      <c r="C147" s="144" t="s">
        <v>172</v>
      </c>
      <c r="D147" s="144" t="s">
        <v>141</v>
      </c>
      <c r="E147" s="145" t="s">
        <v>286</v>
      </c>
      <c r="F147" s="146" t="s">
        <v>287</v>
      </c>
      <c r="G147" s="147" t="s">
        <v>288</v>
      </c>
      <c r="H147" s="190"/>
      <c r="I147" s="149"/>
      <c r="J147" s="150">
        <f>ROUND(I147*H147,2)</f>
        <v>0</v>
      </c>
      <c r="K147" s="151"/>
      <c r="L147" s="30"/>
      <c r="M147" s="152" t="s">
        <v>1</v>
      </c>
      <c r="N147" s="113" t="s">
        <v>42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AR147" s="155" t="s">
        <v>201</v>
      </c>
      <c r="AT147" s="155" t="s">
        <v>141</v>
      </c>
      <c r="AU147" s="155" t="s">
        <v>87</v>
      </c>
      <c r="AY147" s="15" t="s">
        <v>138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5" t="s">
        <v>85</v>
      </c>
      <c r="BK147" s="156">
        <f>ROUND(I147*H147,2)</f>
        <v>0</v>
      </c>
      <c r="BL147" s="15" t="s">
        <v>201</v>
      </c>
      <c r="BM147" s="155" t="s">
        <v>289</v>
      </c>
    </row>
    <row r="148" spans="2:65" s="11" customFormat="1" ht="22.75" customHeight="1">
      <c r="B148" s="132"/>
      <c r="D148" s="133" t="s">
        <v>76</v>
      </c>
      <c r="E148" s="142" t="s">
        <v>203</v>
      </c>
      <c r="F148" s="142" t="s">
        <v>204</v>
      </c>
      <c r="I148" s="135"/>
      <c r="J148" s="143">
        <f>BK148</f>
        <v>0</v>
      </c>
      <c r="L148" s="132"/>
      <c r="M148" s="137"/>
      <c r="P148" s="138">
        <f>SUM(P149:P150)</f>
        <v>0</v>
      </c>
      <c r="R148" s="138">
        <f>SUM(R149:R150)</f>
        <v>0</v>
      </c>
      <c r="T148" s="139">
        <f>SUM(T149:T150)</f>
        <v>0</v>
      </c>
      <c r="AR148" s="133" t="s">
        <v>87</v>
      </c>
      <c r="AT148" s="140" t="s">
        <v>76</v>
      </c>
      <c r="AU148" s="140" t="s">
        <v>85</v>
      </c>
      <c r="AY148" s="133" t="s">
        <v>138</v>
      </c>
      <c r="BK148" s="141">
        <f>SUM(BK149:BK150)</f>
        <v>0</v>
      </c>
    </row>
    <row r="149" spans="2:65" s="1" customFormat="1" ht="16.5" customHeight="1">
      <c r="B149" s="114"/>
      <c r="C149" s="144" t="s">
        <v>177</v>
      </c>
      <c r="D149" s="144" t="s">
        <v>141</v>
      </c>
      <c r="E149" s="145" t="s">
        <v>290</v>
      </c>
      <c r="F149" s="146" t="s">
        <v>291</v>
      </c>
      <c r="G149" s="147" t="s">
        <v>200</v>
      </c>
      <c r="H149" s="148">
        <v>1</v>
      </c>
      <c r="I149" s="149"/>
      <c r="J149" s="150">
        <f>ROUND(I149*H149,2)</f>
        <v>0</v>
      </c>
      <c r="K149" s="151"/>
      <c r="L149" s="30"/>
      <c r="M149" s="152" t="s">
        <v>1</v>
      </c>
      <c r="N149" s="113" t="s">
        <v>42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201</v>
      </c>
      <c r="AT149" s="155" t="s">
        <v>141</v>
      </c>
      <c r="AU149" s="155" t="s">
        <v>87</v>
      </c>
      <c r="AY149" s="15" t="s">
        <v>138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5" t="s">
        <v>85</v>
      </c>
      <c r="BK149" s="156">
        <f>ROUND(I149*H149,2)</f>
        <v>0</v>
      </c>
      <c r="BL149" s="15" t="s">
        <v>201</v>
      </c>
      <c r="BM149" s="155" t="s">
        <v>292</v>
      </c>
    </row>
    <row r="150" spans="2:65" s="1" customFormat="1" ht="18">
      <c r="B150" s="30"/>
      <c r="D150" s="158" t="s">
        <v>209</v>
      </c>
      <c r="F150" s="165" t="s">
        <v>293</v>
      </c>
      <c r="I150" s="115"/>
      <c r="L150" s="30"/>
      <c r="M150" s="166"/>
      <c r="T150" s="54"/>
      <c r="AT150" s="15" t="s">
        <v>209</v>
      </c>
      <c r="AU150" s="15" t="s">
        <v>87</v>
      </c>
    </row>
    <row r="151" spans="2:65" s="11" customFormat="1" ht="22.75" customHeight="1">
      <c r="B151" s="132"/>
      <c r="D151" s="133" t="s">
        <v>76</v>
      </c>
      <c r="E151" s="142" t="s">
        <v>211</v>
      </c>
      <c r="F151" s="142" t="s">
        <v>212</v>
      </c>
      <c r="I151" s="135"/>
      <c r="J151" s="143">
        <f>BK151</f>
        <v>0</v>
      </c>
      <c r="L151" s="132"/>
      <c r="M151" s="137"/>
      <c r="P151" s="138">
        <f>SUM(P152:P185)</f>
        <v>0</v>
      </c>
      <c r="R151" s="138">
        <f>SUM(R152:R185)</f>
        <v>3.5542877600000002</v>
      </c>
      <c r="T151" s="139">
        <f>SUM(T152:T185)</f>
        <v>0</v>
      </c>
      <c r="AR151" s="133" t="s">
        <v>87</v>
      </c>
      <c r="AT151" s="140" t="s">
        <v>76</v>
      </c>
      <c r="AU151" s="140" t="s">
        <v>85</v>
      </c>
      <c r="AY151" s="133" t="s">
        <v>138</v>
      </c>
      <c r="BK151" s="141">
        <f>SUM(BK152:BK185)</f>
        <v>0</v>
      </c>
    </row>
    <row r="152" spans="2:65" s="1" customFormat="1" ht="24.15" customHeight="1">
      <c r="B152" s="114"/>
      <c r="C152" s="144" t="s">
        <v>139</v>
      </c>
      <c r="D152" s="144" t="s">
        <v>141</v>
      </c>
      <c r="E152" s="145" t="s">
        <v>294</v>
      </c>
      <c r="F152" s="146" t="s">
        <v>295</v>
      </c>
      <c r="G152" s="147" t="s">
        <v>296</v>
      </c>
      <c r="H152" s="148">
        <v>2.508</v>
      </c>
      <c r="I152" s="149"/>
      <c r="J152" s="150">
        <f>ROUND(I152*H152,2)</f>
        <v>0</v>
      </c>
      <c r="K152" s="151"/>
      <c r="L152" s="30"/>
      <c r="M152" s="152" t="s">
        <v>1</v>
      </c>
      <c r="N152" s="113" t="s">
        <v>42</v>
      </c>
      <c r="P152" s="153">
        <f>O152*H152</f>
        <v>0</v>
      </c>
      <c r="Q152" s="153">
        <v>1.2199999999999999E-3</v>
      </c>
      <c r="R152" s="153">
        <f>Q152*H152</f>
        <v>3.0597599999999999E-3</v>
      </c>
      <c r="S152" s="153">
        <v>0</v>
      </c>
      <c r="T152" s="154">
        <f>S152*H152</f>
        <v>0</v>
      </c>
      <c r="AR152" s="155" t="s">
        <v>201</v>
      </c>
      <c r="AT152" s="155" t="s">
        <v>141</v>
      </c>
      <c r="AU152" s="155" t="s">
        <v>87</v>
      </c>
      <c r="AY152" s="15" t="s">
        <v>138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5" t="s">
        <v>85</v>
      </c>
      <c r="BK152" s="156">
        <f>ROUND(I152*H152,2)</f>
        <v>0</v>
      </c>
      <c r="BL152" s="15" t="s">
        <v>201</v>
      </c>
      <c r="BM152" s="155" t="s">
        <v>297</v>
      </c>
    </row>
    <row r="153" spans="2:65" s="12" customFormat="1" ht="10">
      <c r="B153" s="157"/>
      <c r="D153" s="158" t="s">
        <v>147</v>
      </c>
      <c r="E153" s="159" t="s">
        <v>1</v>
      </c>
      <c r="F153" s="160" t="s">
        <v>298</v>
      </c>
      <c r="H153" s="161">
        <v>2.508</v>
      </c>
      <c r="I153" s="162"/>
      <c r="L153" s="157"/>
      <c r="M153" s="163"/>
      <c r="T153" s="164"/>
      <c r="AT153" s="159" t="s">
        <v>147</v>
      </c>
      <c r="AU153" s="159" t="s">
        <v>87</v>
      </c>
      <c r="AV153" s="12" t="s">
        <v>87</v>
      </c>
      <c r="AW153" s="12" t="s">
        <v>33</v>
      </c>
      <c r="AX153" s="12" t="s">
        <v>85</v>
      </c>
      <c r="AY153" s="159" t="s">
        <v>138</v>
      </c>
    </row>
    <row r="154" spans="2:65" s="1" customFormat="1" ht="16.5" customHeight="1">
      <c r="B154" s="114"/>
      <c r="C154" s="144" t="s">
        <v>185</v>
      </c>
      <c r="D154" s="144" t="s">
        <v>141</v>
      </c>
      <c r="E154" s="145" t="s">
        <v>299</v>
      </c>
      <c r="F154" s="146" t="s">
        <v>300</v>
      </c>
      <c r="G154" s="147" t="s">
        <v>296</v>
      </c>
      <c r="H154" s="148">
        <v>50</v>
      </c>
      <c r="I154" s="149"/>
      <c r="J154" s="150">
        <f>ROUND(I154*H154,2)</f>
        <v>0</v>
      </c>
      <c r="K154" s="151"/>
      <c r="L154" s="30"/>
      <c r="M154" s="152" t="s">
        <v>1</v>
      </c>
      <c r="N154" s="113" t="s">
        <v>42</v>
      </c>
      <c r="P154" s="153">
        <f>O154*H154</f>
        <v>0</v>
      </c>
      <c r="Q154" s="153">
        <v>1.2199999999999999E-3</v>
      </c>
      <c r="R154" s="153">
        <f>Q154*H154</f>
        <v>6.0999999999999999E-2</v>
      </c>
      <c r="S154" s="153">
        <v>0</v>
      </c>
      <c r="T154" s="154">
        <f>S154*H154</f>
        <v>0</v>
      </c>
      <c r="AR154" s="155" t="s">
        <v>201</v>
      </c>
      <c r="AT154" s="155" t="s">
        <v>141</v>
      </c>
      <c r="AU154" s="155" t="s">
        <v>87</v>
      </c>
      <c r="AY154" s="15" t="s">
        <v>138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5" t="s">
        <v>85</v>
      </c>
      <c r="BK154" s="156">
        <f>ROUND(I154*H154,2)</f>
        <v>0</v>
      </c>
      <c r="BL154" s="15" t="s">
        <v>201</v>
      </c>
      <c r="BM154" s="155" t="s">
        <v>301</v>
      </c>
    </row>
    <row r="155" spans="2:65" s="1" customFormat="1" ht="21.75" customHeight="1">
      <c r="B155" s="114"/>
      <c r="C155" s="144" t="s">
        <v>189</v>
      </c>
      <c r="D155" s="144" t="s">
        <v>141</v>
      </c>
      <c r="E155" s="145" t="s">
        <v>302</v>
      </c>
      <c r="F155" s="146" t="s">
        <v>303</v>
      </c>
      <c r="G155" s="147" t="s">
        <v>200</v>
      </c>
      <c r="H155" s="148">
        <v>13</v>
      </c>
      <c r="I155" s="149"/>
      <c r="J155" s="150">
        <f>ROUND(I155*H155,2)</f>
        <v>0</v>
      </c>
      <c r="K155" s="151"/>
      <c r="L155" s="30"/>
      <c r="M155" s="152" t="s">
        <v>1</v>
      </c>
      <c r="N155" s="113" t="s">
        <v>42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AR155" s="155" t="s">
        <v>201</v>
      </c>
      <c r="AT155" s="155" t="s">
        <v>141</v>
      </c>
      <c r="AU155" s="155" t="s">
        <v>87</v>
      </c>
      <c r="AY155" s="15" t="s">
        <v>138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5" t="s">
        <v>85</v>
      </c>
      <c r="BK155" s="156">
        <f>ROUND(I155*H155,2)</f>
        <v>0</v>
      </c>
      <c r="BL155" s="15" t="s">
        <v>201</v>
      </c>
      <c r="BM155" s="155" t="s">
        <v>304</v>
      </c>
    </row>
    <row r="156" spans="2:65" s="1" customFormat="1" ht="18">
      <c r="B156" s="30"/>
      <c r="D156" s="158" t="s">
        <v>209</v>
      </c>
      <c r="F156" s="165" t="s">
        <v>305</v>
      </c>
      <c r="I156" s="115"/>
      <c r="L156" s="30"/>
      <c r="M156" s="166"/>
      <c r="T156" s="54"/>
      <c r="AT156" s="15" t="s">
        <v>209</v>
      </c>
      <c r="AU156" s="15" t="s">
        <v>87</v>
      </c>
    </row>
    <row r="157" spans="2:65" s="1" customFormat="1" ht="16.5" customHeight="1">
      <c r="B157" s="114"/>
      <c r="C157" s="179" t="s">
        <v>197</v>
      </c>
      <c r="D157" s="179" t="s">
        <v>271</v>
      </c>
      <c r="E157" s="180" t="s">
        <v>306</v>
      </c>
      <c r="F157" s="181" t="s">
        <v>307</v>
      </c>
      <c r="G157" s="182" t="s">
        <v>165</v>
      </c>
      <c r="H157" s="183">
        <v>1.95</v>
      </c>
      <c r="I157" s="184"/>
      <c r="J157" s="185">
        <f>ROUND(I157*H157,2)</f>
        <v>0</v>
      </c>
      <c r="K157" s="186"/>
      <c r="L157" s="187"/>
      <c r="M157" s="188" t="s">
        <v>1</v>
      </c>
      <c r="N157" s="189" t="s">
        <v>42</v>
      </c>
      <c r="P157" s="153">
        <f>O157*H157</f>
        <v>0</v>
      </c>
      <c r="Q157" s="153">
        <v>1.2999999999999999E-3</v>
      </c>
      <c r="R157" s="153">
        <f>Q157*H157</f>
        <v>2.5349999999999999E-3</v>
      </c>
      <c r="S157" s="153">
        <v>0</v>
      </c>
      <c r="T157" s="154">
        <f>S157*H157</f>
        <v>0</v>
      </c>
      <c r="AR157" s="155" t="s">
        <v>274</v>
      </c>
      <c r="AT157" s="155" t="s">
        <v>271</v>
      </c>
      <c r="AU157" s="155" t="s">
        <v>87</v>
      </c>
      <c r="AY157" s="15" t="s">
        <v>138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5" t="s">
        <v>85</v>
      </c>
      <c r="BK157" s="156">
        <f>ROUND(I157*H157,2)</f>
        <v>0</v>
      </c>
      <c r="BL157" s="15" t="s">
        <v>201</v>
      </c>
      <c r="BM157" s="155" t="s">
        <v>308</v>
      </c>
    </row>
    <row r="158" spans="2:65" s="12" customFormat="1" ht="10">
      <c r="B158" s="157"/>
      <c r="D158" s="158" t="s">
        <v>147</v>
      </c>
      <c r="F158" s="160" t="s">
        <v>309</v>
      </c>
      <c r="H158" s="161">
        <v>1.95</v>
      </c>
      <c r="I158" s="162"/>
      <c r="L158" s="157"/>
      <c r="M158" s="163"/>
      <c r="T158" s="164"/>
      <c r="AT158" s="159" t="s">
        <v>147</v>
      </c>
      <c r="AU158" s="159" t="s">
        <v>87</v>
      </c>
      <c r="AV158" s="12" t="s">
        <v>87</v>
      </c>
      <c r="AW158" s="12" t="s">
        <v>3</v>
      </c>
      <c r="AX158" s="12" t="s">
        <v>85</v>
      </c>
      <c r="AY158" s="159" t="s">
        <v>138</v>
      </c>
    </row>
    <row r="159" spans="2:65" s="1" customFormat="1" ht="16.5" customHeight="1">
      <c r="B159" s="114"/>
      <c r="C159" s="179" t="s">
        <v>205</v>
      </c>
      <c r="D159" s="179" t="s">
        <v>271</v>
      </c>
      <c r="E159" s="180" t="s">
        <v>310</v>
      </c>
      <c r="F159" s="181" t="s">
        <v>311</v>
      </c>
      <c r="G159" s="182" t="s">
        <v>312</v>
      </c>
      <c r="H159" s="183">
        <v>0.26</v>
      </c>
      <c r="I159" s="184"/>
      <c r="J159" s="185">
        <f>ROUND(I159*H159,2)</f>
        <v>0</v>
      </c>
      <c r="K159" s="186"/>
      <c r="L159" s="187"/>
      <c r="M159" s="188" t="s">
        <v>1</v>
      </c>
      <c r="N159" s="189" t="s">
        <v>42</v>
      </c>
      <c r="P159" s="153">
        <f>O159*H159</f>
        <v>0</v>
      </c>
      <c r="Q159" s="153">
        <v>3.3300000000000001E-3</v>
      </c>
      <c r="R159" s="153">
        <f>Q159*H159</f>
        <v>8.6580000000000001E-4</v>
      </c>
      <c r="S159" s="153">
        <v>0</v>
      </c>
      <c r="T159" s="154">
        <f>S159*H159</f>
        <v>0</v>
      </c>
      <c r="AR159" s="155" t="s">
        <v>274</v>
      </c>
      <c r="AT159" s="155" t="s">
        <v>271</v>
      </c>
      <c r="AU159" s="155" t="s">
        <v>87</v>
      </c>
      <c r="AY159" s="15" t="s">
        <v>138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5" t="s">
        <v>85</v>
      </c>
      <c r="BK159" s="156">
        <f>ROUND(I159*H159,2)</f>
        <v>0</v>
      </c>
      <c r="BL159" s="15" t="s">
        <v>201</v>
      </c>
      <c r="BM159" s="155" t="s">
        <v>313</v>
      </c>
    </row>
    <row r="160" spans="2:65" s="12" customFormat="1" ht="10">
      <c r="B160" s="157"/>
      <c r="D160" s="158" t="s">
        <v>147</v>
      </c>
      <c r="F160" s="160" t="s">
        <v>314</v>
      </c>
      <c r="H160" s="161">
        <v>0.26</v>
      </c>
      <c r="I160" s="162"/>
      <c r="L160" s="157"/>
      <c r="M160" s="163"/>
      <c r="T160" s="164"/>
      <c r="AT160" s="159" t="s">
        <v>147</v>
      </c>
      <c r="AU160" s="159" t="s">
        <v>87</v>
      </c>
      <c r="AV160" s="12" t="s">
        <v>87</v>
      </c>
      <c r="AW160" s="12" t="s">
        <v>3</v>
      </c>
      <c r="AX160" s="12" t="s">
        <v>85</v>
      </c>
      <c r="AY160" s="159" t="s">
        <v>138</v>
      </c>
    </row>
    <row r="161" spans="2:65" s="1" customFormat="1" ht="21.75" customHeight="1">
      <c r="B161" s="114"/>
      <c r="C161" s="179" t="s">
        <v>213</v>
      </c>
      <c r="D161" s="179" t="s">
        <v>271</v>
      </c>
      <c r="E161" s="180" t="s">
        <v>315</v>
      </c>
      <c r="F161" s="181" t="s">
        <v>316</v>
      </c>
      <c r="G161" s="182" t="s">
        <v>312</v>
      </c>
      <c r="H161" s="183">
        <v>0.26</v>
      </c>
      <c r="I161" s="184"/>
      <c r="J161" s="185">
        <f>ROUND(I161*H161,2)</f>
        <v>0</v>
      </c>
      <c r="K161" s="186"/>
      <c r="L161" s="187"/>
      <c r="M161" s="188" t="s">
        <v>1</v>
      </c>
      <c r="N161" s="189" t="s">
        <v>42</v>
      </c>
      <c r="P161" s="153">
        <f>O161*H161</f>
        <v>0</v>
      </c>
      <c r="Q161" s="153">
        <v>8.7200000000000003E-3</v>
      </c>
      <c r="R161" s="153">
        <f>Q161*H161</f>
        <v>2.2672E-3</v>
      </c>
      <c r="S161" s="153">
        <v>0</v>
      </c>
      <c r="T161" s="154">
        <f>S161*H161</f>
        <v>0</v>
      </c>
      <c r="AR161" s="155" t="s">
        <v>274</v>
      </c>
      <c r="AT161" s="155" t="s">
        <v>271</v>
      </c>
      <c r="AU161" s="155" t="s">
        <v>87</v>
      </c>
      <c r="AY161" s="15" t="s">
        <v>138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5" t="s">
        <v>85</v>
      </c>
      <c r="BK161" s="156">
        <f>ROUND(I161*H161,2)</f>
        <v>0</v>
      </c>
      <c r="BL161" s="15" t="s">
        <v>201</v>
      </c>
      <c r="BM161" s="155" t="s">
        <v>317</v>
      </c>
    </row>
    <row r="162" spans="2:65" s="12" customFormat="1" ht="10">
      <c r="B162" s="157"/>
      <c r="D162" s="158" t="s">
        <v>147</v>
      </c>
      <c r="F162" s="160" t="s">
        <v>314</v>
      </c>
      <c r="H162" s="161">
        <v>0.26</v>
      </c>
      <c r="I162" s="162"/>
      <c r="L162" s="157"/>
      <c r="M162" s="163"/>
      <c r="T162" s="164"/>
      <c r="AT162" s="159" t="s">
        <v>147</v>
      </c>
      <c r="AU162" s="159" t="s">
        <v>87</v>
      </c>
      <c r="AV162" s="12" t="s">
        <v>87</v>
      </c>
      <c r="AW162" s="12" t="s">
        <v>3</v>
      </c>
      <c r="AX162" s="12" t="s">
        <v>85</v>
      </c>
      <c r="AY162" s="159" t="s">
        <v>138</v>
      </c>
    </row>
    <row r="163" spans="2:65" s="1" customFormat="1" ht="33" customHeight="1">
      <c r="B163" s="114"/>
      <c r="C163" s="144" t="s">
        <v>8</v>
      </c>
      <c r="D163" s="144" t="s">
        <v>141</v>
      </c>
      <c r="E163" s="145" t="s">
        <v>318</v>
      </c>
      <c r="F163" s="146" t="s">
        <v>319</v>
      </c>
      <c r="G163" s="147" t="s">
        <v>165</v>
      </c>
      <c r="H163" s="148">
        <v>27.8</v>
      </c>
      <c r="I163" s="149"/>
      <c r="J163" s="150">
        <f>ROUND(I163*H163,2)</f>
        <v>0</v>
      </c>
      <c r="K163" s="151"/>
      <c r="L163" s="30"/>
      <c r="M163" s="152" t="s">
        <v>1</v>
      </c>
      <c r="N163" s="113" t="s">
        <v>42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201</v>
      </c>
      <c r="AT163" s="155" t="s">
        <v>141</v>
      </c>
      <c r="AU163" s="155" t="s">
        <v>87</v>
      </c>
      <c r="AY163" s="15" t="s">
        <v>138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5" t="s">
        <v>85</v>
      </c>
      <c r="BK163" s="156">
        <f>ROUND(I163*H163,2)</f>
        <v>0</v>
      </c>
      <c r="BL163" s="15" t="s">
        <v>201</v>
      </c>
      <c r="BM163" s="155" t="s">
        <v>320</v>
      </c>
    </row>
    <row r="164" spans="2:65" s="12" customFormat="1" ht="10">
      <c r="B164" s="157"/>
      <c r="D164" s="158" t="s">
        <v>147</v>
      </c>
      <c r="E164" s="159" t="s">
        <v>1</v>
      </c>
      <c r="F164" s="160" t="s">
        <v>321</v>
      </c>
      <c r="H164" s="161">
        <v>24.4</v>
      </c>
      <c r="I164" s="162"/>
      <c r="L164" s="157"/>
      <c r="M164" s="163"/>
      <c r="T164" s="164"/>
      <c r="AT164" s="159" t="s">
        <v>147</v>
      </c>
      <c r="AU164" s="159" t="s">
        <v>87</v>
      </c>
      <c r="AV164" s="12" t="s">
        <v>87</v>
      </c>
      <c r="AW164" s="12" t="s">
        <v>33</v>
      </c>
      <c r="AX164" s="12" t="s">
        <v>77</v>
      </c>
      <c r="AY164" s="159" t="s">
        <v>138</v>
      </c>
    </row>
    <row r="165" spans="2:65" s="12" customFormat="1" ht="10">
      <c r="B165" s="157"/>
      <c r="D165" s="158" t="s">
        <v>147</v>
      </c>
      <c r="E165" s="159" t="s">
        <v>1</v>
      </c>
      <c r="F165" s="160" t="s">
        <v>322</v>
      </c>
      <c r="H165" s="161">
        <v>3.4</v>
      </c>
      <c r="I165" s="162"/>
      <c r="L165" s="157"/>
      <c r="M165" s="163"/>
      <c r="T165" s="164"/>
      <c r="AT165" s="159" t="s">
        <v>147</v>
      </c>
      <c r="AU165" s="159" t="s">
        <v>87</v>
      </c>
      <c r="AV165" s="12" t="s">
        <v>87</v>
      </c>
      <c r="AW165" s="12" t="s">
        <v>33</v>
      </c>
      <c r="AX165" s="12" t="s">
        <v>77</v>
      </c>
      <c r="AY165" s="159" t="s">
        <v>138</v>
      </c>
    </row>
    <row r="166" spans="2:65" s="13" customFormat="1" ht="10">
      <c r="B166" s="167"/>
      <c r="D166" s="158" t="s">
        <v>147</v>
      </c>
      <c r="E166" s="168" t="s">
        <v>1</v>
      </c>
      <c r="F166" s="169" t="s">
        <v>219</v>
      </c>
      <c r="H166" s="170">
        <v>27.8</v>
      </c>
      <c r="I166" s="171"/>
      <c r="L166" s="167"/>
      <c r="M166" s="172"/>
      <c r="T166" s="173"/>
      <c r="AT166" s="168" t="s">
        <v>147</v>
      </c>
      <c r="AU166" s="168" t="s">
        <v>87</v>
      </c>
      <c r="AV166" s="13" t="s">
        <v>145</v>
      </c>
      <c r="AW166" s="13" t="s">
        <v>33</v>
      </c>
      <c r="AX166" s="13" t="s">
        <v>85</v>
      </c>
      <c r="AY166" s="168" t="s">
        <v>138</v>
      </c>
    </row>
    <row r="167" spans="2:65" s="1" customFormat="1" ht="21.75" customHeight="1">
      <c r="B167" s="114"/>
      <c r="C167" s="179" t="s">
        <v>201</v>
      </c>
      <c r="D167" s="179" t="s">
        <v>271</v>
      </c>
      <c r="E167" s="180" t="s">
        <v>323</v>
      </c>
      <c r="F167" s="181" t="s">
        <v>324</v>
      </c>
      <c r="G167" s="182" t="s">
        <v>296</v>
      </c>
      <c r="H167" s="183">
        <v>0.35599999999999998</v>
      </c>
      <c r="I167" s="184"/>
      <c r="J167" s="185">
        <f>ROUND(I167*H167,2)</f>
        <v>0</v>
      </c>
      <c r="K167" s="186"/>
      <c r="L167" s="187"/>
      <c r="M167" s="188" t="s">
        <v>1</v>
      </c>
      <c r="N167" s="189" t="s">
        <v>42</v>
      </c>
      <c r="P167" s="153">
        <f>O167*H167</f>
        <v>0</v>
      </c>
      <c r="Q167" s="153">
        <v>0.55000000000000004</v>
      </c>
      <c r="R167" s="153">
        <f>Q167*H167</f>
        <v>0.1958</v>
      </c>
      <c r="S167" s="153">
        <v>0</v>
      </c>
      <c r="T167" s="154">
        <f>S167*H167</f>
        <v>0</v>
      </c>
      <c r="AR167" s="155" t="s">
        <v>274</v>
      </c>
      <c r="AT167" s="155" t="s">
        <v>271</v>
      </c>
      <c r="AU167" s="155" t="s">
        <v>87</v>
      </c>
      <c r="AY167" s="15" t="s">
        <v>138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5" t="s">
        <v>85</v>
      </c>
      <c r="BK167" s="156">
        <f>ROUND(I167*H167,2)</f>
        <v>0</v>
      </c>
      <c r="BL167" s="15" t="s">
        <v>201</v>
      </c>
      <c r="BM167" s="155" t="s">
        <v>325</v>
      </c>
    </row>
    <row r="168" spans="2:65" s="12" customFormat="1" ht="10">
      <c r="B168" s="157"/>
      <c r="D168" s="158" t="s">
        <v>147</v>
      </c>
      <c r="F168" s="160" t="s">
        <v>326</v>
      </c>
      <c r="H168" s="161">
        <v>0.35599999999999998</v>
      </c>
      <c r="I168" s="162"/>
      <c r="L168" s="157"/>
      <c r="M168" s="163"/>
      <c r="T168" s="164"/>
      <c r="AT168" s="159" t="s">
        <v>147</v>
      </c>
      <c r="AU168" s="159" t="s">
        <v>87</v>
      </c>
      <c r="AV168" s="12" t="s">
        <v>87</v>
      </c>
      <c r="AW168" s="12" t="s">
        <v>3</v>
      </c>
      <c r="AX168" s="12" t="s">
        <v>85</v>
      </c>
      <c r="AY168" s="159" t="s">
        <v>138</v>
      </c>
    </row>
    <row r="169" spans="2:65" s="1" customFormat="1" ht="33" customHeight="1">
      <c r="B169" s="114"/>
      <c r="C169" s="144" t="s">
        <v>229</v>
      </c>
      <c r="D169" s="144" t="s">
        <v>141</v>
      </c>
      <c r="E169" s="145" t="s">
        <v>327</v>
      </c>
      <c r="F169" s="146" t="s">
        <v>328</v>
      </c>
      <c r="G169" s="147" t="s">
        <v>165</v>
      </c>
      <c r="H169" s="148">
        <v>38.5</v>
      </c>
      <c r="I169" s="149"/>
      <c r="J169" s="150">
        <f>ROUND(I169*H169,2)</f>
        <v>0</v>
      </c>
      <c r="K169" s="151"/>
      <c r="L169" s="30"/>
      <c r="M169" s="152" t="s">
        <v>1</v>
      </c>
      <c r="N169" s="113" t="s">
        <v>42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AR169" s="155" t="s">
        <v>201</v>
      </c>
      <c r="AT169" s="155" t="s">
        <v>141</v>
      </c>
      <c r="AU169" s="155" t="s">
        <v>87</v>
      </c>
      <c r="AY169" s="15" t="s">
        <v>138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5" t="s">
        <v>85</v>
      </c>
      <c r="BK169" s="156">
        <f>ROUND(I169*H169,2)</f>
        <v>0</v>
      </c>
      <c r="BL169" s="15" t="s">
        <v>201</v>
      </c>
      <c r="BM169" s="155" t="s">
        <v>329</v>
      </c>
    </row>
    <row r="170" spans="2:65" s="12" customFormat="1" ht="10">
      <c r="B170" s="157"/>
      <c r="D170" s="158" t="s">
        <v>147</v>
      </c>
      <c r="E170" s="159" t="s">
        <v>1</v>
      </c>
      <c r="F170" s="160" t="s">
        <v>330</v>
      </c>
      <c r="H170" s="161">
        <v>32.5</v>
      </c>
      <c r="I170" s="162"/>
      <c r="L170" s="157"/>
      <c r="M170" s="163"/>
      <c r="T170" s="164"/>
      <c r="AT170" s="159" t="s">
        <v>147</v>
      </c>
      <c r="AU170" s="159" t="s">
        <v>87</v>
      </c>
      <c r="AV170" s="12" t="s">
        <v>87</v>
      </c>
      <c r="AW170" s="12" t="s">
        <v>33</v>
      </c>
      <c r="AX170" s="12" t="s">
        <v>77</v>
      </c>
      <c r="AY170" s="159" t="s">
        <v>138</v>
      </c>
    </row>
    <row r="171" spans="2:65" s="12" customFormat="1" ht="10">
      <c r="B171" s="157"/>
      <c r="D171" s="158" t="s">
        <v>147</v>
      </c>
      <c r="E171" s="159" t="s">
        <v>1</v>
      </c>
      <c r="F171" s="160" t="s">
        <v>331</v>
      </c>
      <c r="H171" s="161">
        <v>6</v>
      </c>
      <c r="I171" s="162"/>
      <c r="L171" s="157"/>
      <c r="M171" s="163"/>
      <c r="T171" s="164"/>
      <c r="AT171" s="159" t="s">
        <v>147</v>
      </c>
      <c r="AU171" s="159" t="s">
        <v>87</v>
      </c>
      <c r="AV171" s="12" t="s">
        <v>87</v>
      </c>
      <c r="AW171" s="12" t="s">
        <v>33</v>
      </c>
      <c r="AX171" s="12" t="s">
        <v>77</v>
      </c>
      <c r="AY171" s="159" t="s">
        <v>138</v>
      </c>
    </row>
    <row r="172" spans="2:65" s="13" customFormat="1" ht="10">
      <c r="B172" s="167"/>
      <c r="D172" s="158" t="s">
        <v>147</v>
      </c>
      <c r="E172" s="168" t="s">
        <v>1</v>
      </c>
      <c r="F172" s="169" t="s">
        <v>219</v>
      </c>
      <c r="H172" s="170">
        <v>38.5</v>
      </c>
      <c r="I172" s="171"/>
      <c r="L172" s="167"/>
      <c r="M172" s="172"/>
      <c r="T172" s="173"/>
      <c r="AT172" s="168" t="s">
        <v>147</v>
      </c>
      <c r="AU172" s="168" t="s">
        <v>87</v>
      </c>
      <c r="AV172" s="13" t="s">
        <v>145</v>
      </c>
      <c r="AW172" s="13" t="s">
        <v>33</v>
      </c>
      <c r="AX172" s="13" t="s">
        <v>85</v>
      </c>
      <c r="AY172" s="168" t="s">
        <v>138</v>
      </c>
    </row>
    <row r="173" spans="2:65" s="1" customFormat="1" ht="21.75" customHeight="1">
      <c r="B173" s="114"/>
      <c r="C173" s="179" t="s">
        <v>234</v>
      </c>
      <c r="D173" s="179" t="s">
        <v>271</v>
      </c>
      <c r="E173" s="180" t="s">
        <v>332</v>
      </c>
      <c r="F173" s="181" t="s">
        <v>333</v>
      </c>
      <c r="G173" s="182" t="s">
        <v>296</v>
      </c>
      <c r="H173" s="183">
        <v>0.97</v>
      </c>
      <c r="I173" s="184"/>
      <c r="J173" s="185">
        <f>ROUND(I173*H173,2)</f>
        <v>0</v>
      </c>
      <c r="K173" s="186"/>
      <c r="L173" s="187"/>
      <c r="M173" s="188" t="s">
        <v>1</v>
      </c>
      <c r="N173" s="189" t="s">
        <v>42</v>
      </c>
      <c r="P173" s="153">
        <f>O173*H173</f>
        <v>0</v>
      </c>
      <c r="Q173" s="153">
        <v>0.55000000000000004</v>
      </c>
      <c r="R173" s="153">
        <f>Q173*H173</f>
        <v>0.53349999999999997</v>
      </c>
      <c r="S173" s="153">
        <v>0</v>
      </c>
      <c r="T173" s="154">
        <f>S173*H173</f>
        <v>0</v>
      </c>
      <c r="AR173" s="155" t="s">
        <v>274</v>
      </c>
      <c r="AT173" s="155" t="s">
        <v>271</v>
      </c>
      <c r="AU173" s="155" t="s">
        <v>87</v>
      </c>
      <c r="AY173" s="15" t="s">
        <v>138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5" t="s">
        <v>85</v>
      </c>
      <c r="BK173" s="156">
        <f>ROUND(I173*H173,2)</f>
        <v>0</v>
      </c>
      <c r="BL173" s="15" t="s">
        <v>201</v>
      </c>
      <c r="BM173" s="155" t="s">
        <v>334</v>
      </c>
    </row>
    <row r="174" spans="2:65" s="12" customFormat="1" ht="10">
      <c r="B174" s="157"/>
      <c r="D174" s="158" t="s">
        <v>147</v>
      </c>
      <c r="F174" s="160" t="s">
        <v>335</v>
      </c>
      <c r="H174" s="161">
        <v>0.97</v>
      </c>
      <c r="I174" s="162"/>
      <c r="L174" s="157"/>
      <c r="M174" s="163"/>
      <c r="T174" s="164"/>
      <c r="AT174" s="159" t="s">
        <v>147</v>
      </c>
      <c r="AU174" s="159" t="s">
        <v>87</v>
      </c>
      <c r="AV174" s="12" t="s">
        <v>87</v>
      </c>
      <c r="AW174" s="12" t="s">
        <v>3</v>
      </c>
      <c r="AX174" s="12" t="s">
        <v>85</v>
      </c>
      <c r="AY174" s="159" t="s">
        <v>138</v>
      </c>
    </row>
    <row r="175" spans="2:65" s="1" customFormat="1" ht="33" customHeight="1">
      <c r="B175" s="114"/>
      <c r="C175" s="144" t="s">
        <v>238</v>
      </c>
      <c r="D175" s="144" t="s">
        <v>141</v>
      </c>
      <c r="E175" s="145" t="s">
        <v>336</v>
      </c>
      <c r="F175" s="146" t="s">
        <v>337</v>
      </c>
      <c r="G175" s="147" t="s">
        <v>144</v>
      </c>
      <c r="H175" s="148">
        <v>47.28</v>
      </c>
      <c r="I175" s="149"/>
      <c r="J175" s="150">
        <f>ROUND(I175*H175,2)</f>
        <v>0</v>
      </c>
      <c r="K175" s="151"/>
      <c r="L175" s="30"/>
      <c r="M175" s="152" t="s">
        <v>1</v>
      </c>
      <c r="N175" s="113" t="s">
        <v>42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AR175" s="155" t="s">
        <v>201</v>
      </c>
      <c r="AT175" s="155" t="s">
        <v>141</v>
      </c>
      <c r="AU175" s="155" t="s">
        <v>87</v>
      </c>
      <c r="AY175" s="15" t="s">
        <v>138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5" t="s">
        <v>85</v>
      </c>
      <c r="BK175" s="156">
        <f>ROUND(I175*H175,2)</f>
        <v>0</v>
      </c>
      <c r="BL175" s="15" t="s">
        <v>201</v>
      </c>
      <c r="BM175" s="155" t="s">
        <v>338</v>
      </c>
    </row>
    <row r="176" spans="2:65" s="12" customFormat="1" ht="10">
      <c r="B176" s="157"/>
      <c r="D176" s="158" t="s">
        <v>147</v>
      </c>
      <c r="E176" s="159" t="s">
        <v>1</v>
      </c>
      <c r="F176" s="160" t="s">
        <v>339</v>
      </c>
      <c r="H176" s="161">
        <v>47.28</v>
      </c>
      <c r="I176" s="162"/>
      <c r="L176" s="157"/>
      <c r="M176" s="163"/>
      <c r="T176" s="164"/>
      <c r="AT176" s="159" t="s">
        <v>147</v>
      </c>
      <c r="AU176" s="159" t="s">
        <v>87</v>
      </c>
      <c r="AV176" s="12" t="s">
        <v>87</v>
      </c>
      <c r="AW176" s="12" t="s">
        <v>33</v>
      </c>
      <c r="AX176" s="12" t="s">
        <v>85</v>
      </c>
      <c r="AY176" s="159" t="s">
        <v>138</v>
      </c>
    </row>
    <row r="177" spans="2:65" s="1" customFormat="1" ht="16.5" customHeight="1">
      <c r="B177" s="114"/>
      <c r="C177" s="179" t="s">
        <v>242</v>
      </c>
      <c r="D177" s="179" t="s">
        <v>271</v>
      </c>
      <c r="E177" s="180" t="s">
        <v>340</v>
      </c>
      <c r="F177" s="181" t="s">
        <v>341</v>
      </c>
      <c r="G177" s="182" t="s">
        <v>296</v>
      </c>
      <c r="H177" s="183">
        <v>1.1819999999999999</v>
      </c>
      <c r="I177" s="184"/>
      <c r="J177" s="185">
        <f>ROUND(I177*H177,2)</f>
        <v>0</v>
      </c>
      <c r="K177" s="186"/>
      <c r="L177" s="187"/>
      <c r="M177" s="188" t="s">
        <v>1</v>
      </c>
      <c r="N177" s="189" t="s">
        <v>42</v>
      </c>
      <c r="P177" s="153">
        <f>O177*H177</f>
        <v>0</v>
      </c>
      <c r="Q177" s="153">
        <v>0.55000000000000004</v>
      </c>
      <c r="R177" s="153">
        <f>Q177*H177</f>
        <v>0.65010000000000001</v>
      </c>
      <c r="S177" s="153">
        <v>0</v>
      </c>
      <c r="T177" s="154">
        <f>S177*H177</f>
        <v>0</v>
      </c>
      <c r="AR177" s="155" t="s">
        <v>274</v>
      </c>
      <c r="AT177" s="155" t="s">
        <v>271</v>
      </c>
      <c r="AU177" s="155" t="s">
        <v>87</v>
      </c>
      <c r="AY177" s="15" t="s">
        <v>138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5" t="s">
        <v>85</v>
      </c>
      <c r="BK177" s="156">
        <f>ROUND(I177*H177,2)</f>
        <v>0</v>
      </c>
      <c r="BL177" s="15" t="s">
        <v>201</v>
      </c>
      <c r="BM177" s="155" t="s">
        <v>342</v>
      </c>
    </row>
    <row r="178" spans="2:65" s="12" customFormat="1" ht="10">
      <c r="B178" s="157"/>
      <c r="D178" s="158" t="s">
        <v>147</v>
      </c>
      <c r="F178" s="160" t="s">
        <v>343</v>
      </c>
      <c r="H178" s="161">
        <v>1.1819999999999999</v>
      </c>
      <c r="I178" s="162"/>
      <c r="L178" s="157"/>
      <c r="M178" s="163"/>
      <c r="T178" s="164"/>
      <c r="AT178" s="159" t="s">
        <v>147</v>
      </c>
      <c r="AU178" s="159" t="s">
        <v>87</v>
      </c>
      <c r="AV178" s="12" t="s">
        <v>87</v>
      </c>
      <c r="AW178" s="12" t="s">
        <v>3</v>
      </c>
      <c r="AX178" s="12" t="s">
        <v>85</v>
      </c>
      <c r="AY178" s="159" t="s">
        <v>138</v>
      </c>
    </row>
    <row r="179" spans="2:65" s="1" customFormat="1" ht="33" customHeight="1">
      <c r="B179" s="114"/>
      <c r="C179" s="144" t="s">
        <v>7</v>
      </c>
      <c r="D179" s="144" t="s">
        <v>141</v>
      </c>
      <c r="E179" s="145" t="s">
        <v>344</v>
      </c>
      <c r="F179" s="146" t="s">
        <v>345</v>
      </c>
      <c r="G179" s="147" t="s">
        <v>144</v>
      </c>
      <c r="H179" s="148">
        <v>254.38</v>
      </c>
      <c r="I179" s="149"/>
      <c r="J179" s="150">
        <f>ROUND(I179*H179,2)</f>
        <v>0</v>
      </c>
      <c r="K179" s="151"/>
      <c r="L179" s="30"/>
      <c r="M179" s="152" t="s">
        <v>1</v>
      </c>
      <c r="N179" s="113" t="s">
        <v>42</v>
      </c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AR179" s="155" t="s">
        <v>201</v>
      </c>
      <c r="AT179" s="155" t="s">
        <v>141</v>
      </c>
      <c r="AU179" s="155" t="s">
        <v>87</v>
      </c>
      <c r="AY179" s="15" t="s">
        <v>138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5" t="s">
        <v>85</v>
      </c>
      <c r="BK179" s="156">
        <f>ROUND(I179*H179,2)</f>
        <v>0</v>
      </c>
      <c r="BL179" s="15" t="s">
        <v>201</v>
      </c>
      <c r="BM179" s="155" t="s">
        <v>346</v>
      </c>
    </row>
    <row r="180" spans="2:65" s="1" customFormat="1" ht="16.5" customHeight="1">
      <c r="B180" s="114"/>
      <c r="C180" s="144" t="s">
        <v>253</v>
      </c>
      <c r="D180" s="144" t="s">
        <v>141</v>
      </c>
      <c r="E180" s="145" t="s">
        <v>347</v>
      </c>
      <c r="F180" s="146" t="s">
        <v>348</v>
      </c>
      <c r="G180" s="147" t="s">
        <v>165</v>
      </c>
      <c r="H180" s="148">
        <v>318</v>
      </c>
      <c r="I180" s="149"/>
      <c r="J180" s="150">
        <f>ROUND(I180*H180,2)</f>
        <v>0</v>
      </c>
      <c r="K180" s="151"/>
      <c r="L180" s="30"/>
      <c r="M180" s="152" t="s">
        <v>1</v>
      </c>
      <c r="N180" s="113" t="s">
        <v>42</v>
      </c>
      <c r="P180" s="153">
        <f>O180*H180</f>
        <v>0</v>
      </c>
      <c r="Q180" s="153">
        <v>2.0000000000000002E-5</v>
      </c>
      <c r="R180" s="153">
        <f>Q180*H180</f>
        <v>6.3600000000000002E-3</v>
      </c>
      <c r="S180" s="153">
        <v>0</v>
      </c>
      <c r="T180" s="154">
        <f>S180*H180</f>
        <v>0</v>
      </c>
      <c r="AR180" s="155" t="s">
        <v>201</v>
      </c>
      <c r="AT180" s="155" t="s">
        <v>141</v>
      </c>
      <c r="AU180" s="155" t="s">
        <v>87</v>
      </c>
      <c r="AY180" s="15" t="s">
        <v>138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5" t="s">
        <v>85</v>
      </c>
      <c r="BK180" s="156">
        <f>ROUND(I180*H180,2)</f>
        <v>0</v>
      </c>
      <c r="BL180" s="15" t="s">
        <v>201</v>
      </c>
      <c r="BM180" s="155" t="s">
        <v>349</v>
      </c>
    </row>
    <row r="181" spans="2:65" s="1" customFormat="1" ht="16.5" customHeight="1">
      <c r="B181" s="114"/>
      <c r="C181" s="179" t="s">
        <v>257</v>
      </c>
      <c r="D181" s="179" t="s">
        <v>271</v>
      </c>
      <c r="E181" s="180" t="s">
        <v>350</v>
      </c>
      <c r="F181" s="181" t="s">
        <v>351</v>
      </c>
      <c r="G181" s="182" t="s">
        <v>296</v>
      </c>
      <c r="H181" s="183">
        <v>3.8159999999999998</v>
      </c>
      <c r="I181" s="184"/>
      <c r="J181" s="185">
        <f>ROUND(I181*H181,2)</f>
        <v>0</v>
      </c>
      <c r="K181" s="186"/>
      <c r="L181" s="187"/>
      <c r="M181" s="188" t="s">
        <v>1</v>
      </c>
      <c r="N181" s="189" t="s">
        <v>42</v>
      </c>
      <c r="P181" s="153">
        <f>O181*H181</f>
        <v>0</v>
      </c>
      <c r="Q181" s="153">
        <v>0.55000000000000004</v>
      </c>
      <c r="R181" s="153">
        <f>Q181*H181</f>
        <v>2.0988000000000002</v>
      </c>
      <c r="S181" s="153">
        <v>0</v>
      </c>
      <c r="T181" s="154">
        <f>S181*H181</f>
        <v>0</v>
      </c>
      <c r="AR181" s="155" t="s">
        <v>274</v>
      </c>
      <c r="AT181" s="155" t="s">
        <v>271</v>
      </c>
      <c r="AU181" s="155" t="s">
        <v>87</v>
      </c>
      <c r="AY181" s="15" t="s">
        <v>138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5" t="s">
        <v>85</v>
      </c>
      <c r="BK181" s="156">
        <f>ROUND(I181*H181,2)</f>
        <v>0</v>
      </c>
      <c r="BL181" s="15" t="s">
        <v>201</v>
      </c>
      <c r="BM181" s="155" t="s">
        <v>352</v>
      </c>
    </row>
    <row r="182" spans="2:65" s="12" customFormat="1" ht="10">
      <c r="B182" s="157"/>
      <c r="D182" s="158" t="s">
        <v>147</v>
      </c>
      <c r="E182" s="159" t="s">
        <v>1</v>
      </c>
      <c r="F182" s="160" t="s">
        <v>353</v>
      </c>
      <c r="H182" s="161">
        <v>3.0529999999999999</v>
      </c>
      <c r="I182" s="162"/>
      <c r="L182" s="157"/>
      <c r="M182" s="163"/>
      <c r="T182" s="164"/>
      <c r="AT182" s="159" t="s">
        <v>147</v>
      </c>
      <c r="AU182" s="159" t="s">
        <v>87</v>
      </c>
      <c r="AV182" s="12" t="s">
        <v>87</v>
      </c>
      <c r="AW182" s="12" t="s">
        <v>33</v>
      </c>
      <c r="AX182" s="12" t="s">
        <v>77</v>
      </c>
      <c r="AY182" s="159" t="s">
        <v>138</v>
      </c>
    </row>
    <row r="183" spans="2:65" s="12" customFormat="1" ht="10">
      <c r="B183" s="157"/>
      <c r="D183" s="158" t="s">
        <v>147</v>
      </c>
      <c r="E183" s="159" t="s">
        <v>1</v>
      </c>
      <c r="F183" s="160" t="s">
        <v>354</v>
      </c>
      <c r="H183" s="161">
        <v>0.76300000000000001</v>
      </c>
      <c r="I183" s="162"/>
      <c r="L183" s="157"/>
      <c r="M183" s="163"/>
      <c r="T183" s="164"/>
      <c r="AT183" s="159" t="s">
        <v>147</v>
      </c>
      <c r="AU183" s="159" t="s">
        <v>87</v>
      </c>
      <c r="AV183" s="12" t="s">
        <v>87</v>
      </c>
      <c r="AW183" s="12" t="s">
        <v>33</v>
      </c>
      <c r="AX183" s="12" t="s">
        <v>77</v>
      </c>
      <c r="AY183" s="159" t="s">
        <v>138</v>
      </c>
    </row>
    <row r="184" spans="2:65" s="13" customFormat="1" ht="10">
      <c r="B184" s="167"/>
      <c r="D184" s="158" t="s">
        <v>147</v>
      </c>
      <c r="E184" s="168" t="s">
        <v>1</v>
      </c>
      <c r="F184" s="169" t="s">
        <v>219</v>
      </c>
      <c r="H184" s="170">
        <v>3.8159999999999998</v>
      </c>
      <c r="I184" s="171"/>
      <c r="L184" s="167"/>
      <c r="M184" s="172"/>
      <c r="T184" s="173"/>
      <c r="AT184" s="168" t="s">
        <v>147</v>
      </c>
      <c r="AU184" s="168" t="s">
        <v>87</v>
      </c>
      <c r="AV184" s="13" t="s">
        <v>145</v>
      </c>
      <c r="AW184" s="13" t="s">
        <v>33</v>
      </c>
      <c r="AX184" s="13" t="s">
        <v>85</v>
      </c>
      <c r="AY184" s="168" t="s">
        <v>138</v>
      </c>
    </row>
    <row r="185" spans="2:65" s="1" customFormat="1" ht="24.15" customHeight="1">
      <c r="B185" s="114"/>
      <c r="C185" s="144" t="s">
        <v>355</v>
      </c>
      <c r="D185" s="144" t="s">
        <v>141</v>
      </c>
      <c r="E185" s="145" t="s">
        <v>356</v>
      </c>
      <c r="F185" s="146" t="s">
        <v>357</v>
      </c>
      <c r="G185" s="147" t="s">
        <v>288</v>
      </c>
      <c r="H185" s="190"/>
      <c r="I185" s="149"/>
      <c r="J185" s="150">
        <f>ROUND(I185*H185,2)</f>
        <v>0</v>
      </c>
      <c r="K185" s="151"/>
      <c r="L185" s="30"/>
      <c r="M185" s="152" t="s">
        <v>1</v>
      </c>
      <c r="N185" s="113" t="s">
        <v>42</v>
      </c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AR185" s="155" t="s">
        <v>201</v>
      </c>
      <c r="AT185" s="155" t="s">
        <v>141</v>
      </c>
      <c r="AU185" s="155" t="s">
        <v>87</v>
      </c>
      <c r="AY185" s="15" t="s">
        <v>138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5" t="s">
        <v>85</v>
      </c>
      <c r="BK185" s="156">
        <f>ROUND(I185*H185,2)</f>
        <v>0</v>
      </c>
      <c r="BL185" s="15" t="s">
        <v>201</v>
      </c>
      <c r="BM185" s="155" t="s">
        <v>358</v>
      </c>
    </row>
    <row r="186" spans="2:65" s="11" customFormat="1" ht="22.75" customHeight="1">
      <c r="B186" s="132"/>
      <c r="D186" s="133" t="s">
        <v>76</v>
      </c>
      <c r="E186" s="142" t="s">
        <v>223</v>
      </c>
      <c r="F186" s="142" t="s">
        <v>224</v>
      </c>
      <c r="I186" s="135"/>
      <c r="J186" s="143">
        <f>BK186</f>
        <v>0</v>
      </c>
      <c r="L186" s="132"/>
      <c r="M186" s="137"/>
      <c r="P186" s="138">
        <f>SUM(P187:P197)</f>
        <v>0</v>
      </c>
      <c r="R186" s="138">
        <f>SUM(R187:R197)</f>
        <v>0.85564775000000004</v>
      </c>
      <c r="T186" s="139">
        <f>SUM(T187:T197)</f>
        <v>0</v>
      </c>
      <c r="AR186" s="133" t="s">
        <v>87</v>
      </c>
      <c r="AT186" s="140" t="s">
        <v>76</v>
      </c>
      <c r="AU186" s="140" t="s">
        <v>85</v>
      </c>
      <c r="AY186" s="133" t="s">
        <v>138</v>
      </c>
      <c r="BK186" s="141">
        <f>SUM(BK187:BK197)</f>
        <v>0</v>
      </c>
    </row>
    <row r="187" spans="2:65" s="1" customFormat="1" ht="24.15" customHeight="1">
      <c r="B187" s="114"/>
      <c r="C187" s="144" t="s">
        <v>359</v>
      </c>
      <c r="D187" s="144" t="s">
        <v>141</v>
      </c>
      <c r="E187" s="145" t="s">
        <v>360</v>
      </c>
      <c r="F187" s="146" t="s">
        <v>361</v>
      </c>
      <c r="G187" s="147" t="s">
        <v>165</v>
      </c>
      <c r="H187" s="148">
        <v>59.1</v>
      </c>
      <c r="I187" s="149"/>
      <c r="J187" s="150">
        <f>ROUND(I187*H187,2)</f>
        <v>0</v>
      </c>
      <c r="K187" s="151"/>
      <c r="L187" s="30"/>
      <c r="M187" s="152" t="s">
        <v>1</v>
      </c>
      <c r="N187" s="113" t="s">
        <v>42</v>
      </c>
      <c r="P187" s="153">
        <f>O187*H187</f>
        <v>0</v>
      </c>
      <c r="Q187" s="153">
        <v>5.9100000000000003E-3</v>
      </c>
      <c r="R187" s="153">
        <f>Q187*H187</f>
        <v>0.34928100000000001</v>
      </c>
      <c r="S187" s="153">
        <v>0</v>
      </c>
      <c r="T187" s="154">
        <f>S187*H187</f>
        <v>0</v>
      </c>
      <c r="AR187" s="155" t="s">
        <v>201</v>
      </c>
      <c r="AT187" s="155" t="s">
        <v>141</v>
      </c>
      <c r="AU187" s="155" t="s">
        <v>87</v>
      </c>
      <c r="AY187" s="15" t="s">
        <v>138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5" t="s">
        <v>85</v>
      </c>
      <c r="BK187" s="156">
        <f>ROUND(I187*H187,2)</f>
        <v>0</v>
      </c>
      <c r="BL187" s="15" t="s">
        <v>201</v>
      </c>
      <c r="BM187" s="155" t="s">
        <v>362</v>
      </c>
    </row>
    <row r="188" spans="2:65" s="1" customFormat="1" ht="18">
      <c r="B188" s="30"/>
      <c r="D188" s="158" t="s">
        <v>209</v>
      </c>
      <c r="F188" s="165" t="s">
        <v>363</v>
      </c>
      <c r="I188" s="115"/>
      <c r="L188" s="30"/>
      <c r="M188" s="166"/>
      <c r="T188" s="54"/>
      <c r="AT188" s="15" t="s">
        <v>209</v>
      </c>
      <c r="AU188" s="15" t="s">
        <v>87</v>
      </c>
    </row>
    <row r="189" spans="2:65" s="1" customFormat="1" ht="16.5" customHeight="1">
      <c r="B189" s="114"/>
      <c r="C189" s="179" t="s">
        <v>364</v>
      </c>
      <c r="D189" s="179" t="s">
        <v>271</v>
      </c>
      <c r="E189" s="180" t="s">
        <v>365</v>
      </c>
      <c r="F189" s="181" t="s">
        <v>366</v>
      </c>
      <c r="G189" s="182" t="s">
        <v>165</v>
      </c>
      <c r="H189" s="183">
        <v>60</v>
      </c>
      <c r="I189" s="184"/>
      <c r="J189" s="185">
        <f>ROUND(I189*H189,2)</f>
        <v>0</v>
      </c>
      <c r="K189" s="186"/>
      <c r="L189" s="187"/>
      <c r="M189" s="188" t="s">
        <v>1</v>
      </c>
      <c r="N189" s="189" t="s">
        <v>42</v>
      </c>
      <c r="P189" s="153">
        <f>O189*H189</f>
        <v>0</v>
      </c>
      <c r="Q189" s="153">
        <v>1E-4</v>
      </c>
      <c r="R189" s="153">
        <f>Q189*H189</f>
        <v>6.0000000000000001E-3</v>
      </c>
      <c r="S189" s="153">
        <v>0</v>
      </c>
      <c r="T189" s="154">
        <f>S189*H189</f>
        <v>0</v>
      </c>
      <c r="AR189" s="155" t="s">
        <v>274</v>
      </c>
      <c r="AT189" s="155" t="s">
        <v>271</v>
      </c>
      <c r="AU189" s="155" t="s">
        <v>87</v>
      </c>
      <c r="AY189" s="15" t="s">
        <v>138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5" t="s">
        <v>85</v>
      </c>
      <c r="BK189" s="156">
        <f>ROUND(I189*H189,2)</f>
        <v>0</v>
      </c>
      <c r="BL189" s="15" t="s">
        <v>201</v>
      </c>
      <c r="BM189" s="155" t="s">
        <v>367</v>
      </c>
    </row>
    <row r="190" spans="2:65" s="1" customFormat="1" ht="33" customHeight="1">
      <c r="B190" s="114"/>
      <c r="C190" s="144" t="s">
        <v>368</v>
      </c>
      <c r="D190" s="144" t="s">
        <v>141</v>
      </c>
      <c r="E190" s="145" t="s">
        <v>369</v>
      </c>
      <c r="F190" s="146" t="s">
        <v>370</v>
      </c>
      <c r="G190" s="147" t="s">
        <v>165</v>
      </c>
      <c r="H190" s="148">
        <v>8.8249999999999993</v>
      </c>
      <c r="I190" s="149"/>
      <c r="J190" s="150">
        <f>ROUND(I190*H190,2)</f>
        <v>0</v>
      </c>
      <c r="K190" s="151"/>
      <c r="L190" s="30"/>
      <c r="M190" s="152" t="s">
        <v>1</v>
      </c>
      <c r="N190" s="113" t="s">
        <v>42</v>
      </c>
      <c r="P190" s="153">
        <f>O190*H190</f>
        <v>0</v>
      </c>
      <c r="Q190" s="153">
        <v>3.5100000000000001E-3</v>
      </c>
      <c r="R190" s="153">
        <f>Q190*H190</f>
        <v>3.097575E-2</v>
      </c>
      <c r="S190" s="153">
        <v>0</v>
      </c>
      <c r="T190" s="154">
        <f>S190*H190</f>
        <v>0</v>
      </c>
      <c r="AR190" s="155" t="s">
        <v>201</v>
      </c>
      <c r="AT190" s="155" t="s">
        <v>141</v>
      </c>
      <c r="AU190" s="155" t="s">
        <v>87</v>
      </c>
      <c r="AY190" s="15" t="s">
        <v>138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5" t="s">
        <v>85</v>
      </c>
      <c r="BK190" s="156">
        <f>ROUND(I190*H190,2)</f>
        <v>0</v>
      </c>
      <c r="BL190" s="15" t="s">
        <v>201</v>
      </c>
      <c r="BM190" s="155" t="s">
        <v>371</v>
      </c>
    </row>
    <row r="191" spans="2:65" s="12" customFormat="1" ht="10">
      <c r="B191" s="157"/>
      <c r="D191" s="158" t="s">
        <v>147</v>
      </c>
      <c r="E191" s="159" t="s">
        <v>1</v>
      </c>
      <c r="F191" s="160" t="s">
        <v>372</v>
      </c>
      <c r="H191" s="161">
        <v>8.8249999999999993</v>
      </c>
      <c r="I191" s="162"/>
      <c r="L191" s="157"/>
      <c r="M191" s="163"/>
      <c r="T191" s="164"/>
      <c r="AT191" s="159" t="s">
        <v>147</v>
      </c>
      <c r="AU191" s="159" t="s">
        <v>87</v>
      </c>
      <c r="AV191" s="12" t="s">
        <v>87</v>
      </c>
      <c r="AW191" s="12" t="s">
        <v>33</v>
      </c>
      <c r="AX191" s="12" t="s">
        <v>85</v>
      </c>
      <c r="AY191" s="159" t="s">
        <v>138</v>
      </c>
    </row>
    <row r="192" spans="2:65" s="1" customFormat="1" ht="24.15" customHeight="1">
      <c r="B192" s="114"/>
      <c r="C192" s="144" t="s">
        <v>373</v>
      </c>
      <c r="D192" s="144" t="s">
        <v>141</v>
      </c>
      <c r="E192" s="145" t="s">
        <v>374</v>
      </c>
      <c r="F192" s="146" t="s">
        <v>375</v>
      </c>
      <c r="G192" s="147" t="s">
        <v>165</v>
      </c>
      <c r="H192" s="148">
        <v>4.5</v>
      </c>
      <c r="I192" s="149"/>
      <c r="J192" s="150">
        <f>ROUND(I192*H192,2)</f>
        <v>0</v>
      </c>
      <c r="K192" s="151"/>
      <c r="L192" s="30"/>
      <c r="M192" s="152" t="s">
        <v>1</v>
      </c>
      <c r="N192" s="113" t="s">
        <v>42</v>
      </c>
      <c r="P192" s="153">
        <f>O192*H192</f>
        <v>0</v>
      </c>
      <c r="Q192" s="153">
        <v>4.3600000000000002E-3</v>
      </c>
      <c r="R192" s="153">
        <f>Q192*H192</f>
        <v>1.9620000000000002E-2</v>
      </c>
      <c r="S192" s="153">
        <v>0</v>
      </c>
      <c r="T192" s="154">
        <f>S192*H192</f>
        <v>0</v>
      </c>
      <c r="AR192" s="155" t="s">
        <v>201</v>
      </c>
      <c r="AT192" s="155" t="s">
        <v>141</v>
      </c>
      <c r="AU192" s="155" t="s">
        <v>87</v>
      </c>
      <c r="AY192" s="15" t="s">
        <v>138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5" t="s">
        <v>85</v>
      </c>
      <c r="BK192" s="156">
        <f>ROUND(I192*H192,2)</f>
        <v>0</v>
      </c>
      <c r="BL192" s="15" t="s">
        <v>201</v>
      </c>
      <c r="BM192" s="155" t="s">
        <v>376</v>
      </c>
    </row>
    <row r="193" spans="2:65" s="1" customFormat="1" ht="24.15" customHeight="1">
      <c r="B193" s="114"/>
      <c r="C193" s="144" t="s">
        <v>377</v>
      </c>
      <c r="D193" s="144" t="s">
        <v>141</v>
      </c>
      <c r="E193" s="145" t="s">
        <v>378</v>
      </c>
      <c r="F193" s="146" t="s">
        <v>379</v>
      </c>
      <c r="G193" s="147" t="s">
        <v>165</v>
      </c>
      <c r="H193" s="148">
        <v>18.100000000000001</v>
      </c>
      <c r="I193" s="149"/>
      <c r="J193" s="150">
        <f>ROUND(I193*H193,2)</f>
        <v>0</v>
      </c>
      <c r="K193" s="151"/>
      <c r="L193" s="30"/>
      <c r="M193" s="152" t="s">
        <v>1</v>
      </c>
      <c r="N193" s="113" t="s">
        <v>42</v>
      </c>
      <c r="P193" s="153">
        <f>O193*H193</f>
        <v>0</v>
      </c>
      <c r="Q193" s="153">
        <v>2.2799999999999999E-3</v>
      </c>
      <c r="R193" s="153">
        <f>Q193*H193</f>
        <v>4.1267999999999999E-2</v>
      </c>
      <c r="S193" s="153">
        <v>0</v>
      </c>
      <c r="T193" s="154">
        <f>S193*H193</f>
        <v>0</v>
      </c>
      <c r="AR193" s="155" t="s">
        <v>201</v>
      </c>
      <c r="AT193" s="155" t="s">
        <v>141</v>
      </c>
      <c r="AU193" s="155" t="s">
        <v>87</v>
      </c>
      <c r="AY193" s="15" t="s">
        <v>138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5" t="s">
        <v>85</v>
      </c>
      <c r="BK193" s="156">
        <f>ROUND(I193*H193,2)</f>
        <v>0</v>
      </c>
      <c r="BL193" s="15" t="s">
        <v>201</v>
      </c>
      <c r="BM193" s="155" t="s">
        <v>380</v>
      </c>
    </row>
    <row r="194" spans="2:65" s="1" customFormat="1" ht="24.15" customHeight="1">
      <c r="B194" s="114"/>
      <c r="C194" s="144" t="s">
        <v>381</v>
      </c>
      <c r="D194" s="144" t="s">
        <v>141</v>
      </c>
      <c r="E194" s="145" t="s">
        <v>382</v>
      </c>
      <c r="F194" s="146" t="s">
        <v>383</v>
      </c>
      <c r="G194" s="147" t="s">
        <v>165</v>
      </c>
      <c r="H194" s="148">
        <v>59.1</v>
      </c>
      <c r="I194" s="149"/>
      <c r="J194" s="150">
        <f>ROUND(I194*H194,2)</f>
        <v>0</v>
      </c>
      <c r="K194" s="151"/>
      <c r="L194" s="30"/>
      <c r="M194" s="152" t="s">
        <v>1</v>
      </c>
      <c r="N194" s="113" t="s">
        <v>42</v>
      </c>
      <c r="P194" s="153">
        <f>O194*H194</f>
        <v>0</v>
      </c>
      <c r="Q194" s="153">
        <v>5.6600000000000001E-3</v>
      </c>
      <c r="R194" s="153">
        <f>Q194*H194</f>
        <v>0.33450600000000003</v>
      </c>
      <c r="S194" s="153">
        <v>0</v>
      </c>
      <c r="T194" s="154">
        <f>S194*H194</f>
        <v>0</v>
      </c>
      <c r="AR194" s="155" t="s">
        <v>201</v>
      </c>
      <c r="AT194" s="155" t="s">
        <v>141</v>
      </c>
      <c r="AU194" s="155" t="s">
        <v>87</v>
      </c>
      <c r="AY194" s="15" t="s">
        <v>138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5" t="s">
        <v>85</v>
      </c>
      <c r="BK194" s="156">
        <f>ROUND(I194*H194,2)</f>
        <v>0</v>
      </c>
      <c r="BL194" s="15" t="s">
        <v>201</v>
      </c>
      <c r="BM194" s="155" t="s">
        <v>384</v>
      </c>
    </row>
    <row r="195" spans="2:65" s="1" customFormat="1" ht="24.15" customHeight="1">
      <c r="B195" s="114"/>
      <c r="C195" s="144" t="s">
        <v>385</v>
      </c>
      <c r="D195" s="144" t="s">
        <v>141</v>
      </c>
      <c r="E195" s="145" t="s">
        <v>386</v>
      </c>
      <c r="F195" s="146" t="s">
        <v>387</v>
      </c>
      <c r="G195" s="147" t="s">
        <v>165</v>
      </c>
      <c r="H195" s="148">
        <v>34.1</v>
      </c>
      <c r="I195" s="149"/>
      <c r="J195" s="150">
        <f>ROUND(I195*H195,2)</f>
        <v>0</v>
      </c>
      <c r="K195" s="151"/>
      <c r="L195" s="30"/>
      <c r="M195" s="152" t="s">
        <v>1</v>
      </c>
      <c r="N195" s="113" t="s">
        <v>42</v>
      </c>
      <c r="P195" s="153">
        <f>O195*H195</f>
        <v>0</v>
      </c>
      <c r="Q195" s="153">
        <v>2.1700000000000001E-3</v>
      </c>
      <c r="R195" s="153">
        <f>Q195*H195</f>
        <v>7.3997000000000007E-2</v>
      </c>
      <c r="S195" s="153">
        <v>0</v>
      </c>
      <c r="T195" s="154">
        <f>S195*H195</f>
        <v>0</v>
      </c>
      <c r="AR195" s="155" t="s">
        <v>201</v>
      </c>
      <c r="AT195" s="155" t="s">
        <v>141</v>
      </c>
      <c r="AU195" s="155" t="s">
        <v>87</v>
      </c>
      <c r="AY195" s="15" t="s">
        <v>138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5" t="s">
        <v>85</v>
      </c>
      <c r="BK195" s="156">
        <f>ROUND(I195*H195,2)</f>
        <v>0</v>
      </c>
      <c r="BL195" s="15" t="s">
        <v>201</v>
      </c>
      <c r="BM195" s="155" t="s">
        <v>388</v>
      </c>
    </row>
    <row r="196" spans="2:65" s="12" customFormat="1" ht="10">
      <c r="B196" s="157"/>
      <c r="D196" s="158" t="s">
        <v>147</v>
      </c>
      <c r="E196" s="159" t="s">
        <v>1</v>
      </c>
      <c r="F196" s="160" t="s">
        <v>389</v>
      </c>
      <c r="H196" s="161">
        <v>34.1</v>
      </c>
      <c r="I196" s="162"/>
      <c r="L196" s="157"/>
      <c r="M196" s="163"/>
      <c r="T196" s="164"/>
      <c r="AT196" s="159" t="s">
        <v>147</v>
      </c>
      <c r="AU196" s="159" t="s">
        <v>87</v>
      </c>
      <c r="AV196" s="12" t="s">
        <v>87</v>
      </c>
      <c r="AW196" s="12" t="s">
        <v>33</v>
      </c>
      <c r="AX196" s="12" t="s">
        <v>85</v>
      </c>
      <c r="AY196" s="159" t="s">
        <v>138</v>
      </c>
    </row>
    <row r="197" spans="2:65" s="1" customFormat="1" ht="24.15" customHeight="1">
      <c r="B197" s="114"/>
      <c r="C197" s="144" t="s">
        <v>274</v>
      </c>
      <c r="D197" s="144" t="s">
        <v>141</v>
      </c>
      <c r="E197" s="145" t="s">
        <v>390</v>
      </c>
      <c r="F197" s="146" t="s">
        <v>391</v>
      </c>
      <c r="G197" s="147" t="s">
        <v>288</v>
      </c>
      <c r="H197" s="190"/>
      <c r="I197" s="149"/>
      <c r="J197" s="150">
        <f>ROUND(I197*H197,2)</f>
        <v>0</v>
      </c>
      <c r="K197" s="151"/>
      <c r="L197" s="30"/>
      <c r="M197" s="152" t="s">
        <v>1</v>
      </c>
      <c r="N197" s="113" t="s">
        <v>42</v>
      </c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AR197" s="155" t="s">
        <v>201</v>
      </c>
      <c r="AT197" s="155" t="s">
        <v>141</v>
      </c>
      <c r="AU197" s="155" t="s">
        <v>87</v>
      </c>
      <c r="AY197" s="15" t="s">
        <v>138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5" t="s">
        <v>85</v>
      </c>
      <c r="BK197" s="156">
        <f>ROUND(I197*H197,2)</f>
        <v>0</v>
      </c>
      <c r="BL197" s="15" t="s">
        <v>201</v>
      </c>
      <c r="BM197" s="155" t="s">
        <v>392</v>
      </c>
    </row>
    <row r="198" spans="2:65" s="11" customFormat="1" ht="22.75" customHeight="1">
      <c r="B198" s="132"/>
      <c r="D198" s="133" t="s">
        <v>76</v>
      </c>
      <c r="E198" s="142" t="s">
        <v>247</v>
      </c>
      <c r="F198" s="142" t="s">
        <v>248</v>
      </c>
      <c r="I198" s="135"/>
      <c r="J198" s="143">
        <f>BK198</f>
        <v>0</v>
      </c>
      <c r="L198" s="132"/>
      <c r="M198" s="137"/>
      <c r="P198" s="138">
        <f>SUM(P199:P220)</f>
        <v>0</v>
      </c>
      <c r="R198" s="138">
        <f>SUM(R199:R220)</f>
        <v>11.594890300000001</v>
      </c>
      <c r="T198" s="139">
        <f>SUM(T199:T220)</f>
        <v>0</v>
      </c>
      <c r="AR198" s="133" t="s">
        <v>87</v>
      </c>
      <c r="AT198" s="140" t="s">
        <v>76</v>
      </c>
      <c r="AU198" s="140" t="s">
        <v>85</v>
      </c>
      <c r="AY198" s="133" t="s">
        <v>138</v>
      </c>
      <c r="BK198" s="141">
        <f>SUM(BK199:BK220)</f>
        <v>0</v>
      </c>
    </row>
    <row r="199" spans="2:65" s="1" customFormat="1" ht="24.15" customHeight="1">
      <c r="B199" s="114"/>
      <c r="C199" s="144" t="s">
        <v>393</v>
      </c>
      <c r="D199" s="144" t="s">
        <v>141</v>
      </c>
      <c r="E199" s="145" t="s">
        <v>394</v>
      </c>
      <c r="F199" s="146" t="s">
        <v>395</v>
      </c>
      <c r="G199" s="147" t="s">
        <v>144</v>
      </c>
      <c r="H199" s="148">
        <v>200</v>
      </c>
      <c r="I199" s="149"/>
      <c r="J199" s="150">
        <f>ROUND(I199*H199,2)</f>
        <v>0</v>
      </c>
      <c r="K199" s="151"/>
      <c r="L199" s="30"/>
      <c r="M199" s="152" t="s">
        <v>1</v>
      </c>
      <c r="N199" s="113" t="s">
        <v>42</v>
      </c>
      <c r="P199" s="153">
        <f>O199*H199</f>
        <v>0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AR199" s="155" t="s">
        <v>201</v>
      </c>
      <c r="AT199" s="155" t="s">
        <v>141</v>
      </c>
      <c r="AU199" s="155" t="s">
        <v>87</v>
      </c>
      <c r="AY199" s="15" t="s">
        <v>138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5" t="s">
        <v>85</v>
      </c>
      <c r="BK199" s="156">
        <f>ROUND(I199*H199,2)</f>
        <v>0</v>
      </c>
      <c r="BL199" s="15" t="s">
        <v>201</v>
      </c>
      <c r="BM199" s="155" t="s">
        <v>396</v>
      </c>
    </row>
    <row r="200" spans="2:65" s="1" customFormat="1" ht="24.15" customHeight="1">
      <c r="B200" s="114"/>
      <c r="C200" s="179" t="s">
        <v>397</v>
      </c>
      <c r="D200" s="179" t="s">
        <v>271</v>
      </c>
      <c r="E200" s="180" t="s">
        <v>398</v>
      </c>
      <c r="F200" s="181" t="s">
        <v>399</v>
      </c>
      <c r="G200" s="182" t="s">
        <v>200</v>
      </c>
      <c r="H200" s="183">
        <v>2922</v>
      </c>
      <c r="I200" s="184"/>
      <c r="J200" s="185">
        <f>ROUND(I200*H200,2)</f>
        <v>0</v>
      </c>
      <c r="K200" s="186"/>
      <c r="L200" s="187"/>
      <c r="M200" s="188" t="s">
        <v>1</v>
      </c>
      <c r="N200" s="189" t="s">
        <v>42</v>
      </c>
      <c r="P200" s="153">
        <f>O200*H200</f>
        <v>0</v>
      </c>
      <c r="Q200" s="153">
        <v>2.8999999999999998E-3</v>
      </c>
      <c r="R200" s="153">
        <f>Q200*H200</f>
        <v>8.4737999999999989</v>
      </c>
      <c r="S200" s="153">
        <v>0</v>
      </c>
      <c r="T200" s="154">
        <f>S200*H200</f>
        <v>0</v>
      </c>
      <c r="AR200" s="155" t="s">
        <v>274</v>
      </c>
      <c r="AT200" s="155" t="s">
        <v>271</v>
      </c>
      <c r="AU200" s="155" t="s">
        <v>87</v>
      </c>
      <c r="AY200" s="15" t="s">
        <v>138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5" t="s">
        <v>85</v>
      </c>
      <c r="BK200" s="156">
        <f>ROUND(I200*H200,2)</f>
        <v>0</v>
      </c>
      <c r="BL200" s="15" t="s">
        <v>201</v>
      </c>
      <c r="BM200" s="155" t="s">
        <v>400</v>
      </c>
    </row>
    <row r="201" spans="2:65" s="12" customFormat="1" ht="10">
      <c r="B201" s="157"/>
      <c r="D201" s="158" t="s">
        <v>147</v>
      </c>
      <c r="F201" s="160" t="s">
        <v>401</v>
      </c>
      <c r="H201" s="161">
        <v>2922</v>
      </c>
      <c r="I201" s="162"/>
      <c r="L201" s="157"/>
      <c r="M201" s="163"/>
      <c r="T201" s="164"/>
      <c r="AT201" s="159" t="s">
        <v>147</v>
      </c>
      <c r="AU201" s="159" t="s">
        <v>87</v>
      </c>
      <c r="AV201" s="12" t="s">
        <v>87</v>
      </c>
      <c r="AW201" s="12" t="s">
        <v>3</v>
      </c>
      <c r="AX201" s="12" t="s">
        <v>85</v>
      </c>
      <c r="AY201" s="159" t="s">
        <v>138</v>
      </c>
    </row>
    <row r="202" spans="2:65" s="1" customFormat="1" ht="24.15" customHeight="1">
      <c r="B202" s="114"/>
      <c r="C202" s="144" t="s">
        <v>402</v>
      </c>
      <c r="D202" s="144" t="s">
        <v>141</v>
      </c>
      <c r="E202" s="145" t="s">
        <v>403</v>
      </c>
      <c r="F202" s="146" t="s">
        <v>404</v>
      </c>
      <c r="G202" s="147" t="s">
        <v>165</v>
      </c>
      <c r="H202" s="148">
        <v>43.6</v>
      </c>
      <c r="I202" s="149"/>
      <c r="J202" s="150">
        <f>ROUND(I202*H202,2)</f>
        <v>0</v>
      </c>
      <c r="K202" s="151"/>
      <c r="L202" s="30"/>
      <c r="M202" s="152" t="s">
        <v>1</v>
      </c>
      <c r="N202" s="113" t="s">
        <v>42</v>
      </c>
      <c r="P202" s="153">
        <f>O202*H202</f>
        <v>0</v>
      </c>
      <c r="Q202" s="153">
        <v>1.25E-3</v>
      </c>
      <c r="R202" s="153">
        <f>Q202*H202</f>
        <v>5.45E-2</v>
      </c>
      <c r="S202" s="153">
        <v>0</v>
      </c>
      <c r="T202" s="154">
        <f>S202*H202</f>
        <v>0</v>
      </c>
      <c r="AR202" s="155" t="s">
        <v>201</v>
      </c>
      <c r="AT202" s="155" t="s">
        <v>141</v>
      </c>
      <c r="AU202" s="155" t="s">
        <v>87</v>
      </c>
      <c r="AY202" s="15" t="s">
        <v>138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5" t="s">
        <v>85</v>
      </c>
      <c r="BK202" s="156">
        <f>ROUND(I202*H202,2)</f>
        <v>0</v>
      </c>
      <c r="BL202" s="15" t="s">
        <v>201</v>
      </c>
      <c r="BM202" s="155" t="s">
        <v>405</v>
      </c>
    </row>
    <row r="203" spans="2:65" s="1" customFormat="1" ht="16.5" customHeight="1">
      <c r="B203" s="114"/>
      <c r="C203" s="179" t="s">
        <v>406</v>
      </c>
      <c r="D203" s="179" t="s">
        <v>271</v>
      </c>
      <c r="E203" s="180" t="s">
        <v>407</v>
      </c>
      <c r="F203" s="181" t="s">
        <v>408</v>
      </c>
      <c r="G203" s="182" t="s">
        <v>200</v>
      </c>
      <c r="H203" s="183">
        <v>131.001</v>
      </c>
      <c r="I203" s="184"/>
      <c r="J203" s="185">
        <f>ROUND(I203*H203,2)</f>
        <v>0</v>
      </c>
      <c r="K203" s="186"/>
      <c r="L203" s="187"/>
      <c r="M203" s="188" t="s">
        <v>1</v>
      </c>
      <c r="N203" s="189" t="s">
        <v>42</v>
      </c>
      <c r="P203" s="153">
        <f>O203*H203</f>
        <v>0</v>
      </c>
      <c r="Q203" s="153">
        <v>3.2000000000000002E-3</v>
      </c>
      <c r="R203" s="153">
        <f>Q203*H203</f>
        <v>0.41920320000000005</v>
      </c>
      <c r="S203" s="153">
        <v>0</v>
      </c>
      <c r="T203" s="154">
        <f>S203*H203</f>
        <v>0</v>
      </c>
      <c r="AR203" s="155" t="s">
        <v>274</v>
      </c>
      <c r="AT203" s="155" t="s">
        <v>271</v>
      </c>
      <c r="AU203" s="155" t="s">
        <v>87</v>
      </c>
      <c r="AY203" s="15" t="s">
        <v>138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5" t="s">
        <v>85</v>
      </c>
      <c r="BK203" s="156">
        <f>ROUND(I203*H203,2)</f>
        <v>0</v>
      </c>
      <c r="BL203" s="15" t="s">
        <v>201</v>
      </c>
      <c r="BM203" s="155" t="s">
        <v>409</v>
      </c>
    </row>
    <row r="204" spans="2:65" s="12" customFormat="1" ht="10">
      <c r="B204" s="157"/>
      <c r="D204" s="158" t="s">
        <v>147</v>
      </c>
      <c r="F204" s="160" t="s">
        <v>410</v>
      </c>
      <c r="H204" s="161">
        <v>131.001</v>
      </c>
      <c r="I204" s="162"/>
      <c r="L204" s="157"/>
      <c r="M204" s="163"/>
      <c r="T204" s="164"/>
      <c r="AT204" s="159" t="s">
        <v>147</v>
      </c>
      <c r="AU204" s="159" t="s">
        <v>87</v>
      </c>
      <c r="AV204" s="12" t="s">
        <v>87</v>
      </c>
      <c r="AW204" s="12" t="s">
        <v>3</v>
      </c>
      <c r="AX204" s="12" t="s">
        <v>85</v>
      </c>
      <c r="AY204" s="159" t="s">
        <v>138</v>
      </c>
    </row>
    <row r="205" spans="2:65" s="1" customFormat="1" ht="33" customHeight="1">
      <c r="B205" s="114"/>
      <c r="C205" s="144" t="s">
        <v>411</v>
      </c>
      <c r="D205" s="144" t="s">
        <v>141</v>
      </c>
      <c r="E205" s="145" t="s">
        <v>412</v>
      </c>
      <c r="F205" s="146" t="s">
        <v>413</v>
      </c>
      <c r="G205" s="147" t="s">
        <v>144</v>
      </c>
      <c r="H205" s="148">
        <v>254.38</v>
      </c>
      <c r="I205" s="149"/>
      <c r="J205" s="150">
        <f t="shared" ref="J205:J214" si="5">ROUND(I205*H205,2)</f>
        <v>0</v>
      </c>
      <c r="K205" s="151"/>
      <c r="L205" s="30"/>
      <c r="M205" s="152" t="s">
        <v>1</v>
      </c>
      <c r="N205" s="113" t="s">
        <v>42</v>
      </c>
      <c r="P205" s="153">
        <f t="shared" ref="P205:P214" si="6">O205*H205</f>
        <v>0</v>
      </c>
      <c r="Q205" s="153">
        <v>4.0000000000000003E-5</v>
      </c>
      <c r="R205" s="153">
        <f t="shared" ref="R205:R214" si="7">Q205*H205</f>
        <v>1.0175200000000001E-2</v>
      </c>
      <c r="S205" s="153">
        <v>0</v>
      </c>
      <c r="T205" s="154">
        <f t="shared" ref="T205:T214" si="8">S205*H205</f>
        <v>0</v>
      </c>
      <c r="AR205" s="155" t="s">
        <v>201</v>
      </c>
      <c r="AT205" s="155" t="s">
        <v>141</v>
      </c>
      <c r="AU205" s="155" t="s">
        <v>87</v>
      </c>
      <c r="AY205" s="15" t="s">
        <v>138</v>
      </c>
      <c r="BE205" s="156">
        <f t="shared" ref="BE205:BE214" si="9">IF(N205="základní",J205,0)</f>
        <v>0</v>
      </c>
      <c r="BF205" s="156">
        <f t="shared" ref="BF205:BF214" si="10">IF(N205="snížená",J205,0)</f>
        <v>0</v>
      </c>
      <c r="BG205" s="156">
        <f t="shared" ref="BG205:BG214" si="11">IF(N205="zákl. přenesená",J205,0)</f>
        <v>0</v>
      </c>
      <c r="BH205" s="156">
        <f t="shared" ref="BH205:BH214" si="12">IF(N205="sníž. přenesená",J205,0)</f>
        <v>0</v>
      </c>
      <c r="BI205" s="156">
        <f t="shared" ref="BI205:BI214" si="13">IF(N205="nulová",J205,0)</f>
        <v>0</v>
      </c>
      <c r="BJ205" s="15" t="s">
        <v>85</v>
      </c>
      <c r="BK205" s="156">
        <f t="shared" ref="BK205:BK214" si="14">ROUND(I205*H205,2)</f>
        <v>0</v>
      </c>
      <c r="BL205" s="15" t="s">
        <v>201</v>
      </c>
      <c r="BM205" s="155" t="s">
        <v>414</v>
      </c>
    </row>
    <row r="206" spans="2:65" s="1" customFormat="1" ht="37.75" customHeight="1">
      <c r="B206" s="114"/>
      <c r="C206" s="144" t="s">
        <v>415</v>
      </c>
      <c r="D206" s="144" t="s">
        <v>141</v>
      </c>
      <c r="E206" s="145" t="s">
        <v>416</v>
      </c>
      <c r="F206" s="146" t="s">
        <v>417</v>
      </c>
      <c r="G206" s="147" t="s">
        <v>200</v>
      </c>
      <c r="H206" s="148">
        <v>792</v>
      </c>
      <c r="I206" s="149"/>
      <c r="J206" s="150">
        <f t="shared" si="5"/>
        <v>0</v>
      </c>
      <c r="K206" s="151"/>
      <c r="L206" s="30"/>
      <c r="M206" s="152" t="s">
        <v>1</v>
      </c>
      <c r="N206" s="113" t="s">
        <v>42</v>
      </c>
      <c r="P206" s="153">
        <f t="shared" si="6"/>
        <v>0</v>
      </c>
      <c r="Q206" s="153">
        <v>0</v>
      </c>
      <c r="R206" s="153">
        <f t="shared" si="7"/>
        <v>0</v>
      </c>
      <c r="S206" s="153">
        <v>0</v>
      </c>
      <c r="T206" s="154">
        <f t="shared" si="8"/>
        <v>0</v>
      </c>
      <c r="AR206" s="155" t="s">
        <v>201</v>
      </c>
      <c r="AT206" s="155" t="s">
        <v>141</v>
      </c>
      <c r="AU206" s="155" t="s">
        <v>87</v>
      </c>
      <c r="AY206" s="15" t="s">
        <v>138</v>
      </c>
      <c r="BE206" s="156">
        <f t="shared" si="9"/>
        <v>0</v>
      </c>
      <c r="BF206" s="156">
        <f t="shared" si="10"/>
        <v>0</v>
      </c>
      <c r="BG206" s="156">
        <f t="shared" si="11"/>
        <v>0</v>
      </c>
      <c r="BH206" s="156">
        <f t="shared" si="12"/>
        <v>0</v>
      </c>
      <c r="BI206" s="156">
        <f t="shared" si="13"/>
        <v>0</v>
      </c>
      <c r="BJ206" s="15" t="s">
        <v>85</v>
      </c>
      <c r="BK206" s="156">
        <f t="shared" si="14"/>
        <v>0</v>
      </c>
      <c r="BL206" s="15" t="s">
        <v>201</v>
      </c>
      <c r="BM206" s="155" t="s">
        <v>418</v>
      </c>
    </row>
    <row r="207" spans="2:65" s="1" customFormat="1" ht="24.15" customHeight="1">
      <c r="B207" s="114"/>
      <c r="C207" s="179" t="s">
        <v>419</v>
      </c>
      <c r="D207" s="179" t="s">
        <v>271</v>
      </c>
      <c r="E207" s="180" t="s">
        <v>420</v>
      </c>
      <c r="F207" s="181" t="s">
        <v>421</v>
      </c>
      <c r="G207" s="182" t="s">
        <v>200</v>
      </c>
      <c r="H207" s="183">
        <v>95</v>
      </c>
      <c r="I207" s="184"/>
      <c r="J207" s="185">
        <f t="shared" si="5"/>
        <v>0</v>
      </c>
      <c r="K207" s="186"/>
      <c r="L207" s="187"/>
      <c r="M207" s="188" t="s">
        <v>1</v>
      </c>
      <c r="N207" s="189" t="s">
        <v>42</v>
      </c>
      <c r="P207" s="153">
        <f t="shared" si="6"/>
        <v>0</v>
      </c>
      <c r="Q207" s="153">
        <v>3.2000000000000002E-3</v>
      </c>
      <c r="R207" s="153">
        <f t="shared" si="7"/>
        <v>0.30399999999999999</v>
      </c>
      <c r="S207" s="153">
        <v>0</v>
      </c>
      <c r="T207" s="154">
        <f t="shared" si="8"/>
        <v>0</v>
      </c>
      <c r="AR207" s="155" t="s">
        <v>274</v>
      </c>
      <c r="AT207" s="155" t="s">
        <v>271</v>
      </c>
      <c r="AU207" s="155" t="s">
        <v>87</v>
      </c>
      <c r="AY207" s="15" t="s">
        <v>138</v>
      </c>
      <c r="BE207" s="156">
        <f t="shared" si="9"/>
        <v>0</v>
      </c>
      <c r="BF207" s="156">
        <f t="shared" si="10"/>
        <v>0</v>
      </c>
      <c r="BG207" s="156">
        <f t="shared" si="11"/>
        <v>0</v>
      </c>
      <c r="BH207" s="156">
        <f t="shared" si="12"/>
        <v>0</v>
      </c>
      <c r="BI207" s="156">
        <f t="shared" si="13"/>
        <v>0</v>
      </c>
      <c r="BJ207" s="15" t="s">
        <v>85</v>
      </c>
      <c r="BK207" s="156">
        <f t="shared" si="14"/>
        <v>0</v>
      </c>
      <c r="BL207" s="15" t="s">
        <v>201</v>
      </c>
      <c r="BM207" s="155" t="s">
        <v>422</v>
      </c>
    </row>
    <row r="208" spans="2:65" s="1" customFormat="1" ht="24.15" customHeight="1">
      <c r="B208" s="114"/>
      <c r="C208" s="179" t="s">
        <v>423</v>
      </c>
      <c r="D208" s="179" t="s">
        <v>271</v>
      </c>
      <c r="E208" s="180" t="s">
        <v>424</v>
      </c>
      <c r="F208" s="181" t="s">
        <v>425</v>
      </c>
      <c r="G208" s="182" t="s">
        <v>200</v>
      </c>
      <c r="H208" s="183">
        <v>697</v>
      </c>
      <c r="I208" s="184"/>
      <c r="J208" s="185">
        <f t="shared" si="5"/>
        <v>0</v>
      </c>
      <c r="K208" s="186"/>
      <c r="L208" s="187"/>
      <c r="M208" s="188" t="s">
        <v>1</v>
      </c>
      <c r="N208" s="189" t="s">
        <v>42</v>
      </c>
      <c r="P208" s="153">
        <f t="shared" si="6"/>
        <v>0</v>
      </c>
      <c r="Q208" s="153">
        <v>3.2000000000000002E-3</v>
      </c>
      <c r="R208" s="153">
        <f t="shared" si="7"/>
        <v>2.2303999999999999</v>
      </c>
      <c r="S208" s="153">
        <v>0</v>
      </c>
      <c r="T208" s="154">
        <f t="shared" si="8"/>
        <v>0</v>
      </c>
      <c r="AR208" s="155" t="s">
        <v>274</v>
      </c>
      <c r="AT208" s="155" t="s">
        <v>271</v>
      </c>
      <c r="AU208" s="155" t="s">
        <v>87</v>
      </c>
      <c r="AY208" s="15" t="s">
        <v>138</v>
      </c>
      <c r="BE208" s="156">
        <f t="shared" si="9"/>
        <v>0</v>
      </c>
      <c r="BF208" s="156">
        <f t="shared" si="10"/>
        <v>0</v>
      </c>
      <c r="BG208" s="156">
        <f t="shared" si="11"/>
        <v>0</v>
      </c>
      <c r="BH208" s="156">
        <f t="shared" si="12"/>
        <v>0</v>
      </c>
      <c r="BI208" s="156">
        <f t="shared" si="13"/>
        <v>0</v>
      </c>
      <c r="BJ208" s="15" t="s">
        <v>85</v>
      </c>
      <c r="BK208" s="156">
        <f t="shared" si="14"/>
        <v>0</v>
      </c>
      <c r="BL208" s="15" t="s">
        <v>201</v>
      </c>
      <c r="BM208" s="155" t="s">
        <v>426</v>
      </c>
    </row>
    <row r="209" spans="2:65" s="1" customFormat="1" ht="21.75" customHeight="1">
      <c r="B209" s="114"/>
      <c r="C209" s="144" t="s">
        <v>427</v>
      </c>
      <c r="D209" s="144" t="s">
        <v>141</v>
      </c>
      <c r="E209" s="145" t="s">
        <v>428</v>
      </c>
      <c r="F209" s="146" t="s">
        <v>429</v>
      </c>
      <c r="G209" s="147" t="s">
        <v>200</v>
      </c>
      <c r="H209" s="148">
        <v>1</v>
      </c>
      <c r="I209" s="149"/>
      <c r="J209" s="150">
        <f t="shared" si="5"/>
        <v>0</v>
      </c>
      <c r="K209" s="151"/>
      <c r="L209" s="30"/>
      <c r="M209" s="152" t="s">
        <v>1</v>
      </c>
      <c r="N209" s="113" t="s">
        <v>42</v>
      </c>
      <c r="P209" s="153">
        <f t="shared" si="6"/>
        <v>0</v>
      </c>
      <c r="Q209" s="153">
        <v>0</v>
      </c>
      <c r="R209" s="153">
        <f t="shared" si="7"/>
        <v>0</v>
      </c>
      <c r="S209" s="153">
        <v>0</v>
      </c>
      <c r="T209" s="154">
        <f t="shared" si="8"/>
        <v>0</v>
      </c>
      <c r="AR209" s="155" t="s">
        <v>201</v>
      </c>
      <c r="AT209" s="155" t="s">
        <v>141</v>
      </c>
      <c r="AU209" s="155" t="s">
        <v>87</v>
      </c>
      <c r="AY209" s="15" t="s">
        <v>138</v>
      </c>
      <c r="BE209" s="156">
        <f t="shared" si="9"/>
        <v>0</v>
      </c>
      <c r="BF209" s="156">
        <f t="shared" si="10"/>
        <v>0</v>
      </c>
      <c r="BG209" s="156">
        <f t="shared" si="11"/>
        <v>0</v>
      </c>
      <c r="BH209" s="156">
        <f t="shared" si="12"/>
        <v>0</v>
      </c>
      <c r="BI209" s="156">
        <f t="shared" si="13"/>
        <v>0</v>
      </c>
      <c r="BJ209" s="15" t="s">
        <v>85</v>
      </c>
      <c r="BK209" s="156">
        <f t="shared" si="14"/>
        <v>0</v>
      </c>
      <c r="BL209" s="15" t="s">
        <v>201</v>
      </c>
      <c r="BM209" s="155" t="s">
        <v>430</v>
      </c>
    </row>
    <row r="210" spans="2:65" s="1" customFormat="1" ht="33" customHeight="1">
      <c r="B210" s="114"/>
      <c r="C210" s="179" t="s">
        <v>431</v>
      </c>
      <c r="D210" s="179" t="s">
        <v>271</v>
      </c>
      <c r="E210" s="180" t="s">
        <v>432</v>
      </c>
      <c r="F210" s="181" t="s">
        <v>433</v>
      </c>
      <c r="G210" s="182" t="s">
        <v>200</v>
      </c>
      <c r="H210" s="183">
        <v>1</v>
      </c>
      <c r="I210" s="184"/>
      <c r="J210" s="185">
        <f t="shared" si="5"/>
        <v>0</v>
      </c>
      <c r="K210" s="186"/>
      <c r="L210" s="187"/>
      <c r="M210" s="188" t="s">
        <v>1</v>
      </c>
      <c r="N210" s="189" t="s">
        <v>42</v>
      </c>
      <c r="P210" s="153">
        <f t="shared" si="6"/>
        <v>0</v>
      </c>
      <c r="Q210" s="153">
        <v>7.4000000000000003E-3</v>
      </c>
      <c r="R210" s="153">
        <f t="shared" si="7"/>
        <v>7.4000000000000003E-3</v>
      </c>
      <c r="S210" s="153">
        <v>0</v>
      </c>
      <c r="T210" s="154">
        <f t="shared" si="8"/>
        <v>0</v>
      </c>
      <c r="AR210" s="155" t="s">
        <v>274</v>
      </c>
      <c r="AT210" s="155" t="s">
        <v>271</v>
      </c>
      <c r="AU210" s="155" t="s">
        <v>87</v>
      </c>
      <c r="AY210" s="15" t="s">
        <v>138</v>
      </c>
      <c r="BE210" s="156">
        <f t="shared" si="9"/>
        <v>0</v>
      </c>
      <c r="BF210" s="156">
        <f t="shared" si="10"/>
        <v>0</v>
      </c>
      <c r="BG210" s="156">
        <f t="shared" si="11"/>
        <v>0</v>
      </c>
      <c r="BH210" s="156">
        <f t="shared" si="12"/>
        <v>0</v>
      </c>
      <c r="BI210" s="156">
        <f t="shared" si="13"/>
        <v>0</v>
      </c>
      <c r="BJ210" s="15" t="s">
        <v>85</v>
      </c>
      <c r="BK210" s="156">
        <f t="shared" si="14"/>
        <v>0</v>
      </c>
      <c r="BL210" s="15" t="s">
        <v>201</v>
      </c>
      <c r="BM210" s="155" t="s">
        <v>434</v>
      </c>
    </row>
    <row r="211" spans="2:65" s="1" customFormat="1" ht="24.15" customHeight="1">
      <c r="B211" s="114"/>
      <c r="C211" s="144" t="s">
        <v>435</v>
      </c>
      <c r="D211" s="144" t="s">
        <v>141</v>
      </c>
      <c r="E211" s="145" t="s">
        <v>436</v>
      </c>
      <c r="F211" s="146" t="s">
        <v>437</v>
      </c>
      <c r="G211" s="147" t="s">
        <v>200</v>
      </c>
      <c r="H211" s="148">
        <v>4</v>
      </c>
      <c r="I211" s="149"/>
      <c r="J211" s="150">
        <f t="shared" si="5"/>
        <v>0</v>
      </c>
      <c r="K211" s="151"/>
      <c r="L211" s="30"/>
      <c r="M211" s="152" t="s">
        <v>1</v>
      </c>
      <c r="N211" s="113" t="s">
        <v>42</v>
      </c>
      <c r="P211" s="153">
        <f t="shared" si="6"/>
        <v>0</v>
      </c>
      <c r="Q211" s="153">
        <v>0</v>
      </c>
      <c r="R211" s="153">
        <f t="shared" si="7"/>
        <v>0</v>
      </c>
      <c r="S211" s="153">
        <v>0</v>
      </c>
      <c r="T211" s="154">
        <f t="shared" si="8"/>
        <v>0</v>
      </c>
      <c r="AR211" s="155" t="s">
        <v>201</v>
      </c>
      <c r="AT211" s="155" t="s">
        <v>141</v>
      </c>
      <c r="AU211" s="155" t="s">
        <v>87</v>
      </c>
      <c r="AY211" s="15" t="s">
        <v>138</v>
      </c>
      <c r="BE211" s="156">
        <f t="shared" si="9"/>
        <v>0</v>
      </c>
      <c r="BF211" s="156">
        <f t="shared" si="10"/>
        <v>0</v>
      </c>
      <c r="BG211" s="156">
        <f t="shared" si="11"/>
        <v>0</v>
      </c>
      <c r="BH211" s="156">
        <f t="shared" si="12"/>
        <v>0</v>
      </c>
      <c r="BI211" s="156">
        <f t="shared" si="13"/>
        <v>0</v>
      </c>
      <c r="BJ211" s="15" t="s">
        <v>85</v>
      </c>
      <c r="BK211" s="156">
        <f t="shared" si="14"/>
        <v>0</v>
      </c>
      <c r="BL211" s="15" t="s">
        <v>201</v>
      </c>
      <c r="BM211" s="155" t="s">
        <v>438</v>
      </c>
    </row>
    <row r="212" spans="2:65" s="1" customFormat="1" ht="16.5" customHeight="1">
      <c r="B212" s="114"/>
      <c r="C212" s="179" t="s">
        <v>439</v>
      </c>
      <c r="D212" s="179" t="s">
        <v>271</v>
      </c>
      <c r="E212" s="180" t="s">
        <v>440</v>
      </c>
      <c r="F212" s="181" t="s">
        <v>441</v>
      </c>
      <c r="G212" s="182" t="s">
        <v>1</v>
      </c>
      <c r="H212" s="183">
        <v>4</v>
      </c>
      <c r="I212" s="184"/>
      <c r="J212" s="185">
        <f t="shared" si="5"/>
        <v>0</v>
      </c>
      <c r="K212" s="186"/>
      <c r="L212" s="187"/>
      <c r="M212" s="188" t="s">
        <v>1</v>
      </c>
      <c r="N212" s="189" t="s">
        <v>42</v>
      </c>
      <c r="P212" s="153">
        <f t="shared" si="6"/>
        <v>0</v>
      </c>
      <c r="Q212" s="153">
        <v>0</v>
      </c>
      <c r="R212" s="153">
        <f t="shared" si="7"/>
        <v>0</v>
      </c>
      <c r="S212" s="153">
        <v>0</v>
      </c>
      <c r="T212" s="154">
        <f t="shared" si="8"/>
        <v>0</v>
      </c>
      <c r="AR212" s="155" t="s">
        <v>274</v>
      </c>
      <c r="AT212" s="155" t="s">
        <v>271</v>
      </c>
      <c r="AU212" s="155" t="s">
        <v>87</v>
      </c>
      <c r="AY212" s="15" t="s">
        <v>138</v>
      </c>
      <c r="BE212" s="156">
        <f t="shared" si="9"/>
        <v>0</v>
      </c>
      <c r="BF212" s="156">
        <f t="shared" si="10"/>
        <v>0</v>
      </c>
      <c r="BG212" s="156">
        <f t="shared" si="11"/>
        <v>0</v>
      </c>
      <c r="BH212" s="156">
        <f t="shared" si="12"/>
        <v>0</v>
      </c>
      <c r="BI212" s="156">
        <f t="shared" si="13"/>
        <v>0</v>
      </c>
      <c r="BJ212" s="15" t="s">
        <v>85</v>
      </c>
      <c r="BK212" s="156">
        <f t="shared" si="14"/>
        <v>0</v>
      </c>
      <c r="BL212" s="15" t="s">
        <v>201</v>
      </c>
      <c r="BM212" s="155" t="s">
        <v>442</v>
      </c>
    </row>
    <row r="213" spans="2:65" s="1" customFormat="1" ht="33" customHeight="1">
      <c r="B213" s="114"/>
      <c r="C213" s="144" t="s">
        <v>443</v>
      </c>
      <c r="D213" s="144" t="s">
        <v>141</v>
      </c>
      <c r="E213" s="145" t="s">
        <v>444</v>
      </c>
      <c r="F213" s="146" t="s">
        <v>445</v>
      </c>
      <c r="G213" s="147" t="s">
        <v>144</v>
      </c>
      <c r="H213" s="148">
        <v>301.66000000000003</v>
      </c>
      <c r="I213" s="149"/>
      <c r="J213" s="150">
        <f t="shared" si="5"/>
        <v>0</v>
      </c>
      <c r="K213" s="151"/>
      <c r="L213" s="30"/>
      <c r="M213" s="152" t="s">
        <v>1</v>
      </c>
      <c r="N213" s="113" t="s">
        <v>42</v>
      </c>
      <c r="P213" s="153">
        <f t="shared" si="6"/>
        <v>0</v>
      </c>
      <c r="Q213" s="153">
        <v>0</v>
      </c>
      <c r="R213" s="153">
        <f t="shared" si="7"/>
        <v>0</v>
      </c>
      <c r="S213" s="153">
        <v>0</v>
      </c>
      <c r="T213" s="154">
        <f t="shared" si="8"/>
        <v>0</v>
      </c>
      <c r="AR213" s="155" t="s">
        <v>201</v>
      </c>
      <c r="AT213" s="155" t="s">
        <v>141</v>
      </c>
      <c r="AU213" s="155" t="s">
        <v>87</v>
      </c>
      <c r="AY213" s="15" t="s">
        <v>138</v>
      </c>
      <c r="BE213" s="156">
        <f t="shared" si="9"/>
        <v>0</v>
      </c>
      <c r="BF213" s="156">
        <f t="shared" si="10"/>
        <v>0</v>
      </c>
      <c r="BG213" s="156">
        <f t="shared" si="11"/>
        <v>0</v>
      </c>
      <c r="BH213" s="156">
        <f t="shared" si="12"/>
        <v>0</v>
      </c>
      <c r="BI213" s="156">
        <f t="shared" si="13"/>
        <v>0</v>
      </c>
      <c r="BJ213" s="15" t="s">
        <v>85</v>
      </c>
      <c r="BK213" s="156">
        <f t="shared" si="14"/>
        <v>0</v>
      </c>
      <c r="BL213" s="15" t="s">
        <v>201</v>
      </c>
      <c r="BM213" s="155" t="s">
        <v>446</v>
      </c>
    </row>
    <row r="214" spans="2:65" s="1" customFormat="1" ht="24.15" customHeight="1">
      <c r="B214" s="114"/>
      <c r="C214" s="179" t="s">
        <v>447</v>
      </c>
      <c r="D214" s="179" t="s">
        <v>271</v>
      </c>
      <c r="E214" s="180" t="s">
        <v>448</v>
      </c>
      <c r="F214" s="181" t="s">
        <v>449</v>
      </c>
      <c r="G214" s="182" t="s">
        <v>144</v>
      </c>
      <c r="H214" s="183">
        <v>331.82600000000002</v>
      </c>
      <c r="I214" s="184"/>
      <c r="J214" s="185">
        <f t="shared" si="5"/>
        <v>0</v>
      </c>
      <c r="K214" s="186"/>
      <c r="L214" s="187"/>
      <c r="M214" s="188" t="s">
        <v>1</v>
      </c>
      <c r="N214" s="189" t="s">
        <v>42</v>
      </c>
      <c r="P214" s="153">
        <f t="shared" si="6"/>
        <v>0</v>
      </c>
      <c r="Q214" s="153">
        <v>1.4999999999999999E-4</v>
      </c>
      <c r="R214" s="153">
        <f t="shared" si="7"/>
        <v>4.9773899999999996E-2</v>
      </c>
      <c r="S214" s="153">
        <v>0</v>
      </c>
      <c r="T214" s="154">
        <f t="shared" si="8"/>
        <v>0</v>
      </c>
      <c r="AR214" s="155" t="s">
        <v>274</v>
      </c>
      <c r="AT214" s="155" t="s">
        <v>271</v>
      </c>
      <c r="AU214" s="155" t="s">
        <v>87</v>
      </c>
      <c r="AY214" s="15" t="s">
        <v>138</v>
      </c>
      <c r="BE214" s="156">
        <f t="shared" si="9"/>
        <v>0</v>
      </c>
      <c r="BF214" s="156">
        <f t="shared" si="10"/>
        <v>0</v>
      </c>
      <c r="BG214" s="156">
        <f t="shared" si="11"/>
        <v>0</v>
      </c>
      <c r="BH214" s="156">
        <f t="shared" si="12"/>
        <v>0</v>
      </c>
      <c r="BI214" s="156">
        <f t="shared" si="13"/>
        <v>0</v>
      </c>
      <c r="BJ214" s="15" t="s">
        <v>85</v>
      </c>
      <c r="BK214" s="156">
        <f t="shared" si="14"/>
        <v>0</v>
      </c>
      <c r="BL214" s="15" t="s">
        <v>201</v>
      </c>
      <c r="BM214" s="155" t="s">
        <v>450</v>
      </c>
    </row>
    <row r="215" spans="2:65" s="12" customFormat="1" ht="10">
      <c r="B215" s="157"/>
      <c r="D215" s="158" t="s">
        <v>147</v>
      </c>
      <c r="F215" s="160" t="s">
        <v>451</v>
      </c>
      <c r="H215" s="161">
        <v>331.82600000000002</v>
      </c>
      <c r="I215" s="162"/>
      <c r="L215" s="157"/>
      <c r="M215" s="163"/>
      <c r="T215" s="164"/>
      <c r="AT215" s="159" t="s">
        <v>147</v>
      </c>
      <c r="AU215" s="159" t="s">
        <v>87</v>
      </c>
      <c r="AV215" s="12" t="s">
        <v>87</v>
      </c>
      <c r="AW215" s="12" t="s">
        <v>3</v>
      </c>
      <c r="AX215" s="12" t="s">
        <v>85</v>
      </c>
      <c r="AY215" s="159" t="s">
        <v>138</v>
      </c>
    </row>
    <row r="216" spans="2:65" s="1" customFormat="1" ht="16.5" customHeight="1">
      <c r="B216" s="114"/>
      <c r="C216" s="144" t="s">
        <v>452</v>
      </c>
      <c r="D216" s="144" t="s">
        <v>141</v>
      </c>
      <c r="E216" s="145" t="s">
        <v>453</v>
      </c>
      <c r="F216" s="146" t="s">
        <v>454</v>
      </c>
      <c r="G216" s="147" t="s">
        <v>165</v>
      </c>
      <c r="H216" s="148">
        <v>318</v>
      </c>
      <c r="I216" s="149"/>
      <c r="J216" s="150">
        <f>ROUND(I216*H216,2)</f>
        <v>0</v>
      </c>
      <c r="K216" s="151"/>
      <c r="L216" s="30"/>
      <c r="M216" s="152" t="s">
        <v>1</v>
      </c>
      <c r="N216" s="113" t="s">
        <v>42</v>
      </c>
      <c r="P216" s="153">
        <f>O216*H216</f>
        <v>0</v>
      </c>
      <c r="Q216" s="153">
        <v>0</v>
      </c>
      <c r="R216" s="153">
        <f>Q216*H216</f>
        <v>0</v>
      </c>
      <c r="S216" s="153">
        <v>0</v>
      </c>
      <c r="T216" s="154">
        <f>S216*H216</f>
        <v>0</v>
      </c>
      <c r="AR216" s="155" t="s">
        <v>201</v>
      </c>
      <c r="AT216" s="155" t="s">
        <v>141</v>
      </c>
      <c r="AU216" s="155" t="s">
        <v>87</v>
      </c>
      <c r="AY216" s="15" t="s">
        <v>138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5" t="s">
        <v>85</v>
      </c>
      <c r="BK216" s="156">
        <f>ROUND(I216*H216,2)</f>
        <v>0</v>
      </c>
      <c r="BL216" s="15" t="s">
        <v>201</v>
      </c>
      <c r="BM216" s="155" t="s">
        <v>455</v>
      </c>
    </row>
    <row r="217" spans="2:65" s="1" customFormat="1" ht="24.15" customHeight="1">
      <c r="B217" s="114"/>
      <c r="C217" s="179" t="s">
        <v>456</v>
      </c>
      <c r="D217" s="179" t="s">
        <v>271</v>
      </c>
      <c r="E217" s="180" t="s">
        <v>457</v>
      </c>
      <c r="F217" s="181" t="s">
        <v>458</v>
      </c>
      <c r="G217" s="182" t="s">
        <v>165</v>
      </c>
      <c r="H217" s="183">
        <v>349.8</v>
      </c>
      <c r="I217" s="184"/>
      <c r="J217" s="185">
        <f>ROUND(I217*H217,2)</f>
        <v>0</v>
      </c>
      <c r="K217" s="186"/>
      <c r="L217" s="187"/>
      <c r="M217" s="188" t="s">
        <v>1</v>
      </c>
      <c r="N217" s="189" t="s">
        <v>42</v>
      </c>
      <c r="P217" s="153">
        <f>O217*H217</f>
        <v>0</v>
      </c>
      <c r="Q217" s="153">
        <v>1.0000000000000001E-5</v>
      </c>
      <c r="R217" s="153">
        <f>Q217*H217</f>
        <v>3.4980000000000002E-3</v>
      </c>
      <c r="S217" s="153">
        <v>0</v>
      </c>
      <c r="T217" s="154">
        <f>S217*H217</f>
        <v>0</v>
      </c>
      <c r="AR217" s="155" t="s">
        <v>274</v>
      </c>
      <c r="AT217" s="155" t="s">
        <v>271</v>
      </c>
      <c r="AU217" s="155" t="s">
        <v>87</v>
      </c>
      <c r="AY217" s="15" t="s">
        <v>138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5" t="s">
        <v>85</v>
      </c>
      <c r="BK217" s="156">
        <f>ROUND(I217*H217,2)</f>
        <v>0</v>
      </c>
      <c r="BL217" s="15" t="s">
        <v>201</v>
      </c>
      <c r="BM217" s="155" t="s">
        <v>459</v>
      </c>
    </row>
    <row r="218" spans="2:65" s="12" customFormat="1" ht="10">
      <c r="B218" s="157"/>
      <c r="D218" s="158" t="s">
        <v>147</v>
      </c>
      <c r="F218" s="160" t="s">
        <v>460</v>
      </c>
      <c r="H218" s="161">
        <v>349.8</v>
      </c>
      <c r="I218" s="162"/>
      <c r="L218" s="157"/>
      <c r="M218" s="163"/>
      <c r="T218" s="164"/>
      <c r="AT218" s="159" t="s">
        <v>147</v>
      </c>
      <c r="AU218" s="159" t="s">
        <v>87</v>
      </c>
      <c r="AV218" s="12" t="s">
        <v>87</v>
      </c>
      <c r="AW218" s="12" t="s">
        <v>3</v>
      </c>
      <c r="AX218" s="12" t="s">
        <v>85</v>
      </c>
      <c r="AY218" s="159" t="s">
        <v>138</v>
      </c>
    </row>
    <row r="219" spans="2:65" s="1" customFormat="1" ht="16.5" customHeight="1">
      <c r="B219" s="114"/>
      <c r="C219" s="144" t="s">
        <v>461</v>
      </c>
      <c r="D219" s="144" t="s">
        <v>141</v>
      </c>
      <c r="E219" s="145" t="s">
        <v>462</v>
      </c>
      <c r="F219" s="146" t="s">
        <v>463</v>
      </c>
      <c r="G219" s="147" t="s">
        <v>144</v>
      </c>
      <c r="H219" s="148">
        <v>301</v>
      </c>
      <c r="I219" s="149"/>
      <c r="J219" s="150">
        <f>ROUND(I219*H219,2)</f>
        <v>0</v>
      </c>
      <c r="K219" s="151"/>
      <c r="L219" s="30"/>
      <c r="M219" s="152" t="s">
        <v>1</v>
      </c>
      <c r="N219" s="113" t="s">
        <v>42</v>
      </c>
      <c r="P219" s="153">
        <f>O219*H219</f>
        <v>0</v>
      </c>
      <c r="Q219" s="153">
        <v>1.3999999999999999E-4</v>
      </c>
      <c r="R219" s="153">
        <f>Q219*H219</f>
        <v>4.2139999999999997E-2</v>
      </c>
      <c r="S219" s="153">
        <v>0</v>
      </c>
      <c r="T219" s="154">
        <f>S219*H219</f>
        <v>0</v>
      </c>
      <c r="AR219" s="155" t="s">
        <v>201</v>
      </c>
      <c r="AT219" s="155" t="s">
        <v>141</v>
      </c>
      <c r="AU219" s="155" t="s">
        <v>87</v>
      </c>
      <c r="AY219" s="15" t="s">
        <v>138</v>
      </c>
      <c r="BE219" s="156">
        <f>IF(N219="základní",J219,0)</f>
        <v>0</v>
      </c>
      <c r="BF219" s="156">
        <f>IF(N219="snížená",J219,0)</f>
        <v>0</v>
      </c>
      <c r="BG219" s="156">
        <f>IF(N219="zákl. přenesená",J219,0)</f>
        <v>0</v>
      </c>
      <c r="BH219" s="156">
        <f>IF(N219="sníž. přenesená",J219,0)</f>
        <v>0</v>
      </c>
      <c r="BI219" s="156">
        <f>IF(N219="nulová",J219,0)</f>
        <v>0</v>
      </c>
      <c r="BJ219" s="15" t="s">
        <v>85</v>
      </c>
      <c r="BK219" s="156">
        <f>ROUND(I219*H219,2)</f>
        <v>0</v>
      </c>
      <c r="BL219" s="15" t="s">
        <v>201</v>
      </c>
      <c r="BM219" s="155" t="s">
        <v>464</v>
      </c>
    </row>
    <row r="220" spans="2:65" s="1" customFormat="1" ht="24.15" customHeight="1">
      <c r="B220" s="114"/>
      <c r="C220" s="144" t="s">
        <v>465</v>
      </c>
      <c r="D220" s="144" t="s">
        <v>141</v>
      </c>
      <c r="E220" s="145" t="s">
        <v>466</v>
      </c>
      <c r="F220" s="146" t="s">
        <v>467</v>
      </c>
      <c r="G220" s="147" t="s">
        <v>288</v>
      </c>
      <c r="H220" s="190"/>
      <c r="I220" s="149"/>
      <c r="J220" s="150">
        <f>ROUND(I220*H220,2)</f>
        <v>0</v>
      </c>
      <c r="K220" s="151"/>
      <c r="L220" s="30"/>
      <c r="M220" s="152" t="s">
        <v>1</v>
      </c>
      <c r="N220" s="113" t="s">
        <v>42</v>
      </c>
      <c r="P220" s="153">
        <f>O220*H220</f>
        <v>0</v>
      </c>
      <c r="Q220" s="153">
        <v>0</v>
      </c>
      <c r="R220" s="153">
        <f>Q220*H220</f>
        <v>0</v>
      </c>
      <c r="S220" s="153">
        <v>0</v>
      </c>
      <c r="T220" s="154">
        <f>S220*H220</f>
        <v>0</v>
      </c>
      <c r="AR220" s="155" t="s">
        <v>201</v>
      </c>
      <c r="AT220" s="155" t="s">
        <v>141</v>
      </c>
      <c r="AU220" s="155" t="s">
        <v>87</v>
      </c>
      <c r="AY220" s="15" t="s">
        <v>138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5" t="s">
        <v>85</v>
      </c>
      <c r="BK220" s="156">
        <f>ROUND(I220*H220,2)</f>
        <v>0</v>
      </c>
      <c r="BL220" s="15" t="s">
        <v>201</v>
      </c>
      <c r="BM220" s="155" t="s">
        <v>468</v>
      </c>
    </row>
    <row r="221" spans="2:65" s="11" customFormat="1" ht="22.75" customHeight="1">
      <c r="B221" s="132"/>
      <c r="D221" s="133" t="s">
        <v>76</v>
      </c>
      <c r="E221" s="142" t="s">
        <v>469</v>
      </c>
      <c r="F221" s="142" t="s">
        <v>470</v>
      </c>
      <c r="I221" s="135"/>
      <c r="J221" s="143">
        <f>BK221</f>
        <v>0</v>
      </c>
      <c r="L221" s="132"/>
      <c r="M221" s="137"/>
      <c r="P221" s="138">
        <f>SUM(P222:P229)</f>
        <v>0</v>
      </c>
      <c r="R221" s="138">
        <f>SUM(R222:R229)</f>
        <v>0.15631999999999999</v>
      </c>
      <c r="T221" s="139">
        <f>SUM(T222:T229)</f>
        <v>0</v>
      </c>
      <c r="AR221" s="133" t="s">
        <v>87</v>
      </c>
      <c r="AT221" s="140" t="s">
        <v>76</v>
      </c>
      <c r="AU221" s="140" t="s">
        <v>85</v>
      </c>
      <c r="AY221" s="133" t="s">
        <v>138</v>
      </c>
      <c r="BK221" s="141">
        <f>SUM(BK222:BK229)</f>
        <v>0</v>
      </c>
    </row>
    <row r="222" spans="2:65" s="1" customFormat="1" ht="21.75" customHeight="1">
      <c r="B222" s="114"/>
      <c r="C222" s="144" t="s">
        <v>471</v>
      </c>
      <c r="D222" s="144" t="s">
        <v>141</v>
      </c>
      <c r="E222" s="145" t="s">
        <v>472</v>
      </c>
      <c r="F222" s="146" t="s">
        <v>473</v>
      </c>
      <c r="G222" s="147" t="s">
        <v>200</v>
      </c>
      <c r="H222" s="148">
        <v>1</v>
      </c>
      <c r="I222" s="149"/>
      <c r="J222" s="150">
        <f>ROUND(I222*H222,2)</f>
        <v>0</v>
      </c>
      <c r="K222" s="151"/>
      <c r="L222" s="30"/>
      <c r="M222" s="152" t="s">
        <v>1</v>
      </c>
      <c r="N222" s="113" t="s">
        <v>42</v>
      </c>
      <c r="P222" s="153">
        <f>O222*H222</f>
        <v>0</v>
      </c>
      <c r="Q222" s="153">
        <v>1.7000000000000001E-4</v>
      </c>
      <c r="R222" s="153">
        <f>Q222*H222</f>
        <v>1.7000000000000001E-4</v>
      </c>
      <c r="S222" s="153">
        <v>0</v>
      </c>
      <c r="T222" s="154">
        <f>S222*H222</f>
        <v>0</v>
      </c>
      <c r="AR222" s="155" t="s">
        <v>201</v>
      </c>
      <c r="AT222" s="155" t="s">
        <v>141</v>
      </c>
      <c r="AU222" s="155" t="s">
        <v>87</v>
      </c>
      <c r="AY222" s="15" t="s">
        <v>138</v>
      </c>
      <c r="BE222" s="156">
        <f>IF(N222="základní",J222,0)</f>
        <v>0</v>
      </c>
      <c r="BF222" s="156">
        <f>IF(N222="snížená",J222,0)</f>
        <v>0</v>
      </c>
      <c r="BG222" s="156">
        <f>IF(N222="zákl. přenesená",J222,0)</f>
        <v>0</v>
      </c>
      <c r="BH222" s="156">
        <f>IF(N222="sníž. přenesená",J222,0)</f>
        <v>0</v>
      </c>
      <c r="BI222" s="156">
        <f>IF(N222="nulová",J222,0)</f>
        <v>0</v>
      </c>
      <c r="BJ222" s="15" t="s">
        <v>85</v>
      </c>
      <c r="BK222" s="156">
        <f>ROUND(I222*H222,2)</f>
        <v>0</v>
      </c>
      <c r="BL222" s="15" t="s">
        <v>201</v>
      </c>
      <c r="BM222" s="155" t="s">
        <v>474</v>
      </c>
    </row>
    <row r="223" spans="2:65" s="1" customFormat="1" ht="16.5" customHeight="1">
      <c r="B223" s="114"/>
      <c r="C223" s="179" t="s">
        <v>475</v>
      </c>
      <c r="D223" s="179" t="s">
        <v>271</v>
      </c>
      <c r="E223" s="180" t="s">
        <v>476</v>
      </c>
      <c r="F223" s="181" t="s">
        <v>477</v>
      </c>
      <c r="G223" s="182" t="s">
        <v>200</v>
      </c>
      <c r="H223" s="183">
        <v>1</v>
      </c>
      <c r="I223" s="184"/>
      <c r="J223" s="185">
        <f>ROUND(I223*H223,2)</f>
        <v>0</v>
      </c>
      <c r="K223" s="186"/>
      <c r="L223" s="187"/>
      <c r="M223" s="188" t="s">
        <v>1</v>
      </c>
      <c r="N223" s="189" t="s">
        <v>42</v>
      </c>
      <c r="P223" s="153">
        <f>O223*H223</f>
        <v>0</v>
      </c>
      <c r="Q223" s="153">
        <v>5.9500000000000004E-3</v>
      </c>
      <c r="R223" s="153">
        <f>Q223*H223</f>
        <v>5.9500000000000004E-3</v>
      </c>
      <c r="S223" s="153">
        <v>0</v>
      </c>
      <c r="T223" s="154">
        <f>S223*H223</f>
        <v>0</v>
      </c>
      <c r="AR223" s="155" t="s">
        <v>274</v>
      </c>
      <c r="AT223" s="155" t="s">
        <v>271</v>
      </c>
      <c r="AU223" s="155" t="s">
        <v>87</v>
      </c>
      <c r="AY223" s="15" t="s">
        <v>138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5" t="s">
        <v>85</v>
      </c>
      <c r="BK223" s="156">
        <f>ROUND(I223*H223,2)</f>
        <v>0</v>
      </c>
      <c r="BL223" s="15" t="s">
        <v>201</v>
      </c>
      <c r="BM223" s="155" t="s">
        <v>478</v>
      </c>
    </row>
    <row r="224" spans="2:65" s="1" customFormat="1" ht="16.5" customHeight="1">
      <c r="B224" s="114"/>
      <c r="C224" s="144" t="s">
        <v>479</v>
      </c>
      <c r="D224" s="144" t="s">
        <v>141</v>
      </c>
      <c r="E224" s="145" t="s">
        <v>480</v>
      </c>
      <c r="F224" s="146" t="s">
        <v>481</v>
      </c>
      <c r="G224" s="147" t="s">
        <v>482</v>
      </c>
      <c r="H224" s="148">
        <v>1</v>
      </c>
      <c r="I224" s="149"/>
      <c r="J224" s="150">
        <f>ROUND(I224*H224,2)</f>
        <v>0</v>
      </c>
      <c r="K224" s="151"/>
      <c r="L224" s="30"/>
      <c r="M224" s="152" t="s">
        <v>1</v>
      </c>
      <c r="N224" s="113" t="s">
        <v>42</v>
      </c>
      <c r="P224" s="153">
        <f>O224*H224</f>
        <v>0</v>
      </c>
      <c r="Q224" s="153">
        <v>5.0000000000000002E-5</v>
      </c>
      <c r="R224" s="153">
        <f>Q224*H224</f>
        <v>5.0000000000000002E-5</v>
      </c>
      <c r="S224" s="153">
        <v>0</v>
      </c>
      <c r="T224" s="154">
        <f>S224*H224</f>
        <v>0</v>
      </c>
      <c r="AR224" s="155" t="s">
        <v>201</v>
      </c>
      <c r="AT224" s="155" t="s">
        <v>141</v>
      </c>
      <c r="AU224" s="155" t="s">
        <v>87</v>
      </c>
      <c r="AY224" s="15" t="s">
        <v>138</v>
      </c>
      <c r="BE224" s="156">
        <f>IF(N224="základní",J224,0)</f>
        <v>0</v>
      </c>
      <c r="BF224" s="156">
        <f>IF(N224="snížená",J224,0)</f>
        <v>0</v>
      </c>
      <c r="BG224" s="156">
        <f>IF(N224="zákl. přenesená",J224,0)</f>
        <v>0</v>
      </c>
      <c r="BH224" s="156">
        <f>IF(N224="sníž. přenesená",J224,0)</f>
        <v>0</v>
      </c>
      <c r="BI224" s="156">
        <f>IF(N224="nulová",J224,0)</f>
        <v>0</v>
      </c>
      <c r="BJ224" s="15" t="s">
        <v>85</v>
      </c>
      <c r="BK224" s="156">
        <f>ROUND(I224*H224,2)</f>
        <v>0</v>
      </c>
      <c r="BL224" s="15" t="s">
        <v>201</v>
      </c>
      <c r="BM224" s="155" t="s">
        <v>483</v>
      </c>
    </row>
    <row r="225" spans="2:65" s="1" customFormat="1" ht="18">
      <c r="B225" s="30"/>
      <c r="D225" s="158" t="s">
        <v>209</v>
      </c>
      <c r="F225" s="165" t="s">
        <v>484</v>
      </c>
      <c r="I225" s="115"/>
      <c r="L225" s="30"/>
      <c r="M225" s="166"/>
      <c r="T225" s="54"/>
      <c r="AT225" s="15" t="s">
        <v>209</v>
      </c>
      <c r="AU225" s="15" t="s">
        <v>87</v>
      </c>
    </row>
    <row r="226" spans="2:65" s="1" customFormat="1" ht="24.15" customHeight="1">
      <c r="B226" s="114"/>
      <c r="C226" s="144" t="s">
        <v>485</v>
      </c>
      <c r="D226" s="144" t="s">
        <v>141</v>
      </c>
      <c r="E226" s="145" t="s">
        <v>486</v>
      </c>
      <c r="F226" s="146" t="s">
        <v>487</v>
      </c>
      <c r="G226" s="147" t="s">
        <v>488</v>
      </c>
      <c r="H226" s="148">
        <v>143</v>
      </c>
      <c r="I226" s="149"/>
      <c r="J226" s="150">
        <f>ROUND(I226*H226,2)</f>
        <v>0</v>
      </c>
      <c r="K226" s="151"/>
      <c r="L226" s="30"/>
      <c r="M226" s="152" t="s">
        <v>1</v>
      </c>
      <c r="N226" s="113" t="s">
        <v>42</v>
      </c>
      <c r="P226" s="153">
        <f>O226*H226</f>
        <v>0</v>
      </c>
      <c r="Q226" s="153">
        <v>5.0000000000000002E-5</v>
      </c>
      <c r="R226" s="153">
        <f>Q226*H226</f>
        <v>7.1500000000000001E-3</v>
      </c>
      <c r="S226" s="153">
        <v>0</v>
      </c>
      <c r="T226" s="154">
        <f>S226*H226</f>
        <v>0</v>
      </c>
      <c r="AR226" s="155" t="s">
        <v>201</v>
      </c>
      <c r="AT226" s="155" t="s">
        <v>141</v>
      </c>
      <c r="AU226" s="155" t="s">
        <v>87</v>
      </c>
      <c r="AY226" s="15" t="s">
        <v>138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5" t="s">
        <v>85</v>
      </c>
      <c r="BK226" s="156">
        <f>ROUND(I226*H226,2)</f>
        <v>0</v>
      </c>
      <c r="BL226" s="15" t="s">
        <v>201</v>
      </c>
      <c r="BM226" s="155" t="s">
        <v>489</v>
      </c>
    </row>
    <row r="227" spans="2:65" s="1" customFormat="1" ht="18">
      <c r="B227" s="30"/>
      <c r="D227" s="158" t="s">
        <v>209</v>
      </c>
      <c r="F227" s="165" t="s">
        <v>490</v>
      </c>
      <c r="I227" s="115"/>
      <c r="L227" s="30"/>
      <c r="M227" s="166"/>
      <c r="T227" s="54"/>
      <c r="AT227" s="15" t="s">
        <v>209</v>
      </c>
      <c r="AU227" s="15" t="s">
        <v>87</v>
      </c>
    </row>
    <row r="228" spans="2:65" s="1" customFormat="1" ht="24.15" customHeight="1">
      <c r="B228" s="114"/>
      <c r="C228" s="179" t="s">
        <v>491</v>
      </c>
      <c r="D228" s="179" t="s">
        <v>271</v>
      </c>
      <c r="E228" s="180" t="s">
        <v>492</v>
      </c>
      <c r="F228" s="181" t="s">
        <v>493</v>
      </c>
      <c r="G228" s="182" t="s">
        <v>175</v>
      </c>
      <c r="H228" s="183">
        <v>0.14299999999999999</v>
      </c>
      <c r="I228" s="184"/>
      <c r="J228" s="185">
        <f>ROUND(I228*H228,2)</f>
        <v>0</v>
      </c>
      <c r="K228" s="186"/>
      <c r="L228" s="187"/>
      <c r="M228" s="188" t="s">
        <v>1</v>
      </c>
      <c r="N228" s="189" t="s">
        <v>42</v>
      </c>
      <c r="P228" s="153">
        <f>O228*H228</f>
        <v>0</v>
      </c>
      <c r="Q228" s="153">
        <v>1</v>
      </c>
      <c r="R228" s="153">
        <f>Q228*H228</f>
        <v>0.14299999999999999</v>
      </c>
      <c r="S228" s="153">
        <v>0</v>
      </c>
      <c r="T228" s="154">
        <f>S228*H228</f>
        <v>0</v>
      </c>
      <c r="AR228" s="155" t="s">
        <v>274</v>
      </c>
      <c r="AT228" s="155" t="s">
        <v>271</v>
      </c>
      <c r="AU228" s="155" t="s">
        <v>87</v>
      </c>
      <c r="AY228" s="15" t="s">
        <v>138</v>
      </c>
      <c r="BE228" s="156">
        <f>IF(N228="základní",J228,0)</f>
        <v>0</v>
      </c>
      <c r="BF228" s="156">
        <f>IF(N228="snížená",J228,0)</f>
        <v>0</v>
      </c>
      <c r="BG228" s="156">
        <f>IF(N228="zákl. přenesená",J228,0)</f>
        <v>0</v>
      </c>
      <c r="BH228" s="156">
        <f>IF(N228="sníž. přenesená",J228,0)</f>
        <v>0</v>
      </c>
      <c r="BI228" s="156">
        <f>IF(N228="nulová",J228,0)</f>
        <v>0</v>
      </c>
      <c r="BJ228" s="15" t="s">
        <v>85</v>
      </c>
      <c r="BK228" s="156">
        <f>ROUND(I228*H228,2)</f>
        <v>0</v>
      </c>
      <c r="BL228" s="15" t="s">
        <v>201</v>
      </c>
      <c r="BM228" s="155" t="s">
        <v>494</v>
      </c>
    </row>
    <row r="229" spans="2:65" s="1" customFormat="1" ht="24.15" customHeight="1">
      <c r="B229" s="114"/>
      <c r="C229" s="144" t="s">
        <v>495</v>
      </c>
      <c r="D229" s="144" t="s">
        <v>141</v>
      </c>
      <c r="E229" s="145" t="s">
        <v>496</v>
      </c>
      <c r="F229" s="146" t="s">
        <v>497</v>
      </c>
      <c r="G229" s="147" t="s">
        <v>288</v>
      </c>
      <c r="H229" s="190"/>
      <c r="I229" s="149"/>
      <c r="J229" s="150">
        <f>ROUND(I229*H229,2)</f>
        <v>0</v>
      </c>
      <c r="K229" s="151"/>
      <c r="L229" s="30"/>
      <c r="M229" s="174" t="s">
        <v>1</v>
      </c>
      <c r="N229" s="175" t="s">
        <v>42</v>
      </c>
      <c r="O229" s="176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AR229" s="155" t="s">
        <v>201</v>
      </c>
      <c r="AT229" s="155" t="s">
        <v>141</v>
      </c>
      <c r="AU229" s="155" t="s">
        <v>87</v>
      </c>
      <c r="AY229" s="15" t="s">
        <v>138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5" t="s">
        <v>85</v>
      </c>
      <c r="BK229" s="156">
        <f>ROUND(I229*H229,2)</f>
        <v>0</v>
      </c>
      <c r="BL229" s="15" t="s">
        <v>201</v>
      </c>
      <c r="BM229" s="155" t="s">
        <v>498</v>
      </c>
    </row>
    <row r="230" spans="2:65" s="1" customFormat="1" ht="7" customHeight="1">
      <c r="B230" s="42"/>
      <c r="C230" s="43"/>
      <c r="D230" s="43"/>
      <c r="E230" s="43"/>
      <c r="F230" s="43"/>
      <c r="G230" s="43"/>
      <c r="H230" s="43"/>
      <c r="I230" s="43"/>
      <c r="J230" s="43"/>
      <c r="K230" s="43"/>
      <c r="L230" s="30"/>
    </row>
  </sheetData>
  <autoFilter ref="C134:K229" xr:uid="{00000000-0009-0000-0000-000002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9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5" t="s">
        <v>93</v>
      </c>
    </row>
    <row r="3" spans="2:46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spans="2:46" ht="25" customHeight="1">
      <c r="B4" s="18"/>
      <c r="D4" s="19" t="s">
        <v>94</v>
      </c>
      <c r="L4" s="18"/>
      <c r="M4" s="86" t="s">
        <v>10</v>
      </c>
      <c r="AT4" s="15" t="s">
        <v>3</v>
      </c>
    </row>
    <row r="5" spans="2:46" ht="7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0" t="str">
        <f>'Rekapitulace stavby'!K6</f>
        <v>Oprava střechy, výměna střešní krytiny, Mokrá 86</v>
      </c>
      <c r="F7" s="231"/>
      <c r="G7" s="231"/>
      <c r="H7" s="231"/>
      <c r="L7" s="18"/>
    </row>
    <row r="8" spans="2:46" s="1" customFormat="1" ht="12" customHeight="1">
      <c r="B8" s="30"/>
      <c r="D8" s="25" t="s">
        <v>95</v>
      </c>
      <c r="L8" s="30"/>
    </row>
    <row r="9" spans="2:46" s="1" customFormat="1" ht="16.5" customHeight="1">
      <c r="B9" s="30"/>
      <c r="E9" s="210" t="s">
        <v>499</v>
      </c>
      <c r="F9" s="232"/>
      <c r="G9" s="232"/>
      <c r="H9" s="232"/>
      <c r="L9" s="30"/>
    </row>
    <row r="10" spans="2:46" s="1" customFormat="1" ht="10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35</v>
      </c>
      <c r="I12" s="25" t="s">
        <v>22</v>
      </c>
      <c r="J12" s="50" t="str">
        <f>'Rekapitulace stavby'!AN8</f>
        <v>28. 11. 2023</v>
      </c>
      <c r="L12" s="30"/>
    </row>
    <row r="13" spans="2:46" s="1" customFormat="1" ht="10.75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>49461524</v>
      </c>
      <c r="L14" s="30"/>
    </row>
    <row r="15" spans="2:46" s="1" customFormat="1" ht="18" customHeight="1">
      <c r="B15" s="30"/>
      <c r="E15" s="23" t="str">
        <f>IF('Rekapitulace stavby'!E11="","",'Rekapitulace stavby'!E11)</f>
        <v>Základní umělecká škola Pozořice</v>
      </c>
      <c r="I15" s="25" t="s">
        <v>28</v>
      </c>
      <c r="J15" s="23" t="str">
        <f>IF('Rekapitulace stavby'!AN11="","",'Rekapitulace stavby'!AN11)</f>
        <v/>
      </c>
      <c r="L15" s="30"/>
    </row>
    <row r="16" spans="2:46" s="1" customFormat="1" ht="7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3" t="str">
        <f>'Rekapitulace stavby'!E14</f>
        <v>Vyplň údaj</v>
      </c>
      <c r="F18" s="194"/>
      <c r="G18" s="194"/>
      <c r="H18" s="194"/>
      <c r="I18" s="25" t="s">
        <v>28</v>
      </c>
      <c r="J18" s="26" t="str">
        <f>'Rekapitulace stavby'!AN14</f>
        <v>Vyplň údaj</v>
      </c>
      <c r="L18" s="30"/>
    </row>
    <row r="19" spans="2:12" s="1" customFormat="1" ht="7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>Ing. Martin Sádovský</v>
      </c>
      <c r="I21" s="25" t="s">
        <v>28</v>
      </c>
      <c r="J21" s="23" t="str">
        <f>IF('Rekapitulace stavby'!AN17="","",'Rekapitulace stavby'!AN17)</f>
        <v/>
      </c>
      <c r="L21" s="30"/>
    </row>
    <row r="22" spans="2:12" s="1" customFormat="1" ht="7" customHeight="1">
      <c r="B22" s="30"/>
      <c r="L22" s="30"/>
    </row>
    <row r="23" spans="2:12" s="1" customFormat="1" ht="12" customHeight="1">
      <c r="B23" s="30"/>
      <c r="D23" s="25" t="s">
        <v>34</v>
      </c>
      <c r="I23" s="25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500</v>
      </c>
      <c r="I24" s="25" t="s">
        <v>28</v>
      </c>
      <c r="J24" s="23" t="s">
        <v>1</v>
      </c>
      <c r="L24" s="30"/>
    </row>
    <row r="25" spans="2:12" s="1" customFormat="1" ht="7" customHeight="1">
      <c r="B25" s="30"/>
      <c r="L25" s="30"/>
    </row>
    <row r="26" spans="2:12" s="1" customFormat="1" ht="12" customHeight="1">
      <c r="B26" s="30"/>
      <c r="D26" s="25" t="s">
        <v>36</v>
      </c>
      <c r="L26" s="30"/>
    </row>
    <row r="27" spans="2:12" s="7" customFormat="1" ht="16.5" customHeight="1">
      <c r="B27" s="87"/>
      <c r="E27" s="199" t="s">
        <v>1</v>
      </c>
      <c r="F27" s="199"/>
      <c r="G27" s="199"/>
      <c r="H27" s="199"/>
      <c r="L27" s="87"/>
    </row>
    <row r="28" spans="2:12" s="1" customFormat="1" ht="7" customHeight="1">
      <c r="B28" s="30"/>
      <c r="L28" s="30"/>
    </row>
    <row r="29" spans="2:12" s="1" customFormat="1" ht="7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" customHeight="1">
      <c r="B30" s="30"/>
      <c r="D30" s="23" t="s">
        <v>97</v>
      </c>
      <c r="J30" s="88">
        <f>J96</f>
        <v>0</v>
      </c>
      <c r="L30" s="30"/>
    </row>
    <row r="31" spans="2:12" s="1" customFormat="1" ht="14.4" customHeight="1">
      <c r="B31" s="30"/>
      <c r="D31" s="89" t="s">
        <v>98</v>
      </c>
      <c r="J31" s="88">
        <f>J102</f>
        <v>0</v>
      </c>
      <c r="L31" s="30"/>
    </row>
    <row r="32" spans="2:12" s="1" customFormat="1" ht="25.4" customHeight="1">
      <c r="B32" s="30"/>
      <c r="D32" s="90" t="s">
        <v>37</v>
      </c>
      <c r="J32" s="64">
        <f>ROUND(J30 + J31, 2)</f>
        <v>0</v>
      </c>
      <c r="L32" s="30"/>
    </row>
    <row r="33" spans="2:12" s="1" customFormat="1" ht="7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" customHeight="1">
      <c r="B34" s="30"/>
      <c r="F34" s="33" t="s">
        <v>39</v>
      </c>
      <c r="I34" s="33" t="s">
        <v>38</v>
      </c>
      <c r="J34" s="33" t="s">
        <v>40</v>
      </c>
      <c r="L34" s="30"/>
    </row>
    <row r="35" spans="2:12" s="1" customFormat="1" ht="14.4" customHeight="1">
      <c r="B35" s="30"/>
      <c r="D35" s="53" t="s">
        <v>41</v>
      </c>
      <c r="E35" s="25" t="s">
        <v>42</v>
      </c>
      <c r="F35" s="91">
        <f>ROUND((SUM(BE102:BE109) + SUM(BE129:BE175)),  2)</f>
        <v>0</v>
      </c>
      <c r="I35" s="92">
        <v>0.21</v>
      </c>
      <c r="J35" s="91">
        <f>ROUND(((SUM(BE102:BE109) + SUM(BE129:BE175))*I35),  2)</f>
        <v>0</v>
      </c>
      <c r="L35" s="30"/>
    </row>
    <row r="36" spans="2:12" s="1" customFormat="1" ht="14.4" customHeight="1">
      <c r="B36" s="30"/>
      <c r="E36" s="25" t="s">
        <v>43</v>
      </c>
      <c r="F36" s="91">
        <f>ROUND((SUM(BF102:BF109) + SUM(BF129:BF175)),  2)</f>
        <v>0</v>
      </c>
      <c r="I36" s="92">
        <v>0.15</v>
      </c>
      <c r="J36" s="91">
        <f>ROUND(((SUM(BF102:BF109) + SUM(BF129:BF175))*I36),  2)</f>
        <v>0</v>
      </c>
      <c r="L36" s="30"/>
    </row>
    <row r="37" spans="2:12" s="1" customFormat="1" ht="14.4" hidden="1" customHeight="1">
      <c r="B37" s="30"/>
      <c r="E37" s="25" t="s">
        <v>44</v>
      </c>
      <c r="F37" s="91">
        <f>ROUND((SUM(BG102:BG109) + SUM(BG129:BG175)),  2)</f>
        <v>0</v>
      </c>
      <c r="I37" s="92">
        <v>0.21</v>
      </c>
      <c r="J37" s="91">
        <f>0</f>
        <v>0</v>
      </c>
      <c r="L37" s="30"/>
    </row>
    <row r="38" spans="2:12" s="1" customFormat="1" ht="14.4" hidden="1" customHeight="1">
      <c r="B38" s="30"/>
      <c r="E38" s="25" t="s">
        <v>45</v>
      </c>
      <c r="F38" s="91">
        <f>ROUND((SUM(BH102:BH109) + SUM(BH129:BH175)),  2)</f>
        <v>0</v>
      </c>
      <c r="I38" s="92">
        <v>0.15</v>
      </c>
      <c r="J38" s="91">
        <f>0</f>
        <v>0</v>
      </c>
      <c r="L38" s="30"/>
    </row>
    <row r="39" spans="2:12" s="1" customFormat="1" ht="14.4" hidden="1" customHeight="1">
      <c r="B39" s="30"/>
      <c r="E39" s="25" t="s">
        <v>46</v>
      </c>
      <c r="F39" s="91">
        <f>ROUND((SUM(BI102:BI109) + SUM(BI129:BI175)),  2)</f>
        <v>0</v>
      </c>
      <c r="I39" s="92">
        <v>0</v>
      </c>
      <c r="J39" s="91">
        <f>0</f>
        <v>0</v>
      </c>
      <c r="L39" s="30"/>
    </row>
    <row r="40" spans="2:12" s="1" customFormat="1" ht="7" customHeight="1">
      <c r="B40" s="30"/>
      <c r="L40" s="30"/>
    </row>
    <row r="41" spans="2:12" s="1" customFormat="1" ht="25.4" customHeight="1">
      <c r="B41" s="30"/>
      <c r="C41" s="93"/>
      <c r="D41" s="94" t="s">
        <v>47</v>
      </c>
      <c r="E41" s="55"/>
      <c r="F41" s="55"/>
      <c r="G41" s="95" t="s">
        <v>48</v>
      </c>
      <c r="H41" s="96" t="s">
        <v>49</v>
      </c>
      <c r="I41" s="55"/>
      <c r="J41" s="97">
        <f>SUM(J32:J39)</f>
        <v>0</v>
      </c>
      <c r="K41" s="98"/>
      <c r="L41" s="30"/>
    </row>
    <row r="42" spans="2:12" s="1" customFormat="1" ht="14.4" customHeight="1">
      <c r="B42" s="30"/>
      <c r="L42" s="30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50</v>
      </c>
      <c r="E50" s="40"/>
      <c r="F50" s="40"/>
      <c r="G50" s="39" t="s">
        <v>51</v>
      </c>
      <c r="H50" s="40"/>
      <c r="I50" s="40"/>
      <c r="J50" s="40"/>
      <c r="K50" s="40"/>
      <c r="L50" s="30"/>
    </row>
    <row r="51" spans="2:12" ht="10">
      <c r="B51" s="18"/>
      <c r="L51" s="18"/>
    </row>
    <row r="52" spans="2:12" ht="10">
      <c r="B52" s="18"/>
      <c r="L52" s="18"/>
    </row>
    <row r="53" spans="2:12" ht="10">
      <c r="B53" s="18"/>
      <c r="L53" s="18"/>
    </row>
    <row r="54" spans="2:12" ht="10">
      <c r="B54" s="18"/>
      <c r="L54" s="18"/>
    </row>
    <row r="55" spans="2:12" ht="10">
      <c r="B55" s="18"/>
      <c r="L55" s="18"/>
    </row>
    <row r="56" spans="2:12" ht="10">
      <c r="B56" s="18"/>
      <c r="L56" s="18"/>
    </row>
    <row r="57" spans="2:12" ht="10">
      <c r="B57" s="18"/>
      <c r="L57" s="18"/>
    </row>
    <row r="58" spans="2:12" ht="10">
      <c r="B58" s="18"/>
      <c r="L58" s="18"/>
    </row>
    <row r="59" spans="2:12" ht="10">
      <c r="B59" s="18"/>
      <c r="L59" s="18"/>
    </row>
    <row r="60" spans="2:12" ht="10">
      <c r="B60" s="18"/>
      <c r="L60" s="18"/>
    </row>
    <row r="61" spans="2:12" s="1" customFormat="1" ht="12.5">
      <c r="B61" s="30"/>
      <c r="D61" s="41" t="s">
        <v>52</v>
      </c>
      <c r="E61" s="32"/>
      <c r="F61" s="99" t="s">
        <v>53</v>
      </c>
      <c r="G61" s="41" t="s">
        <v>52</v>
      </c>
      <c r="H61" s="32"/>
      <c r="I61" s="32"/>
      <c r="J61" s="100" t="s">
        <v>53</v>
      </c>
      <c r="K61" s="32"/>
      <c r="L61" s="30"/>
    </row>
    <row r="62" spans="2:12" ht="10">
      <c r="B62" s="18"/>
      <c r="L62" s="18"/>
    </row>
    <row r="63" spans="2:12" ht="10">
      <c r="B63" s="18"/>
      <c r="L63" s="18"/>
    </row>
    <row r="64" spans="2:12" ht="10">
      <c r="B64" s="18"/>
      <c r="L64" s="18"/>
    </row>
    <row r="65" spans="2:12" s="1" customFormat="1" ht="13">
      <c r="B65" s="30"/>
      <c r="D65" s="39" t="s">
        <v>54</v>
      </c>
      <c r="E65" s="40"/>
      <c r="F65" s="40"/>
      <c r="G65" s="39" t="s">
        <v>55</v>
      </c>
      <c r="H65" s="40"/>
      <c r="I65" s="40"/>
      <c r="J65" s="40"/>
      <c r="K65" s="40"/>
      <c r="L65" s="30"/>
    </row>
    <row r="66" spans="2:12" ht="10">
      <c r="B66" s="18"/>
      <c r="L66" s="18"/>
    </row>
    <row r="67" spans="2:12" ht="10">
      <c r="B67" s="18"/>
      <c r="L67" s="18"/>
    </row>
    <row r="68" spans="2:12" ht="10">
      <c r="B68" s="18"/>
      <c r="L68" s="18"/>
    </row>
    <row r="69" spans="2:12" ht="10">
      <c r="B69" s="18"/>
      <c r="L69" s="18"/>
    </row>
    <row r="70" spans="2:12" ht="10">
      <c r="B70" s="18"/>
      <c r="L70" s="18"/>
    </row>
    <row r="71" spans="2:12" ht="10">
      <c r="B71" s="18"/>
      <c r="L71" s="18"/>
    </row>
    <row r="72" spans="2:12" ht="10">
      <c r="B72" s="18"/>
      <c r="L72" s="18"/>
    </row>
    <row r="73" spans="2:12" ht="10">
      <c r="B73" s="18"/>
      <c r="L73" s="18"/>
    </row>
    <row r="74" spans="2:12" ht="10">
      <c r="B74" s="18"/>
      <c r="L74" s="18"/>
    </row>
    <row r="75" spans="2:12" ht="10">
      <c r="B75" s="18"/>
      <c r="L75" s="18"/>
    </row>
    <row r="76" spans="2:12" s="1" customFormat="1" ht="12.5">
      <c r="B76" s="30"/>
      <c r="D76" s="41" t="s">
        <v>52</v>
      </c>
      <c r="E76" s="32"/>
      <c r="F76" s="99" t="s">
        <v>53</v>
      </c>
      <c r="G76" s="41" t="s">
        <v>52</v>
      </c>
      <c r="H76" s="32"/>
      <c r="I76" s="32"/>
      <c r="J76" s="100" t="s">
        <v>53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5" customHeight="1">
      <c r="B82" s="30"/>
      <c r="C82" s="19" t="s">
        <v>99</v>
      </c>
      <c r="L82" s="30"/>
    </row>
    <row r="83" spans="2:47" s="1" customFormat="1" ht="7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30" t="str">
        <f>E7</f>
        <v>Oprava střechy, výměna střešní krytiny, Mokrá 86</v>
      </c>
      <c r="F85" s="231"/>
      <c r="G85" s="231"/>
      <c r="H85" s="231"/>
      <c r="L85" s="30"/>
    </row>
    <row r="86" spans="2:47" s="1" customFormat="1" ht="12" customHeight="1">
      <c r="B86" s="30"/>
      <c r="C86" s="25" t="s">
        <v>95</v>
      </c>
      <c r="L86" s="30"/>
    </row>
    <row r="87" spans="2:47" s="1" customFormat="1" ht="16.5" customHeight="1">
      <c r="B87" s="30"/>
      <c r="E87" s="210" t="str">
        <f>E9</f>
        <v>003 - Hromosvod</v>
      </c>
      <c r="F87" s="232"/>
      <c r="G87" s="232"/>
      <c r="H87" s="232"/>
      <c r="L87" s="30"/>
    </row>
    <row r="88" spans="2:47" s="1" customFormat="1" ht="7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28. 11. 2023</v>
      </c>
      <c r="L89" s="30"/>
    </row>
    <row r="90" spans="2:47" s="1" customFormat="1" ht="7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Základní umělecká škola Pozořice</v>
      </c>
      <c r="I91" s="25" t="s">
        <v>31</v>
      </c>
      <c r="J91" s="28" t="str">
        <f>E21</f>
        <v>Ing. Martin Sádovský</v>
      </c>
      <c r="L91" s="30"/>
    </row>
    <row r="92" spans="2:47" s="1" customFormat="1" ht="25.65" customHeight="1">
      <c r="B92" s="30"/>
      <c r="C92" s="25" t="s">
        <v>29</v>
      </c>
      <c r="F92" s="23" t="str">
        <f>IF(E18="","",E18)</f>
        <v>Vyplň údaj</v>
      </c>
      <c r="I92" s="25" t="s">
        <v>34</v>
      </c>
      <c r="J92" s="28" t="str">
        <f>E24</f>
        <v>SOMMER PROJEKT, s.r.o.</v>
      </c>
      <c r="L92" s="30"/>
    </row>
    <row r="93" spans="2:47" s="1" customFormat="1" ht="10.25" customHeight="1">
      <c r="B93" s="30"/>
      <c r="L93" s="30"/>
    </row>
    <row r="94" spans="2:47" s="1" customFormat="1" ht="29.25" customHeight="1">
      <c r="B94" s="30"/>
      <c r="C94" s="101" t="s">
        <v>100</v>
      </c>
      <c r="D94" s="93"/>
      <c r="E94" s="93"/>
      <c r="F94" s="93"/>
      <c r="G94" s="93"/>
      <c r="H94" s="93"/>
      <c r="I94" s="93"/>
      <c r="J94" s="102" t="s">
        <v>101</v>
      </c>
      <c r="K94" s="93"/>
      <c r="L94" s="30"/>
    </row>
    <row r="95" spans="2:47" s="1" customFormat="1" ht="10.25" customHeight="1">
      <c r="B95" s="30"/>
      <c r="L95" s="30"/>
    </row>
    <row r="96" spans="2:47" s="1" customFormat="1" ht="22.75" customHeight="1">
      <c r="B96" s="30"/>
      <c r="C96" s="103" t="s">
        <v>102</v>
      </c>
      <c r="J96" s="64">
        <f>J129</f>
        <v>0</v>
      </c>
      <c r="L96" s="30"/>
      <c r="AU96" s="15" t="s">
        <v>103</v>
      </c>
    </row>
    <row r="97" spans="2:65" s="8" customFormat="1" ht="25" customHeight="1">
      <c r="B97" s="104"/>
      <c r="D97" s="105" t="s">
        <v>501</v>
      </c>
      <c r="E97" s="106"/>
      <c r="F97" s="106"/>
      <c r="G97" s="106"/>
      <c r="H97" s="106"/>
      <c r="I97" s="106"/>
      <c r="J97" s="107">
        <f>J130</f>
        <v>0</v>
      </c>
      <c r="L97" s="104"/>
    </row>
    <row r="98" spans="2:65" s="8" customFormat="1" ht="25" customHeight="1">
      <c r="B98" s="104"/>
      <c r="D98" s="105" t="s">
        <v>502</v>
      </c>
      <c r="E98" s="106"/>
      <c r="F98" s="106"/>
      <c r="G98" s="106"/>
      <c r="H98" s="106"/>
      <c r="I98" s="106"/>
      <c r="J98" s="107">
        <f>J145</f>
        <v>0</v>
      </c>
      <c r="L98" s="104"/>
    </row>
    <row r="99" spans="2:65" s="8" customFormat="1" ht="25" customHeight="1">
      <c r="B99" s="104"/>
      <c r="D99" s="105" t="s">
        <v>503</v>
      </c>
      <c r="E99" s="106"/>
      <c r="F99" s="106"/>
      <c r="G99" s="106"/>
      <c r="H99" s="106"/>
      <c r="I99" s="106"/>
      <c r="J99" s="107">
        <f>J155</f>
        <v>0</v>
      </c>
      <c r="L99" s="104"/>
    </row>
    <row r="100" spans="2:65" s="1" customFormat="1" ht="21.75" customHeight="1">
      <c r="B100" s="30"/>
      <c r="L100" s="30"/>
    </row>
    <row r="101" spans="2:65" s="1" customFormat="1" ht="7" customHeight="1">
      <c r="B101" s="30"/>
      <c r="L101" s="30"/>
    </row>
    <row r="102" spans="2:65" s="1" customFormat="1" ht="29.25" customHeight="1">
      <c r="B102" s="30"/>
      <c r="C102" s="103" t="s">
        <v>113</v>
      </c>
      <c r="J102" s="112">
        <f>ROUND(J103 + J104 + J105 + J106 + J107 + J108,2)</f>
        <v>0</v>
      </c>
      <c r="L102" s="30"/>
      <c r="N102" s="113" t="s">
        <v>41</v>
      </c>
    </row>
    <row r="103" spans="2:65" s="1" customFormat="1" ht="18" customHeight="1">
      <c r="B103" s="114"/>
      <c r="C103" s="115"/>
      <c r="D103" s="234" t="s">
        <v>114</v>
      </c>
      <c r="E103" s="235"/>
      <c r="F103" s="235"/>
      <c r="G103" s="115"/>
      <c r="H103" s="115"/>
      <c r="I103" s="115"/>
      <c r="J103" s="117">
        <v>0</v>
      </c>
      <c r="K103" s="115"/>
      <c r="L103" s="114"/>
      <c r="M103" s="115"/>
      <c r="N103" s="118" t="s">
        <v>42</v>
      </c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9" t="s">
        <v>115</v>
      </c>
      <c r="AZ103" s="115"/>
      <c r="BA103" s="115"/>
      <c r="BB103" s="115"/>
      <c r="BC103" s="115"/>
      <c r="BD103" s="115"/>
      <c r="BE103" s="120">
        <f t="shared" ref="BE103:BE108" si="0">IF(N103="základní",J103,0)</f>
        <v>0</v>
      </c>
      <c r="BF103" s="120">
        <f t="shared" ref="BF103:BF108" si="1">IF(N103="snížená",J103,0)</f>
        <v>0</v>
      </c>
      <c r="BG103" s="120">
        <f t="shared" ref="BG103:BG108" si="2">IF(N103="zákl. přenesená",J103,0)</f>
        <v>0</v>
      </c>
      <c r="BH103" s="120">
        <f t="shared" ref="BH103:BH108" si="3">IF(N103="sníž. přenesená",J103,0)</f>
        <v>0</v>
      </c>
      <c r="BI103" s="120">
        <f t="shared" ref="BI103:BI108" si="4">IF(N103="nulová",J103,0)</f>
        <v>0</v>
      </c>
      <c r="BJ103" s="119" t="s">
        <v>85</v>
      </c>
      <c r="BK103" s="115"/>
      <c r="BL103" s="115"/>
      <c r="BM103" s="115"/>
    </row>
    <row r="104" spans="2:65" s="1" customFormat="1" ht="18" customHeight="1">
      <c r="B104" s="114"/>
      <c r="C104" s="115"/>
      <c r="D104" s="234" t="s">
        <v>116</v>
      </c>
      <c r="E104" s="235"/>
      <c r="F104" s="235"/>
      <c r="G104" s="115"/>
      <c r="H104" s="115"/>
      <c r="I104" s="115"/>
      <c r="J104" s="117">
        <v>0</v>
      </c>
      <c r="K104" s="115"/>
      <c r="L104" s="114"/>
      <c r="M104" s="115"/>
      <c r="N104" s="118" t="s">
        <v>42</v>
      </c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9" t="s">
        <v>115</v>
      </c>
      <c r="AZ104" s="115"/>
      <c r="BA104" s="115"/>
      <c r="BB104" s="115"/>
      <c r="BC104" s="115"/>
      <c r="BD104" s="115"/>
      <c r="BE104" s="120">
        <f t="shared" si="0"/>
        <v>0</v>
      </c>
      <c r="BF104" s="120">
        <f t="shared" si="1"/>
        <v>0</v>
      </c>
      <c r="BG104" s="120">
        <f t="shared" si="2"/>
        <v>0</v>
      </c>
      <c r="BH104" s="120">
        <f t="shared" si="3"/>
        <v>0</v>
      </c>
      <c r="BI104" s="120">
        <f t="shared" si="4"/>
        <v>0</v>
      </c>
      <c r="BJ104" s="119" t="s">
        <v>85</v>
      </c>
      <c r="BK104" s="115"/>
      <c r="BL104" s="115"/>
      <c r="BM104" s="115"/>
    </row>
    <row r="105" spans="2:65" s="1" customFormat="1" ht="18" customHeight="1">
      <c r="B105" s="114"/>
      <c r="C105" s="115"/>
      <c r="D105" s="234" t="s">
        <v>117</v>
      </c>
      <c r="E105" s="235"/>
      <c r="F105" s="235"/>
      <c r="G105" s="115"/>
      <c r="H105" s="115"/>
      <c r="I105" s="115"/>
      <c r="J105" s="117">
        <v>0</v>
      </c>
      <c r="K105" s="115"/>
      <c r="L105" s="114"/>
      <c r="M105" s="115"/>
      <c r="N105" s="118" t="s">
        <v>42</v>
      </c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9" t="s">
        <v>115</v>
      </c>
      <c r="AZ105" s="115"/>
      <c r="BA105" s="115"/>
      <c r="BB105" s="115"/>
      <c r="BC105" s="115"/>
      <c r="BD105" s="115"/>
      <c r="BE105" s="120">
        <f t="shared" si="0"/>
        <v>0</v>
      </c>
      <c r="BF105" s="120">
        <f t="shared" si="1"/>
        <v>0</v>
      </c>
      <c r="BG105" s="120">
        <f t="shared" si="2"/>
        <v>0</v>
      </c>
      <c r="BH105" s="120">
        <f t="shared" si="3"/>
        <v>0</v>
      </c>
      <c r="BI105" s="120">
        <f t="shared" si="4"/>
        <v>0</v>
      </c>
      <c r="BJ105" s="119" t="s">
        <v>85</v>
      </c>
      <c r="BK105" s="115"/>
      <c r="BL105" s="115"/>
      <c r="BM105" s="115"/>
    </row>
    <row r="106" spans="2:65" s="1" customFormat="1" ht="18" customHeight="1">
      <c r="B106" s="114"/>
      <c r="C106" s="115"/>
      <c r="D106" s="234" t="s">
        <v>118</v>
      </c>
      <c r="E106" s="235"/>
      <c r="F106" s="235"/>
      <c r="G106" s="115"/>
      <c r="H106" s="115"/>
      <c r="I106" s="115"/>
      <c r="J106" s="117">
        <v>0</v>
      </c>
      <c r="K106" s="115"/>
      <c r="L106" s="114"/>
      <c r="M106" s="115"/>
      <c r="N106" s="118" t="s">
        <v>42</v>
      </c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9" t="s">
        <v>115</v>
      </c>
      <c r="AZ106" s="115"/>
      <c r="BA106" s="115"/>
      <c r="BB106" s="115"/>
      <c r="BC106" s="115"/>
      <c r="BD106" s="115"/>
      <c r="BE106" s="120">
        <f t="shared" si="0"/>
        <v>0</v>
      </c>
      <c r="BF106" s="120">
        <f t="shared" si="1"/>
        <v>0</v>
      </c>
      <c r="BG106" s="120">
        <f t="shared" si="2"/>
        <v>0</v>
      </c>
      <c r="BH106" s="120">
        <f t="shared" si="3"/>
        <v>0</v>
      </c>
      <c r="BI106" s="120">
        <f t="shared" si="4"/>
        <v>0</v>
      </c>
      <c r="BJ106" s="119" t="s">
        <v>85</v>
      </c>
      <c r="BK106" s="115"/>
      <c r="BL106" s="115"/>
      <c r="BM106" s="115"/>
    </row>
    <row r="107" spans="2:65" s="1" customFormat="1" ht="18" customHeight="1">
      <c r="B107" s="114"/>
      <c r="C107" s="115"/>
      <c r="D107" s="234" t="s">
        <v>119</v>
      </c>
      <c r="E107" s="235"/>
      <c r="F107" s="235"/>
      <c r="G107" s="115"/>
      <c r="H107" s="115"/>
      <c r="I107" s="115"/>
      <c r="J107" s="117">
        <v>0</v>
      </c>
      <c r="K107" s="115"/>
      <c r="L107" s="114"/>
      <c r="M107" s="115"/>
      <c r="N107" s="118" t="s">
        <v>42</v>
      </c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9" t="s">
        <v>115</v>
      </c>
      <c r="AZ107" s="115"/>
      <c r="BA107" s="115"/>
      <c r="BB107" s="115"/>
      <c r="BC107" s="115"/>
      <c r="BD107" s="115"/>
      <c r="BE107" s="120">
        <f t="shared" si="0"/>
        <v>0</v>
      </c>
      <c r="BF107" s="120">
        <f t="shared" si="1"/>
        <v>0</v>
      </c>
      <c r="BG107" s="120">
        <f t="shared" si="2"/>
        <v>0</v>
      </c>
      <c r="BH107" s="120">
        <f t="shared" si="3"/>
        <v>0</v>
      </c>
      <c r="BI107" s="120">
        <f t="shared" si="4"/>
        <v>0</v>
      </c>
      <c r="BJ107" s="119" t="s">
        <v>85</v>
      </c>
      <c r="BK107" s="115"/>
      <c r="BL107" s="115"/>
      <c r="BM107" s="115"/>
    </row>
    <row r="108" spans="2:65" s="1" customFormat="1" ht="18" customHeight="1">
      <c r="B108" s="114"/>
      <c r="C108" s="115"/>
      <c r="D108" s="116" t="s">
        <v>120</v>
      </c>
      <c r="E108" s="115"/>
      <c r="F108" s="115"/>
      <c r="G108" s="115"/>
      <c r="H108" s="115"/>
      <c r="I108" s="115"/>
      <c r="J108" s="117">
        <f>ROUND(J30*T108,2)</f>
        <v>0</v>
      </c>
      <c r="K108" s="115"/>
      <c r="L108" s="114"/>
      <c r="M108" s="115"/>
      <c r="N108" s="118" t="s">
        <v>42</v>
      </c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9" t="s">
        <v>121</v>
      </c>
      <c r="AZ108" s="115"/>
      <c r="BA108" s="115"/>
      <c r="BB108" s="115"/>
      <c r="BC108" s="115"/>
      <c r="BD108" s="115"/>
      <c r="BE108" s="120">
        <f t="shared" si="0"/>
        <v>0</v>
      </c>
      <c r="BF108" s="120">
        <f t="shared" si="1"/>
        <v>0</v>
      </c>
      <c r="BG108" s="120">
        <f t="shared" si="2"/>
        <v>0</v>
      </c>
      <c r="BH108" s="120">
        <f t="shared" si="3"/>
        <v>0</v>
      </c>
      <c r="BI108" s="120">
        <f t="shared" si="4"/>
        <v>0</v>
      </c>
      <c r="BJ108" s="119" t="s">
        <v>85</v>
      </c>
      <c r="BK108" s="115"/>
      <c r="BL108" s="115"/>
      <c r="BM108" s="115"/>
    </row>
    <row r="109" spans="2:65" s="1" customFormat="1" ht="10">
      <c r="B109" s="30"/>
      <c r="L109" s="30"/>
    </row>
    <row r="110" spans="2:65" s="1" customFormat="1" ht="29.25" customHeight="1">
      <c r="B110" s="30"/>
      <c r="C110" s="121" t="s">
        <v>122</v>
      </c>
      <c r="D110" s="93"/>
      <c r="E110" s="93"/>
      <c r="F110" s="93"/>
      <c r="G110" s="93"/>
      <c r="H110" s="93"/>
      <c r="I110" s="93"/>
      <c r="J110" s="122">
        <f>ROUND(J96+J102,2)</f>
        <v>0</v>
      </c>
      <c r="K110" s="93"/>
      <c r="L110" s="30"/>
    </row>
    <row r="111" spans="2:65" s="1" customFormat="1" ht="7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0"/>
    </row>
    <row r="115" spans="2:20" s="1" customFormat="1" ht="7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0"/>
    </row>
    <row r="116" spans="2:20" s="1" customFormat="1" ht="25" customHeight="1">
      <c r="B116" s="30"/>
      <c r="C116" s="19" t="s">
        <v>123</v>
      </c>
      <c r="L116" s="30"/>
    </row>
    <row r="117" spans="2:20" s="1" customFormat="1" ht="7" customHeight="1">
      <c r="B117" s="30"/>
      <c r="L117" s="30"/>
    </row>
    <row r="118" spans="2:20" s="1" customFormat="1" ht="12" customHeight="1">
      <c r="B118" s="30"/>
      <c r="C118" s="25" t="s">
        <v>16</v>
      </c>
      <c r="L118" s="30"/>
    </row>
    <row r="119" spans="2:20" s="1" customFormat="1" ht="16.5" customHeight="1">
      <c r="B119" s="30"/>
      <c r="E119" s="230" t="str">
        <f>E7</f>
        <v>Oprava střechy, výměna střešní krytiny, Mokrá 86</v>
      </c>
      <c r="F119" s="231"/>
      <c r="G119" s="231"/>
      <c r="H119" s="231"/>
      <c r="L119" s="30"/>
    </row>
    <row r="120" spans="2:20" s="1" customFormat="1" ht="12" customHeight="1">
      <c r="B120" s="30"/>
      <c r="C120" s="25" t="s">
        <v>95</v>
      </c>
      <c r="L120" s="30"/>
    </row>
    <row r="121" spans="2:20" s="1" customFormat="1" ht="16.5" customHeight="1">
      <c r="B121" s="30"/>
      <c r="E121" s="210" t="str">
        <f>E9</f>
        <v>003 - Hromosvod</v>
      </c>
      <c r="F121" s="232"/>
      <c r="G121" s="232"/>
      <c r="H121" s="232"/>
      <c r="L121" s="30"/>
    </row>
    <row r="122" spans="2:20" s="1" customFormat="1" ht="7" customHeight="1">
      <c r="B122" s="30"/>
      <c r="L122" s="30"/>
    </row>
    <row r="123" spans="2:20" s="1" customFormat="1" ht="12" customHeight="1">
      <c r="B123" s="30"/>
      <c r="C123" s="25" t="s">
        <v>20</v>
      </c>
      <c r="F123" s="23" t="str">
        <f>F12</f>
        <v xml:space="preserve"> </v>
      </c>
      <c r="I123" s="25" t="s">
        <v>22</v>
      </c>
      <c r="J123" s="50" t="str">
        <f>IF(J12="","",J12)</f>
        <v>28. 11. 2023</v>
      </c>
      <c r="L123" s="30"/>
    </row>
    <row r="124" spans="2:20" s="1" customFormat="1" ht="7" customHeight="1">
      <c r="B124" s="30"/>
      <c r="L124" s="30"/>
    </row>
    <row r="125" spans="2:20" s="1" customFormat="1" ht="15.15" customHeight="1">
      <c r="B125" s="30"/>
      <c r="C125" s="25" t="s">
        <v>24</v>
      </c>
      <c r="F125" s="23" t="str">
        <f>E15</f>
        <v>Základní umělecká škola Pozořice</v>
      </c>
      <c r="I125" s="25" t="s">
        <v>31</v>
      </c>
      <c r="J125" s="28" t="str">
        <f>E21</f>
        <v>Ing. Martin Sádovský</v>
      </c>
      <c r="L125" s="30"/>
    </row>
    <row r="126" spans="2:20" s="1" customFormat="1" ht="25.65" customHeight="1">
      <c r="B126" s="30"/>
      <c r="C126" s="25" t="s">
        <v>29</v>
      </c>
      <c r="F126" s="23" t="str">
        <f>IF(E18="","",E18)</f>
        <v>Vyplň údaj</v>
      </c>
      <c r="I126" s="25" t="s">
        <v>34</v>
      </c>
      <c r="J126" s="28" t="str">
        <f>E24</f>
        <v>SOMMER PROJEKT, s.r.o.</v>
      </c>
      <c r="L126" s="30"/>
    </row>
    <row r="127" spans="2:20" s="1" customFormat="1" ht="10.25" customHeight="1">
      <c r="B127" s="30"/>
      <c r="L127" s="30"/>
    </row>
    <row r="128" spans="2:20" s="10" customFormat="1" ht="29.25" customHeight="1">
      <c r="B128" s="123"/>
      <c r="C128" s="124" t="s">
        <v>124</v>
      </c>
      <c r="D128" s="125" t="s">
        <v>62</v>
      </c>
      <c r="E128" s="125" t="s">
        <v>58</v>
      </c>
      <c r="F128" s="125" t="s">
        <v>59</v>
      </c>
      <c r="G128" s="125" t="s">
        <v>125</v>
      </c>
      <c r="H128" s="125" t="s">
        <v>126</v>
      </c>
      <c r="I128" s="125" t="s">
        <v>127</v>
      </c>
      <c r="J128" s="126" t="s">
        <v>101</v>
      </c>
      <c r="K128" s="127" t="s">
        <v>128</v>
      </c>
      <c r="L128" s="123"/>
      <c r="M128" s="57" t="s">
        <v>1</v>
      </c>
      <c r="N128" s="58" t="s">
        <v>41</v>
      </c>
      <c r="O128" s="58" t="s">
        <v>129</v>
      </c>
      <c r="P128" s="58" t="s">
        <v>130</v>
      </c>
      <c r="Q128" s="58" t="s">
        <v>131</v>
      </c>
      <c r="R128" s="58" t="s">
        <v>132</v>
      </c>
      <c r="S128" s="58" t="s">
        <v>133</v>
      </c>
      <c r="T128" s="59" t="s">
        <v>134</v>
      </c>
    </row>
    <row r="129" spans="2:65" s="1" customFormat="1" ht="22.75" customHeight="1">
      <c r="B129" s="30"/>
      <c r="C129" s="62" t="s">
        <v>135</v>
      </c>
      <c r="J129" s="128">
        <f>BK129</f>
        <v>0</v>
      </c>
      <c r="L129" s="30"/>
      <c r="M129" s="60"/>
      <c r="N129" s="51"/>
      <c r="O129" s="51"/>
      <c r="P129" s="129">
        <f>P130+P145+P155</f>
        <v>0</v>
      </c>
      <c r="Q129" s="51"/>
      <c r="R129" s="129">
        <f>R130+R145+R155</f>
        <v>0</v>
      </c>
      <c r="S129" s="51"/>
      <c r="T129" s="130">
        <f>T130+T145+T155</f>
        <v>0</v>
      </c>
      <c r="AT129" s="15" t="s">
        <v>76</v>
      </c>
      <c r="AU129" s="15" t="s">
        <v>103</v>
      </c>
      <c r="BK129" s="131">
        <f>BK130+BK145+BK155</f>
        <v>0</v>
      </c>
    </row>
    <row r="130" spans="2:65" s="11" customFormat="1" ht="25.9" customHeight="1">
      <c r="B130" s="132"/>
      <c r="D130" s="133" t="s">
        <v>76</v>
      </c>
      <c r="E130" s="134" t="s">
        <v>504</v>
      </c>
      <c r="F130" s="134" t="s">
        <v>92</v>
      </c>
      <c r="I130" s="135"/>
      <c r="J130" s="136">
        <f>BK130</f>
        <v>0</v>
      </c>
      <c r="L130" s="132"/>
      <c r="M130" s="137"/>
      <c r="P130" s="138">
        <f>SUM(P131:P144)</f>
        <v>0</v>
      </c>
      <c r="R130" s="138">
        <f>SUM(R131:R144)</f>
        <v>0</v>
      </c>
      <c r="T130" s="139">
        <f>SUM(T131:T144)</f>
        <v>0</v>
      </c>
      <c r="AR130" s="133" t="s">
        <v>85</v>
      </c>
      <c r="AT130" s="140" t="s">
        <v>76</v>
      </c>
      <c r="AU130" s="140" t="s">
        <v>77</v>
      </c>
      <c r="AY130" s="133" t="s">
        <v>138</v>
      </c>
      <c r="BK130" s="141">
        <f>SUM(BK131:BK144)</f>
        <v>0</v>
      </c>
    </row>
    <row r="131" spans="2:65" s="1" customFormat="1" ht="24.15" customHeight="1">
      <c r="B131" s="114"/>
      <c r="C131" s="144" t="s">
        <v>85</v>
      </c>
      <c r="D131" s="144" t="s">
        <v>141</v>
      </c>
      <c r="E131" s="145" t="s">
        <v>505</v>
      </c>
      <c r="F131" s="146" t="s">
        <v>506</v>
      </c>
      <c r="G131" s="147" t="s">
        <v>165</v>
      </c>
      <c r="H131" s="148">
        <v>85</v>
      </c>
      <c r="I131" s="149"/>
      <c r="J131" s="150">
        <f t="shared" ref="J131:J144" si="5">ROUND(I131*H131,2)</f>
        <v>0</v>
      </c>
      <c r="K131" s="151"/>
      <c r="L131" s="30"/>
      <c r="M131" s="152" t="s">
        <v>1</v>
      </c>
      <c r="N131" s="113" t="s">
        <v>42</v>
      </c>
      <c r="P131" s="153">
        <f t="shared" ref="P131:P144" si="6">O131*H131</f>
        <v>0</v>
      </c>
      <c r="Q131" s="153">
        <v>0</v>
      </c>
      <c r="R131" s="153">
        <f t="shared" ref="R131:R144" si="7">Q131*H131</f>
        <v>0</v>
      </c>
      <c r="S131" s="153">
        <v>0</v>
      </c>
      <c r="T131" s="154">
        <f t="shared" ref="T131:T144" si="8">S131*H131</f>
        <v>0</v>
      </c>
      <c r="AR131" s="155" t="s">
        <v>145</v>
      </c>
      <c r="AT131" s="155" t="s">
        <v>141</v>
      </c>
      <c r="AU131" s="155" t="s">
        <v>85</v>
      </c>
      <c r="AY131" s="15" t="s">
        <v>138</v>
      </c>
      <c r="BE131" s="156">
        <f t="shared" ref="BE131:BE144" si="9">IF(N131="základní",J131,0)</f>
        <v>0</v>
      </c>
      <c r="BF131" s="156">
        <f t="shared" ref="BF131:BF144" si="10">IF(N131="snížená",J131,0)</f>
        <v>0</v>
      </c>
      <c r="BG131" s="156">
        <f t="shared" ref="BG131:BG144" si="11">IF(N131="zákl. přenesená",J131,0)</f>
        <v>0</v>
      </c>
      <c r="BH131" s="156">
        <f t="shared" ref="BH131:BH144" si="12">IF(N131="sníž. přenesená",J131,0)</f>
        <v>0</v>
      </c>
      <c r="BI131" s="156">
        <f t="shared" ref="BI131:BI144" si="13">IF(N131="nulová",J131,0)</f>
        <v>0</v>
      </c>
      <c r="BJ131" s="15" t="s">
        <v>85</v>
      </c>
      <c r="BK131" s="156">
        <f t="shared" ref="BK131:BK144" si="14">ROUND(I131*H131,2)</f>
        <v>0</v>
      </c>
      <c r="BL131" s="15" t="s">
        <v>145</v>
      </c>
      <c r="BM131" s="155" t="s">
        <v>87</v>
      </c>
    </row>
    <row r="132" spans="2:65" s="1" customFormat="1" ht="16.5" customHeight="1">
      <c r="B132" s="114"/>
      <c r="C132" s="144" t="s">
        <v>87</v>
      </c>
      <c r="D132" s="144" t="s">
        <v>141</v>
      </c>
      <c r="E132" s="145" t="s">
        <v>507</v>
      </c>
      <c r="F132" s="146" t="s">
        <v>508</v>
      </c>
      <c r="G132" s="147" t="s">
        <v>165</v>
      </c>
      <c r="H132" s="148">
        <v>60</v>
      </c>
      <c r="I132" s="149"/>
      <c r="J132" s="150">
        <f t="shared" si="5"/>
        <v>0</v>
      </c>
      <c r="K132" s="151"/>
      <c r="L132" s="30"/>
      <c r="M132" s="152" t="s">
        <v>1</v>
      </c>
      <c r="N132" s="113" t="s">
        <v>42</v>
      </c>
      <c r="P132" s="153">
        <f t="shared" si="6"/>
        <v>0</v>
      </c>
      <c r="Q132" s="153">
        <v>0</v>
      </c>
      <c r="R132" s="153">
        <f t="shared" si="7"/>
        <v>0</v>
      </c>
      <c r="S132" s="153">
        <v>0</v>
      </c>
      <c r="T132" s="154">
        <f t="shared" si="8"/>
        <v>0</v>
      </c>
      <c r="AR132" s="155" t="s">
        <v>145</v>
      </c>
      <c r="AT132" s="155" t="s">
        <v>141</v>
      </c>
      <c r="AU132" s="155" t="s">
        <v>85</v>
      </c>
      <c r="AY132" s="15" t="s">
        <v>138</v>
      </c>
      <c r="BE132" s="156">
        <f t="shared" si="9"/>
        <v>0</v>
      </c>
      <c r="BF132" s="156">
        <f t="shared" si="10"/>
        <v>0</v>
      </c>
      <c r="BG132" s="156">
        <f t="shared" si="11"/>
        <v>0</v>
      </c>
      <c r="BH132" s="156">
        <f t="shared" si="12"/>
        <v>0</v>
      </c>
      <c r="BI132" s="156">
        <f t="shared" si="13"/>
        <v>0</v>
      </c>
      <c r="BJ132" s="15" t="s">
        <v>85</v>
      </c>
      <c r="BK132" s="156">
        <f t="shared" si="14"/>
        <v>0</v>
      </c>
      <c r="BL132" s="15" t="s">
        <v>145</v>
      </c>
      <c r="BM132" s="155" t="s">
        <v>145</v>
      </c>
    </row>
    <row r="133" spans="2:65" s="1" customFormat="1" ht="24.15" customHeight="1">
      <c r="B133" s="114"/>
      <c r="C133" s="144" t="s">
        <v>153</v>
      </c>
      <c r="D133" s="144" t="s">
        <v>141</v>
      </c>
      <c r="E133" s="145" t="s">
        <v>509</v>
      </c>
      <c r="F133" s="146" t="s">
        <v>510</v>
      </c>
      <c r="G133" s="147" t="s">
        <v>144</v>
      </c>
      <c r="H133" s="148">
        <v>10</v>
      </c>
      <c r="I133" s="149"/>
      <c r="J133" s="150">
        <f t="shared" si="5"/>
        <v>0</v>
      </c>
      <c r="K133" s="151"/>
      <c r="L133" s="30"/>
      <c r="M133" s="152" t="s">
        <v>1</v>
      </c>
      <c r="N133" s="113" t="s">
        <v>42</v>
      </c>
      <c r="P133" s="153">
        <f t="shared" si="6"/>
        <v>0</v>
      </c>
      <c r="Q133" s="153">
        <v>0</v>
      </c>
      <c r="R133" s="153">
        <f t="shared" si="7"/>
        <v>0</v>
      </c>
      <c r="S133" s="153">
        <v>0</v>
      </c>
      <c r="T133" s="154">
        <f t="shared" si="8"/>
        <v>0</v>
      </c>
      <c r="AR133" s="155" t="s">
        <v>145</v>
      </c>
      <c r="AT133" s="155" t="s">
        <v>141</v>
      </c>
      <c r="AU133" s="155" t="s">
        <v>85</v>
      </c>
      <c r="AY133" s="15" t="s">
        <v>138</v>
      </c>
      <c r="BE133" s="156">
        <f t="shared" si="9"/>
        <v>0</v>
      </c>
      <c r="BF133" s="156">
        <f t="shared" si="10"/>
        <v>0</v>
      </c>
      <c r="BG133" s="156">
        <f t="shared" si="11"/>
        <v>0</v>
      </c>
      <c r="BH133" s="156">
        <f t="shared" si="12"/>
        <v>0</v>
      </c>
      <c r="BI133" s="156">
        <f t="shared" si="13"/>
        <v>0</v>
      </c>
      <c r="BJ133" s="15" t="s">
        <v>85</v>
      </c>
      <c r="BK133" s="156">
        <f t="shared" si="14"/>
        <v>0</v>
      </c>
      <c r="BL133" s="15" t="s">
        <v>145</v>
      </c>
      <c r="BM133" s="155" t="s">
        <v>167</v>
      </c>
    </row>
    <row r="134" spans="2:65" s="1" customFormat="1" ht="16.5" customHeight="1">
      <c r="B134" s="114"/>
      <c r="C134" s="144" t="s">
        <v>145</v>
      </c>
      <c r="D134" s="144" t="s">
        <v>141</v>
      </c>
      <c r="E134" s="145" t="s">
        <v>511</v>
      </c>
      <c r="F134" s="146" t="s">
        <v>512</v>
      </c>
      <c r="G134" s="147" t="s">
        <v>144</v>
      </c>
      <c r="H134" s="148">
        <v>6.3</v>
      </c>
      <c r="I134" s="149"/>
      <c r="J134" s="150">
        <f t="shared" si="5"/>
        <v>0</v>
      </c>
      <c r="K134" s="151"/>
      <c r="L134" s="30"/>
      <c r="M134" s="152" t="s">
        <v>1</v>
      </c>
      <c r="N134" s="113" t="s">
        <v>42</v>
      </c>
      <c r="P134" s="153">
        <f t="shared" si="6"/>
        <v>0</v>
      </c>
      <c r="Q134" s="153">
        <v>0</v>
      </c>
      <c r="R134" s="153">
        <f t="shared" si="7"/>
        <v>0</v>
      </c>
      <c r="S134" s="153">
        <v>0</v>
      </c>
      <c r="T134" s="154">
        <f t="shared" si="8"/>
        <v>0</v>
      </c>
      <c r="AR134" s="155" t="s">
        <v>145</v>
      </c>
      <c r="AT134" s="155" t="s">
        <v>141</v>
      </c>
      <c r="AU134" s="155" t="s">
        <v>85</v>
      </c>
      <c r="AY134" s="15" t="s">
        <v>138</v>
      </c>
      <c r="BE134" s="156">
        <f t="shared" si="9"/>
        <v>0</v>
      </c>
      <c r="BF134" s="156">
        <f t="shared" si="10"/>
        <v>0</v>
      </c>
      <c r="BG134" s="156">
        <f t="shared" si="11"/>
        <v>0</v>
      </c>
      <c r="BH134" s="156">
        <f t="shared" si="12"/>
        <v>0</v>
      </c>
      <c r="BI134" s="156">
        <f t="shared" si="13"/>
        <v>0</v>
      </c>
      <c r="BJ134" s="15" t="s">
        <v>85</v>
      </c>
      <c r="BK134" s="156">
        <f t="shared" si="14"/>
        <v>0</v>
      </c>
      <c r="BL134" s="15" t="s">
        <v>145</v>
      </c>
      <c r="BM134" s="155" t="s">
        <v>177</v>
      </c>
    </row>
    <row r="135" spans="2:65" s="1" customFormat="1" ht="24.15" customHeight="1">
      <c r="B135" s="114"/>
      <c r="C135" s="144" t="s">
        <v>162</v>
      </c>
      <c r="D135" s="144" t="s">
        <v>141</v>
      </c>
      <c r="E135" s="145" t="s">
        <v>513</v>
      </c>
      <c r="F135" s="146" t="s">
        <v>514</v>
      </c>
      <c r="G135" s="147" t="s">
        <v>144</v>
      </c>
      <c r="H135" s="148">
        <v>6.3</v>
      </c>
      <c r="I135" s="149"/>
      <c r="J135" s="150">
        <f t="shared" si="5"/>
        <v>0</v>
      </c>
      <c r="K135" s="151"/>
      <c r="L135" s="30"/>
      <c r="M135" s="152" t="s">
        <v>1</v>
      </c>
      <c r="N135" s="113" t="s">
        <v>42</v>
      </c>
      <c r="P135" s="153">
        <f t="shared" si="6"/>
        <v>0</v>
      </c>
      <c r="Q135" s="153">
        <v>0</v>
      </c>
      <c r="R135" s="153">
        <f t="shared" si="7"/>
        <v>0</v>
      </c>
      <c r="S135" s="153">
        <v>0</v>
      </c>
      <c r="T135" s="154">
        <f t="shared" si="8"/>
        <v>0</v>
      </c>
      <c r="AR135" s="155" t="s">
        <v>145</v>
      </c>
      <c r="AT135" s="155" t="s">
        <v>141</v>
      </c>
      <c r="AU135" s="155" t="s">
        <v>85</v>
      </c>
      <c r="AY135" s="15" t="s">
        <v>138</v>
      </c>
      <c r="BE135" s="156">
        <f t="shared" si="9"/>
        <v>0</v>
      </c>
      <c r="BF135" s="156">
        <f t="shared" si="10"/>
        <v>0</v>
      </c>
      <c r="BG135" s="156">
        <f t="shared" si="11"/>
        <v>0</v>
      </c>
      <c r="BH135" s="156">
        <f t="shared" si="12"/>
        <v>0</v>
      </c>
      <c r="BI135" s="156">
        <f t="shared" si="13"/>
        <v>0</v>
      </c>
      <c r="BJ135" s="15" t="s">
        <v>85</v>
      </c>
      <c r="BK135" s="156">
        <f t="shared" si="14"/>
        <v>0</v>
      </c>
      <c r="BL135" s="15" t="s">
        <v>145</v>
      </c>
      <c r="BM135" s="155" t="s">
        <v>185</v>
      </c>
    </row>
    <row r="136" spans="2:65" s="1" customFormat="1" ht="16.5" customHeight="1">
      <c r="B136" s="114"/>
      <c r="C136" s="144" t="s">
        <v>167</v>
      </c>
      <c r="D136" s="144" t="s">
        <v>141</v>
      </c>
      <c r="E136" s="145" t="s">
        <v>515</v>
      </c>
      <c r="F136" s="146" t="s">
        <v>516</v>
      </c>
      <c r="G136" s="147" t="s">
        <v>517</v>
      </c>
      <c r="H136" s="148">
        <v>45</v>
      </c>
      <c r="I136" s="149"/>
      <c r="J136" s="150">
        <f t="shared" si="5"/>
        <v>0</v>
      </c>
      <c r="K136" s="151"/>
      <c r="L136" s="30"/>
      <c r="M136" s="152" t="s">
        <v>1</v>
      </c>
      <c r="N136" s="113" t="s">
        <v>42</v>
      </c>
      <c r="P136" s="153">
        <f t="shared" si="6"/>
        <v>0</v>
      </c>
      <c r="Q136" s="153">
        <v>0</v>
      </c>
      <c r="R136" s="153">
        <f t="shared" si="7"/>
        <v>0</v>
      </c>
      <c r="S136" s="153">
        <v>0</v>
      </c>
      <c r="T136" s="154">
        <f t="shared" si="8"/>
        <v>0</v>
      </c>
      <c r="AR136" s="155" t="s">
        <v>145</v>
      </c>
      <c r="AT136" s="155" t="s">
        <v>141</v>
      </c>
      <c r="AU136" s="155" t="s">
        <v>85</v>
      </c>
      <c r="AY136" s="15" t="s">
        <v>138</v>
      </c>
      <c r="BE136" s="156">
        <f t="shared" si="9"/>
        <v>0</v>
      </c>
      <c r="BF136" s="156">
        <f t="shared" si="10"/>
        <v>0</v>
      </c>
      <c r="BG136" s="156">
        <f t="shared" si="11"/>
        <v>0</v>
      </c>
      <c r="BH136" s="156">
        <f t="shared" si="12"/>
        <v>0</v>
      </c>
      <c r="BI136" s="156">
        <f t="shared" si="13"/>
        <v>0</v>
      </c>
      <c r="BJ136" s="15" t="s">
        <v>85</v>
      </c>
      <c r="BK136" s="156">
        <f t="shared" si="14"/>
        <v>0</v>
      </c>
      <c r="BL136" s="15" t="s">
        <v>145</v>
      </c>
      <c r="BM136" s="155" t="s">
        <v>197</v>
      </c>
    </row>
    <row r="137" spans="2:65" s="1" customFormat="1" ht="24.15" customHeight="1">
      <c r="B137" s="114"/>
      <c r="C137" s="144" t="s">
        <v>172</v>
      </c>
      <c r="D137" s="144" t="s">
        <v>141</v>
      </c>
      <c r="E137" s="145" t="s">
        <v>518</v>
      </c>
      <c r="F137" s="146" t="s">
        <v>519</v>
      </c>
      <c r="G137" s="147" t="s">
        <v>517</v>
      </c>
      <c r="H137" s="148">
        <v>20</v>
      </c>
      <c r="I137" s="149"/>
      <c r="J137" s="150">
        <f t="shared" si="5"/>
        <v>0</v>
      </c>
      <c r="K137" s="151"/>
      <c r="L137" s="30"/>
      <c r="M137" s="152" t="s">
        <v>1</v>
      </c>
      <c r="N137" s="113" t="s">
        <v>42</v>
      </c>
      <c r="P137" s="153">
        <f t="shared" si="6"/>
        <v>0</v>
      </c>
      <c r="Q137" s="153">
        <v>0</v>
      </c>
      <c r="R137" s="153">
        <f t="shared" si="7"/>
        <v>0</v>
      </c>
      <c r="S137" s="153">
        <v>0</v>
      </c>
      <c r="T137" s="154">
        <f t="shared" si="8"/>
        <v>0</v>
      </c>
      <c r="AR137" s="155" t="s">
        <v>145</v>
      </c>
      <c r="AT137" s="155" t="s">
        <v>141</v>
      </c>
      <c r="AU137" s="155" t="s">
        <v>85</v>
      </c>
      <c r="AY137" s="15" t="s">
        <v>138</v>
      </c>
      <c r="BE137" s="156">
        <f t="shared" si="9"/>
        <v>0</v>
      </c>
      <c r="BF137" s="156">
        <f t="shared" si="10"/>
        <v>0</v>
      </c>
      <c r="BG137" s="156">
        <f t="shared" si="11"/>
        <v>0</v>
      </c>
      <c r="BH137" s="156">
        <f t="shared" si="12"/>
        <v>0</v>
      </c>
      <c r="BI137" s="156">
        <f t="shared" si="13"/>
        <v>0</v>
      </c>
      <c r="BJ137" s="15" t="s">
        <v>85</v>
      </c>
      <c r="BK137" s="156">
        <f t="shared" si="14"/>
        <v>0</v>
      </c>
      <c r="BL137" s="15" t="s">
        <v>145</v>
      </c>
      <c r="BM137" s="155" t="s">
        <v>213</v>
      </c>
    </row>
    <row r="138" spans="2:65" s="1" customFormat="1" ht="16.5" customHeight="1">
      <c r="B138" s="114"/>
      <c r="C138" s="144" t="s">
        <v>177</v>
      </c>
      <c r="D138" s="144" t="s">
        <v>141</v>
      </c>
      <c r="E138" s="145" t="s">
        <v>520</v>
      </c>
      <c r="F138" s="146" t="s">
        <v>521</v>
      </c>
      <c r="G138" s="147" t="s">
        <v>517</v>
      </c>
      <c r="H138" s="148">
        <v>1</v>
      </c>
      <c r="I138" s="149"/>
      <c r="J138" s="150">
        <f t="shared" si="5"/>
        <v>0</v>
      </c>
      <c r="K138" s="151"/>
      <c r="L138" s="30"/>
      <c r="M138" s="152" t="s">
        <v>1</v>
      </c>
      <c r="N138" s="113" t="s">
        <v>42</v>
      </c>
      <c r="P138" s="153">
        <f t="shared" si="6"/>
        <v>0</v>
      </c>
      <c r="Q138" s="153">
        <v>0</v>
      </c>
      <c r="R138" s="153">
        <f t="shared" si="7"/>
        <v>0</v>
      </c>
      <c r="S138" s="153">
        <v>0</v>
      </c>
      <c r="T138" s="154">
        <f t="shared" si="8"/>
        <v>0</v>
      </c>
      <c r="AR138" s="155" t="s">
        <v>145</v>
      </c>
      <c r="AT138" s="155" t="s">
        <v>141</v>
      </c>
      <c r="AU138" s="155" t="s">
        <v>85</v>
      </c>
      <c r="AY138" s="15" t="s">
        <v>138</v>
      </c>
      <c r="BE138" s="156">
        <f t="shared" si="9"/>
        <v>0</v>
      </c>
      <c r="BF138" s="156">
        <f t="shared" si="10"/>
        <v>0</v>
      </c>
      <c r="BG138" s="156">
        <f t="shared" si="11"/>
        <v>0</v>
      </c>
      <c r="BH138" s="156">
        <f t="shared" si="12"/>
        <v>0</v>
      </c>
      <c r="BI138" s="156">
        <f t="shared" si="13"/>
        <v>0</v>
      </c>
      <c r="BJ138" s="15" t="s">
        <v>85</v>
      </c>
      <c r="BK138" s="156">
        <f t="shared" si="14"/>
        <v>0</v>
      </c>
      <c r="BL138" s="15" t="s">
        <v>145</v>
      </c>
      <c r="BM138" s="155" t="s">
        <v>201</v>
      </c>
    </row>
    <row r="139" spans="2:65" s="1" customFormat="1" ht="16.5" customHeight="1">
      <c r="B139" s="114"/>
      <c r="C139" s="144" t="s">
        <v>139</v>
      </c>
      <c r="D139" s="144" t="s">
        <v>141</v>
      </c>
      <c r="E139" s="145" t="s">
        <v>522</v>
      </c>
      <c r="F139" s="146" t="s">
        <v>523</v>
      </c>
      <c r="G139" s="147" t="s">
        <v>517</v>
      </c>
      <c r="H139" s="148">
        <v>2</v>
      </c>
      <c r="I139" s="149"/>
      <c r="J139" s="150">
        <f t="shared" si="5"/>
        <v>0</v>
      </c>
      <c r="K139" s="151"/>
      <c r="L139" s="30"/>
      <c r="M139" s="152" t="s">
        <v>1</v>
      </c>
      <c r="N139" s="113" t="s">
        <v>42</v>
      </c>
      <c r="P139" s="153">
        <f t="shared" si="6"/>
        <v>0</v>
      </c>
      <c r="Q139" s="153">
        <v>0</v>
      </c>
      <c r="R139" s="153">
        <f t="shared" si="7"/>
        <v>0</v>
      </c>
      <c r="S139" s="153">
        <v>0</v>
      </c>
      <c r="T139" s="154">
        <f t="shared" si="8"/>
        <v>0</v>
      </c>
      <c r="AR139" s="155" t="s">
        <v>145</v>
      </c>
      <c r="AT139" s="155" t="s">
        <v>141</v>
      </c>
      <c r="AU139" s="155" t="s">
        <v>85</v>
      </c>
      <c r="AY139" s="15" t="s">
        <v>138</v>
      </c>
      <c r="BE139" s="156">
        <f t="shared" si="9"/>
        <v>0</v>
      </c>
      <c r="BF139" s="156">
        <f t="shared" si="10"/>
        <v>0</v>
      </c>
      <c r="BG139" s="156">
        <f t="shared" si="11"/>
        <v>0</v>
      </c>
      <c r="BH139" s="156">
        <f t="shared" si="12"/>
        <v>0</v>
      </c>
      <c r="BI139" s="156">
        <f t="shared" si="13"/>
        <v>0</v>
      </c>
      <c r="BJ139" s="15" t="s">
        <v>85</v>
      </c>
      <c r="BK139" s="156">
        <f t="shared" si="14"/>
        <v>0</v>
      </c>
      <c r="BL139" s="15" t="s">
        <v>145</v>
      </c>
      <c r="BM139" s="155" t="s">
        <v>234</v>
      </c>
    </row>
    <row r="140" spans="2:65" s="1" customFormat="1" ht="16.5" customHeight="1">
      <c r="B140" s="114"/>
      <c r="C140" s="144" t="s">
        <v>185</v>
      </c>
      <c r="D140" s="144" t="s">
        <v>141</v>
      </c>
      <c r="E140" s="145" t="s">
        <v>524</v>
      </c>
      <c r="F140" s="146" t="s">
        <v>525</v>
      </c>
      <c r="G140" s="147" t="s">
        <v>517</v>
      </c>
      <c r="H140" s="148">
        <v>3</v>
      </c>
      <c r="I140" s="149"/>
      <c r="J140" s="150">
        <f t="shared" si="5"/>
        <v>0</v>
      </c>
      <c r="K140" s="151"/>
      <c r="L140" s="30"/>
      <c r="M140" s="152" t="s">
        <v>1</v>
      </c>
      <c r="N140" s="113" t="s">
        <v>42</v>
      </c>
      <c r="P140" s="153">
        <f t="shared" si="6"/>
        <v>0</v>
      </c>
      <c r="Q140" s="153">
        <v>0</v>
      </c>
      <c r="R140" s="153">
        <f t="shared" si="7"/>
        <v>0</v>
      </c>
      <c r="S140" s="153">
        <v>0</v>
      </c>
      <c r="T140" s="154">
        <f t="shared" si="8"/>
        <v>0</v>
      </c>
      <c r="AR140" s="155" t="s">
        <v>145</v>
      </c>
      <c r="AT140" s="155" t="s">
        <v>141</v>
      </c>
      <c r="AU140" s="155" t="s">
        <v>85</v>
      </c>
      <c r="AY140" s="15" t="s">
        <v>138</v>
      </c>
      <c r="BE140" s="156">
        <f t="shared" si="9"/>
        <v>0</v>
      </c>
      <c r="BF140" s="156">
        <f t="shared" si="10"/>
        <v>0</v>
      </c>
      <c r="BG140" s="156">
        <f t="shared" si="11"/>
        <v>0</v>
      </c>
      <c r="BH140" s="156">
        <f t="shared" si="12"/>
        <v>0</v>
      </c>
      <c r="BI140" s="156">
        <f t="shared" si="13"/>
        <v>0</v>
      </c>
      <c r="BJ140" s="15" t="s">
        <v>85</v>
      </c>
      <c r="BK140" s="156">
        <f t="shared" si="14"/>
        <v>0</v>
      </c>
      <c r="BL140" s="15" t="s">
        <v>145</v>
      </c>
      <c r="BM140" s="155" t="s">
        <v>242</v>
      </c>
    </row>
    <row r="141" spans="2:65" s="1" customFormat="1" ht="21.75" customHeight="1">
      <c r="B141" s="114"/>
      <c r="C141" s="144" t="s">
        <v>189</v>
      </c>
      <c r="D141" s="144" t="s">
        <v>141</v>
      </c>
      <c r="E141" s="145" t="s">
        <v>526</v>
      </c>
      <c r="F141" s="146" t="s">
        <v>527</v>
      </c>
      <c r="G141" s="147" t="s">
        <v>517</v>
      </c>
      <c r="H141" s="148">
        <v>5</v>
      </c>
      <c r="I141" s="149"/>
      <c r="J141" s="150">
        <f t="shared" si="5"/>
        <v>0</v>
      </c>
      <c r="K141" s="151"/>
      <c r="L141" s="30"/>
      <c r="M141" s="152" t="s">
        <v>1</v>
      </c>
      <c r="N141" s="113" t="s">
        <v>42</v>
      </c>
      <c r="P141" s="153">
        <f t="shared" si="6"/>
        <v>0</v>
      </c>
      <c r="Q141" s="153">
        <v>0</v>
      </c>
      <c r="R141" s="153">
        <f t="shared" si="7"/>
        <v>0</v>
      </c>
      <c r="S141" s="153">
        <v>0</v>
      </c>
      <c r="T141" s="154">
        <f t="shared" si="8"/>
        <v>0</v>
      </c>
      <c r="AR141" s="155" t="s">
        <v>145</v>
      </c>
      <c r="AT141" s="155" t="s">
        <v>141</v>
      </c>
      <c r="AU141" s="155" t="s">
        <v>85</v>
      </c>
      <c r="AY141" s="15" t="s">
        <v>138</v>
      </c>
      <c r="BE141" s="156">
        <f t="shared" si="9"/>
        <v>0</v>
      </c>
      <c r="BF141" s="156">
        <f t="shared" si="10"/>
        <v>0</v>
      </c>
      <c r="BG141" s="156">
        <f t="shared" si="11"/>
        <v>0</v>
      </c>
      <c r="BH141" s="156">
        <f t="shared" si="12"/>
        <v>0</v>
      </c>
      <c r="BI141" s="156">
        <f t="shared" si="13"/>
        <v>0</v>
      </c>
      <c r="BJ141" s="15" t="s">
        <v>85</v>
      </c>
      <c r="BK141" s="156">
        <f t="shared" si="14"/>
        <v>0</v>
      </c>
      <c r="BL141" s="15" t="s">
        <v>145</v>
      </c>
      <c r="BM141" s="155" t="s">
        <v>253</v>
      </c>
    </row>
    <row r="142" spans="2:65" s="1" customFormat="1" ht="16.5" customHeight="1">
      <c r="B142" s="114"/>
      <c r="C142" s="144" t="s">
        <v>197</v>
      </c>
      <c r="D142" s="144" t="s">
        <v>141</v>
      </c>
      <c r="E142" s="145" t="s">
        <v>528</v>
      </c>
      <c r="F142" s="146" t="s">
        <v>529</v>
      </c>
      <c r="G142" s="147" t="s">
        <v>517</v>
      </c>
      <c r="H142" s="148">
        <v>5</v>
      </c>
      <c r="I142" s="149"/>
      <c r="J142" s="150">
        <f t="shared" si="5"/>
        <v>0</v>
      </c>
      <c r="K142" s="151"/>
      <c r="L142" s="30"/>
      <c r="M142" s="152" t="s">
        <v>1</v>
      </c>
      <c r="N142" s="113" t="s">
        <v>42</v>
      </c>
      <c r="P142" s="153">
        <f t="shared" si="6"/>
        <v>0</v>
      </c>
      <c r="Q142" s="153">
        <v>0</v>
      </c>
      <c r="R142" s="153">
        <f t="shared" si="7"/>
        <v>0</v>
      </c>
      <c r="S142" s="153">
        <v>0</v>
      </c>
      <c r="T142" s="154">
        <f t="shared" si="8"/>
        <v>0</v>
      </c>
      <c r="AR142" s="155" t="s">
        <v>145</v>
      </c>
      <c r="AT142" s="155" t="s">
        <v>141</v>
      </c>
      <c r="AU142" s="155" t="s">
        <v>85</v>
      </c>
      <c r="AY142" s="15" t="s">
        <v>138</v>
      </c>
      <c r="BE142" s="156">
        <f t="shared" si="9"/>
        <v>0</v>
      </c>
      <c r="BF142" s="156">
        <f t="shared" si="10"/>
        <v>0</v>
      </c>
      <c r="BG142" s="156">
        <f t="shared" si="11"/>
        <v>0</v>
      </c>
      <c r="BH142" s="156">
        <f t="shared" si="12"/>
        <v>0</v>
      </c>
      <c r="BI142" s="156">
        <f t="shared" si="13"/>
        <v>0</v>
      </c>
      <c r="BJ142" s="15" t="s">
        <v>85</v>
      </c>
      <c r="BK142" s="156">
        <f t="shared" si="14"/>
        <v>0</v>
      </c>
      <c r="BL142" s="15" t="s">
        <v>145</v>
      </c>
      <c r="BM142" s="155" t="s">
        <v>355</v>
      </c>
    </row>
    <row r="143" spans="2:65" s="1" customFormat="1" ht="21.75" customHeight="1">
      <c r="B143" s="114"/>
      <c r="C143" s="144" t="s">
        <v>205</v>
      </c>
      <c r="D143" s="144" t="s">
        <v>141</v>
      </c>
      <c r="E143" s="145" t="s">
        <v>530</v>
      </c>
      <c r="F143" s="146" t="s">
        <v>531</v>
      </c>
      <c r="G143" s="147" t="s">
        <v>517</v>
      </c>
      <c r="H143" s="148">
        <v>60</v>
      </c>
      <c r="I143" s="149"/>
      <c r="J143" s="150">
        <f t="shared" si="5"/>
        <v>0</v>
      </c>
      <c r="K143" s="151"/>
      <c r="L143" s="30"/>
      <c r="M143" s="152" t="s">
        <v>1</v>
      </c>
      <c r="N143" s="113" t="s">
        <v>42</v>
      </c>
      <c r="P143" s="153">
        <f t="shared" si="6"/>
        <v>0</v>
      </c>
      <c r="Q143" s="153">
        <v>0</v>
      </c>
      <c r="R143" s="153">
        <f t="shared" si="7"/>
        <v>0</v>
      </c>
      <c r="S143" s="153">
        <v>0</v>
      </c>
      <c r="T143" s="154">
        <f t="shared" si="8"/>
        <v>0</v>
      </c>
      <c r="AR143" s="155" t="s">
        <v>145</v>
      </c>
      <c r="AT143" s="155" t="s">
        <v>141</v>
      </c>
      <c r="AU143" s="155" t="s">
        <v>85</v>
      </c>
      <c r="AY143" s="15" t="s">
        <v>138</v>
      </c>
      <c r="BE143" s="156">
        <f t="shared" si="9"/>
        <v>0</v>
      </c>
      <c r="BF143" s="156">
        <f t="shared" si="10"/>
        <v>0</v>
      </c>
      <c r="BG143" s="156">
        <f t="shared" si="11"/>
        <v>0</v>
      </c>
      <c r="BH143" s="156">
        <f t="shared" si="12"/>
        <v>0</v>
      </c>
      <c r="BI143" s="156">
        <f t="shared" si="13"/>
        <v>0</v>
      </c>
      <c r="BJ143" s="15" t="s">
        <v>85</v>
      </c>
      <c r="BK143" s="156">
        <f t="shared" si="14"/>
        <v>0</v>
      </c>
      <c r="BL143" s="15" t="s">
        <v>145</v>
      </c>
      <c r="BM143" s="155" t="s">
        <v>364</v>
      </c>
    </row>
    <row r="144" spans="2:65" s="1" customFormat="1" ht="24.15" customHeight="1">
      <c r="B144" s="114"/>
      <c r="C144" s="144" t="s">
        <v>213</v>
      </c>
      <c r="D144" s="144" t="s">
        <v>141</v>
      </c>
      <c r="E144" s="145" t="s">
        <v>532</v>
      </c>
      <c r="F144" s="146" t="s">
        <v>533</v>
      </c>
      <c r="G144" s="147" t="s">
        <v>165</v>
      </c>
      <c r="H144" s="148">
        <v>120</v>
      </c>
      <c r="I144" s="149"/>
      <c r="J144" s="150">
        <f t="shared" si="5"/>
        <v>0</v>
      </c>
      <c r="K144" s="151"/>
      <c r="L144" s="30"/>
      <c r="M144" s="152" t="s">
        <v>1</v>
      </c>
      <c r="N144" s="113" t="s">
        <v>42</v>
      </c>
      <c r="P144" s="153">
        <f t="shared" si="6"/>
        <v>0</v>
      </c>
      <c r="Q144" s="153">
        <v>0</v>
      </c>
      <c r="R144" s="153">
        <f t="shared" si="7"/>
        <v>0</v>
      </c>
      <c r="S144" s="153">
        <v>0</v>
      </c>
      <c r="T144" s="154">
        <f t="shared" si="8"/>
        <v>0</v>
      </c>
      <c r="AR144" s="155" t="s">
        <v>145</v>
      </c>
      <c r="AT144" s="155" t="s">
        <v>141</v>
      </c>
      <c r="AU144" s="155" t="s">
        <v>85</v>
      </c>
      <c r="AY144" s="15" t="s">
        <v>138</v>
      </c>
      <c r="BE144" s="156">
        <f t="shared" si="9"/>
        <v>0</v>
      </c>
      <c r="BF144" s="156">
        <f t="shared" si="10"/>
        <v>0</v>
      </c>
      <c r="BG144" s="156">
        <f t="shared" si="11"/>
        <v>0</v>
      </c>
      <c r="BH144" s="156">
        <f t="shared" si="12"/>
        <v>0</v>
      </c>
      <c r="BI144" s="156">
        <f t="shared" si="13"/>
        <v>0</v>
      </c>
      <c r="BJ144" s="15" t="s">
        <v>85</v>
      </c>
      <c r="BK144" s="156">
        <f t="shared" si="14"/>
        <v>0</v>
      </c>
      <c r="BL144" s="15" t="s">
        <v>145</v>
      </c>
      <c r="BM144" s="155" t="s">
        <v>373</v>
      </c>
    </row>
    <row r="145" spans="2:65" s="11" customFormat="1" ht="25.9" customHeight="1">
      <c r="B145" s="132"/>
      <c r="D145" s="133" t="s">
        <v>76</v>
      </c>
      <c r="E145" s="134" t="s">
        <v>534</v>
      </c>
      <c r="F145" s="134" t="s">
        <v>535</v>
      </c>
      <c r="I145" s="135"/>
      <c r="J145" s="136">
        <f>BK145</f>
        <v>0</v>
      </c>
      <c r="L145" s="132"/>
      <c r="M145" s="137"/>
      <c r="P145" s="138">
        <f>SUM(P146:P154)</f>
        <v>0</v>
      </c>
      <c r="R145" s="138">
        <f>SUM(R146:R154)</f>
        <v>0</v>
      </c>
      <c r="T145" s="139">
        <f>SUM(T146:T154)</f>
        <v>0</v>
      </c>
      <c r="AR145" s="133" t="s">
        <v>85</v>
      </c>
      <c r="AT145" s="140" t="s">
        <v>76</v>
      </c>
      <c r="AU145" s="140" t="s">
        <v>77</v>
      </c>
      <c r="AY145" s="133" t="s">
        <v>138</v>
      </c>
      <c r="BK145" s="141">
        <f>SUM(BK146:BK154)</f>
        <v>0</v>
      </c>
    </row>
    <row r="146" spans="2:65" s="1" customFormat="1" ht="24.15" customHeight="1">
      <c r="B146" s="114"/>
      <c r="C146" s="144" t="s">
        <v>8</v>
      </c>
      <c r="D146" s="144" t="s">
        <v>141</v>
      </c>
      <c r="E146" s="145" t="s">
        <v>536</v>
      </c>
      <c r="F146" s="146" t="s">
        <v>537</v>
      </c>
      <c r="G146" s="147" t="s">
        <v>482</v>
      </c>
      <c r="H146" s="148">
        <v>1</v>
      </c>
      <c r="I146" s="149"/>
      <c r="J146" s="150">
        <f t="shared" ref="J146:J154" si="15">ROUND(I146*H146,2)</f>
        <v>0</v>
      </c>
      <c r="K146" s="151"/>
      <c r="L146" s="30"/>
      <c r="M146" s="152" t="s">
        <v>1</v>
      </c>
      <c r="N146" s="113" t="s">
        <v>42</v>
      </c>
      <c r="P146" s="153">
        <f t="shared" ref="P146:P154" si="16">O146*H146</f>
        <v>0</v>
      </c>
      <c r="Q146" s="153">
        <v>0</v>
      </c>
      <c r="R146" s="153">
        <f t="shared" ref="R146:R154" si="17">Q146*H146</f>
        <v>0</v>
      </c>
      <c r="S146" s="153">
        <v>0</v>
      </c>
      <c r="T146" s="154">
        <f t="shared" ref="T146:T154" si="18">S146*H146</f>
        <v>0</v>
      </c>
      <c r="AR146" s="155" t="s">
        <v>145</v>
      </c>
      <c r="AT146" s="155" t="s">
        <v>141</v>
      </c>
      <c r="AU146" s="155" t="s">
        <v>85</v>
      </c>
      <c r="AY146" s="15" t="s">
        <v>138</v>
      </c>
      <c r="BE146" s="156">
        <f t="shared" ref="BE146:BE154" si="19">IF(N146="základní",J146,0)</f>
        <v>0</v>
      </c>
      <c r="BF146" s="156">
        <f t="shared" ref="BF146:BF154" si="20">IF(N146="snížená",J146,0)</f>
        <v>0</v>
      </c>
      <c r="BG146" s="156">
        <f t="shared" ref="BG146:BG154" si="21">IF(N146="zákl. přenesená",J146,0)</f>
        <v>0</v>
      </c>
      <c r="BH146" s="156">
        <f t="shared" ref="BH146:BH154" si="22">IF(N146="sníž. přenesená",J146,0)</f>
        <v>0</v>
      </c>
      <c r="BI146" s="156">
        <f t="shared" ref="BI146:BI154" si="23">IF(N146="nulová",J146,0)</f>
        <v>0</v>
      </c>
      <c r="BJ146" s="15" t="s">
        <v>85</v>
      </c>
      <c r="BK146" s="156">
        <f t="shared" ref="BK146:BK154" si="24">ROUND(I146*H146,2)</f>
        <v>0</v>
      </c>
      <c r="BL146" s="15" t="s">
        <v>145</v>
      </c>
      <c r="BM146" s="155" t="s">
        <v>538</v>
      </c>
    </row>
    <row r="147" spans="2:65" s="1" customFormat="1" ht="16.5" customHeight="1">
      <c r="B147" s="114"/>
      <c r="C147" s="144" t="s">
        <v>201</v>
      </c>
      <c r="D147" s="144" t="s">
        <v>141</v>
      </c>
      <c r="E147" s="145" t="s">
        <v>539</v>
      </c>
      <c r="F147" s="146" t="s">
        <v>540</v>
      </c>
      <c r="G147" s="147" t="s">
        <v>482</v>
      </c>
      <c r="H147" s="148">
        <v>1</v>
      </c>
      <c r="I147" s="149"/>
      <c r="J147" s="150">
        <f t="shared" si="15"/>
        <v>0</v>
      </c>
      <c r="K147" s="151"/>
      <c r="L147" s="30"/>
      <c r="M147" s="152" t="s">
        <v>1</v>
      </c>
      <c r="N147" s="113" t="s">
        <v>42</v>
      </c>
      <c r="P147" s="153">
        <f t="shared" si="16"/>
        <v>0</v>
      </c>
      <c r="Q147" s="153">
        <v>0</v>
      </c>
      <c r="R147" s="153">
        <f t="shared" si="17"/>
        <v>0</v>
      </c>
      <c r="S147" s="153">
        <v>0</v>
      </c>
      <c r="T147" s="154">
        <f t="shared" si="18"/>
        <v>0</v>
      </c>
      <c r="AR147" s="155" t="s">
        <v>145</v>
      </c>
      <c r="AT147" s="155" t="s">
        <v>141</v>
      </c>
      <c r="AU147" s="155" t="s">
        <v>85</v>
      </c>
      <c r="AY147" s="15" t="s">
        <v>138</v>
      </c>
      <c r="BE147" s="156">
        <f t="shared" si="19"/>
        <v>0</v>
      </c>
      <c r="BF147" s="156">
        <f t="shared" si="20"/>
        <v>0</v>
      </c>
      <c r="BG147" s="156">
        <f t="shared" si="21"/>
        <v>0</v>
      </c>
      <c r="BH147" s="156">
        <f t="shared" si="22"/>
        <v>0</v>
      </c>
      <c r="BI147" s="156">
        <f t="shared" si="23"/>
        <v>0</v>
      </c>
      <c r="BJ147" s="15" t="s">
        <v>85</v>
      </c>
      <c r="BK147" s="156">
        <f t="shared" si="24"/>
        <v>0</v>
      </c>
      <c r="BL147" s="15" t="s">
        <v>145</v>
      </c>
      <c r="BM147" s="155" t="s">
        <v>541</v>
      </c>
    </row>
    <row r="148" spans="2:65" s="1" customFormat="1" ht="16.5" customHeight="1">
      <c r="B148" s="114"/>
      <c r="C148" s="144" t="s">
        <v>229</v>
      </c>
      <c r="D148" s="144" t="s">
        <v>141</v>
      </c>
      <c r="E148" s="145" t="s">
        <v>542</v>
      </c>
      <c r="F148" s="146" t="s">
        <v>543</v>
      </c>
      <c r="G148" s="147" t="s">
        <v>517</v>
      </c>
      <c r="H148" s="148">
        <v>1</v>
      </c>
      <c r="I148" s="149"/>
      <c r="J148" s="150">
        <f t="shared" si="15"/>
        <v>0</v>
      </c>
      <c r="K148" s="151"/>
      <c r="L148" s="30"/>
      <c r="M148" s="152" t="s">
        <v>1</v>
      </c>
      <c r="N148" s="113" t="s">
        <v>42</v>
      </c>
      <c r="P148" s="153">
        <f t="shared" si="16"/>
        <v>0</v>
      </c>
      <c r="Q148" s="153">
        <v>0</v>
      </c>
      <c r="R148" s="153">
        <f t="shared" si="17"/>
        <v>0</v>
      </c>
      <c r="S148" s="153">
        <v>0</v>
      </c>
      <c r="T148" s="154">
        <f t="shared" si="18"/>
        <v>0</v>
      </c>
      <c r="AR148" s="155" t="s">
        <v>145</v>
      </c>
      <c r="AT148" s="155" t="s">
        <v>141</v>
      </c>
      <c r="AU148" s="155" t="s">
        <v>85</v>
      </c>
      <c r="AY148" s="15" t="s">
        <v>138</v>
      </c>
      <c r="BE148" s="156">
        <f t="shared" si="19"/>
        <v>0</v>
      </c>
      <c r="BF148" s="156">
        <f t="shared" si="20"/>
        <v>0</v>
      </c>
      <c r="BG148" s="156">
        <f t="shared" si="21"/>
        <v>0</v>
      </c>
      <c r="BH148" s="156">
        <f t="shared" si="22"/>
        <v>0</v>
      </c>
      <c r="BI148" s="156">
        <f t="shared" si="23"/>
        <v>0</v>
      </c>
      <c r="BJ148" s="15" t="s">
        <v>85</v>
      </c>
      <c r="BK148" s="156">
        <f t="shared" si="24"/>
        <v>0</v>
      </c>
      <c r="BL148" s="15" t="s">
        <v>145</v>
      </c>
      <c r="BM148" s="155" t="s">
        <v>544</v>
      </c>
    </row>
    <row r="149" spans="2:65" s="1" customFormat="1" ht="16.5" customHeight="1">
      <c r="B149" s="114"/>
      <c r="C149" s="144" t="s">
        <v>234</v>
      </c>
      <c r="D149" s="144" t="s">
        <v>141</v>
      </c>
      <c r="E149" s="145" t="s">
        <v>545</v>
      </c>
      <c r="F149" s="146" t="s">
        <v>546</v>
      </c>
      <c r="G149" s="147" t="s">
        <v>517</v>
      </c>
      <c r="H149" s="148">
        <v>1</v>
      </c>
      <c r="I149" s="149"/>
      <c r="J149" s="150">
        <f t="shared" si="15"/>
        <v>0</v>
      </c>
      <c r="K149" s="151"/>
      <c r="L149" s="30"/>
      <c r="M149" s="152" t="s">
        <v>1</v>
      </c>
      <c r="N149" s="113" t="s">
        <v>42</v>
      </c>
      <c r="P149" s="153">
        <f t="shared" si="16"/>
        <v>0</v>
      </c>
      <c r="Q149" s="153">
        <v>0</v>
      </c>
      <c r="R149" s="153">
        <f t="shared" si="17"/>
        <v>0</v>
      </c>
      <c r="S149" s="153">
        <v>0</v>
      </c>
      <c r="T149" s="154">
        <f t="shared" si="18"/>
        <v>0</v>
      </c>
      <c r="AR149" s="155" t="s">
        <v>145</v>
      </c>
      <c r="AT149" s="155" t="s">
        <v>141</v>
      </c>
      <c r="AU149" s="155" t="s">
        <v>85</v>
      </c>
      <c r="AY149" s="15" t="s">
        <v>138</v>
      </c>
      <c r="BE149" s="156">
        <f t="shared" si="19"/>
        <v>0</v>
      </c>
      <c r="BF149" s="156">
        <f t="shared" si="20"/>
        <v>0</v>
      </c>
      <c r="BG149" s="156">
        <f t="shared" si="21"/>
        <v>0</v>
      </c>
      <c r="BH149" s="156">
        <f t="shared" si="22"/>
        <v>0</v>
      </c>
      <c r="BI149" s="156">
        <f t="shared" si="23"/>
        <v>0</v>
      </c>
      <c r="BJ149" s="15" t="s">
        <v>85</v>
      </c>
      <c r="BK149" s="156">
        <f t="shared" si="24"/>
        <v>0</v>
      </c>
      <c r="BL149" s="15" t="s">
        <v>145</v>
      </c>
      <c r="BM149" s="155" t="s">
        <v>547</v>
      </c>
    </row>
    <row r="150" spans="2:65" s="1" customFormat="1" ht="16.5" customHeight="1">
      <c r="B150" s="114"/>
      <c r="C150" s="144" t="s">
        <v>238</v>
      </c>
      <c r="D150" s="144" t="s">
        <v>141</v>
      </c>
      <c r="E150" s="145" t="s">
        <v>548</v>
      </c>
      <c r="F150" s="146" t="s">
        <v>549</v>
      </c>
      <c r="G150" s="147" t="s">
        <v>517</v>
      </c>
      <c r="H150" s="148">
        <v>1</v>
      </c>
      <c r="I150" s="149"/>
      <c r="J150" s="150">
        <f t="shared" si="15"/>
        <v>0</v>
      </c>
      <c r="K150" s="151"/>
      <c r="L150" s="30"/>
      <c r="M150" s="152" t="s">
        <v>1</v>
      </c>
      <c r="N150" s="113" t="s">
        <v>42</v>
      </c>
      <c r="P150" s="153">
        <f t="shared" si="16"/>
        <v>0</v>
      </c>
      <c r="Q150" s="153">
        <v>0</v>
      </c>
      <c r="R150" s="153">
        <f t="shared" si="17"/>
        <v>0</v>
      </c>
      <c r="S150" s="153">
        <v>0</v>
      </c>
      <c r="T150" s="154">
        <f t="shared" si="18"/>
        <v>0</v>
      </c>
      <c r="AR150" s="155" t="s">
        <v>145</v>
      </c>
      <c r="AT150" s="155" t="s">
        <v>141</v>
      </c>
      <c r="AU150" s="155" t="s">
        <v>85</v>
      </c>
      <c r="AY150" s="15" t="s">
        <v>138</v>
      </c>
      <c r="BE150" s="156">
        <f t="shared" si="19"/>
        <v>0</v>
      </c>
      <c r="BF150" s="156">
        <f t="shared" si="20"/>
        <v>0</v>
      </c>
      <c r="BG150" s="156">
        <f t="shared" si="21"/>
        <v>0</v>
      </c>
      <c r="BH150" s="156">
        <f t="shared" si="22"/>
        <v>0</v>
      </c>
      <c r="BI150" s="156">
        <f t="shared" si="23"/>
        <v>0</v>
      </c>
      <c r="BJ150" s="15" t="s">
        <v>85</v>
      </c>
      <c r="BK150" s="156">
        <f t="shared" si="24"/>
        <v>0</v>
      </c>
      <c r="BL150" s="15" t="s">
        <v>145</v>
      </c>
      <c r="BM150" s="155" t="s">
        <v>550</v>
      </c>
    </row>
    <row r="151" spans="2:65" s="1" customFormat="1" ht="16.5" customHeight="1">
      <c r="B151" s="114"/>
      <c r="C151" s="144" t="s">
        <v>242</v>
      </c>
      <c r="D151" s="144" t="s">
        <v>141</v>
      </c>
      <c r="E151" s="145" t="s">
        <v>551</v>
      </c>
      <c r="F151" s="146" t="s">
        <v>552</v>
      </c>
      <c r="G151" s="147" t="s">
        <v>553</v>
      </c>
      <c r="H151" s="148">
        <v>5</v>
      </c>
      <c r="I151" s="149"/>
      <c r="J151" s="150">
        <f t="shared" si="15"/>
        <v>0</v>
      </c>
      <c r="K151" s="151"/>
      <c r="L151" s="30"/>
      <c r="M151" s="152" t="s">
        <v>1</v>
      </c>
      <c r="N151" s="113" t="s">
        <v>42</v>
      </c>
      <c r="P151" s="153">
        <f t="shared" si="16"/>
        <v>0</v>
      </c>
      <c r="Q151" s="153">
        <v>0</v>
      </c>
      <c r="R151" s="153">
        <f t="shared" si="17"/>
        <v>0</v>
      </c>
      <c r="S151" s="153">
        <v>0</v>
      </c>
      <c r="T151" s="154">
        <f t="shared" si="18"/>
        <v>0</v>
      </c>
      <c r="AR151" s="155" t="s">
        <v>145</v>
      </c>
      <c r="AT151" s="155" t="s">
        <v>141</v>
      </c>
      <c r="AU151" s="155" t="s">
        <v>85</v>
      </c>
      <c r="AY151" s="15" t="s">
        <v>138</v>
      </c>
      <c r="BE151" s="156">
        <f t="shared" si="19"/>
        <v>0</v>
      </c>
      <c r="BF151" s="156">
        <f t="shared" si="20"/>
        <v>0</v>
      </c>
      <c r="BG151" s="156">
        <f t="shared" si="21"/>
        <v>0</v>
      </c>
      <c r="BH151" s="156">
        <f t="shared" si="22"/>
        <v>0</v>
      </c>
      <c r="BI151" s="156">
        <f t="shared" si="23"/>
        <v>0</v>
      </c>
      <c r="BJ151" s="15" t="s">
        <v>85</v>
      </c>
      <c r="BK151" s="156">
        <f t="shared" si="24"/>
        <v>0</v>
      </c>
      <c r="BL151" s="15" t="s">
        <v>145</v>
      </c>
      <c r="BM151" s="155" t="s">
        <v>554</v>
      </c>
    </row>
    <row r="152" spans="2:65" s="1" customFormat="1" ht="16.5" customHeight="1">
      <c r="B152" s="114"/>
      <c r="C152" s="144" t="s">
        <v>7</v>
      </c>
      <c r="D152" s="144" t="s">
        <v>141</v>
      </c>
      <c r="E152" s="145" t="s">
        <v>555</v>
      </c>
      <c r="F152" s="146" t="s">
        <v>556</v>
      </c>
      <c r="G152" s="147" t="s">
        <v>517</v>
      </c>
      <c r="H152" s="148">
        <v>1</v>
      </c>
      <c r="I152" s="149"/>
      <c r="J152" s="150">
        <f t="shared" si="15"/>
        <v>0</v>
      </c>
      <c r="K152" s="151"/>
      <c r="L152" s="30"/>
      <c r="M152" s="152" t="s">
        <v>1</v>
      </c>
      <c r="N152" s="113" t="s">
        <v>42</v>
      </c>
      <c r="P152" s="153">
        <f t="shared" si="16"/>
        <v>0</v>
      </c>
      <c r="Q152" s="153">
        <v>0</v>
      </c>
      <c r="R152" s="153">
        <f t="shared" si="17"/>
        <v>0</v>
      </c>
      <c r="S152" s="153">
        <v>0</v>
      </c>
      <c r="T152" s="154">
        <f t="shared" si="18"/>
        <v>0</v>
      </c>
      <c r="AR152" s="155" t="s">
        <v>145</v>
      </c>
      <c r="AT152" s="155" t="s">
        <v>141</v>
      </c>
      <c r="AU152" s="155" t="s">
        <v>85</v>
      </c>
      <c r="AY152" s="15" t="s">
        <v>138</v>
      </c>
      <c r="BE152" s="156">
        <f t="shared" si="19"/>
        <v>0</v>
      </c>
      <c r="BF152" s="156">
        <f t="shared" si="20"/>
        <v>0</v>
      </c>
      <c r="BG152" s="156">
        <f t="shared" si="21"/>
        <v>0</v>
      </c>
      <c r="BH152" s="156">
        <f t="shared" si="22"/>
        <v>0</v>
      </c>
      <c r="BI152" s="156">
        <f t="shared" si="23"/>
        <v>0</v>
      </c>
      <c r="BJ152" s="15" t="s">
        <v>85</v>
      </c>
      <c r="BK152" s="156">
        <f t="shared" si="24"/>
        <v>0</v>
      </c>
      <c r="BL152" s="15" t="s">
        <v>145</v>
      </c>
      <c r="BM152" s="155" t="s">
        <v>557</v>
      </c>
    </row>
    <row r="153" spans="2:65" s="1" customFormat="1" ht="16.5" customHeight="1">
      <c r="B153" s="114"/>
      <c r="C153" s="144" t="s">
        <v>253</v>
      </c>
      <c r="D153" s="144" t="s">
        <v>141</v>
      </c>
      <c r="E153" s="145" t="s">
        <v>558</v>
      </c>
      <c r="F153" s="146" t="s">
        <v>559</v>
      </c>
      <c r="G153" s="147" t="s">
        <v>517</v>
      </c>
      <c r="H153" s="148">
        <v>1</v>
      </c>
      <c r="I153" s="149"/>
      <c r="J153" s="150">
        <f t="shared" si="15"/>
        <v>0</v>
      </c>
      <c r="K153" s="151"/>
      <c r="L153" s="30"/>
      <c r="M153" s="152" t="s">
        <v>1</v>
      </c>
      <c r="N153" s="113" t="s">
        <v>42</v>
      </c>
      <c r="P153" s="153">
        <f t="shared" si="16"/>
        <v>0</v>
      </c>
      <c r="Q153" s="153">
        <v>0</v>
      </c>
      <c r="R153" s="153">
        <f t="shared" si="17"/>
        <v>0</v>
      </c>
      <c r="S153" s="153">
        <v>0</v>
      </c>
      <c r="T153" s="154">
        <f t="shared" si="18"/>
        <v>0</v>
      </c>
      <c r="AR153" s="155" t="s">
        <v>145</v>
      </c>
      <c r="AT153" s="155" t="s">
        <v>141</v>
      </c>
      <c r="AU153" s="155" t="s">
        <v>85</v>
      </c>
      <c r="AY153" s="15" t="s">
        <v>138</v>
      </c>
      <c r="BE153" s="156">
        <f t="shared" si="19"/>
        <v>0</v>
      </c>
      <c r="BF153" s="156">
        <f t="shared" si="20"/>
        <v>0</v>
      </c>
      <c r="BG153" s="156">
        <f t="shared" si="21"/>
        <v>0</v>
      </c>
      <c r="BH153" s="156">
        <f t="shared" si="22"/>
        <v>0</v>
      </c>
      <c r="BI153" s="156">
        <f t="shared" si="23"/>
        <v>0</v>
      </c>
      <c r="BJ153" s="15" t="s">
        <v>85</v>
      </c>
      <c r="BK153" s="156">
        <f t="shared" si="24"/>
        <v>0</v>
      </c>
      <c r="BL153" s="15" t="s">
        <v>145</v>
      </c>
      <c r="BM153" s="155" t="s">
        <v>560</v>
      </c>
    </row>
    <row r="154" spans="2:65" s="1" customFormat="1" ht="16.5" customHeight="1">
      <c r="B154" s="114"/>
      <c r="C154" s="144" t="s">
        <v>257</v>
      </c>
      <c r="D154" s="144" t="s">
        <v>141</v>
      </c>
      <c r="E154" s="145" t="s">
        <v>561</v>
      </c>
      <c r="F154" s="146" t="s">
        <v>562</v>
      </c>
      <c r="G154" s="147" t="s">
        <v>517</v>
      </c>
      <c r="H154" s="148">
        <v>1</v>
      </c>
      <c r="I154" s="149"/>
      <c r="J154" s="150">
        <f t="shared" si="15"/>
        <v>0</v>
      </c>
      <c r="K154" s="151"/>
      <c r="L154" s="30"/>
      <c r="M154" s="152" t="s">
        <v>1</v>
      </c>
      <c r="N154" s="113" t="s">
        <v>42</v>
      </c>
      <c r="P154" s="153">
        <f t="shared" si="16"/>
        <v>0</v>
      </c>
      <c r="Q154" s="153">
        <v>0</v>
      </c>
      <c r="R154" s="153">
        <f t="shared" si="17"/>
        <v>0</v>
      </c>
      <c r="S154" s="153">
        <v>0</v>
      </c>
      <c r="T154" s="154">
        <f t="shared" si="18"/>
        <v>0</v>
      </c>
      <c r="AR154" s="155" t="s">
        <v>145</v>
      </c>
      <c r="AT154" s="155" t="s">
        <v>141</v>
      </c>
      <c r="AU154" s="155" t="s">
        <v>85</v>
      </c>
      <c r="AY154" s="15" t="s">
        <v>138</v>
      </c>
      <c r="BE154" s="156">
        <f t="shared" si="19"/>
        <v>0</v>
      </c>
      <c r="BF154" s="156">
        <f t="shared" si="20"/>
        <v>0</v>
      </c>
      <c r="BG154" s="156">
        <f t="shared" si="21"/>
        <v>0</v>
      </c>
      <c r="BH154" s="156">
        <f t="shared" si="22"/>
        <v>0</v>
      </c>
      <c r="BI154" s="156">
        <f t="shared" si="23"/>
        <v>0</v>
      </c>
      <c r="BJ154" s="15" t="s">
        <v>85</v>
      </c>
      <c r="BK154" s="156">
        <f t="shared" si="24"/>
        <v>0</v>
      </c>
      <c r="BL154" s="15" t="s">
        <v>145</v>
      </c>
      <c r="BM154" s="155" t="s">
        <v>563</v>
      </c>
    </row>
    <row r="155" spans="2:65" s="11" customFormat="1" ht="25.9" customHeight="1">
      <c r="B155" s="132"/>
      <c r="D155" s="133" t="s">
        <v>76</v>
      </c>
      <c r="E155" s="134" t="s">
        <v>564</v>
      </c>
      <c r="F155" s="134" t="s">
        <v>565</v>
      </c>
      <c r="I155" s="135"/>
      <c r="J155" s="136">
        <f>BK155</f>
        <v>0</v>
      </c>
      <c r="L155" s="132"/>
      <c r="M155" s="137"/>
      <c r="P155" s="138">
        <f>SUM(P156:P175)</f>
        <v>0</v>
      </c>
      <c r="R155" s="138">
        <f>SUM(R156:R175)</f>
        <v>0</v>
      </c>
      <c r="T155" s="139">
        <f>SUM(T156:T175)</f>
        <v>0</v>
      </c>
      <c r="AR155" s="133" t="s">
        <v>85</v>
      </c>
      <c r="AT155" s="140" t="s">
        <v>76</v>
      </c>
      <c r="AU155" s="140" t="s">
        <v>77</v>
      </c>
      <c r="AY155" s="133" t="s">
        <v>138</v>
      </c>
      <c r="BK155" s="141">
        <f>SUM(BK156:BK175)</f>
        <v>0</v>
      </c>
    </row>
    <row r="156" spans="2:65" s="1" customFormat="1" ht="16.5" customHeight="1">
      <c r="B156" s="114"/>
      <c r="C156" s="144" t="s">
        <v>355</v>
      </c>
      <c r="D156" s="144" t="s">
        <v>141</v>
      </c>
      <c r="E156" s="145" t="s">
        <v>566</v>
      </c>
      <c r="F156" s="146" t="s">
        <v>567</v>
      </c>
      <c r="G156" s="147" t="s">
        <v>165</v>
      </c>
      <c r="H156" s="148">
        <v>120</v>
      </c>
      <c r="I156" s="149"/>
      <c r="J156" s="150">
        <f t="shared" ref="J156:J175" si="25">ROUND(I156*H156,2)</f>
        <v>0</v>
      </c>
      <c r="K156" s="151"/>
      <c r="L156" s="30"/>
      <c r="M156" s="152" t="s">
        <v>1</v>
      </c>
      <c r="N156" s="113" t="s">
        <v>42</v>
      </c>
      <c r="P156" s="153">
        <f t="shared" ref="P156:P175" si="26">O156*H156</f>
        <v>0</v>
      </c>
      <c r="Q156" s="153">
        <v>0</v>
      </c>
      <c r="R156" s="153">
        <f t="shared" ref="R156:R175" si="27">Q156*H156</f>
        <v>0</v>
      </c>
      <c r="S156" s="153">
        <v>0</v>
      </c>
      <c r="T156" s="154">
        <f t="shared" ref="T156:T175" si="28">S156*H156</f>
        <v>0</v>
      </c>
      <c r="AR156" s="155" t="s">
        <v>145</v>
      </c>
      <c r="AT156" s="155" t="s">
        <v>141</v>
      </c>
      <c r="AU156" s="155" t="s">
        <v>85</v>
      </c>
      <c r="AY156" s="15" t="s">
        <v>138</v>
      </c>
      <c r="BE156" s="156">
        <f t="shared" ref="BE156:BE175" si="29">IF(N156="základní",J156,0)</f>
        <v>0</v>
      </c>
      <c r="BF156" s="156">
        <f t="shared" ref="BF156:BF175" si="30">IF(N156="snížená",J156,0)</f>
        <v>0</v>
      </c>
      <c r="BG156" s="156">
        <f t="shared" ref="BG156:BG175" si="31">IF(N156="zákl. přenesená",J156,0)</f>
        <v>0</v>
      </c>
      <c r="BH156" s="156">
        <f t="shared" ref="BH156:BH175" si="32">IF(N156="sníž. přenesená",J156,0)</f>
        <v>0</v>
      </c>
      <c r="BI156" s="156">
        <f t="shared" ref="BI156:BI175" si="33">IF(N156="nulová",J156,0)</f>
        <v>0</v>
      </c>
      <c r="BJ156" s="15" t="s">
        <v>85</v>
      </c>
      <c r="BK156" s="156">
        <f t="shared" ref="BK156:BK175" si="34">ROUND(I156*H156,2)</f>
        <v>0</v>
      </c>
      <c r="BL156" s="15" t="s">
        <v>145</v>
      </c>
      <c r="BM156" s="155" t="s">
        <v>456</v>
      </c>
    </row>
    <row r="157" spans="2:65" s="1" customFormat="1" ht="16.5" customHeight="1">
      <c r="B157" s="114"/>
      <c r="C157" s="144" t="s">
        <v>359</v>
      </c>
      <c r="D157" s="144" t="s">
        <v>141</v>
      </c>
      <c r="E157" s="145" t="s">
        <v>568</v>
      </c>
      <c r="F157" s="146" t="s">
        <v>569</v>
      </c>
      <c r="G157" s="147" t="s">
        <v>165</v>
      </c>
      <c r="H157" s="148">
        <v>20</v>
      </c>
      <c r="I157" s="149"/>
      <c r="J157" s="150">
        <f t="shared" si="25"/>
        <v>0</v>
      </c>
      <c r="K157" s="151"/>
      <c r="L157" s="30"/>
      <c r="M157" s="152" t="s">
        <v>1</v>
      </c>
      <c r="N157" s="113" t="s">
        <v>42</v>
      </c>
      <c r="P157" s="153">
        <f t="shared" si="26"/>
        <v>0</v>
      </c>
      <c r="Q157" s="153">
        <v>0</v>
      </c>
      <c r="R157" s="153">
        <f t="shared" si="27"/>
        <v>0</v>
      </c>
      <c r="S157" s="153">
        <v>0</v>
      </c>
      <c r="T157" s="154">
        <f t="shared" si="28"/>
        <v>0</v>
      </c>
      <c r="AR157" s="155" t="s">
        <v>145</v>
      </c>
      <c r="AT157" s="155" t="s">
        <v>141</v>
      </c>
      <c r="AU157" s="155" t="s">
        <v>85</v>
      </c>
      <c r="AY157" s="15" t="s">
        <v>138</v>
      </c>
      <c r="BE157" s="156">
        <f t="shared" si="29"/>
        <v>0</v>
      </c>
      <c r="BF157" s="156">
        <f t="shared" si="30"/>
        <v>0</v>
      </c>
      <c r="BG157" s="156">
        <f t="shared" si="31"/>
        <v>0</v>
      </c>
      <c r="BH157" s="156">
        <f t="shared" si="32"/>
        <v>0</v>
      </c>
      <c r="BI157" s="156">
        <f t="shared" si="33"/>
        <v>0</v>
      </c>
      <c r="BJ157" s="15" t="s">
        <v>85</v>
      </c>
      <c r="BK157" s="156">
        <f t="shared" si="34"/>
        <v>0</v>
      </c>
      <c r="BL157" s="15" t="s">
        <v>145</v>
      </c>
      <c r="BM157" s="155" t="s">
        <v>465</v>
      </c>
    </row>
    <row r="158" spans="2:65" s="1" customFormat="1" ht="16.5" customHeight="1">
      <c r="B158" s="114"/>
      <c r="C158" s="144" t="s">
        <v>364</v>
      </c>
      <c r="D158" s="144" t="s">
        <v>141</v>
      </c>
      <c r="E158" s="145" t="s">
        <v>570</v>
      </c>
      <c r="F158" s="146" t="s">
        <v>571</v>
      </c>
      <c r="G158" s="147" t="s">
        <v>165</v>
      </c>
      <c r="H158" s="148">
        <v>65</v>
      </c>
      <c r="I158" s="149"/>
      <c r="J158" s="150">
        <f t="shared" si="25"/>
        <v>0</v>
      </c>
      <c r="K158" s="151"/>
      <c r="L158" s="30"/>
      <c r="M158" s="152" t="s">
        <v>1</v>
      </c>
      <c r="N158" s="113" t="s">
        <v>42</v>
      </c>
      <c r="P158" s="153">
        <f t="shared" si="26"/>
        <v>0</v>
      </c>
      <c r="Q158" s="153">
        <v>0</v>
      </c>
      <c r="R158" s="153">
        <f t="shared" si="27"/>
        <v>0</v>
      </c>
      <c r="S158" s="153">
        <v>0</v>
      </c>
      <c r="T158" s="154">
        <f t="shared" si="28"/>
        <v>0</v>
      </c>
      <c r="AR158" s="155" t="s">
        <v>145</v>
      </c>
      <c r="AT158" s="155" t="s">
        <v>141</v>
      </c>
      <c r="AU158" s="155" t="s">
        <v>85</v>
      </c>
      <c r="AY158" s="15" t="s">
        <v>138</v>
      </c>
      <c r="BE158" s="156">
        <f t="shared" si="29"/>
        <v>0</v>
      </c>
      <c r="BF158" s="156">
        <f t="shared" si="30"/>
        <v>0</v>
      </c>
      <c r="BG158" s="156">
        <f t="shared" si="31"/>
        <v>0</v>
      </c>
      <c r="BH158" s="156">
        <f t="shared" si="32"/>
        <v>0</v>
      </c>
      <c r="BI158" s="156">
        <f t="shared" si="33"/>
        <v>0</v>
      </c>
      <c r="BJ158" s="15" t="s">
        <v>85</v>
      </c>
      <c r="BK158" s="156">
        <f t="shared" si="34"/>
        <v>0</v>
      </c>
      <c r="BL158" s="15" t="s">
        <v>145</v>
      </c>
      <c r="BM158" s="155" t="s">
        <v>475</v>
      </c>
    </row>
    <row r="159" spans="2:65" s="1" customFormat="1" ht="16.5" customHeight="1">
      <c r="B159" s="114"/>
      <c r="C159" s="144" t="s">
        <v>368</v>
      </c>
      <c r="D159" s="144" t="s">
        <v>141</v>
      </c>
      <c r="E159" s="145" t="s">
        <v>572</v>
      </c>
      <c r="F159" s="146" t="s">
        <v>573</v>
      </c>
      <c r="G159" s="147" t="s">
        <v>517</v>
      </c>
      <c r="H159" s="148">
        <v>5</v>
      </c>
      <c r="I159" s="149"/>
      <c r="J159" s="150">
        <f t="shared" si="25"/>
        <v>0</v>
      </c>
      <c r="K159" s="151"/>
      <c r="L159" s="30"/>
      <c r="M159" s="152" t="s">
        <v>1</v>
      </c>
      <c r="N159" s="113" t="s">
        <v>42</v>
      </c>
      <c r="P159" s="153">
        <f t="shared" si="26"/>
        <v>0</v>
      </c>
      <c r="Q159" s="153">
        <v>0</v>
      </c>
      <c r="R159" s="153">
        <f t="shared" si="27"/>
        <v>0</v>
      </c>
      <c r="S159" s="153">
        <v>0</v>
      </c>
      <c r="T159" s="154">
        <f t="shared" si="28"/>
        <v>0</v>
      </c>
      <c r="AR159" s="155" t="s">
        <v>145</v>
      </c>
      <c r="AT159" s="155" t="s">
        <v>141</v>
      </c>
      <c r="AU159" s="155" t="s">
        <v>85</v>
      </c>
      <c r="AY159" s="15" t="s">
        <v>138</v>
      </c>
      <c r="BE159" s="156">
        <f t="shared" si="29"/>
        <v>0</v>
      </c>
      <c r="BF159" s="156">
        <f t="shared" si="30"/>
        <v>0</v>
      </c>
      <c r="BG159" s="156">
        <f t="shared" si="31"/>
        <v>0</v>
      </c>
      <c r="BH159" s="156">
        <f t="shared" si="32"/>
        <v>0</v>
      </c>
      <c r="BI159" s="156">
        <f t="shared" si="33"/>
        <v>0</v>
      </c>
      <c r="BJ159" s="15" t="s">
        <v>85</v>
      </c>
      <c r="BK159" s="156">
        <f t="shared" si="34"/>
        <v>0</v>
      </c>
      <c r="BL159" s="15" t="s">
        <v>145</v>
      </c>
      <c r="BM159" s="155" t="s">
        <v>485</v>
      </c>
    </row>
    <row r="160" spans="2:65" s="1" customFormat="1" ht="16.5" customHeight="1">
      <c r="B160" s="114"/>
      <c r="C160" s="144" t="s">
        <v>373</v>
      </c>
      <c r="D160" s="144" t="s">
        <v>141</v>
      </c>
      <c r="E160" s="145" t="s">
        <v>574</v>
      </c>
      <c r="F160" s="146" t="s">
        <v>575</v>
      </c>
      <c r="G160" s="147" t="s">
        <v>517</v>
      </c>
      <c r="H160" s="148">
        <v>10</v>
      </c>
      <c r="I160" s="149"/>
      <c r="J160" s="150">
        <f t="shared" si="25"/>
        <v>0</v>
      </c>
      <c r="K160" s="151"/>
      <c r="L160" s="30"/>
      <c r="M160" s="152" t="s">
        <v>1</v>
      </c>
      <c r="N160" s="113" t="s">
        <v>42</v>
      </c>
      <c r="P160" s="153">
        <f t="shared" si="26"/>
        <v>0</v>
      </c>
      <c r="Q160" s="153">
        <v>0</v>
      </c>
      <c r="R160" s="153">
        <f t="shared" si="27"/>
        <v>0</v>
      </c>
      <c r="S160" s="153">
        <v>0</v>
      </c>
      <c r="T160" s="154">
        <f t="shared" si="28"/>
        <v>0</v>
      </c>
      <c r="AR160" s="155" t="s">
        <v>145</v>
      </c>
      <c r="AT160" s="155" t="s">
        <v>141</v>
      </c>
      <c r="AU160" s="155" t="s">
        <v>85</v>
      </c>
      <c r="AY160" s="15" t="s">
        <v>138</v>
      </c>
      <c r="BE160" s="156">
        <f t="shared" si="29"/>
        <v>0</v>
      </c>
      <c r="BF160" s="156">
        <f t="shared" si="30"/>
        <v>0</v>
      </c>
      <c r="BG160" s="156">
        <f t="shared" si="31"/>
        <v>0</v>
      </c>
      <c r="BH160" s="156">
        <f t="shared" si="32"/>
        <v>0</v>
      </c>
      <c r="BI160" s="156">
        <f t="shared" si="33"/>
        <v>0</v>
      </c>
      <c r="BJ160" s="15" t="s">
        <v>85</v>
      </c>
      <c r="BK160" s="156">
        <f t="shared" si="34"/>
        <v>0</v>
      </c>
      <c r="BL160" s="15" t="s">
        <v>145</v>
      </c>
      <c r="BM160" s="155" t="s">
        <v>495</v>
      </c>
    </row>
    <row r="161" spans="2:65" s="1" customFormat="1" ht="16.5" customHeight="1">
      <c r="B161" s="114"/>
      <c r="C161" s="144" t="s">
        <v>377</v>
      </c>
      <c r="D161" s="144" t="s">
        <v>141</v>
      </c>
      <c r="E161" s="145" t="s">
        <v>576</v>
      </c>
      <c r="F161" s="146" t="s">
        <v>577</v>
      </c>
      <c r="G161" s="147" t="s">
        <v>517</v>
      </c>
      <c r="H161" s="148">
        <v>1</v>
      </c>
      <c r="I161" s="149"/>
      <c r="J161" s="150">
        <f t="shared" si="25"/>
        <v>0</v>
      </c>
      <c r="K161" s="151"/>
      <c r="L161" s="30"/>
      <c r="M161" s="152" t="s">
        <v>1</v>
      </c>
      <c r="N161" s="113" t="s">
        <v>42</v>
      </c>
      <c r="P161" s="153">
        <f t="shared" si="26"/>
        <v>0</v>
      </c>
      <c r="Q161" s="153">
        <v>0</v>
      </c>
      <c r="R161" s="153">
        <f t="shared" si="27"/>
        <v>0</v>
      </c>
      <c r="S161" s="153">
        <v>0</v>
      </c>
      <c r="T161" s="154">
        <f t="shared" si="28"/>
        <v>0</v>
      </c>
      <c r="AR161" s="155" t="s">
        <v>145</v>
      </c>
      <c r="AT161" s="155" t="s">
        <v>141</v>
      </c>
      <c r="AU161" s="155" t="s">
        <v>85</v>
      </c>
      <c r="AY161" s="15" t="s">
        <v>138</v>
      </c>
      <c r="BE161" s="156">
        <f t="shared" si="29"/>
        <v>0</v>
      </c>
      <c r="BF161" s="156">
        <f t="shared" si="30"/>
        <v>0</v>
      </c>
      <c r="BG161" s="156">
        <f t="shared" si="31"/>
        <v>0</v>
      </c>
      <c r="BH161" s="156">
        <f t="shared" si="32"/>
        <v>0</v>
      </c>
      <c r="BI161" s="156">
        <f t="shared" si="33"/>
        <v>0</v>
      </c>
      <c r="BJ161" s="15" t="s">
        <v>85</v>
      </c>
      <c r="BK161" s="156">
        <f t="shared" si="34"/>
        <v>0</v>
      </c>
      <c r="BL161" s="15" t="s">
        <v>145</v>
      </c>
      <c r="BM161" s="155" t="s">
        <v>578</v>
      </c>
    </row>
    <row r="162" spans="2:65" s="1" customFormat="1" ht="16.5" customHeight="1">
      <c r="B162" s="114"/>
      <c r="C162" s="144" t="s">
        <v>381</v>
      </c>
      <c r="D162" s="144" t="s">
        <v>141</v>
      </c>
      <c r="E162" s="145" t="s">
        <v>579</v>
      </c>
      <c r="F162" s="146" t="s">
        <v>580</v>
      </c>
      <c r="G162" s="147" t="s">
        <v>517</v>
      </c>
      <c r="H162" s="148">
        <v>1</v>
      </c>
      <c r="I162" s="149"/>
      <c r="J162" s="150">
        <f t="shared" si="25"/>
        <v>0</v>
      </c>
      <c r="K162" s="151"/>
      <c r="L162" s="30"/>
      <c r="M162" s="152" t="s">
        <v>1</v>
      </c>
      <c r="N162" s="113" t="s">
        <v>42</v>
      </c>
      <c r="P162" s="153">
        <f t="shared" si="26"/>
        <v>0</v>
      </c>
      <c r="Q162" s="153">
        <v>0</v>
      </c>
      <c r="R162" s="153">
        <f t="shared" si="27"/>
        <v>0</v>
      </c>
      <c r="S162" s="153">
        <v>0</v>
      </c>
      <c r="T162" s="154">
        <f t="shared" si="28"/>
        <v>0</v>
      </c>
      <c r="AR162" s="155" t="s">
        <v>145</v>
      </c>
      <c r="AT162" s="155" t="s">
        <v>141</v>
      </c>
      <c r="AU162" s="155" t="s">
        <v>85</v>
      </c>
      <c r="AY162" s="15" t="s">
        <v>138</v>
      </c>
      <c r="BE162" s="156">
        <f t="shared" si="29"/>
        <v>0</v>
      </c>
      <c r="BF162" s="156">
        <f t="shared" si="30"/>
        <v>0</v>
      </c>
      <c r="BG162" s="156">
        <f t="shared" si="31"/>
        <v>0</v>
      </c>
      <c r="BH162" s="156">
        <f t="shared" si="32"/>
        <v>0</v>
      </c>
      <c r="BI162" s="156">
        <f t="shared" si="33"/>
        <v>0</v>
      </c>
      <c r="BJ162" s="15" t="s">
        <v>85</v>
      </c>
      <c r="BK162" s="156">
        <f t="shared" si="34"/>
        <v>0</v>
      </c>
      <c r="BL162" s="15" t="s">
        <v>145</v>
      </c>
      <c r="BM162" s="155" t="s">
        <v>581</v>
      </c>
    </row>
    <row r="163" spans="2:65" s="1" customFormat="1" ht="16.5" customHeight="1">
      <c r="B163" s="114"/>
      <c r="C163" s="144" t="s">
        <v>385</v>
      </c>
      <c r="D163" s="144" t="s">
        <v>141</v>
      </c>
      <c r="E163" s="145" t="s">
        <v>582</v>
      </c>
      <c r="F163" s="146" t="s">
        <v>583</v>
      </c>
      <c r="G163" s="147" t="s">
        <v>517</v>
      </c>
      <c r="H163" s="148">
        <v>2</v>
      </c>
      <c r="I163" s="149"/>
      <c r="J163" s="150">
        <f t="shared" si="25"/>
        <v>0</v>
      </c>
      <c r="K163" s="151"/>
      <c r="L163" s="30"/>
      <c r="M163" s="152" t="s">
        <v>1</v>
      </c>
      <c r="N163" s="113" t="s">
        <v>42</v>
      </c>
      <c r="P163" s="153">
        <f t="shared" si="26"/>
        <v>0</v>
      </c>
      <c r="Q163" s="153">
        <v>0</v>
      </c>
      <c r="R163" s="153">
        <f t="shared" si="27"/>
        <v>0</v>
      </c>
      <c r="S163" s="153">
        <v>0</v>
      </c>
      <c r="T163" s="154">
        <f t="shared" si="28"/>
        <v>0</v>
      </c>
      <c r="AR163" s="155" t="s">
        <v>145</v>
      </c>
      <c r="AT163" s="155" t="s">
        <v>141</v>
      </c>
      <c r="AU163" s="155" t="s">
        <v>85</v>
      </c>
      <c r="AY163" s="15" t="s">
        <v>138</v>
      </c>
      <c r="BE163" s="156">
        <f t="shared" si="29"/>
        <v>0</v>
      </c>
      <c r="BF163" s="156">
        <f t="shared" si="30"/>
        <v>0</v>
      </c>
      <c r="BG163" s="156">
        <f t="shared" si="31"/>
        <v>0</v>
      </c>
      <c r="BH163" s="156">
        <f t="shared" si="32"/>
        <v>0</v>
      </c>
      <c r="BI163" s="156">
        <f t="shared" si="33"/>
        <v>0</v>
      </c>
      <c r="BJ163" s="15" t="s">
        <v>85</v>
      </c>
      <c r="BK163" s="156">
        <f t="shared" si="34"/>
        <v>0</v>
      </c>
      <c r="BL163" s="15" t="s">
        <v>145</v>
      </c>
      <c r="BM163" s="155" t="s">
        <v>584</v>
      </c>
    </row>
    <row r="164" spans="2:65" s="1" customFormat="1" ht="16.5" customHeight="1">
      <c r="B164" s="114"/>
      <c r="C164" s="144" t="s">
        <v>274</v>
      </c>
      <c r="D164" s="144" t="s">
        <v>141</v>
      </c>
      <c r="E164" s="145" t="s">
        <v>585</v>
      </c>
      <c r="F164" s="146" t="s">
        <v>586</v>
      </c>
      <c r="G164" s="147" t="s">
        <v>517</v>
      </c>
      <c r="H164" s="148">
        <v>3</v>
      </c>
      <c r="I164" s="149"/>
      <c r="J164" s="150">
        <f t="shared" si="25"/>
        <v>0</v>
      </c>
      <c r="K164" s="151"/>
      <c r="L164" s="30"/>
      <c r="M164" s="152" t="s">
        <v>1</v>
      </c>
      <c r="N164" s="113" t="s">
        <v>42</v>
      </c>
      <c r="P164" s="153">
        <f t="shared" si="26"/>
        <v>0</v>
      </c>
      <c r="Q164" s="153">
        <v>0</v>
      </c>
      <c r="R164" s="153">
        <f t="shared" si="27"/>
        <v>0</v>
      </c>
      <c r="S164" s="153">
        <v>0</v>
      </c>
      <c r="T164" s="154">
        <f t="shared" si="28"/>
        <v>0</v>
      </c>
      <c r="AR164" s="155" t="s">
        <v>145</v>
      </c>
      <c r="AT164" s="155" t="s">
        <v>141</v>
      </c>
      <c r="AU164" s="155" t="s">
        <v>85</v>
      </c>
      <c r="AY164" s="15" t="s">
        <v>138</v>
      </c>
      <c r="BE164" s="156">
        <f t="shared" si="29"/>
        <v>0</v>
      </c>
      <c r="BF164" s="156">
        <f t="shared" si="30"/>
        <v>0</v>
      </c>
      <c r="BG164" s="156">
        <f t="shared" si="31"/>
        <v>0</v>
      </c>
      <c r="BH164" s="156">
        <f t="shared" si="32"/>
        <v>0</v>
      </c>
      <c r="BI164" s="156">
        <f t="shared" si="33"/>
        <v>0</v>
      </c>
      <c r="BJ164" s="15" t="s">
        <v>85</v>
      </c>
      <c r="BK164" s="156">
        <f t="shared" si="34"/>
        <v>0</v>
      </c>
      <c r="BL164" s="15" t="s">
        <v>145</v>
      </c>
      <c r="BM164" s="155" t="s">
        <v>587</v>
      </c>
    </row>
    <row r="165" spans="2:65" s="1" customFormat="1" ht="16.5" customHeight="1">
      <c r="B165" s="114"/>
      <c r="C165" s="144" t="s">
        <v>393</v>
      </c>
      <c r="D165" s="144" t="s">
        <v>141</v>
      </c>
      <c r="E165" s="145" t="s">
        <v>588</v>
      </c>
      <c r="F165" s="146" t="s">
        <v>589</v>
      </c>
      <c r="G165" s="147" t="s">
        <v>517</v>
      </c>
      <c r="H165" s="148">
        <v>3</v>
      </c>
      <c r="I165" s="149"/>
      <c r="J165" s="150">
        <f t="shared" si="25"/>
        <v>0</v>
      </c>
      <c r="K165" s="151"/>
      <c r="L165" s="30"/>
      <c r="M165" s="152" t="s">
        <v>1</v>
      </c>
      <c r="N165" s="113" t="s">
        <v>42</v>
      </c>
      <c r="P165" s="153">
        <f t="shared" si="26"/>
        <v>0</v>
      </c>
      <c r="Q165" s="153">
        <v>0</v>
      </c>
      <c r="R165" s="153">
        <f t="shared" si="27"/>
        <v>0</v>
      </c>
      <c r="S165" s="153">
        <v>0</v>
      </c>
      <c r="T165" s="154">
        <f t="shared" si="28"/>
        <v>0</v>
      </c>
      <c r="AR165" s="155" t="s">
        <v>145</v>
      </c>
      <c r="AT165" s="155" t="s">
        <v>141</v>
      </c>
      <c r="AU165" s="155" t="s">
        <v>85</v>
      </c>
      <c r="AY165" s="15" t="s">
        <v>138</v>
      </c>
      <c r="BE165" s="156">
        <f t="shared" si="29"/>
        <v>0</v>
      </c>
      <c r="BF165" s="156">
        <f t="shared" si="30"/>
        <v>0</v>
      </c>
      <c r="BG165" s="156">
        <f t="shared" si="31"/>
        <v>0</v>
      </c>
      <c r="BH165" s="156">
        <f t="shared" si="32"/>
        <v>0</v>
      </c>
      <c r="BI165" s="156">
        <f t="shared" si="33"/>
        <v>0</v>
      </c>
      <c r="BJ165" s="15" t="s">
        <v>85</v>
      </c>
      <c r="BK165" s="156">
        <f t="shared" si="34"/>
        <v>0</v>
      </c>
      <c r="BL165" s="15" t="s">
        <v>145</v>
      </c>
      <c r="BM165" s="155" t="s">
        <v>590</v>
      </c>
    </row>
    <row r="166" spans="2:65" s="1" customFormat="1" ht="16.5" customHeight="1">
      <c r="B166" s="114"/>
      <c r="C166" s="144" t="s">
        <v>397</v>
      </c>
      <c r="D166" s="144" t="s">
        <v>141</v>
      </c>
      <c r="E166" s="145" t="s">
        <v>591</v>
      </c>
      <c r="F166" s="146" t="s">
        <v>592</v>
      </c>
      <c r="G166" s="147" t="s">
        <v>517</v>
      </c>
      <c r="H166" s="148">
        <v>5</v>
      </c>
      <c r="I166" s="149"/>
      <c r="J166" s="150">
        <f t="shared" si="25"/>
        <v>0</v>
      </c>
      <c r="K166" s="151"/>
      <c r="L166" s="30"/>
      <c r="M166" s="152" t="s">
        <v>1</v>
      </c>
      <c r="N166" s="113" t="s">
        <v>42</v>
      </c>
      <c r="P166" s="153">
        <f t="shared" si="26"/>
        <v>0</v>
      </c>
      <c r="Q166" s="153">
        <v>0</v>
      </c>
      <c r="R166" s="153">
        <f t="shared" si="27"/>
        <v>0</v>
      </c>
      <c r="S166" s="153">
        <v>0</v>
      </c>
      <c r="T166" s="154">
        <f t="shared" si="28"/>
        <v>0</v>
      </c>
      <c r="AR166" s="155" t="s">
        <v>145</v>
      </c>
      <c r="AT166" s="155" t="s">
        <v>141</v>
      </c>
      <c r="AU166" s="155" t="s">
        <v>85</v>
      </c>
      <c r="AY166" s="15" t="s">
        <v>138</v>
      </c>
      <c r="BE166" s="156">
        <f t="shared" si="29"/>
        <v>0</v>
      </c>
      <c r="BF166" s="156">
        <f t="shared" si="30"/>
        <v>0</v>
      </c>
      <c r="BG166" s="156">
        <f t="shared" si="31"/>
        <v>0</v>
      </c>
      <c r="BH166" s="156">
        <f t="shared" si="32"/>
        <v>0</v>
      </c>
      <c r="BI166" s="156">
        <f t="shared" si="33"/>
        <v>0</v>
      </c>
      <c r="BJ166" s="15" t="s">
        <v>85</v>
      </c>
      <c r="BK166" s="156">
        <f t="shared" si="34"/>
        <v>0</v>
      </c>
      <c r="BL166" s="15" t="s">
        <v>145</v>
      </c>
      <c r="BM166" s="155" t="s">
        <v>593</v>
      </c>
    </row>
    <row r="167" spans="2:65" s="1" customFormat="1" ht="16.5" customHeight="1">
      <c r="B167" s="114"/>
      <c r="C167" s="144" t="s">
        <v>402</v>
      </c>
      <c r="D167" s="144" t="s">
        <v>141</v>
      </c>
      <c r="E167" s="145" t="s">
        <v>594</v>
      </c>
      <c r="F167" s="146" t="s">
        <v>595</v>
      </c>
      <c r="G167" s="147" t="s">
        <v>517</v>
      </c>
      <c r="H167" s="148">
        <v>5</v>
      </c>
      <c r="I167" s="149"/>
      <c r="J167" s="150">
        <f t="shared" si="25"/>
        <v>0</v>
      </c>
      <c r="K167" s="151"/>
      <c r="L167" s="30"/>
      <c r="M167" s="152" t="s">
        <v>1</v>
      </c>
      <c r="N167" s="113" t="s">
        <v>42</v>
      </c>
      <c r="P167" s="153">
        <f t="shared" si="26"/>
        <v>0</v>
      </c>
      <c r="Q167" s="153">
        <v>0</v>
      </c>
      <c r="R167" s="153">
        <f t="shared" si="27"/>
        <v>0</v>
      </c>
      <c r="S167" s="153">
        <v>0</v>
      </c>
      <c r="T167" s="154">
        <f t="shared" si="28"/>
        <v>0</v>
      </c>
      <c r="AR167" s="155" t="s">
        <v>145</v>
      </c>
      <c r="AT167" s="155" t="s">
        <v>141</v>
      </c>
      <c r="AU167" s="155" t="s">
        <v>85</v>
      </c>
      <c r="AY167" s="15" t="s">
        <v>138</v>
      </c>
      <c r="BE167" s="156">
        <f t="shared" si="29"/>
        <v>0</v>
      </c>
      <c r="BF167" s="156">
        <f t="shared" si="30"/>
        <v>0</v>
      </c>
      <c r="BG167" s="156">
        <f t="shared" si="31"/>
        <v>0</v>
      </c>
      <c r="BH167" s="156">
        <f t="shared" si="32"/>
        <v>0</v>
      </c>
      <c r="BI167" s="156">
        <f t="shared" si="33"/>
        <v>0</v>
      </c>
      <c r="BJ167" s="15" t="s">
        <v>85</v>
      </c>
      <c r="BK167" s="156">
        <f t="shared" si="34"/>
        <v>0</v>
      </c>
      <c r="BL167" s="15" t="s">
        <v>145</v>
      </c>
      <c r="BM167" s="155" t="s">
        <v>596</v>
      </c>
    </row>
    <row r="168" spans="2:65" s="1" customFormat="1" ht="16.5" customHeight="1">
      <c r="B168" s="114"/>
      <c r="C168" s="144" t="s">
        <v>406</v>
      </c>
      <c r="D168" s="144" t="s">
        <v>141</v>
      </c>
      <c r="E168" s="145" t="s">
        <v>597</v>
      </c>
      <c r="F168" s="146" t="s">
        <v>598</v>
      </c>
      <c r="G168" s="147" t="s">
        <v>517</v>
      </c>
      <c r="H168" s="148">
        <v>5</v>
      </c>
      <c r="I168" s="149"/>
      <c r="J168" s="150">
        <f t="shared" si="25"/>
        <v>0</v>
      </c>
      <c r="K168" s="151"/>
      <c r="L168" s="30"/>
      <c r="M168" s="152" t="s">
        <v>1</v>
      </c>
      <c r="N168" s="113" t="s">
        <v>42</v>
      </c>
      <c r="P168" s="153">
        <f t="shared" si="26"/>
        <v>0</v>
      </c>
      <c r="Q168" s="153">
        <v>0</v>
      </c>
      <c r="R168" s="153">
        <f t="shared" si="27"/>
        <v>0</v>
      </c>
      <c r="S168" s="153">
        <v>0</v>
      </c>
      <c r="T168" s="154">
        <f t="shared" si="28"/>
        <v>0</v>
      </c>
      <c r="AR168" s="155" t="s">
        <v>145</v>
      </c>
      <c r="AT168" s="155" t="s">
        <v>141</v>
      </c>
      <c r="AU168" s="155" t="s">
        <v>85</v>
      </c>
      <c r="AY168" s="15" t="s">
        <v>138</v>
      </c>
      <c r="BE168" s="156">
        <f t="shared" si="29"/>
        <v>0</v>
      </c>
      <c r="BF168" s="156">
        <f t="shared" si="30"/>
        <v>0</v>
      </c>
      <c r="BG168" s="156">
        <f t="shared" si="31"/>
        <v>0</v>
      </c>
      <c r="BH168" s="156">
        <f t="shared" si="32"/>
        <v>0</v>
      </c>
      <c r="BI168" s="156">
        <f t="shared" si="33"/>
        <v>0</v>
      </c>
      <c r="BJ168" s="15" t="s">
        <v>85</v>
      </c>
      <c r="BK168" s="156">
        <f t="shared" si="34"/>
        <v>0</v>
      </c>
      <c r="BL168" s="15" t="s">
        <v>145</v>
      </c>
      <c r="BM168" s="155" t="s">
        <v>599</v>
      </c>
    </row>
    <row r="169" spans="2:65" s="1" customFormat="1" ht="16.5" customHeight="1">
      <c r="B169" s="114"/>
      <c r="C169" s="144" t="s">
        <v>411</v>
      </c>
      <c r="D169" s="144" t="s">
        <v>141</v>
      </c>
      <c r="E169" s="145" t="s">
        <v>600</v>
      </c>
      <c r="F169" s="146" t="s">
        <v>601</v>
      </c>
      <c r="G169" s="147" t="s">
        <v>517</v>
      </c>
      <c r="H169" s="148">
        <v>35</v>
      </c>
      <c r="I169" s="149"/>
      <c r="J169" s="150">
        <f t="shared" si="25"/>
        <v>0</v>
      </c>
      <c r="K169" s="151"/>
      <c r="L169" s="30"/>
      <c r="M169" s="152" t="s">
        <v>1</v>
      </c>
      <c r="N169" s="113" t="s">
        <v>42</v>
      </c>
      <c r="P169" s="153">
        <f t="shared" si="26"/>
        <v>0</v>
      </c>
      <c r="Q169" s="153">
        <v>0</v>
      </c>
      <c r="R169" s="153">
        <f t="shared" si="27"/>
        <v>0</v>
      </c>
      <c r="S169" s="153">
        <v>0</v>
      </c>
      <c r="T169" s="154">
        <f t="shared" si="28"/>
        <v>0</v>
      </c>
      <c r="AR169" s="155" t="s">
        <v>145</v>
      </c>
      <c r="AT169" s="155" t="s">
        <v>141</v>
      </c>
      <c r="AU169" s="155" t="s">
        <v>85</v>
      </c>
      <c r="AY169" s="15" t="s">
        <v>138</v>
      </c>
      <c r="BE169" s="156">
        <f t="shared" si="29"/>
        <v>0</v>
      </c>
      <c r="BF169" s="156">
        <f t="shared" si="30"/>
        <v>0</v>
      </c>
      <c r="BG169" s="156">
        <f t="shared" si="31"/>
        <v>0</v>
      </c>
      <c r="BH169" s="156">
        <f t="shared" si="32"/>
        <v>0</v>
      </c>
      <c r="BI169" s="156">
        <f t="shared" si="33"/>
        <v>0</v>
      </c>
      <c r="BJ169" s="15" t="s">
        <v>85</v>
      </c>
      <c r="BK169" s="156">
        <f t="shared" si="34"/>
        <v>0</v>
      </c>
      <c r="BL169" s="15" t="s">
        <v>145</v>
      </c>
      <c r="BM169" s="155" t="s">
        <v>602</v>
      </c>
    </row>
    <row r="170" spans="2:65" s="1" customFormat="1" ht="16.5" customHeight="1">
      <c r="B170" s="114"/>
      <c r="C170" s="144" t="s">
        <v>415</v>
      </c>
      <c r="D170" s="144" t="s">
        <v>141</v>
      </c>
      <c r="E170" s="145" t="s">
        <v>603</v>
      </c>
      <c r="F170" s="146" t="s">
        <v>604</v>
      </c>
      <c r="G170" s="147" t="s">
        <v>517</v>
      </c>
      <c r="H170" s="148">
        <v>25</v>
      </c>
      <c r="I170" s="149"/>
      <c r="J170" s="150">
        <f t="shared" si="25"/>
        <v>0</v>
      </c>
      <c r="K170" s="151"/>
      <c r="L170" s="30"/>
      <c r="M170" s="152" t="s">
        <v>1</v>
      </c>
      <c r="N170" s="113" t="s">
        <v>42</v>
      </c>
      <c r="P170" s="153">
        <f t="shared" si="26"/>
        <v>0</v>
      </c>
      <c r="Q170" s="153">
        <v>0</v>
      </c>
      <c r="R170" s="153">
        <f t="shared" si="27"/>
        <v>0</v>
      </c>
      <c r="S170" s="153">
        <v>0</v>
      </c>
      <c r="T170" s="154">
        <f t="shared" si="28"/>
        <v>0</v>
      </c>
      <c r="AR170" s="155" t="s">
        <v>145</v>
      </c>
      <c r="AT170" s="155" t="s">
        <v>141</v>
      </c>
      <c r="AU170" s="155" t="s">
        <v>85</v>
      </c>
      <c r="AY170" s="15" t="s">
        <v>138</v>
      </c>
      <c r="BE170" s="156">
        <f t="shared" si="29"/>
        <v>0</v>
      </c>
      <c r="BF170" s="156">
        <f t="shared" si="30"/>
        <v>0</v>
      </c>
      <c r="BG170" s="156">
        <f t="shared" si="31"/>
        <v>0</v>
      </c>
      <c r="BH170" s="156">
        <f t="shared" si="32"/>
        <v>0</v>
      </c>
      <c r="BI170" s="156">
        <f t="shared" si="33"/>
        <v>0</v>
      </c>
      <c r="BJ170" s="15" t="s">
        <v>85</v>
      </c>
      <c r="BK170" s="156">
        <f t="shared" si="34"/>
        <v>0</v>
      </c>
      <c r="BL170" s="15" t="s">
        <v>145</v>
      </c>
      <c r="BM170" s="155" t="s">
        <v>605</v>
      </c>
    </row>
    <row r="171" spans="2:65" s="1" customFormat="1" ht="16.5" customHeight="1">
      <c r="B171" s="114"/>
      <c r="C171" s="144" t="s">
        <v>419</v>
      </c>
      <c r="D171" s="144" t="s">
        <v>141</v>
      </c>
      <c r="E171" s="145" t="s">
        <v>606</v>
      </c>
      <c r="F171" s="146" t="s">
        <v>607</v>
      </c>
      <c r="G171" s="147" t="s">
        <v>517</v>
      </c>
      <c r="H171" s="148">
        <v>6</v>
      </c>
      <c r="I171" s="149"/>
      <c r="J171" s="150">
        <f t="shared" si="25"/>
        <v>0</v>
      </c>
      <c r="K171" s="151"/>
      <c r="L171" s="30"/>
      <c r="M171" s="152" t="s">
        <v>1</v>
      </c>
      <c r="N171" s="113" t="s">
        <v>42</v>
      </c>
      <c r="P171" s="153">
        <f t="shared" si="26"/>
        <v>0</v>
      </c>
      <c r="Q171" s="153">
        <v>0</v>
      </c>
      <c r="R171" s="153">
        <f t="shared" si="27"/>
        <v>0</v>
      </c>
      <c r="S171" s="153">
        <v>0</v>
      </c>
      <c r="T171" s="154">
        <f t="shared" si="28"/>
        <v>0</v>
      </c>
      <c r="AR171" s="155" t="s">
        <v>145</v>
      </c>
      <c r="AT171" s="155" t="s">
        <v>141</v>
      </c>
      <c r="AU171" s="155" t="s">
        <v>85</v>
      </c>
      <c r="AY171" s="15" t="s">
        <v>138</v>
      </c>
      <c r="BE171" s="156">
        <f t="shared" si="29"/>
        <v>0</v>
      </c>
      <c r="BF171" s="156">
        <f t="shared" si="30"/>
        <v>0</v>
      </c>
      <c r="BG171" s="156">
        <f t="shared" si="31"/>
        <v>0</v>
      </c>
      <c r="BH171" s="156">
        <f t="shared" si="32"/>
        <v>0</v>
      </c>
      <c r="BI171" s="156">
        <f t="shared" si="33"/>
        <v>0</v>
      </c>
      <c r="BJ171" s="15" t="s">
        <v>85</v>
      </c>
      <c r="BK171" s="156">
        <f t="shared" si="34"/>
        <v>0</v>
      </c>
      <c r="BL171" s="15" t="s">
        <v>145</v>
      </c>
      <c r="BM171" s="155" t="s">
        <v>608</v>
      </c>
    </row>
    <row r="172" spans="2:65" s="1" customFormat="1" ht="16.5" customHeight="1">
      <c r="B172" s="114"/>
      <c r="C172" s="144" t="s">
        <v>423</v>
      </c>
      <c r="D172" s="144" t="s">
        <v>141</v>
      </c>
      <c r="E172" s="145" t="s">
        <v>609</v>
      </c>
      <c r="F172" s="146" t="s">
        <v>610</v>
      </c>
      <c r="G172" s="147" t="s">
        <v>517</v>
      </c>
      <c r="H172" s="148">
        <v>44</v>
      </c>
      <c r="I172" s="149"/>
      <c r="J172" s="150">
        <f t="shared" si="25"/>
        <v>0</v>
      </c>
      <c r="K172" s="151"/>
      <c r="L172" s="30"/>
      <c r="M172" s="152" t="s">
        <v>1</v>
      </c>
      <c r="N172" s="113" t="s">
        <v>42</v>
      </c>
      <c r="P172" s="153">
        <f t="shared" si="26"/>
        <v>0</v>
      </c>
      <c r="Q172" s="153">
        <v>0</v>
      </c>
      <c r="R172" s="153">
        <f t="shared" si="27"/>
        <v>0</v>
      </c>
      <c r="S172" s="153">
        <v>0</v>
      </c>
      <c r="T172" s="154">
        <f t="shared" si="28"/>
        <v>0</v>
      </c>
      <c r="AR172" s="155" t="s">
        <v>145</v>
      </c>
      <c r="AT172" s="155" t="s">
        <v>141</v>
      </c>
      <c r="AU172" s="155" t="s">
        <v>85</v>
      </c>
      <c r="AY172" s="15" t="s">
        <v>138</v>
      </c>
      <c r="BE172" s="156">
        <f t="shared" si="29"/>
        <v>0</v>
      </c>
      <c r="BF172" s="156">
        <f t="shared" si="30"/>
        <v>0</v>
      </c>
      <c r="BG172" s="156">
        <f t="shared" si="31"/>
        <v>0</v>
      </c>
      <c r="BH172" s="156">
        <f t="shared" si="32"/>
        <v>0</v>
      </c>
      <c r="BI172" s="156">
        <f t="shared" si="33"/>
        <v>0</v>
      </c>
      <c r="BJ172" s="15" t="s">
        <v>85</v>
      </c>
      <c r="BK172" s="156">
        <f t="shared" si="34"/>
        <v>0</v>
      </c>
      <c r="BL172" s="15" t="s">
        <v>145</v>
      </c>
      <c r="BM172" s="155" t="s">
        <v>611</v>
      </c>
    </row>
    <row r="173" spans="2:65" s="1" customFormat="1" ht="16.5" customHeight="1">
      <c r="B173" s="114"/>
      <c r="C173" s="144" t="s">
        <v>427</v>
      </c>
      <c r="D173" s="144" t="s">
        <v>141</v>
      </c>
      <c r="E173" s="145" t="s">
        <v>612</v>
      </c>
      <c r="F173" s="146" t="s">
        <v>613</v>
      </c>
      <c r="G173" s="147" t="s">
        <v>517</v>
      </c>
      <c r="H173" s="148">
        <v>2</v>
      </c>
      <c r="I173" s="149"/>
      <c r="J173" s="150">
        <f t="shared" si="25"/>
        <v>0</v>
      </c>
      <c r="K173" s="151"/>
      <c r="L173" s="30"/>
      <c r="M173" s="152" t="s">
        <v>1</v>
      </c>
      <c r="N173" s="113" t="s">
        <v>42</v>
      </c>
      <c r="P173" s="153">
        <f t="shared" si="26"/>
        <v>0</v>
      </c>
      <c r="Q173" s="153">
        <v>0</v>
      </c>
      <c r="R173" s="153">
        <f t="shared" si="27"/>
        <v>0</v>
      </c>
      <c r="S173" s="153">
        <v>0</v>
      </c>
      <c r="T173" s="154">
        <f t="shared" si="28"/>
        <v>0</v>
      </c>
      <c r="AR173" s="155" t="s">
        <v>145</v>
      </c>
      <c r="AT173" s="155" t="s">
        <v>141</v>
      </c>
      <c r="AU173" s="155" t="s">
        <v>85</v>
      </c>
      <c r="AY173" s="15" t="s">
        <v>138</v>
      </c>
      <c r="BE173" s="156">
        <f t="shared" si="29"/>
        <v>0</v>
      </c>
      <c r="BF173" s="156">
        <f t="shared" si="30"/>
        <v>0</v>
      </c>
      <c r="BG173" s="156">
        <f t="shared" si="31"/>
        <v>0</v>
      </c>
      <c r="BH173" s="156">
        <f t="shared" si="32"/>
        <v>0</v>
      </c>
      <c r="BI173" s="156">
        <f t="shared" si="33"/>
        <v>0</v>
      </c>
      <c r="BJ173" s="15" t="s">
        <v>85</v>
      </c>
      <c r="BK173" s="156">
        <f t="shared" si="34"/>
        <v>0</v>
      </c>
      <c r="BL173" s="15" t="s">
        <v>145</v>
      </c>
      <c r="BM173" s="155" t="s">
        <v>614</v>
      </c>
    </row>
    <row r="174" spans="2:65" s="1" customFormat="1" ht="16.5" customHeight="1">
      <c r="B174" s="114"/>
      <c r="C174" s="144" t="s">
        <v>431</v>
      </c>
      <c r="D174" s="144" t="s">
        <v>141</v>
      </c>
      <c r="E174" s="145" t="s">
        <v>615</v>
      </c>
      <c r="F174" s="146" t="s">
        <v>616</v>
      </c>
      <c r="G174" s="147" t="s">
        <v>296</v>
      </c>
      <c r="H174" s="148">
        <v>1</v>
      </c>
      <c r="I174" s="149"/>
      <c r="J174" s="150">
        <f t="shared" si="25"/>
        <v>0</v>
      </c>
      <c r="K174" s="151"/>
      <c r="L174" s="30"/>
      <c r="M174" s="152" t="s">
        <v>1</v>
      </c>
      <c r="N174" s="113" t="s">
        <v>42</v>
      </c>
      <c r="P174" s="153">
        <f t="shared" si="26"/>
        <v>0</v>
      </c>
      <c r="Q174" s="153">
        <v>0</v>
      </c>
      <c r="R174" s="153">
        <f t="shared" si="27"/>
        <v>0</v>
      </c>
      <c r="S174" s="153">
        <v>0</v>
      </c>
      <c r="T174" s="154">
        <f t="shared" si="28"/>
        <v>0</v>
      </c>
      <c r="AR174" s="155" t="s">
        <v>145</v>
      </c>
      <c r="AT174" s="155" t="s">
        <v>141</v>
      </c>
      <c r="AU174" s="155" t="s">
        <v>85</v>
      </c>
      <c r="AY174" s="15" t="s">
        <v>138</v>
      </c>
      <c r="BE174" s="156">
        <f t="shared" si="29"/>
        <v>0</v>
      </c>
      <c r="BF174" s="156">
        <f t="shared" si="30"/>
        <v>0</v>
      </c>
      <c r="BG174" s="156">
        <f t="shared" si="31"/>
        <v>0</v>
      </c>
      <c r="BH174" s="156">
        <f t="shared" si="32"/>
        <v>0</v>
      </c>
      <c r="BI174" s="156">
        <f t="shared" si="33"/>
        <v>0</v>
      </c>
      <c r="BJ174" s="15" t="s">
        <v>85</v>
      </c>
      <c r="BK174" s="156">
        <f t="shared" si="34"/>
        <v>0</v>
      </c>
      <c r="BL174" s="15" t="s">
        <v>145</v>
      </c>
      <c r="BM174" s="155" t="s">
        <v>617</v>
      </c>
    </row>
    <row r="175" spans="2:65" s="1" customFormat="1" ht="16.5" customHeight="1">
      <c r="B175" s="114"/>
      <c r="C175" s="144" t="s">
        <v>435</v>
      </c>
      <c r="D175" s="144" t="s">
        <v>141</v>
      </c>
      <c r="E175" s="145" t="s">
        <v>618</v>
      </c>
      <c r="F175" s="146" t="s">
        <v>619</v>
      </c>
      <c r="G175" s="147" t="s">
        <v>517</v>
      </c>
      <c r="H175" s="148">
        <v>60</v>
      </c>
      <c r="I175" s="149"/>
      <c r="J175" s="150">
        <f t="shared" si="25"/>
        <v>0</v>
      </c>
      <c r="K175" s="151"/>
      <c r="L175" s="30"/>
      <c r="M175" s="174" t="s">
        <v>1</v>
      </c>
      <c r="N175" s="175" t="s">
        <v>42</v>
      </c>
      <c r="O175" s="176"/>
      <c r="P175" s="177">
        <f t="shared" si="26"/>
        <v>0</v>
      </c>
      <c r="Q175" s="177">
        <v>0</v>
      </c>
      <c r="R175" s="177">
        <f t="shared" si="27"/>
        <v>0</v>
      </c>
      <c r="S175" s="177">
        <v>0</v>
      </c>
      <c r="T175" s="178">
        <f t="shared" si="28"/>
        <v>0</v>
      </c>
      <c r="AR175" s="155" t="s">
        <v>145</v>
      </c>
      <c r="AT175" s="155" t="s">
        <v>141</v>
      </c>
      <c r="AU175" s="155" t="s">
        <v>85</v>
      </c>
      <c r="AY175" s="15" t="s">
        <v>138</v>
      </c>
      <c r="BE175" s="156">
        <f t="shared" si="29"/>
        <v>0</v>
      </c>
      <c r="BF175" s="156">
        <f t="shared" si="30"/>
        <v>0</v>
      </c>
      <c r="BG175" s="156">
        <f t="shared" si="31"/>
        <v>0</v>
      </c>
      <c r="BH175" s="156">
        <f t="shared" si="32"/>
        <v>0</v>
      </c>
      <c r="BI175" s="156">
        <f t="shared" si="33"/>
        <v>0</v>
      </c>
      <c r="BJ175" s="15" t="s">
        <v>85</v>
      </c>
      <c r="BK175" s="156">
        <f t="shared" si="34"/>
        <v>0</v>
      </c>
      <c r="BL175" s="15" t="s">
        <v>145</v>
      </c>
      <c r="BM175" s="155" t="s">
        <v>620</v>
      </c>
    </row>
    <row r="176" spans="2:65" s="1" customFormat="1" ht="7" customHeight="1">
      <c r="B176" s="42"/>
      <c r="C176" s="43"/>
      <c r="D176" s="43"/>
      <c r="E176" s="43"/>
      <c r="F176" s="43"/>
      <c r="G176" s="43"/>
      <c r="H176" s="43"/>
      <c r="I176" s="43"/>
      <c r="J176" s="43"/>
      <c r="K176" s="43"/>
      <c r="L176" s="30"/>
    </row>
  </sheetData>
  <autoFilter ref="C128:K175" xr:uid="{00000000-0009-0000-0000-000003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Demolice</vt:lpstr>
      <vt:lpstr>002 - Nové konstrukce</vt:lpstr>
      <vt:lpstr>003 - Hromosvod</vt:lpstr>
      <vt:lpstr>'001 - Demolice'!Názvy_tisku</vt:lpstr>
      <vt:lpstr>'002 - Nové konstrukce'!Názvy_tisku</vt:lpstr>
      <vt:lpstr>'003 - Hromosvod'!Názvy_tisku</vt:lpstr>
      <vt:lpstr>'Rekapitulace stavby'!Názvy_tisku</vt:lpstr>
      <vt:lpstr>'001 - Demolice'!Oblast_tisku</vt:lpstr>
      <vt:lpstr>'002 - Nové konstrukce'!Oblast_tisku</vt:lpstr>
      <vt:lpstr>'003 - Hromosvod'!Oblast_tisku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Skuherský Karel</dc:creator>
  <cp:lastModifiedBy>Jaromír Handl</cp:lastModifiedBy>
  <dcterms:created xsi:type="dcterms:W3CDTF">2023-12-04T16:33:36Z</dcterms:created>
  <dcterms:modified xsi:type="dcterms:W3CDTF">2024-04-17T06:24:27Z</dcterms:modified>
</cp:coreProperties>
</file>