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01-prace\-2012-\02-projekty aktualni\286_01_2024_OA Veselí Střecha\06-rozpočet\"/>
    </mc:Choice>
  </mc:AlternateContent>
  <xr:revisionPtr revIDLastSave="0" documentId="13_ncr:1_{8C21FA47-D4D5-4B67-BC31-83A90603663D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3051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230511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230511 Pol'!$A$1:$W$72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T9" i="12"/>
  <c r="G10" i="12"/>
  <c r="M10" i="12" s="1"/>
  <c r="I10" i="12"/>
  <c r="K10" i="12"/>
  <c r="O10" i="12"/>
  <c r="Q10" i="12"/>
  <c r="T10" i="12"/>
  <c r="G11" i="12"/>
  <c r="M11" i="12" s="1"/>
  <c r="I11" i="12"/>
  <c r="K11" i="12"/>
  <c r="O11" i="12"/>
  <c r="Q11" i="12"/>
  <c r="T11" i="12"/>
  <c r="G13" i="12"/>
  <c r="G12" i="12" s="1"/>
  <c r="I54" i="1" s="1"/>
  <c r="I13" i="12"/>
  <c r="I12" i="12" s="1"/>
  <c r="K13" i="12"/>
  <c r="K12" i="12" s="1"/>
  <c r="O13" i="12"/>
  <c r="O12" i="12" s="1"/>
  <c r="Q13" i="12"/>
  <c r="Q12" i="12" s="1"/>
  <c r="T13" i="12"/>
  <c r="T12" i="12" s="1"/>
  <c r="G16" i="12"/>
  <c r="M16" i="12" s="1"/>
  <c r="I16" i="12"/>
  <c r="K16" i="12"/>
  <c r="O16" i="12"/>
  <c r="Q16" i="12"/>
  <c r="T16" i="12"/>
  <c r="G18" i="12"/>
  <c r="M18" i="12" s="1"/>
  <c r="I18" i="12"/>
  <c r="K18" i="12"/>
  <c r="O18" i="12"/>
  <c r="Q18" i="12"/>
  <c r="T18" i="12"/>
  <c r="G20" i="12"/>
  <c r="M20" i="12" s="1"/>
  <c r="I20" i="12"/>
  <c r="K20" i="12"/>
  <c r="O20" i="12"/>
  <c r="Q20" i="12"/>
  <c r="T20" i="12"/>
  <c r="G22" i="12"/>
  <c r="M22" i="12" s="1"/>
  <c r="I22" i="12"/>
  <c r="K22" i="12"/>
  <c r="O22" i="12"/>
  <c r="Q22" i="12"/>
  <c r="T22" i="12"/>
  <c r="G25" i="12"/>
  <c r="M25" i="12" s="1"/>
  <c r="I25" i="12"/>
  <c r="K25" i="12"/>
  <c r="O25" i="12"/>
  <c r="Q25" i="12"/>
  <c r="T25" i="12"/>
  <c r="G27" i="12"/>
  <c r="M27" i="12" s="1"/>
  <c r="I27" i="12"/>
  <c r="K27" i="12"/>
  <c r="O27" i="12"/>
  <c r="Q27" i="12"/>
  <c r="T27" i="12"/>
  <c r="G29" i="12"/>
  <c r="M29" i="12" s="1"/>
  <c r="I29" i="12"/>
  <c r="K29" i="12"/>
  <c r="O29" i="12"/>
  <c r="Q29" i="12"/>
  <c r="T29" i="12"/>
  <c r="G33" i="12"/>
  <c r="M33" i="12" s="1"/>
  <c r="I33" i="12"/>
  <c r="K33" i="12"/>
  <c r="O33" i="12"/>
  <c r="Q33" i="12"/>
  <c r="T33" i="12"/>
  <c r="G34" i="12"/>
  <c r="M34" i="12" s="1"/>
  <c r="I34" i="12"/>
  <c r="K34" i="12"/>
  <c r="O34" i="12"/>
  <c r="Q34" i="12"/>
  <c r="T34" i="12"/>
  <c r="G38" i="12"/>
  <c r="M38" i="12" s="1"/>
  <c r="I38" i="12"/>
  <c r="K38" i="12"/>
  <c r="O38" i="12"/>
  <c r="Q38" i="12"/>
  <c r="T38" i="12"/>
  <c r="G41" i="12"/>
  <c r="M41" i="12" s="1"/>
  <c r="I41" i="12"/>
  <c r="K41" i="12"/>
  <c r="O41" i="12"/>
  <c r="Q41" i="12"/>
  <c r="T41" i="12"/>
  <c r="G42" i="12"/>
  <c r="M42" i="12" s="1"/>
  <c r="I42" i="12"/>
  <c r="K42" i="12"/>
  <c r="O42" i="12"/>
  <c r="Q42" i="12"/>
  <c r="T42" i="12"/>
  <c r="G43" i="12"/>
  <c r="M43" i="12" s="1"/>
  <c r="I43" i="12"/>
  <c r="K43" i="12"/>
  <c r="O43" i="12"/>
  <c r="Q43" i="12"/>
  <c r="T43" i="12"/>
  <c r="G44" i="12"/>
  <c r="M44" i="12" s="1"/>
  <c r="I44" i="12"/>
  <c r="K44" i="12"/>
  <c r="O44" i="12"/>
  <c r="Q44" i="12"/>
  <c r="T44" i="12"/>
  <c r="G45" i="12"/>
  <c r="M45" i="12" s="1"/>
  <c r="I45" i="12"/>
  <c r="K45" i="12"/>
  <c r="O45" i="12"/>
  <c r="Q45" i="12"/>
  <c r="T45" i="12"/>
  <c r="G46" i="12"/>
  <c r="M46" i="12" s="1"/>
  <c r="I46" i="12"/>
  <c r="K46" i="12"/>
  <c r="O46" i="12"/>
  <c r="Q46" i="12"/>
  <c r="T46" i="12"/>
  <c r="G47" i="12"/>
  <c r="M47" i="12" s="1"/>
  <c r="I47" i="12"/>
  <c r="K47" i="12"/>
  <c r="O47" i="12"/>
  <c r="Q47" i="12"/>
  <c r="T47" i="12"/>
  <c r="G48" i="12"/>
  <c r="M48" i="12" s="1"/>
  <c r="I48" i="12"/>
  <c r="K48" i="12"/>
  <c r="O48" i="12"/>
  <c r="Q48" i="12"/>
  <c r="T48" i="12"/>
  <c r="G49" i="12"/>
  <c r="M49" i="12" s="1"/>
  <c r="I49" i="12"/>
  <c r="K49" i="12"/>
  <c r="O49" i="12"/>
  <c r="Q49" i="12"/>
  <c r="T49" i="12"/>
  <c r="G50" i="12"/>
  <c r="M50" i="12" s="1"/>
  <c r="I50" i="12"/>
  <c r="K50" i="12"/>
  <c r="O50" i="12"/>
  <c r="Q50" i="12"/>
  <c r="T50" i="12"/>
  <c r="G51" i="12"/>
  <c r="M51" i="12" s="1"/>
  <c r="I51" i="12"/>
  <c r="K51" i="12"/>
  <c r="O51" i="12"/>
  <c r="Q51" i="12"/>
  <c r="T51" i="12"/>
  <c r="G52" i="12"/>
  <c r="M52" i="12" s="1"/>
  <c r="I52" i="12"/>
  <c r="K52" i="12"/>
  <c r="O52" i="12"/>
  <c r="Q52" i="12"/>
  <c r="T52" i="12"/>
  <c r="G53" i="12"/>
  <c r="M53" i="12" s="1"/>
  <c r="I53" i="12"/>
  <c r="K53" i="12"/>
  <c r="O53" i="12"/>
  <c r="Q53" i="12"/>
  <c r="T53" i="12"/>
  <c r="G54" i="12"/>
  <c r="M54" i="12" s="1"/>
  <c r="I54" i="12"/>
  <c r="K54" i="12"/>
  <c r="O54" i="12"/>
  <c r="Q54" i="12"/>
  <c r="T54" i="12"/>
  <c r="G55" i="12"/>
  <c r="M55" i="12" s="1"/>
  <c r="I55" i="12"/>
  <c r="K55" i="12"/>
  <c r="O55" i="12"/>
  <c r="Q55" i="12"/>
  <c r="T55" i="12"/>
  <c r="G56" i="12"/>
  <c r="M56" i="12" s="1"/>
  <c r="I56" i="12"/>
  <c r="K56" i="12"/>
  <c r="O56" i="12"/>
  <c r="Q56" i="12"/>
  <c r="T56" i="12"/>
  <c r="G57" i="12"/>
  <c r="M57" i="12" s="1"/>
  <c r="I57" i="12"/>
  <c r="K57" i="12"/>
  <c r="O57" i="12"/>
  <c r="Q57" i="12"/>
  <c r="T57" i="12"/>
  <c r="G59" i="12"/>
  <c r="M59" i="12" s="1"/>
  <c r="I59" i="12"/>
  <c r="K59" i="12"/>
  <c r="O59" i="12"/>
  <c r="Q59" i="12"/>
  <c r="T59" i="12"/>
  <c r="G60" i="12"/>
  <c r="M60" i="12" s="1"/>
  <c r="I60" i="12"/>
  <c r="K60" i="12"/>
  <c r="O60" i="12"/>
  <c r="Q60" i="12"/>
  <c r="T60" i="12"/>
  <c r="G61" i="12"/>
  <c r="M61" i="12" s="1"/>
  <c r="I61" i="12"/>
  <c r="K61" i="12"/>
  <c r="O61" i="12"/>
  <c r="Q61" i="12"/>
  <c r="T61" i="12"/>
  <c r="G62" i="12"/>
  <c r="M62" i="12" s="1"/>
  <c r="I62" i="12"/>
  <c r="K62" i="12"/>
  <c r="O62" i="12"/>
  <c r="Q62" i="12"/>
  <c r="T62" i="12"/>
  <c r="G63" i="12"/>
  <c r="M63" i="12" s="1"/>
  <c r="I63" i="12"/>
  <c r="K63" i="12"/>
  <c r="O63" i="12"/>
  <c r="Q63" i="12"/>
  <c r="T63" i="12"/>
  <c r="G65" i="12"/>
  <c r="M65" i="12" s="1"/>
  <c r="I65" i="12"/>
  <c r="K65" i="12"/>
  <c r="O65" i="12"/>
  <c r="Q65" i="12"/>
  <c r="T65" i="12"/>
  <c r="G66" i="12"/>
  <c r="M66" i="12" s="1"/>
  <c r="I66" i="12"/>
  <c r="K66" i="12"/>
  <c r="O66" i="12"/>
  <c r="Q66" i="12"/>
  <c r="T66" i="12"/>
  <c r="G67" i="12"/>
  <c r="M67" i="12" s="1"/>
  <c r="I67" i="12"/>
  <c r="K67" i="12"/>
  <c r="O67" i="12"/>
  <c r="Q67" i="12"/>
  <c r="T67" i="12"/>
  <c r="G68" i="12"/>
  <c r="M68" i="12" s="1"/>
  <c r="I68" i="12"/>
  <c r="K68" i="12"/>
  <c r="O68" i="12"/>
  <c r="Q68" i="12"/>
  <c r="T68" i="12"/>
  <c r="AC71" i="12"/>
  <c r="F39" i="1" s="1"/>
  <c r="I20" i="1"/>
  <c r="I19" i="1"/>
  <c r="I18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K8" i="12" l="1"/>
  <c r="I8" i="12"/>
  <c r="K15" i="12"/>
  <c r="Q58" i="12"/>
  <c r="F41" i="1"/>
  <c r="I15" i="12"/>
  <c r="T8" i="12"/>
  <c r="T58" i="12"/>
  <c r="Q8" i="12"/>
  <c r="F42" i="1"/>
  <c r="K58" i="12"/>
  <c r="I40" i="12"/>
  <c r="T15" i="12"/>
  <c r="O8" i="12"/>
  <c r="Q15" i="12"/>
  <c r="I58" i="12"/>
  <c r="T40" i="12"/>
  <c r="O15" i="12"/>
  <c r="O58" i="12"/>
  <c r="K40" i="12"/>
  <c r="Q40" i="12"/>
  <c r="M13" i="12"/>
  <c r="M12" i="12" s="1"/>
  <c r="AD71" i="12"/>
  <c r="O40" i="12"/>
  <c r="F43" i="1"/>
  <c r="G23" i="1" s="1"/>
  <c r="M40" i="12"/>
  <c r="M58" i="12"/>
  <c r="M15" i="12"/>
  <c r="G8" i="12"/>
  <c r="G40" i="12"/>
  <c r="I56" i="1" s="1"/>
  <c r="M9" i="12"/>
  <c r="M8" i="12" s="1"/>
  <c r="G15" i="12"/>
  <c r="I55" i="1" s="1"/>
  <c r="G58" i="12"/>
  <c r="I57" i="1" s="1"/>
  <c r="I17" i="1" l="1"/>
  <c r="G42" i="1"/>
  <c r="I42" i="1" s="1"/>
  <c r="G39" i="1"/>
  <c r="G41" i="1"/>
  <c r="I41" i="1" s="1"/>
  <c r="I53" i="1"/>
  <c r="G71" i="12"/>
  <c r="I16" i="1" l="1"/>
  <c r="I21" i="1" s="1"/>
  <c r="I58" i="1"/>
  <c r="G43" i="1"/>
  <c r="G25" i="1" s="1"/>
  <c r="A27" i="1" s="1"/>
  <c r="G28" i="1" s="1"/>
  <c r="G27" i="1" s="1"/>
  <c r="G29" i="1" s="1"/>
  <c r="I39" i="1"/>
  <c r="I43" i="1" s="1"/>
  <c r="A28" i="1" l="1"/>
  <c r="J39" i="1"/>
  <c r="J43" i="1" s="1"/>
  <c r="J41" i="1"/>
  <c r="J42" i="1"/>
  <c r="J55" i="1"/>
  <c r="J56" i="1"/>
  <c r="J57" i="1"/>
  <c r="J53" i="1"/>
  <c r="J54" i="1"/>
  <c r="J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Kašpar</author>
  </authors>
  <commentList>
    <comment ref="R6" authorId="0" shapeId="0" xr:uid="{45CC950F-BC94-477C-AFBA-733113B7D84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<sst xmlns="http://schemas.openxmlformats.org/spreadsheetml/2006/main" count="481" uniqueCount="227">
  <si>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</si>
  <si>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</si>
  <si>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</si>
  <si>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</si>
  <si>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</si>
  <si>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</si>
  <si>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</si>
  <si>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</si>
  <si>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</si>
  <si>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</si>
  <si>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</si>
  <si>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</si>
  <si>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</si>
  <si>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</si>
  <si>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</si>
  <si>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</si>
  <si>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</si>
  <si>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</si>
  <si>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</si>
  <si>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</si>
  <si>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</si>
  <si>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</si>
  <si>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</si>
  <si>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</si>
  <si>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</si>
  <si>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</si>
  <si>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</si>
  <si>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</si>
  <si>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</si>
  <si>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</si>
  <si>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</si>
  <si>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</si>
  <si>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</si>
  <si>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</si>
  <si>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</si>
  <si>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</si>
  <si>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</si>
  <si>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</si>
  <si>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</si>
  <si>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</si>
  <si>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</si>
  <si>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</si>
  <si>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</si>
  <si>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230511</t>
  </si>
  <si>
    <t>Výměna střešních oken_v2</t>
  </si>
  <si>
    <t>01</t>
  </si>
  <si>
    <t>Střecha</t>
  </si>
  <si>
    <t>Objekt:</t>
  </si>
  <si>
    <t>Rozpočet:</t>
  </si>
  <si>
    <t>2095</t>
  </si>
  <si>
    <t>Veselí n. Moravou_Obchodní akademie</t>
  </si>
  <si>
    <t>Obchodní akademie a střední škola polytechnická Veselí nad Moravou, příspěvková organizace</t>
  </si>
  <si>
    <t>Kollárova 1669</t>
  </si>
  <si>
    <t>Veselí nad Moravou</t>
  </si>
  <si>
    <t>69801</t>
  </si>
  <si>
    <t>00566438</t>
  </si>
  <si>
    <t>CZ00566438</t>
  </si>
  <si>
    <t>Stavba</t>
  </si>
  <si>
    <t>Stavební objekt</t>
  </si>
  <si>
    <t>Celkem za stavbu</t>
  </si>
  <si>
    <t>CZK</t>
  </si>
  <si>
    <t>#POPS</t>
  </si>
  <si>
    <t>Popis stavby: 2095 - Veselí n. Moravou_Obchodní akademie</t>
  </si>
  <si>
    <t>#POPO</t>
  </si>
  <si>
    <t>Popis objektu: 01 - Střecha</t>
  </si>
  <si>
    <t>#POPR</t>
  </si>
  <si>
    <t>Popis rozpočtu: 230511 - Výměna střešních oken_v2</t>
  </si>
  <si>
    <t>Rekapitulace dílů</t>
  </si>
  <si>
    <t>Typ dílu</t>
  </si>
  <si>
    <t>4</t>
  </si>
  <si>
    <t>Vodorovné konstrukce</t>
  </si>
  <si>
    <t>94</t>
  </si>
  <si>
    <t>Lešení a stavební výtahy</t>
  </si>
  <si>
    <t>764</t>
  </si>
  <si>
    <t>Konstrukce klempířské</t>
  </si>
  <si>
    <t>766-1</t>
  </si>
  <si>
    <t>Konstrukce truhlářské - střešní okna</t>
  </si>
  <si>
    <t>767</t>
  </si>
  <si>
    <t>Konstrukce zámečnické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</si>
  <si>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</si>
  <si>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</si>
  <si>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</si>
  <si>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</si>
  <si>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</si>
  <si>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</si>
  <si>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</si>
  <si>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</si>
  <si>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</si>
  <si>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</si>
  <si>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</si>
  <si>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</si>
  <si>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</si>
  <si>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</si>
  <si>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</si>
  <si>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</si>
  <si>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</si>
  <si>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</si>
  <si>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</si>
  <si>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</si>
  <si>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</si>
  <si>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</si>
  <si>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</si>
  <si>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</si>
  <si>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</si>
  <si>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</si>
  <si>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</si>
  <si>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</si>
  <si>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</si>
  <si>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784191201R00</t>
  </si>
  <si>
    <t>Příprava povrchu Penetrace (napouštění) podkladu disperzní, jednonásobná</t>
  </si>
  <si>
    <t>kus</t>
  </si>
  <si>
    <t>Kalkul</t>
  </si>
  <si>
    <t>Práce</t>
  </si>
  <si>
    <t>Modrá</t>
  </si>
  <si>
    <t>POL1_</t>
  </si>
  <si>
    <t>784195212R00</t>
  </si>
  <si>
    <t>Malby z malířských směsí otěruvzdorných,  , bělost 82 %, dvojnásobné</t>
  </si>
  <si>
    <t>416091071.RT1</t>
  </si>
  <si>
    <t>Opláštění ostění střešního okna, vč. napojení parozábrany na stávající, včetně dodávky materiálu</t>
  </si>
  <si>
    <t>941955004RT00</t>
  </si>
  <si>
    <t>Lešení lehké pomocné, výška podlahy do 3,5 m</t>
  </si>
  <si>
    <t>Zelená</t>
  </si>
  <si>
    <t>na každou sestavu : 34</t>
  </si>
  <si>
    <t>VV</t>
  </si>
  <si>
    <t>764392841R00</t>
  </si>
  <si>
    <t>Demontáž ostatních prvků střešních úžlabí, rš 500 mm, sklonu přes 30 do 45°</t>
  </si>
  <si>
    <t>m</t>
  </si>
  <si>
    <t>Běžná</t>
  </si>
  <si>
    <t>POL1_7</t>
  </si>
  <si>
    <t>7,25*4</t>
  </si>
  <si>
    <t>764392250T00</t>
  </si>
  <si>
    <t>Úžlabí z Pz plechu, rš 660 mm</t>
  </si>
  <si>
    <t>764294001RT00</t>
  </si>
  <si>
    <t>Zachytač sněhu dvojitý, vč. dodávky materiálu</t>
  </si>
  <si>
    <t>spojovací krček : 4,0*2</t>
  </si>
  <si>
    <t>764311336RT01</t>
  </si>
  <si>
    <t>Trubkový sněhový zachytač</t>
  </si>
  <si>
    <t>Položka je kalkulována včetně úpravy krytiny u okapů, prostupů a výčnělků.</t>
  </si>
  <si>
    <t>POP</t>
  </si>
  <si>
    <t>zpětná montáž původního trub. zachytavače : 62,0+95,0*2</t>
  </si>
  <si>
    <t>764357901RT</t>
  </si>
  <si>
    <t>Demontáž stávajícího žlabu zaatikového a montáž nového</t>
  </si>
  <si>
    <t>ks</t>
  </si>
  <si>
    <t>spojovací krček : 2</t>
  </si>
  <si>
    <t>764397841TR00</t>
  </si>
  <si>
    <t>Demontáž trubkového zachytače sněhu</t>
  </si>
  <si>
    <t>stáv. trub. zachytavač : 62,0+95,0*2</t>
  </si>
  <si>
    <t>765901154T0060RT00</t>
  </si>
  <si>
    <t>Montáž ucpávky trapézového plechu, materiál ve specifikaci</t>
  </si>
  <si>
    <t>Položka neobsahuje náklady na kontralatě; tyto náklady se oceňují samostatně.</t>
  </si>
  <si>
    <t>u hřebene a okapu : 62,0*2+95,0*2</t>
  </si>
  <si>
    <t>nad střešními okny : 0,8*2+1,2*118</t>
  </si>
  <si>
    <t>767392112VR01</t>
  </si>
  <si>
    <t>Demontáž a zpětná montáž krytiny střech,tvar.plechem, šroubováním, trapézový plech</t>
  </si>
  <si>
    <t>27344010TR.1</t>
  </si>
  <si>
    <t>Ucpávka trapézového plechu</t>
  </si>
  <si>
    <t xml:space="preserve">m     </t>
  </si>
  <si>
    <t>Specifikace</t>
  </si>
  <si>
    <t>POL3_</t>
  </si>
  <si>
    <t xml:space="preserve">u hřebene, okapu a nad střešními okny : </t>
  </si>
  <si>
    <t>Odkaz na mn. položky pořadí 11 : 457,20000</t>
  </si>
  <si>
    <t>Koeficient : 0,05</t>
  </si>
  <si>
    <t>998764203R00</t>
  </si>
  <si>
    <t>Přesun hmot pro konstrukce klempířské v objektech výšky do 24 m</t>
  </si>
  <si>
    <t>Přesun hmot</t>
  </si>
  <si>
    <t>POL7_1002</t>
  </si>
  <si>
    <t>50 m vodorovně</t>
  </si>
  <si>
    <t>SPI</t>
  </si>
  <si>
    <t>766624055T00</t>
  </si>
  <si>
    <t>Montáž izolačního límce</t>
  </si>
  <si>
    <t>766624060T00</t>
  </si>
  <si>
    <t>Demontáž střešních oken</t>
  </si>
  <si>
    <t>766624043R01</t>
  </si>
  <si>
    <t>Montáž střešních oken rozměr MK, včetně montáže lemování</t>
  </si>
  <si>
    <t>766624045R01</t>
  </si>
  <si>
    <t>Montáž střešních oken rozměr SK, včetně montáže lemování</t>
  </si>
  <si>
    <t>979081111R0x</t>
  </si>
  <si>
    <t>Odvoz okna k likvidaci</t>
  </si>
  <si>
    <t xml:space="preserve">ks    </t>
  </si>
  <si>
    <t>979990001R0x</t>
  </si>
  <si>
    <t>Poplatek za likvidaci 1 ks okna</t>
  </si>
  <si>
    <t>998766202R11</t>
  </si>
  <si>
    <t>Vynesení 1 ks okna, do 1. NP</t>
  </si>
  <si>
    <t>998766202R12</t>
  </si>
  <si>
    <t>Příplatek vynesení 1 ks okna, za každé další patro</t>
  </si>
  <si>
    <t>61140250v485T</t>
  </si>
  <si>
    <t>61140250v491T</t>
  </si>
  <si>
    <t>61140298.AR</t>
  </si>
  <si>
    <t>lemování pro střešní okno lakovaný hliník; střešní krytina plochá; max. tl. krytiny 2 x 8 mm; š. okna 780 mm; h okna 1 180 mm; sklon střechy 15 až 90 °; manžeta šedá</t>
  </si>
  <si>
    <t>611402992R</t>
  </si>
  <si>
    <t>lemování pro střešní okno lakovaný hliník; střešní krytina plochá; max. tl. krytiny 2 x 8 mm; š. okna 1 140 mm; h okna 1 180 mm; sklon střechy 15 až 90 °; manžeta šedá</t>
  </si>
  <si>
    <t>611403056R</t>
  </si>
  <si>
    <t>lemování pro střešní okno se zateplovací sadou; lakovaný hliník; střešní krytina profilová; max. výška profilu 120 mm; š. okna 780 mm; h okna 1 180 mm; s drenážním žlábkem; sklon střechy 15 až 90 °; manžeta šedá</t>
  </si>
  <si>
    <t>6114050056R</t>
  </si>
  <si>
    <t>Okno kyvné; funkce: střešní; počet křídel: 1; křídlo: dřevěné; rám: dřevěný; šířka = 780 mm; výška = 1 180 mm; tvar: pravidelný; počet skel: trojsklo; ESG4 - 12 - TVG3 - 12 - VSG6,8; plocha prosklení = 0,59 m2; Uw = 1,00 W/(m2.K); Ug = 0,6 W/(m2.K); g = 0,44; Rw = 37 dB; ovládání: manuální; RtF: D; - s2, d2; povrchová úprava: lakovaný PU; barva: bílá</t>
  </si>
  <si>
    <t>Žlutá</t>
  </si>
  <si>
    <t>6114050062R</t>
  </si>
  <si>
    <t>Okno kyvné; funkce: střešní; počet křídel: 1; křídlo: dřevěné; rám: dřevěný; šířka = 1 140 mm; výška = 1 180 mm; tvar: pravidelný; počet skel: trojsklo; ESG4 - 12 - TVG3 - 12 - VSG6,8; plocha prosklení = 0,95 m2; Uw = 1,00 W/(m2.K); Ug = 0,6 W/(m2.K); g = 0,44; Rw = 37 dB; ovládání: manuální; RtF: D; - s2, d2; povrchová úprava: lakovaný PU; barva: bílá</t>
  </si>
  <si>
    <t>611405905R</t>
  </si>
  <si>
    <t>sada zateplovací obsahuje izolační rám, hydroizolační fólie, drenážní žlábek; š. okna 780 mm; h okna 1 180 mm; materiál PE pěnový rám, PP fólie, ocelový žlábek</t>
  </si>
  <si>
    <t>611405911R</t>
  </si>
  <si>
    <t>sada zateplovací obsahuje izolační rám, hydroizolační fólie, drenážní žlábek; š. okna 1 140 mm; h okna 1 180 mm; materiál PE pěnový rám, PP fólie, ocelový žlábek</t>
  </si>
  <si>
    <t>7123415521T01</t>
  </si>
  <si>
    <t>Montáž záchytného bodu, materiál ve specifikaci</t>
  </si>
  <si>
    <t>7123415521T02</t>
  </si>
  <si>
    <t>Dokončení záchytného systému (lano, štítky), materiál ve specifikaci</t>
  </si>
  <si>
    <t>kpl</t>
  </si>
  <si>
    <t>7123415521T03</t>
  </si>
  <si>
    <t>Revize záchytného systému</t>
  </si>
  <si>
    <t>28399902R</t>
  </si>
  <si>
    <t>štítek k označení kotvicího vedení</t>
  </si>
  <si>
    <t>31459102R</t>
  </si>
  <si>
    <t>lano nerez; průměr lana 8,00 mm</t>
  </si>
  <si>
    <t>60,0+90,0</t>
  </si>
  <si>
    <t>31459106R</t>
  </si>
  <si>
    <t>koncovka k nerez lanu, napínací; d = 8 mm; materiál nerez</t>
  </si>
  <si>
    <t>31459108R</t>
  </si>
  <si>
    <t>koncovka k nerez lanu, pevná; d = 8 mm; materiál nerez</t>
  </si>
  <si>
    <t>553140011R</t>
  </si>
  <si>
    <t>kotvicí bod pro trapézové a sendvičové konstrukce; použití jako bod koncový, mezilehlý, zlomový, rohový; l = 300 mm; d sloupku 42 mm; nerezová ocel 1.4301; zatížitelný ve svislém směru, ve vodorovném směru; kotvení pomocí sklopných kotev</t>
  </si>
  <si>
    <t>998767203R00</t>
  </si>
  <si>
    <t>Přesun hmot pro kovové stavební doplňk. konstrukce v objektech výšky do 24 m</t>
  </si>
  <si>
    <t>POL7_</t>
  </si>
  <si>
    <t>SUM</t>
  </si>
  <si>
    <t>END</t>
  </si>
  <si>
    <t>lemování pro střešní okno kombi nad sebou; rámová vzdálenost 100mm; lakovaný hliník; střešní krytina plochá; max. tl. krytiny 2 x 8 mm; š. okna 1 140 mm; h okna 1 180 mm</t>
  </si>
  <si>
    <t>lemování pro střešní okno kombi nad sebou; rámová vzdálenost 100mm; lakovaný hliník; střešní krytina plochá; max. tl. krytiny 2 x 8 mm; š. okna 780 mm; h okna 1 180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</si>
</sst>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sheetProtection algorithmName="SHA-512" hashValue="Dpk0+4z195BoqruNt7vwWcYm9d3jXgBOv6BfxXXZgfLD7m0X6AiyXyaiiy2LTdTJUloQ5JG+SQ7neKFh22DEZg==" saltValue="4cqoqU8/tFI9QfnvqkL8H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E23" sqref="E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4" t="s">
        <v>41</v>
      </c>
      <c r="C1" s="205"/>
      <c r="D1" s="205"/>
      <c r="E1" s="205"/>
      <c r="F1" s="205"/>
      <c r="G1" s="205"/>
      <c r="H1" s="205"/>
      <c r="I1" s="205"/>
      <c r="J1" s="206"/>
    </row>
    <row r="2" spans="1:15" ht="36" customHeight="1" x14ac:dyDescent="0.2">
      <c r="A2" s="2"/>
      <c r="B2" s="78" t="s">
        <v>22</v>
      </c>
      <c r="C2" s="79"/>
      <c r="D2" s="80" t="s">
        <v>49</v>
      </c>
      <c r="E2" s="213" t="s">
        <v>50</v>
      </c>
      <c r="F2" s="214"/>
      <c r="G2" s="214"/>
      <c r="H2" s="214"/>
      <c r="I2" s="214"/>
      <c r="J2" s="215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16" t="s">
        <v>46</v>
      </c>
      <c r="F3" s="217"/>
      <c r="G3" s="217"/>
      <c r="H3" s="217"/>
      <c r="I3" s="217"/>
      <c r="J3" s="218"/>
    </row>
    <row r="4" spans="1:15" ht="23.25" customHeight="1" x14ac:dyDescent="0.2">
      <c r="A4" s="76">
        <v>354421</v>
      </c>
      <c r="B4" s="83" t="s">
        <v>48</v>
      </c>
      <c r="C4" s="84"/>
      <c r="D4" s="85" t="s">
        <v>43</v>
      </c>
      <c r="E4" s="226" t="s">
        <v>44</v>
      </c>
      <c r="F4" s="227"/>
      <c r="G4" s="227"/>
      <c r="H4" s="227"/>
      <c r="I4" s="227"/>
      <c r="J4" s="228"/>
    </row>
    <row r="5" spans="1:15" ht="24" customHeight="1" x14ac:dyDescent="0.2">
      <c r="A5" s="2"/>
      <c r="B5" s="31" t="s">
        <v>42</v>
      </c>
      <c r="D5" s="231" t="s">
        <v>51</v>
      </c>
      <c r="E5" s="232"/>
      <c r="F5" s="232"/>
      <c r="G5" s="232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33" t="s">
        <v>52</v>
      </c>
      <c r="E6" s="234"/>
      <c r="F6" s="234"/>
      <c r="G6" s="234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5" t="s">
        <v>53</v>
      </c>
      <c r="F7" s="236"/>
      <c r="G7" s="23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0"/>
      <c r="E11" s="220"/>
      <c r="F11" s="220"/>
      <c r="G11" s="220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9"/>
      <c r="F13" s="230"/>
      <c r="G13" s="2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9"/>
      <c r="F15" s="219"/>
      <c r="G15" s="221"/>
      <c r="H15" s="221"/>
      <c r="I15" s="221" t="s">
        <v>29</v>
      </c>
      <c r="J15" s="222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10"/>
      <c r="F16" s="211"/>
      <c r="G16" s="210"/>
      <c r="H16" s="211"/>
      <c r="I16" s="210">
        <f>SUMIF(F53:F57,A16,I53:I57)+SUMIF(F53:F57,"PSU",I53:I57)</f>
        <v>0</v>
      </c>
      <c r="J16" s="212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10"/>
      <c r="F17" s="211"/>
      <c r="G17" s="210"/>
      <c r="H17" s="211"/>
      <c r="I17" s="210">
        <f>SUMIF(F53:F57,A17,I53:I57)</f>
        <v>0</v>
      </c>
      <c r="J17" s="212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10"/>
      <c r="F18" s="211"/>
      <c r="G18" s="210"/>
      <c r="H18" s="211"/>
      <c r="I18" s="210">
        <f>SUMIF(F53:F57,A18,I53:I57)</f>
        <v>0</v>
      </c>
      <c r="J18" s="212"/>
    </row>
    <row r="19" spans="1:10" ht="23.25" customHeight="1" x14ac:dyDescent="0.2">
      <c r="A19" s="145" t="s">
        <v>79</v>
      </c>
      <c r="B19" s="38" t="s">
        <v>27</v>
      </c>
      <c r="C19" s="62"/>
      <c r="D19" s="63"/>
      <c r="E19" s="210"/>
      <c r="F19" s="211"/>
      <c r="G19" s="210"/>
      <c r="H19" s="211"/>
      <c r="I19" s="210">
        <f>SUMIF(F53:F57,A19,I53:I57)</f>
        <v>0</v>
      </c>
      <c r="J19" s="212"/>
    </row>
    <row r="20" spans="1:10" ht="23.25" customHeight="1" x14ac:dyDescent="0.2">
      <c r="A20" s="145" t="s">
        <v>80</v>
      </c>
      <c r="B20" s="38" t="s">
        <v>28</v>
      </c>
      <c r="C20" s="62"/>
      <c r="D20" s="63"/>
      <c r="E20" s="210"/>
      <c r="F20" s="211"/>
      <c r="G20" s="210"/>
      <c r="H20" s="211"/>
      <c r="I20" s="210">
        <f>SUMIF(F53:F57,A20,I53:I57)</f>
        <v>0</v>
      </c>
      <c r="J20" s="212"/>
    </row>
    <row r="21" spans="1:10" ht="23.25" customHeight="1" x14ac:dyDescent="0.2">
      <c r="A21" s="2"/>
      <c r="B21" s="48" t="s">
        <v>29</v>
      </c>
      <c r="C21" s="64"/>
      <c r="D21" s="65"/>
      <c r="E21" s="223"/>
      <c r="F21" s="224"/>
      <c r="G21" s="223"/>
      <c r="H21" s="224"/>
      <c r="I21" s="223">
        <f>SUM(I16:J20)</f>
        <v>0</v>
      </c>
      <c r="J21" s="24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40">
        <f>ZakladDPHSniVypocet</f>
        <v>0</v>
      </c>
      <c r="H23" s="241"/>
      <c r="I23" s="24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38">
        <f>I23*E23/100</f>
        <v>0</v>
      </c>
      <c r="H24" s="239"/>
      <c r="I24" s="23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40">
        <f>ZakladDPHZaklVypocet</f>
        <v>0</v>
      </c>
      <c r="H25" s="241"/>
      <c r="I25" s="24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7">
        <f>I25*E25/100</f>
        <v>0</v>
      </c>
      <c r="H26" s="208"/>
      <c r="I26" s="20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9">
        <f>CenaCelkemBezDPH-(ZakladDPHSni+ZakladDPHZakl)</f>
        <v>0</v>
      </c>
      <c r="H27" s="209"/>
      <c r="I27" s="20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23</v>
      </c>
      <c r="C28" s="119"/>
      <c r="D28" s="119"/>
      <c r="E28" s="120"/>
      <c r="F28" s="121"/>
      <c r="G28" s="244">
        <f>A27</f>
        <v>0</v>
      </c>
      <c r="H28" s="244"/>
      <c r="I28" s="244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43">
        <f>ZakladDPHSni+DPHSni+ZakladDPHZakl+DPHZakl+Zaokrouhleni</f>
        <v>0</v>
      </c>
      <c r="H29" s="243"/>
      <c r="I29" s="243"/>
      <c r="J29" s="125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5"/>
      <c r="E34" s="246"/>
      <c r="G34" s="247"/>
      <c r="H34" s="248"/>
      <c r="I34" s="248"/>
      <c r="J34" s="25"/>
    </row>
    <row r="35" spans="1:10" ht="12.75" customHeight="1" x14ac:dyDescent="0.2">
      <c r="A35" s="2"/>
      <c r="B35" s="2"/>
      <c r="D35" s="237" t="s">
        <v>2</v>
      </c>
      <c r="E35" s="237"/>
      <c r="H35" s="10" t="s">
        <v>3</v>
      </c>
      <c r="J35" s="9"/>
    </row>
    <row r="36" spans="1:10" ht="13.7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57</v>
      </c>
      <c r="C39" s="249"/>
      <c r="D39" s="249"/>
      <c r="E39" s="249"/>
      <c r="F39" s="102">
        <f>'01 230511 Pol'!AC71</f>
        <v>0</v>
      </c>
      <c r="G39" s="103">
        <f>'01 230511 Pol'!AD71</f>
        <v>0</v>
      </c>
      <c r="H39" s="104"/>
      <c r="I39" s="105">
        <f>F39+G39+H39</f>
        <v>0</v>
      </c>
      <c r="J39" s="106" t="str">
        <f>IF(_xlfn.SINGLE(CenaCelkemVypocet)=0,"",I39/_xlfn.SINGLE(CenaCelkemVypocet)*100)</f>
        <v/>
      </c>
    </row>
    <row r="40" spans="1:10" ht="25.5" hidden="1" customHeight="1" x14ac:dyDescent="0.2">
      <c r="A40" s="90">
        <v>2</v>
      </c>
      <c r="B40" s="107"/>
      <c r="C40" s="250" t="s">
        <v>58</v>
      </c>
      <c r="D40" s="250"/>
      <c r="E40" s="250"/>
      <c r="F40" s="108"/>
      <c r="G40" s="109"/>
      <c r="H40" s="109"/>
      <c r="I40" s="110"/>
      <c r="J40" s="111"/>
    </row>
    <row r="41" spans="1:10" ht="25.5" hidden="1" customHeight="1" x14ac:dyDescent="0.2">
      <c r="A41" s="90">
        <v>2</v>
      </c>
      <c r="B41" s="107" t="s">
        <v>45</v>
      </c>
      <c r="C41" s="250" t="s">
        <v>46</v>
      </c>
      <c r="D41" s="250"/>
      <c r="E41" s="250"/>
      <c r="F41" s="108">
        <f>'01 230511 Pol'!AC71</f>
        <v>0</v>
      </c>
      <c r="G41" s="109">
        <f>'01 230511 Pol'!AD71</f>
        <v>0</v>
      </c>
      <c r="H41" s="109"/>
      <c r="I41" s="110">
        <f>F41+G41+H41</f>
        <v>0</v>
      </c>
      <c r="J41" s="111" t="str">
        <f>IF(_xlfn.SINGLE(CenaCelkemVypocet)=0,"",I41/_xlfn.SINGLE(CenaCelkemVypocet)*100)</f>
        <v/>
      </c>
    </row>
    <row r="42" spans="1:10" ht="25.5" hidden="1" customHeight="1" x14ac:dyDescent="0.2">
      <c r="A42" s="90">
        <v>3</v>
      </c>
      <c r="B42" s="112" t="s">
        <v>43</v>
      </c>
      <c r="C42" s="249" t="s">
        <v>44</v>
      </c>
      <c r="D42" s="249"/>
      <c r="E42" s="249"/>
      <c r="F42" s="113">
        <f>'01 230511 Pol'!AC71</f>
        <v>0</v>
      </c>
      <c r="G42" s="104">
        <f>'01 230511 Pol'!AD71</f>
        <v>0</v>
      </c>
      <c r="H42" s="104"/>
      <c r="I42" s="105">
        <f>F42+G42+H42</f>
        <v>0</v>
      </c>
      <c r="J42" s="106" t="str">
        <f>IF(_xlfn.SINGLE(CenaCelkemVypocet)=0,"",I42/_xlfn.SINGLE(CenaCelkemVypocet)*100)</f>
        <v/>
      </c>
    </row>
    <row r="43" spans="1:10" ht="25.5" hidden="1" customHeight="1" x14ac:dyDescent="0.2">
      <c r="A43" s="90"/>
      <c r="B43" s="251" t="s">
        <v>59</v>
      </c>
      <c r="C43" s="252"/>
      <c r="D43" s="252"/>
      <c r="E43" s="252"/>
      <c r="F43" s="114">
        <f>SUMIF(A39:A42,"=1",F39:F42)</f>
        <v>0</v>
      </c>
      <c r="G43" s="115">
        <f>SUMIF(A39:A42,"=1",G39:G42)</f>
        <v>0</v>
      </c>
      <c r="H43" s="115">
        <f>SUMIF(A39:A42,"=1",H39:H42)</f>
        <v>0</v>
      </c>
      <c r="I43" s="116">
        <f>SUMIF(A39:A42,"=1",I39:I42)</f>
        <v>0</v>
      </c>
      <c r="J43" s="117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6" t="s">
        <v>67</v>
      </c>
    </row>
    <row r="52" spans="1:10" ht="25.5" customHeight="1" x14ac:dyDescent="0.2">
      <c r="A52" s="128"/>
      <c r="B52" s="131" t="s">
        <v>17</v>
      </c>
      <c r="C52" s="131" t="s">
        <v>5</v>
      </c>
      <c r="D52" s="132"/>
      <c r="E52" s="132"/>
      <c r="F52" s="133" t="s">
        <v>68</v>
      </c>
      <c r="G52" s="133"/>
      <c r="H52" s="133"/>
      <c r="I52" s="133" t="s">
        <v>29</v>
      </c>
      <c r="J52" s="133" t="s">
        <v>0</v>
      </c>
    </row>
    <row r="53" spans="1:10" ht="36.75" customHeight="1" x14ac:dyDescent="0.2">
      <c r="A53" s="129"/>
      <c r="B53" s="134" t="s">
        <v>69</v>
      </c>
      <c r="C53" s="253" t="s">
        <v>70</v>
      </c>
      <c r="D53" s="254"/>
      <c r="E53" s="254"/>
      <c r="F53" s="141" t="s">
        <v>24</v>
      </c>
      <c r="G53" s="142"/>
      <c r="H53" s="142"/>
      <c r="I53" s="142">
        <f>'01 230511 Pol'!G8</f>
        <v>0</v>
      </c>
      <c r="J53" s="138" t="str">
        <f>IF(I58=0,"",I53/I58*100)</f>
        <v/>
      </c>
    </row>
    <row r="54" spans="1:10" ht="36.75" customHeight="1" x14ac:dyDescent="0.2">
      <c r="A54" s="129"/>
      <c r="B54" s="134" t="s">
        <v>71</v>
      </c>
      <c r="C54" s="253" t="s">
        <v>72</v>
      </c>
      <c r="D54" s="254"/>
      <c r="E54" s="254"/>
      <c r="F54" s="141" t="s">
        <v>24</v>
      </c>
      <c r="G54" s="142"/>
      <c r="H54" s="142"/>
      <c r="I54" s="142">
        <f>'01 230511 Pol'!G12</f>
        <v>0</v>
      </c>
      <c r="J54" s="138" t="str">
        <f>IF(I58=0,"",I54/I58*100)</f>
        <v/>
      </c>
    </row>
    <row r="55" spans="1:10" ht="36.75" customHeight="1" x14ac:dyDescent="0.2">
      <c r="A55" s="129"/>
      <c r="B55" s="134" t="s">
        <v>73</v>
      </c>
      <c r="C55" s="253" t="s">
        <v>74</v>
      </c>
      <c r="D55" s="254"/>
      <c r="E55" s="254"/>
      <c r="F55" s="141" t="s">
        <v>25</v>
      </c>
      <c r="G55" s="142"/>
      <c r="H55" s="142"/>
      <c r="I55" s="142">
        <f>'01 230511 Pol'!G15</f>
        <v>0</v>
      </c>
      <c r="J55" s="138" t="str">
        <f>IF(I58=0,"",I55/I58*100)</f>
        <v/>
      </c>
    </row>
    <row r="56" spans="1:10" ht="36.75" customHeight="1" x14ac:dyDescent="0.2">
      <c r="A56" s="129"/>
      <c r="B56" s="134" t="s">
        <v>75</v>
      </c>
      <c r="C56" s="253" t="s">
        <v>76</v>
      </c>
      <c r="D56" s="254"/>
      <c r="E56" s="254"/>
      <c r="F56" s="141" t="s">
        <v>25</v>
      </c>
      <c r="G56" s="142"/>
      <c r="H56" s="142"/>
      <c r="I56" s="142">
        <f>'01 230511 Pol'!G40</f>
        <v>0</v>
      </c>
      <c r="J56" s="138" t="str">
        <f>IF(I58=0,"",I56/I58*100)</f>
        <v/>
      </c>
    </row>
    <row r="57" spans="1:10" ht="36.75" customHeight="1" x14ac:dyDescent="0.2">
      <c r="A57" s="129"/>
      <c r="B57" s="134" t="s">
        <v>77</v>
      </c>
      <c r="C57" s="253" t="s">
        <v>78</v>
      </c>
      <c r="D57" s="254"/>
      <c r="E57" s="254"/>
      <c r="F57" s="141" t="s">
        <v>25</v>
      </c>
      <c r="G57" s="142"/>
      <c r="H57" s="142"/>
      <c r="I57" s="142">
        <f>'01 230511 Pol'!G58</f>
        <v>0</v>
      </c>
      <c r="J57" s="138" t="str">
        <f>IF(I58=0,"",I57/I58*100)</f>
        <v/>
      </c>
    </row>
    <row r="58" spans="1:10" ht="25.5" customHeight="1" x14ac:dyDescent="0.2">
      <c r="A58" s="130"/>
      <c r="B58" s="135" t="s">
        <v>1</v>
      </c>
      <c r="C58" s="136"/>
      <c r="D58" s="137"/>
      <c r="E58" s="137"/>
      <c r="F58" s="143"/>
      <c r="G58" s="144"/>
      <c r="H58" s="144"/>
      <c r="I58" s="144">
        <f>SUM(I53:I57)</f>
        <v>0</v>
      </c>
      <c r="J58" s="139">
        <f>SUM(J53:J57)</f>
        <v>0</v>
      </c>
    </row>
    <row r="59" spans="1:10" x14ac:dyDescent="0.2">
      <c r="F59" s="89"/>
      <c r="G59" s="89"/>
      <c r="H59" s="89"/>
      <c r="I59" s="89"/>
      <c r="J59" s="140"/>
    </row>
    <row r="60" spans="1:10" x14ac:dyDescent="0.2">
      <c r="F60" s="89"/>
      <c r="G60" s="89"/>
      <c r="H60" s="89"/>
      <c r="I60" s="89"/>
      <c r="J60" s="140"/>
    </row>
    <row r="61" spans="1:10" x14ac:dyDescent="0.2">
      <c r="F61" s="89"/>
      <c r="G61" s="89"/>
      <c r="H61" s="89"/>
      <c r="I61" s="89"/>
      <c r="J61" s="140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5" t="s">
        <v>6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50" t="s">
        <v>7</v>
      </c>
      <c r="B2" s="49"/>
      <c r="C2" s="257"/>
      <c r="D2" s="257"/>
      <c r="E2" s="257"/>
      <c r="F2" s="257"/>
      <c r="G2" s="258"/>
    </row>
    <row r="3" spans="1:7" ht="24.95" customHeight="1" x14ac:dyDescent="0.2">
      <c r="A3" s="50" t="s">
        <v>8</v>
      </c>
      <c r="B3" s="49"/>
      <c r="C3" s="257"/>
      <c r="D3" s="257"/>
      <c r="E3" s="257"/>
      <c r="F3" s="257"/>
      <c r="G3" s="258"/>
    </row>
    <row r="4" spans="1:7" ht="24.95" customHeight="1" x14ac:dyDescent="0.2">
      <c r="A4" s="50" t="s">
        <v>9</v>
      </c>
      <c r="B4" s="49"/>
      <c r="C4" s="257"/>
      <c r="D4" s="257"/>
      <c r="E4" s="257"/>
      <c r="F4" s="257"/>
      <c r="G4" s="258"/>
    </row>
    <row r="5" spans="1:7" x14ac:dyDescent="0.2">
      <c r="B5" s="4"/>
      <c r="C5" s="5"/>
      <c r="D5" s="6"/>
    </row>
  </sheetData>
  <sheetProtection algorithmName="SHA-512" hashValue="1f7j5pm79HNokcEKARN5hA9NFQR2iMasarD9ZURkGBeLjk/P8+mIVDDjz0NEihTPpnhWDm8c+Sz15J6fajrQQA==" saltValue="gC6APFdelw8XZCd7HF7V2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34DA-0EF5-4103-9CB2-781024AC7982}">
  <sheetPr>
    <outlinePr summaryBelow="0"/>
  </sheetPr>
  <dimension ref="A1:BF4992"/>
  <sheetViews>
    <sheetView workbookViewId="0">
      <pane ySplit="7" topLeftCell="A8" activePane="bottomLeft" state="frozen"/>
      <selection pane="bottomLeft" activeCell="R1" sqref="R1:R1048576"/>
    </sheetView>
  </sheetViews>
  <sheetFormatPr defaultRowHeight="12.75" outlineLevelRow="3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</cols>
  <sheetData>
    <row r="1" spans="1:58" ht="15.75" customHeight="1" x14ac:dyDescent="0.25">
      <c r="A1" s="261" t="s">
        <v>81</v>
      </c>
      <c r="B1" s="261"/>
      <c r="C1" s="261"/>
      <c r="D1" s="261"/>
      <c r="E1" s="261"/>
      <c r="F1" s="261"/>
      <c r="G1" s="261"/>
      <c r="AE1" t="s">
        <v>82</v>
      </c>
    </row>
    <row r="2" spans="1:58" ht="25.15" customHeight="1" x14ac:dyDescent="0.2">
      <c r="A2" s="146" t="s">
        <v>7</v>
      </c>
      <c r="B2" s="49" t="s">
        <v>49</v>
      </c>
      <c r="C2" s="262" t="s">
        <v>50</v>
      </c>
      <c r="D2" s="263"/>
      <c r="E2" s="263"/>
      <c r="F2" s="263"/>
      <c r="G2" s="264"/>
      <c r="AE2" t="s">
        <v>83</v>
      </c>
    </row>
    <row r="3" spans="1:58" ht="25.15" customHeight="1" x14ac:dyDescent="0.2">
      <c r="A3" s="146" t="s">
        <v>8</v>
      </c>
      <c r="B3" s="49" t="s">
        <v>45</v>
      </c>
      <c r="C3" s="262" t="s">
        <v>46</v>
      </c>
      <c r="D3" s="263"/>
      <c r="E3" s="263"/>
      <c r="F3" s="263"/>
      <c r="G3" s="264"/>
      <c r="AA3" s="127" t="s">
        <v>83</v>
      </c>
      <c r="AE3" t="s">
        <v>84</v>
      </c>
    </row>
    <row r="4" spans="1:58" ht="25.15" customHeight="1" x14ac:dyDescent="0.2">
      <c r="A4" s="147" t="s">
        <v>9</v>
      </c>
      <c r="B4" s="148" t="s">
        <v>43</v>
      </c>
      <c r="C4" s="265" t="s">
        <v>44</v>
      </c>
      <c r="D4" s="266"/>
      <c r="E4" s="266"/>
      <c r="F4" s="266"/>
      <c r="G4" s="267"/>
      <c r="AE4" t="s">
        <v>85</v>
      </c>
    </row>
    <row r="5" spans="1:58" x14ac:dyDescent="0.2">
      <c r="D5" s="10"/>
    </row>
    <row r="6" spans="1:58" ht="38.25" x14ac:dyDescent="0.2">
      <c r="A6" s="150" t="s">
        <v>86</v>
      </c>
      <c r="B6" s="152" t="s">
        <v>87</v>
      </c>
      <c r="C6" s="152" t="s">
        <v>88</v>
      </c>
      <c r="D6" s="151" t="s">
        <v>89</v>
      </c>
      <c r="E6" s="150" t="s">
        <v>90</v>
      </c>
      <c r="F6" s="149" t="s">
        <v>91</v>
      </c>
      <c r="G6" s="150" t="s">
        <v>29</v>
      </c>
      <c r="H6" s="153" t="s">
        <v>30</v>
      </c>
      <c r="I6" s="153" t="s">
        <v>92</v>
      </c>
      <c r="J6" s="153" t="s">
        <v>31</v>
      </c>
      <c r="K6" s="153" t="s">
        <v>93</v>
      </c>
      <c r="L6" s="153" t="s">
        <v>94</v>
      </c>
      <c r="M6" s="153" t="s">
        <v>95</v>
      </c>
      <c r="N6" s="153" t="s">
        <v>96</v>
      </c>
      <c r="O6" s="153" t="s">
        <v>97</v>
      </c>
      <c r="P6" s="153" t="s">
        <v>98</v>
      </c>
      <c r="Q6" s="153" t="s">
        <v>99</v>
      </c>
      <c r="R6" s="153" t="s">
        <v>100</v>
      </c>
      <c r="S6" s="153" t="s">
        <v>101</v>
      </c>
      <c r="T6" s="153" t="s">
        <v>102</v>
      </c>
      <c r="U6" s="153" t="s">
        <v>103</v>
      </c>
      <c r="V6" s="153" t="s">
        <v>104</v>
      </c>
      <c r="W6" s="153" t="s">
        <v>105</v>
      </c>
    </row>
    <row r="7" spans="1:58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</row>
    <row r="8" spans="1:58" x14ac:dyDescent="0.2">
      <c r="A8" s="172" t="s">
        <v>106</v>
      </c>
      <c r="B8" s="173" t="s">
        <v>69</v>
      </c>
      <c r="C8" s="194" t="s">
        <v>70</v>
      </c>
      <c r="D8" s="174"/>
      <c r="E8" s="175"/>
      <c r="F8" s="176"/>
      <c r="G8" s="176">
        <f>SUMIF(AE9:AE11,"&lt;&gt;NOR",G9:G11)</f>
        <v>0</v>
      </c>
      <c r="H8" s="176"/>
      <c r="I8" s="176">
        <f>SUM(I9:I11)</f>
        <v>0</v>
      </c>
      <c r="J8" s="176"/>
      <c r="K8" s="176">
        <f>SUM(K9:K11)</f>
        <v>0</v>
      </c>
      <c r="L8" s="176"/>
      <c r="M8" s="176">
        <f>SUM(M9:M11)</f>
        <v>0</v>
      </c>
      <c r="N8" s="175"/>
      <c r="O8" s="175">
        <f>SUM(O9:O11)</f>
        <v>2.0999999999999996</v>
      </c>
      <c r="P8" s="175"/>
      <c r="Q8" s="175">
        <f>SUM(Q9:Q11)</f>
        <v>0</v>
      </c>
      <c r="R8" s="177"/>
      <c r="S8" s="171"/>
      <c r="T8" s="171">
        <f>SUM(T9:T11)</f>
        <v>144.38999999999999</v>
      </c>
      <c r="U8" s="171"/>
      <c r="V8" s="171"/>
      <c r="W8" s="171"/>
      <c r="AE8" t="s">
        <v>107</v>
      </c>
    </row>
    <row r="9" spans="1:58" outlineLevel="1" x14ac:dyDescent="0.2">
      <c r="A9" s="186">
        <v>1</v>
      </c>
      <c r="B9" s="187" t="s">
        <v>108</v>
      </c>
      <c r="C9" s="195" t="s">
        <v>109</v>
      </c>
      <c r="D9" s="188" t="s">
        <v>110</v>
      </c>
      <c r="E9" s="189">
        <v>124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6.9999999999999994E-5</v>
      </c>
      <c r="O9" s="189">
        <f>ROUND(E9*N9,2)</f>
        <v>0.01</v>
      </c>
      <c r="P9" s="189">
        <v>0</v>
      </c>
      <c r="Q9" s="189">
        <f>ROUND(E9*P9,2)</f>
        <v>0</v>
      </c>
      <c r="R9" s="192" t="s">
        <v>111</v>
      </c>
      <c r="S9" s="165">
        <v>3.2480000000000002E-2</v>
      </c>
      <c r="T9" s="165">
        <f>ROUND(E9*S9,2)</f>
        <v>4.03</v>
      </c>
      <c r="U9" s="165"/>
      <c r="V9" s="165" t="s">
        <v>112</v>
      </c>
      <c r="W9" s="165" t="s">
        <v>113</v>
      </c>
      <c r="X9" s="154"/>
      <c r="Y9" s="154"/>
      <c r="Z9" s="154"/>
      <c r="AA9" s="154"/>
      <c r="AB9" s="154"/>
      <c r="AC9" s="154"/>
      <c r="AD9" s="154"/>
      <c r="AE9" s="154" t="s">
        <v>114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</row>
    <row r="10" spans="1:58" outlineLevel="1" x14ac:dyDescent="0.2">
      <c r="A10" s="186">
        <v>2</v>
      </c>
      <c r="B10" s="187" t="s">
        <v>115</v>
      </c>
      <c r="C10" s="195" t="s">
        <v>116</v>
      </c>
      <c r="D10" s="188" t="s">
        <v>110</v>
      </c>
      <c r="E10" s="189">
        <v>124</v>
      </c>
      <c r="F10" s="190"/>
      <c r="G10" s="191">
        <f>ROUND(E10*F10,2)</f>
        <v>0</v>
      </c>
      <c r="H10" s="190"/>
      <c r="I10" s="191">
        <f>ROUND(E10*H10,2)</f>
        <v>0</v>
      </c>
      <c r="J10" s="190"/>
      <c r="K10" s="191">
        <f>ROUND(E10*J10,2)</f>
        <v>0</v>
      </c>
      <c r="L10" s="191">
        <v>21</v>
      </c>
      <c r="M10" s="191">
        <f>G10*(1+L10/100)</f>
        <v>0</v>
      </c>
      <c r="N10" s="189">
        <v>1.4999999999999999E-4</v>
      </c>
      <c r="O10" s="189">
        <f>ROUND(E10*N10,2)</f>
        <v>0.02</v>
      </c>
      <c r="P10" s="189">
        <v>0</v>
      </c>
      <c r="Q10" s="189">
        <f>ROUND(E10*P10,2)</f>
        <v>0</v>
      </c>
      <c r="R10" s="192" t="s">
        <v>111</v>
      </c>
      <c r="S10" s="165">
        <v>0.10191</v>
      </c>
      <c r="T10" s="165">
        <f>ROUND(E10*S10,2)</f>
        <v>12.64</v>
      </c>
      <c r="U10" s="165"/>
      <c r="V10" s="165" t="s">
        <v>112</v>
      </c>
      <c r="W10" s="165" t="s">
        <v>113</v>
      </c>
      <c r="X10" s="154"/>
      <c r="Y10" s="154"/>
      <c r="Z10" s="154"/>
      <c r="AA10" s="154"/>
      <c r="AB10" s="154"/>
      <c r="AC10" s="154"/>
      <c r="AD10" s="154"/>
      <c r="AE10" s="154" t="s">
        <v>114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</row>
    <row r="11" spans="1:58" ht="22.5" outlineLevel="1" x14ac:dyDescent="0.2">
      <c r="A11" s="186">
        <v>3</v>
      </c>
      <c r="B11" s="187" t="s">
        <v>117</v>
      </c>
      <c r="C11" s="195" t="s">
        <v>118</v>
      </c>
      <c r="D11" s="188" t="s">
        <v>110</v>
      </c>
      <c r="E11" s="189">
        <v>124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1.668E-2</v>
      </c>
      <c r="O11" s="189">
        <f>ROUND(E11*N11,2)</f>
        <v>2.0699999999999998</v>
      </c>
      <c r="P11" s="189">
        <v>0</v>
      </c>
      <c r="Q11" s="189">
        <f>ROUND(E11*P11,2)</f>
        <v>0</v>
      </c>
      <c r="R11" s="192" t="s">
        <v>111</v>
      </c>
      <c r="S11" s="165">
        <v>1.03</v>
      </c>
      <c r="T11" s="165">
        <f>ROUND(E11*S11,2)</f>
        <v>127.72</v>
      </c>
      <c r="U11" s="165"/>
      <c r="V11" s="165" t="s">
        <v>112</v>
      </c>
      <c r="W11" s="165" t="s">
        <v>113</v>
      </c>
      <c r="X11" s="154"/>
      <c r="Y11" s="154"/>
      <c r="Z11" s="154"/>
      <c r="AA11" s="154"/>
      <c r="AB11" s="154"/>
      <c r="AC11" s="154"/>
      <c r="AD11" s="154"/>
      <c r="AE11" s="154" t="s">
        <v>114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</row>
    <row r="12" spans="1:58" x14ac:dyDescent="0.2">
      <c r="A12" s="172" t="s">
        <v>106</v>
      </c>
      <c r="B12" s="173" t="s">
        <v>71</v>
      </c>
      <c r="C12" s="194" t="s">
        <v>72</v>
      </c>
      <c r="D12" s="174"/>
      <c r="E12" s="175"/>
      <c r="F12" s="176"/>
      <c r="G12" s="176">
        <f>SUMIF(AE13:AE14,"&lt;&gt;NOR",G13:G14)</f>
        <v>0</v>
      </c>
      <c r="H12" s="176"/>
      <c r="I12" s="176">
        <f>SUM(I13:I14)</f>
        <v>0</v>
      </c>
      <c r="J12" s="176"/>
      <c r="K12" s="176">
        <f>SUM(K13:K14)</f>
        <v>0</v>
      </c>
      <c r="L12" s="176"/>
      <c r="M12" s="176">
        <f>SUM(M13:M14)</f>
        <v>0</v>
      </c>
      <c r="N12" s="175"/>
      <c r="O12" s="175">
        <f>SUM(O13:O14)</f>
        <v>0.22</v>
      </c>
      <c r="P12" s="175"/>
      <c r="Q12" s="175">
        <f>SUM(Q13:Q14)</f>
        <v>0</v>
      </c>
      <c r="R12" s="177"/>
      <c r="S12" s="171"/>
      <c r="T12" s="171">
        <f>SUM(T13:T14)</f>
        <v>8.84</v>
      </c>
      <c r="U12" s="171"/>
      <c r="V12" s="171"/>
      <c r="W12" s="171"/>
      <c r="AE12" t="s">
        <v>107</v>
      </c>
    </row>
    <row r="13" spans="1:58" outlineLevel="1" x14ac:dyDescent="0.2">
      <c r="A13" s="179">
        <v>4</v>
      </c>
      <c r="B13" s="180" t="s">
        <v>119</v>
      </c>
      <c r="C13" s="196" t="s">
        <v>120</v>
      </c>
      <c r="D13" s="181" t="s">
        <v>110</v>
      </c>
      <c r="E13" s="182">
        <v>34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2">
        <v>6.3499999999999997E-3</v>
      </c>
      <c r="O13" s="182">
        <f>ROUND(E13*N13,2)</f>
        <v>0.22</v>
      </c>
      <c r="P13" s="182">
        <v>0</v>
      </c>
      <c r="Q13" s="182">
        <f>ROUND(E13*P13,2)</f>
        <v>0</v>
      </c>
      <c r="R13" s="185" t="s">
        <v>111</v>
      </c>
      <c r="S13" s="165">
        <v>0.26</v>
      </c>
      <c r="T13" s="165">
        <f>ROUND(E13*S13,2)</f>
        <v>8.84</v>
      </c>
      <c r="U13" s="165"/>
      <c r="V13" s="165" t="s">
        <v>112</v>
      </c>
      <c r="W13" s="165" t="s">
        <v>121</v>
      </c>
      <c r="X13" s="154"/>
      <c r="Y13" s="154"/>
      <c r="Z13" s="154"/>
      <c r="AA13" s="154"/>
      <c r="AB13" s="154"/>
      <c r="AC13" s="154"/>
      <c r="AD13" s="154"/>
      <c r="AE13" s="154" t="s">
        <v>114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</row>
    <row r="14" spans="1:58" outlineLevel="2" x14ac:dyDescent="0.2">
      <c r="A14" s="161"/>
      <c r="B14" s="162"/>
      <c r="C14" s="197" t="s">
        <v>122</v>
      </c>
      <c r="D14" s="167"/>
      <c r="E14" s="168">
        <v>34</v>
      </c>
      <c r="F14" s="165"/>
      <c r="G14" s="165"/>
      <c r="H14" s="165"/>
      <c r="I14" s="165"/>
      <c r="J14" s="165"/>
      <c r="K14" s="165"/>
      <c r="L14" s="165"/>
      <c r="M14" s="165"/>
      <c r="N14" s="164"/>
      <c r="O14" s="164"/>
      <c r="P14" s="164"/>
      <c r="Q14" s="164"/>
      <c r="R14" s="165"/>
      <c r="S14" s="165"/>
      <c r="T14" s="165"/>
      <c r="U14" s="165"/>
      <c r="V14" s="165"/>
      <c r="W14" s="165"/>
      <c r="X14" s="154"/>
      <c r="Y14" s="154"/>
      <c r="Z14" s="154"/>
      <c r="AA14" s="154"/>
      <c r="AB14" s="154"/>
      <c r="AC14" s="154"/>
      <c r="AD14" s="154"/>
      <c r="AE14" s="154" t="s">
        <v>123</v>
      </c>
      <c r="AF14" s="154">
        <v>0</v>
      </c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</row>
    <row r="15" spans="1:58" x14ac:dyDescent="0.2">
      <c r="A15" s="172" t="s">
        <v>106</v>
      </c>
      <c r="B15" s="173" t="s">
        <v>73</v>
      </c>
      <c r="C15" s="194" t="s">
        <v>74</v>
      </c>
      <c r="D15" s="174"/>
      <c r="E15" s="175"/>
      <c r="F15" s="176"/>
      <c r="G15" s="176">
        <f>SUMIF(AE16:AE39,"&lt;&gt;NOR",G16:G39)</f>
        <v>0</v>
      </c>
      <c r="H15" s="176"/>
      <c r="I15" s="176">
        <f>SUM(I16:I39)</f>
        <v>0</v>
      </c>
      <c r="J15" s="176"/>
      <c r="K15" s="176">
        <f>SUM(K16:K39)</f>
        <v>0</v>
      </c>
      <c r="L15" s="176"/>
      <c r="M15" s="176">
        <f>SUM(M16:M39)</f>
        <v>0</v>
      </c>
      <c r="N15" s="175"/>
      <c r="O15" s="175">
        <f>SUM(O16:O39)</f>
        <v>3.9099999999999997</v>
      </c>
      <c r="P15" s="175"/>
      <c r="Q15" s="175">
        <f>SUM(Q16:Q39)</f>
        <v>1.1600000000000001</v>
      </c>
      <c r="R15" s="177"/>
      <c r="S15" s="171"/>
      <c r="T15" s="171">
        <f>SUM(T16:T39)</f>
        <v>510.38</v>
      </c>
      <c r="U15" s="171"/>
      <c r="V15" s="171"/>
      <c r="W15" s="171"/>
      <c r="AE15" t="s">
        <v>107</v>
      </c>
    </row>
    <row r="16" spans="1:58" outlineLevel="1" x14ac:dyDescent="0.2">
      <c r="A16" s="179">
        <v>5</v>
      </c>
      <c r="B16" s="180" t="s">
        <v>124</v>
      </c>
      <c r="C16" s="196" t="s">
        <v>125</v>
      </c>
      <c r="D16" s="181" t="s">
        <v>126</v>
      </c>
      <c r="E16" s="182">
        <v>29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2">
        <v>0</v>
      </c>
      <c r="O16" s="182">
        <f>ROUND(E16*N16,2)</f>
        <v>0</v>
      </c>
      <c r="P16" s="182">
        <v>3.0699999999999998E-3</v>
      </c>
      <c r="Q16" s="182">
        <f>ROUND(E16*P16,2)</f>
        <v>0.09</v>
      </c>
      <c r="R16" s="185" t="s">
        <v>111</v>
      </c>
      <c r="S16" s="165">
        <v>3.7379999999999997E-2</v>
      </c>
      <c r="T16" s="165">
        <f>ROUND(E16*S16,2)</f>
        <v>1.08</v>
      </c>
      <c r="U16" s="165"/>
      <c r="V16" s="165" t="s">
        <v>112</v>
      </c>
      <c r="W16" s="165" t="s">
        <v>127</v>
      </c>
      <c r="X16" s="154"/>
      <c r="Y16" s="154"/>
      <c r="Z16" s="154"/>
      <c r="AA16" s="154"/>
      <c r="AB16" s="154"/>
      <c r="AC16" s="154"/>
      <c r="AD16" s="154"/>
      <c r="AE16" s="154" t="s">
        <v>128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</row>
    <row r="17" spans="1:58" outlineLevel="2" x14ac:dyDescent="0.2">
      <c r="A17" s="161"/>
      <c r="B17" s="162"/>
      <c r="C17" s="197" t="s">
        <v>129</v>
      </c>
      <c r="D17" s="167"/>
      <c r="E17" s="168">
        <v>29</v>
      </c>
      <c r="F17" s="165"/>
      <c r="G17" s="165"/>
      <c r="H17" s="165"/>
      <c r="I17" s="165"/>
      <c r="J17" s="165"/>
      <c r="K17" s="165"/>
      <c r="L17" s="165"/>
      <c r="M17" s="165"/>
      <c r="N17" s="164"/>
      <c r="O17" s="164"/>
      <c r="P17" s="164"/>
      <c r="Q17" s="164"/>
      <c r="R17" s="165"/>
      <c r="S17" s="165"/>
      <c r="T17" s="165"/>
      <c r="U17" s="165"/>
      <c r="V17" s="165"/>
      <c r="W17" s="165"/>
      <c r="X17" s="154"/>
      <c r="Y17" s="154"/>
      <c r="Z17" s="154"/>
      <c r="AA17" s="154"/>
      <c r="AB17" s="154"/>
      <c r="AC17" s="154"/>
      <c r="AD17" s="154"/>
      <c r="AE17" s="154" t="s">
        <v>123</v>
      </c>
      <c r="AF17" s="154">
        <v>0</v>
      </c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</row>
    <row r="18" spans="1:58" outlineLevel="1" x14ac:dyDescent="0.2">
      <c r="A18" s="179">
        <v>6</v>
      </c>
      <c r="B18" s="180" t="s">
        <v>130</v>
      </c>
      <c r="C18" s="196" t="s">
        <v>131</v>
      </c>
      <c r="D18" s="181" t="s">
        <v>126</v>
      </c>
      <c r="E18" s="182">
        <v>29</v>
      </c>
      <c r="F18" s="183"/>
      <c r="G18" s="184">
        <f>ROUND(E18*F18,2)</f>
        <v>0</v>
      </c>
      <c r="H18" s="183"/>
      <c r="I18" s="184">
        <f>ROUND(E18*H18,2)</f>
        <v>0</v>
      </c>
      <c r="J18" s="183"/>
      <c r="K18" s="184">
        <f>ROUND(E18*J18,2)</f>
        <v>0</v>
      </c>
      <c r="L18" s="184">
        <v>21</v>
      </c>
      <c r="M18" s="184">
        <f>G18*(1+L18/100)</f>
        <v>0</v>
      </c>
      <c r="N18" s="182">
        <v>3.7000000000000002E-3</v>
      </c>
      <c r="O18" s="182">
        <f>ROUND(E18*N18,2)</f>
        <v>0.11</v>
      </c>
      <c r="P18" s="182">
        <v>0</v>
      </c>
      <c r="Q18" s="182">
        <f>ROUND(E18*P18,2)</f>
        <v>0</v>
      </c>
      <c r="R18" s="185" t="s">
        <v>111</v>
      </c>
      <c r="S18" s="165">
        <v>0.48749999999999999</v>
      </c>
      <c r="T18" s="165">
        <f>ROUND(E18*S18,2)</f>
        <v>14.14</v>
      </c>
      <c r="U18" s="165"/>
      <c r="V18" s="165" t="s">
        <v>112</v>
      </c>
      <c r="W18" s="165" t="s">
        <v>113</v>
      </c>
      <c r="X18" s="154"/>
      <c r="Y18" s="154"/>
      <c r="Z18" s="154"/>
      <c r="AA18" s="154"/>
      <c r="AB18" s="154"/>
      <c r="AC18" s="154"/>
      <c r="AD18" s="154"/>
      <c r="AE18" s="154" t="s">
        <v>114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</row>
    <row r="19" spans="1:58" outlineLevel="2" x14ac:dyDescent="0.2">
      <c r="A19" s="161"/>
      <c r="B19" s="162"/>
      <c r="C19" s="197" t="s">
        <v>129</v>
      </c>
      <c r="D19" s="167"/>
      <c r="E19" s="168">
        <v>29</v>
      </c>
      <c r="F19" s="165"/>
      <c r="G19" s="165"/>
      <c r="H19" s="165"/>
      <c r="I19" s="165"/>
      <c r="J19" s="165"/>
      <c r="K19" s="165"/>
      <c r="L19" s="165"/>
      <c r="M19" s="165"/>
      <c r="N19" s="164"/>
      <c r="O19" s="164"/>
      <c r="P19" s="164"/>
      <c r="Q19" s="164"/>
      <c r="R19" s="165"/>
      <c r="S19" s="165"/>
      <c r="T19" s="165"/>
      <c r="U19" s="165"/>
      <c r="V19" s="165"/>
      <c r="W19" s="165"/>
      <c r="X19" s="154"/>
      <c r="Y19" s="154"/>
      <c r="Z19" s="154"/>
      <c r="AA19" s="154"/>
      <c r="AB19" s="154"/>
      <c r="AC19" s="154"/>
      <c r="AD19" s="154"/>
      <c r="AE19" s="154" t="s">
        <v>123</v>
      </c>
      <c r="AF19" s="154">
        <v>0</v>
      </c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</row>
    <row r="20" spans="1:58" outlineLevel="1" x14ac:dyDescent="0.2">
      <c r="A20" s="179">
        <v>7</v>
      </c>
      <c r="B20" s="180" t="s">
        <v>132</v>
      </c>
      <c r="C20" s="196" t="s">
        <v>133</v>
      </c>
      <c r="D20" s="181" t="s">
        <v>126</v>
      </c>
      <c r="E20" s="182">
        <v>8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2">
        <v>2.99E-3</v>
      </c>
      <c r="O20" s="182">
        <f>ROUND(E20*N20,2)</f>
        <v>0.02</v>
      </c>
      <c r="P20" s="182">
        <v>0</v>
      </c>
      <c r="Q20" s="182">
        <f>ROUND(E20*P20,2)</f>
        <v>0</v>
      </c>
      <c r="R20" s="185" t="s">
        <v>111</v>
      </c>
      <c r="S20" s="165">
        <v>0.40625</v>
      </c>
      <c r="T20" s="165">
        <f>ROUND(E20*S20,2)</f>
        <v>3.25</v>
      </c>
      <c r="U20" s="165"/>
      <c r="V20" s="165" t="s">
        <v>112</v>
      </c>
      <c r="W20" s="165" t="s">
        <v>127</v>
      </c>
      <c r="X20" s="154"/>
      <c r="Y20" s="154"/>
      <c r="Z20" s="154"/>
      <c r="AA20" s="154"/>
      <c r="AB20" s="154"/>
      <c r="AC20" s="154"/>
      <c r="AD20" s="154"/>
      <c r="AE20" s="154" t="s">
        <v>128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</row>
    <row r="21" spans="1:58" outlineLevel="2" x14ac:dyDescent="0.2">
      <c r="A21" s="161"/>
      <c r="B21" s="162"/>
      <c r="C21" s="197" t="s">
        <v>134</v>
      </c>
      <c r="D21" s="167"/>
      <c r="E21" s="168">
        <v>8</v>
      </c>
      <c r="F21" s="165"/>
      <c r="G21" s="165"/>
      <c r="H21" s="165"/>
      <c r="I21" s="165"/>
      <c r="J21" s="165"/>
      <c r="K21" s="165"/>
      <c r="L21" s="165"/>
      <c r="M21" s="165"/>
      <c r="N21" s="164"/>
      <c r="O21" s="164"/>
      <c r="P21" s="164"/>
      <c r="Q21" s="164"/>
      <c r="R21" s="165"/>
      <c r="S21" s="165"/>
      <c r="T21" s="165"/>
      <c r="U21" s="165"/>
      <c r="V21" s="165"/>
      <c r="W21" s="165"/>
      <c r="X21" s="154"/>
      <c r="Y21" s="154"/>
      <c r="Z21" s="154"/>
      <c r="AA21" s="154"/>
      <c r="AB21" s="154"/>
      <c r="AC21" s="154"/>
      <c r="AD21" s="154"/>
      <c r="AE21" s="154" t="s">
        <v>123</v>
      </c>
      <c r="AF21" s="154">
        <v>0</v>
      </c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</row>
    <row r="22" spans="1:58" outlineLevel="1" x14ac:dyDescent="0.2">
      <c r="A22" s="179">
        <v>8</v>
      </c>
      <c r="B22" s="180" t="s">
        <v>135</v>
      </c>
      <c r="C22" s="196" t="s">
        <v>136</v>
      </c>
      <c r="D22" s="181" t="s">
        <v>126</v>
      </c>
      <c r="E22" s="182">
        <v>252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2">
        <v>1.3599999999999999E-2</v>
      </c>
      <c r="O22" s="182">
        <f>ROUND(E22*N22,2)</f>
        <v>3.43</v>
      </c>
      <c r="P22" s="182">
        <v>0</v>
      </c>
      <c r="Q22" s="182">
        <f>ROUND(E22*P22,2)</f>
        <v>0</v>
      </c>
      <c r="R22" s="185" t="s">
        <v>111</v>
      </c>
      <c r="S22" s="165">
        <v>0.25</v>
      </c>
      <c r="T22" s="165">
        <f>ROUND(E22*S22,2)</f>
        <v>63</v>
      </c>
      <c r="U22" s="165"/>
      <c r="V22" s="165" t="s">
        <v>112</v>
      </c>
      <c r="W22" s="165" t="s">
        <v>127</v>
      </c>
      <c r="X22" s="154"/>
      <c r="Y22" s="154"/>
      <c r="Z22" s="154"/>
      <c r="AA22" s="154"/>
      <c r="AB22" s="154"/>
      <c r="AC22" s="154"/>
      <c r="AD22" s="154"/>
      <c r="AE22" s="154" t="s">
        <v>114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</row>
    <row r="23" spans="1:58" outlineLevel="2" x14ac:dyDescent="0.2">
      <c r="A23" s="161"/>
      <c r="B23" s="162"/>
      <c r="C23" s="268" t="s">
        <v>137</v>
      </c>
      <c r="D23" s="269"/>
      <c r="E23" s="269"/>
      <c r="F23" s="269"/>
      <c r="G23" s="269"/>
      <c r="H23" s="165"/>
      <c r="I23" s="165"/>
      <c r="J23" s="165"/>
      <c r="K23" s="165"/>
      <c r="L23" s="165"/>
      <c r="M23" s="165"/>
      <c r="N23" s="164"/>
      <c r="O23" s="164"/>
      <c r="P23" s="164"/>
      <c r="Q23" s="164"/>
      <c r="R23" s="165"/>
      <c r="S23" s="165"/>
      <c r="T23" s="165"/>
      <c r="U23" s="165"/>
      <c r="V23" s="165"/>
      <c r="W23" s="165"/>
      <c r="X23" s="154"/>
      <c r="Y23" s="154"/>
      <c r="Z23" s="154"/>
      <c r="AA23" s="154"/>
      <c r="AB23" s="154"/>
      <c r="AC23" s="154"/>
      <c r="AD23" s="154"/>
      <c r="AE23" s="154" t="s">
        <v>138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</row>
    <row r="24" spans="1:58" outlineLevel="2" x14ac:dyDescent="0.2">
      <c r="A24" s="161"/>
      <c r="B24" s="162"/>
      <c r="C24" s="197" t="s">
        <v>139</v>
      </c>
      <c r="D24" s="167"/>
      <c r="E24" s="168">
        <v>252</v>
      </c>
      <c r="F24" s="165"/>
      <c r="G24" s="165"/>
      <c r="H24" s="165"/>
      <c r="I24" s="165"/>
      <c r="J24" s="165"/>
      <c r="K24" s="165"/>
      <c r="L24" s="165"/>
      <c r="M24" s="165"/>
      <c r="N24" s="164"/>
      <c r="O24" s="164"/>
      <c r="P24" s="164"/>
      <c r="Q24" s="164"/>
      <c r="R24" s="165"/>
      <c r="S24" s="165"/>
      <c r="T24" s="165"/>
      <c r="U24" s="165"/>
      <c r="V24" s="165"/>
      <c r="W24" s="165"/>
      <c r="X24" s="154"/>
      <c r="Y24" s="154"/>
      <c r="Z24" s="154"/>
      <c r="AA24" s="154"/>
      <c r="AB24" s="154"/>
      <c r="AC24" s="154"/>
      <c r="AD24" s="154"/>
      <c r="AE24" s="154" t="s">
        <v>123</v>
      </c>
      <c r="AF24" s="154">
        <v>0</v>
      </c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</row>
    <row r="25" spans="1:58" outlineLevel="1" x14ac:dyDescent="0.2">
      <c r="A25" s="179">
        <v>9</v>
      </c>
      <c r="B25" s="180" t="s">
        <v>140</v>
      </c>
      <c r="C25" s="196" t="s">
        <v>141</v>
      </c>
      <c r="D25" s="181" t="s">
        <v>142</v>
      </c>
      <c r="E25" s="182">
        <v>2</v>
      </c>
      <c r="F25" s="183"/>
      <c r="G25" s="184">
        <f>ROUND(E25*F25,2)</f>
        <v>0</v>
      </c>
      <c r="H25" s="183"/>
      <c r="I25" s="184">
        <f>ROUND(E25*H25,2)</f>
        <v>0</v>
      </c>
      <c r="J25" s="183"/>
      <c r="K25" s="184">
        <f>ROUND(E25*J25,2)</f>
        <v>0</v>
      </c>
      <c r="L25" s="184">
        <v>21</v>
      </c>
      <c r="M25" s="184">
        <f>G25*(1+L25/100)</f>
        <v>0</v>
      </c>
      <c r="N25" s="182">
        <v>7.3899999999999999E-3</v>
      </c>
      <c r="O25" s="182">
        <f>ROUND(E25*N25,2)</f>
        <v>0.01</v>
      </c>
      <c r="P25" s="182">
        <v>0</v>
      </c>
      <c r="Q25" s="182">
        <f>ROUND(E25*P25,2)</f>
        <v>0</v>
      </c>
      <c r="R25" s="185" t="s">
        <v>111</v>
      </c>
      <c r="S25" s="165">
        <v>28.5</v>
      </c>
      <c r="T25" s="165">
        <f>ROUND(E25*S25,2)</f>
        <v>57</v>
      </c>
      <c r="U25" s="165"/>
      <c r="V25" s="165" t="s">
        <v>112</v>
      </c>
      <c r="W25" s="165" t="s">
        <v>127</v>
      </c>
      <c r="X25" s="154"/>
      <c r="Y25" s="154"/>
      <c r="Z25" s="154"/>
      <c r="AA25" s="154"/>
      <c r="AB25" s="154"/>
      <c r="AC25" s="154"/>
      <c r="AD25" s="154"/>
      <c r="AE25" s="154" t="s">
        <v>114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</row>
    <row r="26" spans="1:58" outlineLevel="2" x14ac:dyDescent="0.2">
      <c r="A26" s="161"/>
      <c r="B26" s="162"/>
      <c r="C26" s="197" t="s">
        <v>143</v>
      </c>
      <c r="D26" s="167"/>
      <c r="E26" s="168">
        <v>2</v>
      </c>
      <c r="F26" s="165"/>
      <c r="G26" s="165"/>
      <c r="H26" s="165"/>
      <c r="I26" s="165"/>
      <c r="J26" s="165"/>
      <c r="K26" s="165"/>
      <c r="L26" s="165"/>
      <c r="M26" s="165"/>
      <c r="N26" s="164"/>
      <c r="O26" s="164"/>
      <c r="P26" s="164"/>
      <c r="Q26" s="164"/>
      <c r="R26" s="165"/>
      <c r="S26" s="165"/>
      <c r="T26" s="165"/>
      <c r="U26" s="165"/>
      <c r="V26" s="165"/>
      <c r="W26" s="165"/>
      <c r="X26" s="154"/>
      <c r="Y26" s="154"/>
      <c r="Z26" s="154"/>
      <c r="AA26" s="154"/>
      <c r="AB26" s="154"/>
      <c r="AC26" s="154"/>
      <c r="AD26" s="154"/>
      <c r="AE26" s="154" t="s">
        <v>123</v>
      </c>
      <c r="AF26" s="154">
        <v>0</v>
      </c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</row>
    <row r="27" spans="1:58" outlineLevel="1" x14ac:dyDescent="0.2">
      <c r="A27" s="179">
        <v>10</v>
      </c>
      <c r="B27" s="180" t="s">
        <v>144</v>
      </c>
      <c r="C27" s="196" t="s">
        <v>145</v>
      </c>
      <c r="D27" s="181" t="s">
        <v>126</v>
      </c>
      <c r="E27" s="182">
        <v>252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2">
        <v>0</v>
      </c>
      <c r="O27" s="182">
        <f>ROUND(E27*N27,2)</f>
        <v>0</v>
      </c>
      <c r="P27" s="182">
        <v>4.2399999999999998E-3</v>
      </c>
      <c r="Q27" s="182">
        <f>ROUND(E27*P27,2)</f>
        <v>1.07</v>
      </c>
      <c r="R27" s="185" t="s">
        <v>111</v>
      </c>
      <c r="S27" s="165">
        <v>0.125</v>
      </c>
      <c r="T27" s="165">
        <f>ROUND(E27*S27,2)</f>
        <v>31.5</v>
      </c>
      <c r="U27" s="165"/>
      <c r="V27" s="165" t="s">
        <v>112</v>
      </c>
      <c r="W27" s="165" t="s">
        <v>127</v>
      </c>
      <c r="X27" s="154"/>
      <c r="Y27" s="154"/>
      <c r="Z27" s="154"/>
      <c r="AA27" s="154"/>
      <c r="AB27" s="154"/>
      <c r="AC27" s="154"/>
      <c r="AD27" s="154"/>
      <c r="AE27" s="154" t="s">
        <v>128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</row>
    <row r="28" spans="1:58" outlineLevel="2" x14ac:dyDescent="0.2">
      <c r="A28" s="161"/>
      <c r="B28" s="162"/>
      <c r="C28" s="197" t="s">
        <v>146</v>
      </c>
      <c r="D28" s="167"/>
      <c r="E28" s="168">
        <v>252</v>
      </c>
      <c r="F28" s="165"/>
      <c r="G28" s="165"/>
      <c r="H28" s="165"/>
      <c r="I28" s="165"/>
      <c r="J28" s="165"/>
      <c r="K28" s="165"/>
      <c r="L28" s="165"/>
      <c r="M28" s="165"/>
      <c r="N28" s="164"/>
      <c r="O28" s="164"/>
      <c r="P28" s="164"/>
      <c r="Q28" s="164"/>
      <c r="R28" s="165"/>
      <c r="S28" s="165"/>
      <c r="T28" s="165"/>
      <c r="U28" s="165"/>
      <c r="V28" s="165"/>
      <c r="W28" s="165"/>
      <c r="X28" s="154"/>
      <c r="Y28" s="154"/>
      <c r="Z28" s="154"/>
      <c r="AA28" s="154"/>
      <c r="AB28" s="154"/>
      <c r="AC28" s="154"/>
      <c r="AD28" s="154"/>
      <c r="AE28" s="154" t="s">
        <v>123</v>
      </c>
      <c r="AF28" s="154">
        <v>0</v>
      </c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</row>
    <row r="29" spans="1:58" outlineLevel="1" x14ac:dyDescent="0.2">
      <c r="A29" s="179">
        <v>11</v>
      </c>
      <c r="B29" s="180" t="s">
        <v>147</v>
      </c>
      <c r="C29" s="196" t="s">
        <v>148</v>
      </c>
      <c r="D29" s="181" t="s">
        <v>126</v>
      </c>
      <c r="E29" s="182">
        <v>457.2</v>
      </c>
      <c r="F29" s="183"/>
      <c r="G29" s="184">
        <f>ROUND(E29*F29,2)</f>
        <v>0</v>
      </c>
      <c r="H29" s="183"/>
      <c r="I29" s="184">
        <f>ROUND(E29*H29,2)</f>
        <v>0</v>
      </c>
      <c r="J29" s="183"/>
      <c r="K29" s="184">
        <f>ROUND(E29*J29,2)</f>
        <v>0</v>
      </c>
      <c r="L29" s="184">
        <v>21</v>
      </c>
      <c r="M29" s="184">
        <f>G29*(1+L29/100)</f>
        <v>0</v>
      </c>
      <c r="N29" s="182">
        <v>0</v>
      </c>
      <c r="O29" s="182">
        <f>ROUND(E29*N29,2)</f>
        <v>0</v>
      </c>
      <c r="P29" s="182">
        <v>0</v>
      </c>
      <c r="Q29" s="182">
        <f>ROUND(E29*P29,2)</f>
        <v>0</v>
      </c>
      <c r="R29" s="185" t="s">
        <v>111</v>
      </c>
      <c r="S29" s="165">
        <v>0.17499999999999999</v>
      </c>
      <c r="T29" s="165">
        <f>ROUND(E29*S29,2)</f>
        <v>80.010000000000005</v>
      </c>
      <c r="U29" s="165"/>
      <c r="V29" s="165" t="s">
        <v>112</v>
      </c>
      <c r="W29" s="165" t="s">
        <v>113</v>
      </c>
      <c r="X29" s="154"/>
      <c r="Y29" s="154"/>
      <c r="Z29" s="154"/>
      <c r="AA29" s="154"/>
      <c r="AB29" s="154"/>
      <c r="AC29" s="154"/>
      <c r="AD29" s="154"/>
      <c r="AE29" s="154" t="s">
        <v>114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</row>
    <row r="30" spans="1:58" outlineLevel="2" x14ac:dyDescent="0.2">
      <c r="A30" s="161"/>
      <c r="B30" s="162"/>
      <c r="C30" s="268" t="s">
        <v>149</v>
      </c>
      <c r="D30" s="269"/>
      <c r="E30" s="269"/>
      <c r="F30" s="269"/>
      <c r="G30" s="269"/>
      <c r="H30" s="165"/>
      <c r="I30" s="165"/>
      <c r="J30" s="165"/>
      <c r="K30" s="165"/>
      <c r="L30" s="165"/>
      <c r="M30" s="165"/>
      <c r="N30" s="164"/>
      <c r="O30" s="164"/>
      <c r="P30" s="164"/>
      <c r="Q30" s="164"/>
      <c r="R30" s="165"/>
      <c r="S30" s="165"/>
      <c r="T30" s="165"/>
      <c r="U30" s="165"/>
      <c r="V30" s="165"/>
      <c r="W30" s="165"/>
      <c r="X30" s="154"/>
      <c r="Y30" s="154"/>
      <c r="Z30" s="154"/>
      <c r="AA30" s="154"/>
      <c r="AB30" s="154"/>
      <c r="AC30" s="154"/>
      <c r="AD30" s="154"/>
      <c r="AE30" s="154" t="s">
        <v>138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</row>
    <row r="31" spans="1:58" outlineLevel="2" x14ac:dyDescent="0.2">
      <c r="A31" s="161"/>
      <c r="B31" s="162"/>
      <c r="C31" s="197" t="s">
        <v>150</v>
      </c>
      <c r="D31" s="167"/>
      <c r="E31" s="168">
        <v>314</v>
      </c>
      <c r="F31" s="165"/>
      <c r="G31" s="165"/>
      <c r="H31" s="165"/>
      <c r="I31" s="165"/>
      <c r="J31" s="165"/>
      <c r="K31" s="165"/>
      <c r="L31" s="165"/>
      <c r="M31" s="165"/>
      <c r="N31" s="164"/>
      <c r="O31" s="164"/>
      <c r="P31" s="164"/>
      <c r="Q31" s="164"/>
      <c r="R31" s="165"/>
      <c r="S31" s="165"/>
      <c r="T31" s="165"/>
      <c r="U31" s="165"/>
      <c r="V31" s="165"/>
      <c r="W31" s="165"/>
      <c r="X31" s="154"/>
      <c r="Y31" s="154"/>
      <c r="Z31" s="154"/>
      <c r="AA31" s="154"/>
      <c r="AB31" s="154"/>
      <c r="AC31" s="154"/>
      <c r="AD31" s="154"/>
      <c r="AE31" s="154" t="s">
        <v>123</v>
      </c>
      <c r="AF31" s="154">
        <v>0</v>
      </c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</row>
    <row r="32" spans="1:58" outlineLevel="3" x14ac:dyDescent="0.2">
      <c r="A32" s="161"/>
      <c r="B32" s="162"/>
      <c r="C32" s="197" t="s">
        <v>151</v>
      </c>
      <c r="D32" s="167"/>
      <c r="E32" s="168">
        <v>143.19999999999999</v>
      </c>
      <c r="F32" s="165"/>
      <c r="G32" s="165"/>
      <c r="H32" s="165"/>
      <c r="I32" s="165"/>
      <c r="J32" s="165"/>
      <c r="K32" s="165"/>
      <c r="L32" s="165"/>
      <c r="M32" s="165"/>
      <c r="N32" s="164"/>
      <c r="O32" s="164"/>
      <c r="P32" s="164"/>
      <c r="Q32" s="164"/>
      <c r="R32" s="165"/>
      <c r="S32" s="165"/>
      <c r="T32" s="165"/>
      <c r="U32" s="165"/>
      <c r="V32" s="165"/>
      <c r="W32" s="165"/>
      <c r="X32" s="154"/>
      <c r="Y32" s="154"/>
      <c r="Z32" s="154"/>
      <c r="AA32" s="154"/>
      <c r="AB32" s="154"/>
      <c r="AC32" s="154"/>
      <c r="AD32" s="154"/>
      <c r="AE32" s="154" t="s">
        <v>123</v>
      </c>
      <c r="AF32" s="154">
        <v>0</v>
      </c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</row>
    <row r="33" spans="1:58" outlineLevel="1" x14ac:dyDescent="0.2">
      <c r="A33" s="186">
        <v>12</v>
      </c>
      <c r="B33" s="187" t="s">
        <v>152</v>
      </c>
      <c r="C33" s="195" t="s">
        <v>153</v>
      </c>
      <c r="D33" s="188" t="s">
        <v>110</v>
      </c>
      <c r="E33" s="189">
        <v>124</v>
      </c>
      <c r="F33" s="190"/>
      <c r="G33" s="191">
        <f>ROUND(E33*F33,2)</f>
        <v>0</v>
      </c>
      <c r="H33" s="190"/>
      <c r="I33" s="191">
        <f>ROUND(E33*H33,2)</f>
        <v>0</v>
      </c>
      <c r="J33" s="190"/>
      <c r="K33" s="191">
        <f>ROUND(E33*J33,2)</f>
        <v>0</v>
      </c>
      <c r="L33" s="191">
        <v>21</v>
      </c>
      <c r="M33" s="191">
        <f>G33*(1+L33/100)</f>
        <v>0</v>
      </c>
      <c r="N33" s="189">
        <v>1.4E-3</v>
      </c>
      <c r="O33" s="189">
        <f>ROUND(E33*N33,2)</f>
        <v>0.17</v>
      </c>
      <c r="P33" s="189">
        <v>0</v>
      </c>
      <c r="Q33" s="189">
        <f>ROUND(E33*P33,2)</f>
        <v>0</v>
      </c>
      <c r="R33" s="192" t="s">
        <v>111</v>
      </c>
      <c r="S33" s="165">
        <v>2.1</v>
      </c>
      <c r="T33" s="165">
        <f>ROUND(E33*S33,2)</f>
        <v>260.39999999999998</v>
      </c>
      <c r="U33" s="165"/>
      <c r="V33" s="165" t="s">
        <v>112</v>
      </c>
      <c r="W33" s="165" t="s">
        <v>113</v>
      </c>
      <c r="X33" s="154"/>
      <c r="Y33" s="154"/>
      <c r="Z33" s="154"/>
      <c r="AA33" s="154"/>
      <c r="AB33" s="154"/>
      <c r="AC33" s="154"/>
      <c r="AD33" s="154"/>
      <c r="AE33" s="154" t="s">
        <v>114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</row>
    <row r="34" spans="1:58" outlineLevel="1" x14ac:dyDescent="0.2">
      <c r="A34" s="179">
        <v>13</v>
      </c>
      <c r="B34" s="180" t="s">
        <v>154</v>
      </c>
      <c r="C34" s="196" t="s">
        <v>155</v>
      </c>
      <c r="D34" s="181" t="s">
        <v>156</v>
      </c>
      <c r="E34" s="182">
        <v>480.06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2">
        <v>3.5E-4</v>
      </c>
      <c r="O34" s="182">
        <f>ROUND(E34*N34,2)</f>
        <v>0.17</v>
      </c>
      <c r="P34" s="182">
        <v>0</v>
      </c>
      <c r="Q34" s="182">
        <f>ROUND(E34*P34,2)</f>
        <v>0</v>
      </c>
      <c r="R34" s="185" t="s">
        <v>111</v>
      </c>
      <c r="S34" s="165">
        <v>0</v>
      </c>
      <c r="T34" s="165">
        <f>ROUND(E34*S34,2)</f>
        <v>0</v>
      </c>
      <c r="U34" s="165"/>
      <c r="V34" s="165" t="s">
        <v>157</v>
      </c>
      <c r="W34" s="165" t="s">
        <v>113</v>
      </c>
      <c r="X34" s="154"/>
      <c r="Y34" s="154"/>
      <c r="Z34" s="154"/>
      <c r="AA34" s="154"/>
      <c r="AB34" s="154"/>
      <c r="AC34" s="154"/>
      <c r="AD34" s="154"/>
      <c r="AE34" s="154" t="s">
        <v>158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</row>
    <row r="35" spans="1:58" outlineLevel="2" x14ac:dyDescent="0.2">
      <c r="A35" s="161"/>
      <c r="B35" s="162"/>
      <c r="C35" s="197" t="s">
        <v>159</v>
      </c>
      <c r="D35" s="167"/>
      <c r="E35" s="168"/>
      <c r="F35" s="165"/>
      <c r="G35" s="165"/>
      <c r="H35" s="165"/>
      <c r="I35" s="165"/>
      <c r="J35" s="165"/>
      <c r="K35" s="165"/>
      <c r="L35" s="165"/>
      <c r="M35" s="165"/>
      <c r="N35" s="164"/>
      <c r="O35" s="164"/>
      <c r="P35" s="164"/>
      <c r="Q35" s="164"/>
      <c r="R35" s="165"/>
      <c r="S35" s="165"/>
      <c r="T35" s="165"/>
      <c r="U35" s="165"/>
      <c r="V35" s="165"/>
      <c r="W35" s="165"/>
      <c r="X35" s="154"/>
      <c r="Y35" s="154"/>
      <c r="Z35" s="154"/>
      <c r="AA35" s="154"/>
      <c r="AB35" s="154"/>
      <c r="AC35" s="154"/>
      <c r="AD35" s="154"/>
      <c r="AE35" s="154" t="s">
        <v>123</v>
      </c>
      <c r="AF35" s="154">
        <v>0</v>
      </c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</row>
    <row r="36" spans="1:58" outlineLevel="3" x14ac:dyDescent="0.2">
      <c r="A36" s="161"/>
      <c r="B36" s="162"/>
      <c r="C36" s="197" t="s">
        <v>160</v>
      </c>
      <c r="D36" s="167"/>
      <c r="E36" s="168">
        <v>457.2</v>
      </c>
      <c r="F36" s="165"/>
      <c r="G36" s="165"/>
      <c r="H36" s="165"/>
      <c r="I36" s="165"/>
      <c r="J36" s="165"/>
      <c r="K36" s="165"/>
      <c r="L36" s="165"/>
      <c r="M36" s="165"/>
      <c r="N36" s="164"/>
      <c r="O36" s="164"/>
      <c r="P36" s="164"/>
      <c r="Q36" s="164"/>
      <c r="R36" s="165"/>
      <c r="S36" s="165"/>
      <c r="T36" s="165"/>
      <c r="U36" s="165"/>
      <c r="V36" s="165"/>
      <c r="W36" s="165"/>
      <c r="X36" s="154"/>
      <c r="Y36" s="154"/>
      <c r="Z36" s="154"/>
      <c r="AA36" s="154"/>
      <c r="AB36" s="154"/>
      <c r="AC36" s="154"/>
      <c r="AD36" s="154"/>
      <c r="AE36" s="154" t="s">
        <v>123</v>
      </c>
      <c r="AF36" s="154">
        <v>5</v>
      </c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</row>
    <row r="37" spans="1:58" outlineLevel="3" x14ac:dyDescent="0.2">
      <c r="A37" s="161"/>
      <c r="B37" s="162"/>
      <c r="C37" s="198" t="s">
        <v>161</v>
      </c>
      <c r="D37" s="169"/>
      <c r="E37" s="170">
        <v>22.86</v>
      </c>
      <c r="F37" s="165"/>
      <c r="G37" s="165"/>
      <c r="H37" s="165"/>
      <c r="I37" s="165"/>
      <c r="J37" s="165"/>
      <c r="K37" s="165"/>
      <c r="L37" s="165"/>
      <c r="M37" s="165"/>
      <c r="N37" s="164"/>
      <c r="O37" s="164"/>
      <c r="P37" s="164"/>
      <c r="Q37" s="164"/>
      <c r="R37" s="165"/>
      <c r="S37" s="165"/>
      <c r="T37" s="165"/>
      <c r="U37" s="165"/>
      <c r="V37" s="165"/>
      <c r="W37" s="165"/>
      <c r="X37" s="154"/>
      <c r="Y37" s="154"/>
      <c r="Z37" s="154"/>
      <c r="AA37" s="154"/>
      <c r="AB37" s="154"/>
      <c r="AC37" s="154"/>
      <c r="AD37" s="154"/>
      <c r="AE37" s="154" t="s">
        <v>123</v>
      </c>
      <c r="AF37" s="154">
        <v>4</v>
      </c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</row>
    <row r="38" spans="1:58" outlineLevel="1" x14ac:dyDescent="0.2">
      <c r="A38" s="161">
        <v>14</v>
      </c>
      <c r="B38" s="162" t="s">
        <v>162</v>
      </c>
      <c r="C38" s="199" t="s">
        <v>163</v>
      </c>
      <c r="D38" s="163" t="s">
        <v>0</v>
      </c>
      <c r="E38" s="193"/>
      <c r="F38" s="166"/>
      <c r="G38" s="165">
        <f>ROUND(E38*F38,2)</f>
        <v>0</v>
      </c>
      <c r="H38" s="166"/>
      <c r="I38" s="165">
        <f>ROUND(E38*H38,2)</f>
        <v>0</v>
      </c>
      <c r="J38" s="166"/>
      <c r="K38" s="165">
        <f>ROUND(E38*J38,2)</f>
        <v>0</v>
      </c>
      <c r="L38" s="165">
        <v>21</v>
      </c>
      <c r="M38" s="165">
        <f>G38*(1+L38/100)</f>
        <v>0</v>
      </c>
      <c r="N38" s="164">
        <v>0</v>
      </c>
      <c r="O38" s="164">
        <f>ROUND(E38*N38,2)</f>
        <v>0</v>
      </c>
      <c r="P38" s="164">
        <v>0</v>
      </c>
      <c r="Q38" s="164">
        <f>ROUND(E38*P38,2)</f>
        <v>0</v>
      </c>
      <c r="R38" s="165" t="s">
        <v>111</v>
      </c>
      <c r="S38" s="165">
        <v>7.3899999999999999E-3</v>
      </c>
      <c r="T38" s="165">
        <f>ROUND(E38*S38,2)</f>
        <v>0</v>
      </c>
      <c r="U38" s="165"/>
      <c r="V38" s="165" t="s">
        <v>164</v>
      </c>
      <c r="W38" s="165" t="s">
        <v>127</v>
      </c>
      <c r="X38" s="154"/>
      <c r="Y38" s="154"/>
      <c r="Z38" s="154"/>
      <c r="AA38" s="154"/>
      <c r="AB38" s="154"/>
      <c r="AC38" s="154"/>
      <c r="AD38" s="154"/>
      <c r="AE38" s="154" t="s">
        <v>165</v>
      </c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</row>
    <row r="39" spans="1:58" outlineLevel="2" x14ac:dyDescent="0.2">
      <c r="A39" s="161"/>
      <c r="B39" s="162"/>
      <c r="C39" s="259" t="s">
        <v>166</v>
      </c>
      <c r="D39" s="260"/>
      <c r="E39" s="260"/>
      <c r="F39" s="260"/>
      <c r="G39" s="260"/>
      <c r="H39" s="165"/>
      <c r="I39" s="165"/>
      <c r="J39" s="165"/>
      <c r="K39" s="165"/>
      <c r="L39" s="165"/>
      <c r="M39" s="165"/>
      <c r="N39" s="164"/>
      <c r="O39" s="164"/>
      <c r="P39" s="164"/>
      <c r="Q39" s="164"/>
      <c r="R39" s="165"/>
      <c r="S39" s="165"/>
      <c r="T39" s="165"/>
      <c r="U39" s="165"/>
      <c r="V39" s="165"/>
      <c r="W39" s="165"/>
      <c r="X39" s="154"/>
      <c r="Y39" s="154"/>
      <c r="Z39" s="154"/>
      <c r="AA39" s="154"/>
      <c r="AB39" s="154"/>
      <c r="AC39" s="154"/>
      <c r="AD39" s="154"/>
      <c r="AE39" s="154" t="s">
        <v>167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</row>
    <row r="40" spans="1:58" x14ac:dyDescent="0.2">
      <c r="A40" s="172" t="s">
        <v>106</v>
      </c>
      <c r="B40" s="173" t="s">
        <v>75</v>
      </c>
      <c r="C40" s="194" t="s">
        <v>76</v>
      </c>
      <c r="D40" s="174"/>
      <c r="E40" s="175"/>
      <c r="F40" s="176"/>
      <c r="G40" s="176">
        <f>SUMIF(AE41:AE57,"&lt;&gt;NOR",G41:G57)</f>
        <v>0</v>
      </c>
      <c r="H40" s="176"/>
      <c r="I40" s="176">
        <f>SUM(I41:I57)</f>
        <v>0</v>
      </c>
      <c r="J40" s="176"/>
      <c r="K40" s="176">
        <f>SUM(K41:K57)</f>
        <v>0</v>
      </c>
      <c r="L40" s="176"/>
      <c r="M40" s="176">
        <f>SUM(M41:M57)</f>
        <v>0</v>
      </c>
      <c r="N40" s="175"/>
      <c r="O40" s="175">
        <f>SUM(O41:O57)</f>
        <v>8.9</v>
      </c>
      <c r="P40" s="175"/>
      <c r="Q40" s="175">
        <f>SUM(Q41:Q57)</f>
        <v>6.2</v>
      </c>
      <c r="R40" s="177"/>
      <c r="S40" s="171"/>
      <c r="T40" s="171">
        <f>SUM(T41:T57)</f>
        <v>739.32000000000016</v>
      </c>
      <c r="U40" s="171"/>
      <c r="V40" s="171"/>
      <c r="W40" s="171"/>
      <c r="AE40" t="s">
        <v>107</v>
      </c>
    </row>
    <row r="41" spans="1:58" outlineLevel="1" x14ac:dyDescent="0.2">
      <c r="A41" s="186">
        <v>15</v>
      </c>
      <c r="B41" s="187" t="s">
        <v>168</v>
      </c>
      <c r="C41" s="195" t="s">
        <v>169</v>
      </c>
      <c r="D41" s="188" t="s">
        <v>110</v>
      </c>
      <c r="E41" s="189">
        <v>124</v>
      </c>
      <c r="F41" s="190"/>
      <c r="G41" s="191">
        <f t="shared" ref="G41:G57" si="0">ROUND(E41*F41,2)</f>
        <v>0</v>
      </c>
      <c r="H41" s="190"/>
      <c r="I41" s="191">
        <f t="shared" ref="I41:I57" si="1">ROUND(E41*H41,2)</f>
        <v>0</v>
      </c>
      <c r="J41" s="190"/>
      <c r="K41" s="191">
        <f t="shared" ref="K41:K57" si="2">ROUND(E41*J41,2)</f>
        <v>0</v>
      </c>
      <c r="L41" s="191">
        <v>21</v>
      </c>
      <c r="M41" s="191">
        <f t="shared" ref="M41:M57" si="3">G41*(1+L41/100)</f>
        <v>0</v>
      </c>
      <c r="N41" s="189">
        <v>1.31E-3</v>
      </c>
      <c r="O41" s="189">
        <f t="shared" ref="O41:O57" si="4">ROUND(E41*N41,2)</f>
        <v>0.16</v>
      </c>
      <c r="P41" s="189">
        <v>0</v>
      </c>
      <c r="Q41" s="189">
        <f t="shared" ref="Q41:Q57" si="5">ROUND(E41*P41,2)</f>
        <v>0</v>
      </c>
      <c r="R41" s="192" t="s">
        <v>111</v>
      </c>
      <c r="S41" s="165">
        <v>0.53349999999999997</v>
      </c>
      <c r="T41" s="165">
        <f t="shared" ref="T41:T57" si="6">ROUND(E41*S41,2)</f>
        <v>66.150000000000006</v>
      </c>
      <c r="U41" s="165"/>
      <c r="V41" s="165" t="s">
        <v>112</v>
      </c>
      <c r="W41" s="165" t="s">
        <v>121</v>
      </c>
      <c r="X41" s="154"/>
      <c r="Y41" s="154"/>
      <c r="Z41" s="154"/>
      <c r="AA41" s="154"/>
      <c r="AB41" s="154"/>
      <c r="AC41" s="154"/>
      <c r="AD41" s="154"/>
      <c r="AE41" s="154" t="s">
        <v>128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</row>
    <row r="42" spans="1:58" outlineLevel="1" x14ac:dyDescent="0.2">
      <c r="A42" s="186">
        <v>16</v>
      </c>
      <c r="B42" s="187" t="s">
        <v>170</v>
      </c>
      <c r="C42" s="195" t="s">
        <v>171</v>
      </c>
      <c r="D42" s="188" t="s">
        <v>110</v>
      </c>
      <c r="E42" s="189">
        <v>124</v>
      </c>
      <c r="F42" s="190"/>
      <c r="G42" s="191">
        <f t="shared" si="0"/>
        <v>0</v>
      </c>
      <c r="H42" s="190"/>
      <c r="I42" s="191">
        <f t="shared" si="1"/>
        <v>0</v>
      </c>
      <c r="J42" s="190"/>
      <c r="K42" s="191">
        <f t="shared" si="2"/>
        <v>0</v>
      </c>
      <c r="L42" s="191">
        <v>21</v>
      </c>
      <c r="M42" s="191">
        <f t="shared" si="3"/>
        <v>0</v>
      </c>
      <c r="N42" s="189">
        <v>1.31E-3</v>
      </c>
      <c r="O42" s="189">
        <f t="shared" si="4"/>
        <v>0.16</v>
      </c>
      <c r="P42" s="189">
        <v>0.05</v>
      </c>
      <c r="Q42" s="189">
        <f t="shared" si="5"/>
        <v>6.2</v>
      </c>
      <c r="R42" s="192" t="s">
        <v>111</v>
      </c>
      <c r="S42" s="165">
        <v>1.0669999999999999</v>
      </c>
      <c r="T42" s="165">
        <f t="shared" si="6"/>
        <v>132.31</v>
      </c>
      <c r="U42" s="165"/>
      <c r="V42" s="165" t="s">
        <v>112</v>
      </c>
      <c r="W42" s="165" t="s">
        <v>121</v>
      </c>
      <c r="X42" s="154"/>
      <c r="Y42" s="154"/>
      <c r="Z42" s="154"/>
      <c r="AA42" s="154"/>
      <c r="AB42" s="154"/>
      <c r="AC42" s="154"/>
      <c r="AD42" s="154"/>
      <c r="AE42" s="154" t="s">
        <v>128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</row>
    <row r="43" spans="1:58" outlineLevel="1" x14ac:dyDescent="0.2">
      <c r="A43" s="186">
        <v>17</v>
      </c>
      <c r="B43" s="187" t="s">
        <v>172</v>
      </c>
      <c r="C43" s="195" t="s">
        <v>173</v>
      </c>
      <c r="D43" s="188" t="s">
        <v>110</v>
      </c>
      <c r="E43" s="189">
        <v>6</v>
      </c>
      <c r="F43" s="190"/>
      <c r="G43" s="191">
        <f t="shared" si="0"/>
        <v>0</v>
      </c>
      <c r="H43" s="190"/>
      <c r="I43" s="191">
        <f t="shared" si="1"/>
        <v>0</v>
      </c>
      <c r="J43" s="190"/>
      <c r="K43" s="191">
        <f t="shared" si="2"/>
        <v>0</v>
      </c>
      <c r="L43" s="191">
        <v>21</v>
      </c>
      <c r="M43" s="191">
        <f t="shared" si="3"/>
        <v>0</v>
      </c>
      <c r="N43" s="189">
        <v>1.2800000000000001E-3</v>
      </c>
      <c r="O43" s="189">
        <f t="shared" si="4"/>
        <v>0.01</v>
      </c>
      <c r="P43" s="189">
        <v>0</v>
      </c>
      <c r="Q43" s="189">
        <f t="shared" si="5"/>
        <v>0</v>
      </c>
      <c r="R43" s="192" t="s">
        <v>111</v>
      </c>
      <c r="S43" s="165">
        <v>3.2010000000000001</v>
      </c>
      <c r="T43" s="165">
        <f t="shared" si="6"/>
        <v>19.21</v>
      </c>
      <c r="U43" s="165"/>
      <c r="V43" s="165" t="s">
        <v>112</v>
      </c>
      <c r="W43" s="165" t="s">
        <v>127</v>
      </c>
      <c r="X43" s="154"/>
      <c r="Y43" s="154"/>
      <c r="Z43" s="154"/>
      <c r="AA43" s="154"/>
      <c r="AB43" s="154"/>
      <c r="AC43" s="154"/>
      <c r="AD43" s="154"/>
      <c r="AE43" s="154" t="s">
        <v>128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</row>
    <row r="44" spans="1:58" outlineLevel="1" x14ac:dyDescent="0.2">
      <c r="A44" s="186">
        <v>18</v>
      </c>
      <c r="B44" s="187" t="s">
        <v>174</v>
      </c>
      <c r="C44" s="195" t="s">
        <v>175</v>
      </c>
      <c r="D44" s="188" t="s">
        <v>110</v>
      </c>
      <c r="E44" s="189">
        <v>118</v>
      </c>
      <c r="F44" s="190"/>
      <c r="G44" s="191">
        <f t="shared" si="0"/>
        <v>0</v>
      </c>
      <c r="H44" s="190"/>
      <c r="I44" s="191">
        <f t="shared" si="1"/>
        <v>0</v>
      </c>
      <c r="J44" s="190"/>
      <c r="K44" s="191">
        <f t="shared" si="2"/>
        <v>0</v>
      </c>
      <c r="L44" s="191">
        <v>21</v>
      </c>
      <c r="M44" s="191">
        <f t="shared" si="3"/>
        <v>0</v>
      </c>
      <c r="N44" s="189">
        <v>1.31E-3</v>
      </c>
      <c r="O44" s="189">
        <f t="shared" si="4"/>
        <v>0.15</v>
      </c>
      <c r="P44" s="189">
        <v>0</v>
      </c>
      <c r="Q44" s="189">
        <f t="shared" si="5"/>
        <v>0</v>
      </c>
      <c r="R44" s="192" t="s">
        <v>111</v>
      </c>
      <c r="S44" s="165">
        <v>3.8412000000000002</v>
      </c>
      <c r="T44" s="165">
        <f t="shared" si="6"/>
        <v>453.26</v>
      </c>
      <c r="U44" s="165"/>
      <c r="V44" s="165" t="s">
        <v>112</v>
      </c>
      <c r="W44" s="165" t="s">
        <v>127</v>
      </c>
      <c r="X44" s="154"/>
      <c r="Y44" s="154"/>
      <c r="Z44" s="154"/>
      <c r="AA44" s="154"/>
      <c r="AB44" s="154"/>
      <c r="AC44" s="154"/>
      <c r="AD44" s="154"/>
      <c r="AE44" s="154" t="s">
        <v>128</v>
      </c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</row>
    <row r="45" spans="1:58" outlineLevel="1" x14ac:dyDescent="0.2">
      <c r="A45" s="186">
        <v>19</v>
      </c>
      <c r="B45" s="187" t="s">
        <v>176</v>
      </c>
      <c r="C45" s="195" t="s">
        <v>177</v>
      </c>
      <c r="D45" s="188" t="s">
        <v>178</v>
      </c>
      <c r="E45" s="189">
        <v>124</v>
      </c>
      <c r="F45" s="190"/>
      <c r="G45" s="191">
        <f t="shared" si="0"/>
        <v>0</v>
      </c>
      <c r="H45" s="190"/>
      <c r="I45" s="191">
        <f t="shared" si="1"/>
        <v>0</v>
      </c>
      <c r="J45" s="190"/>
      <c r="K45" s="191">
        <f t="shared" si="2"/>
        <v>0</v>
      </c>
      <c r="L45" s="191">
        <v>21</v>
      </c>
      <c r="M45" s="191">
        <f t="shared" si="3"/>
        <v>0</v>
      </c>
      <c r="N45" s="189">
        <v>0</v>
      </c>
      <c r="O45" s="189">
        <f t="shared" si="4"/>
        <v>0</v>
      </c>
      <c r="P45" s="189">
        <v>0</v>
      </c>
      <c r="Q45" s="189">
        <f t="shared" si="5"/>
        <v>0</v>
      </c>
      <c r="R45" s="192" t="s">
        <v>111</v>
      </c>
      <c r="S45" s="165">
        <v>0.21340000000000001</v>
      </c>
      <c r="T45" s="165">
        <f t="shared" si="6"/>
        <v>26.46</v>
      </c>
      <c r="U45" s="165"/>
      <c r="V45" s="165" t="s">
        <v>112</v>
      </c>
      <c r="W45" s="165" t="s">
        <v>121</v>
      </c>
      <c r="X45" s="154"/>
      <c r="Y45" s="154"/>
      <c r="Z45" s="154"/>
      <c r="AA45" s="154"/>
      <c r="AB45" s="154"/>
      <c r="AC45" s="154"/>
      <c r="AD45" s="154"/>
      <c r="AE45" s="154" t="s">
        <v>114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</row>
    <row r="46" spans="1:58" outlineLevel="1" x14ac:dyDescent="0.2">
      <c r="A46" s="186">
        <v>20</v>
      </c>
      <c r="B46" s="187" t="s">
        <v>179</v>
      </c>
      <c r="C46" s="195" t="s">
        <v>180</v>
      </c>
      <c r="D46" s="188" t="s">
        <v>178</v>
      </c>
      <c r="E46" s="189">
        <v>124</v>
      </c>
      <c r="F46" s="190"/>
      <c r="G46" s="191">
        <f t="shared" si="0"/>
        <v>0</v>
      </c>
      <c r="H46" s="190"/>
      <c r="I46" s="191">
        <f t="shared" si="1"/>
        <v>0</v>
      </c>
      <c r="J46" s="190"/>
      <c r="K46" s="191">
        <f t="shared" si="2"/>
        <v>0</v>
      </c>
      <c r="L46" s="191">
        <v>21</v>
      </c>
      <c r="M46" s="191">
        <f t="shared" si="3"/>
        <v>0</v>
      </c>
      <c r="N46" s="189">
        <v>0</v>
      </c>
      <c r="O46" s="189">
        <f t="shared" si="4"/>
        <v>0</v>
      </c>
      <c r="P46" s="189">
        <v>0</v>
      </c>
      <c r="Q46" s="189">
        <f t="shared" si="5"/>
        <v>0</v>
      </c>
      <c r="R46" s="192" t="s">
        <v>111</v>
      </c>
      <c r="S46" s="165">
        <v>0</v>
      </c>
      <c r="T46" s="165">
        <f t="shared" si="6"/>
        <v>0</v>
      </c>
      <c r="U46" s="165"/>
      <c r="V46" s="165" t="s">
        <v>112</v>
      </c>
      <c r="W46" s="165" t="s">
        <v>121</v>
      </c>
      <c r="X46" s="154"/>
      <c r="Y46" s="154"/>
      <c r="Z46" s="154"/>
      <c r="AA46" s="154"/>
      <c r="AB46" s="154"/>
      <c r="AC46" s="154"/>
      <c r="AD46" s="154"/>
      <c r="AE46" s="154" t="s">
        <v>114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</row>
    <row r="47" spans="1:58" outlineLevel="1" x14ac:dyDescent="0.2">
      <c r="A47" s="186">
        <v>21</v>
      </c>
      <c r="B47" s="187" t="s">
        <v>181</v>
      </c>
      <c r="C47" s="195" t="s">
        <v>182</v>
      </c>
      <c r="D47" s="188" t="s">
        <v>178</v>
      </c>
      <c r="E47" s="189">
        <v>124</v>
      </c>
      <c r="F47" s="190"/>
      <c r="G47" s="191">
        <f t="shared" si="0"/>
        <v>0</v>
      </c>
      <c r="H47" s="190"/>
      <c r="I47" s="191">
        <f t="shared" si="1"/>
        <v>0</v>
      </c>
      <c r="J47" s="190"/>
      <c r="K47" s="191">
        <f t="shared" si="2"/>
        <v>0</v>
      </c>
      <c r="L47" s="191">
        <v>21</v>
      </c>
      <c r="M47" s="191">
        <f t="shared" si="3"/>
        <v>0</v>
      </c>
      <c r="N47" s="189">
        <v>0</v>
      </c>
      <c r="O47" s="189">
        <f t="shared" si="4"/>
        <v>0</v>
      </c>
      <c r="P47" s="189">
        <v>0</v>
      </c>
      <c r="Q47" s="189">
        <f t="shared" si="5"/>
        <v>0</v>
      </c>
      <c r="R47" s="192" t="s">
        <v>111</v>
      </c>
      <c r="S47" s="165">
        <v>0.3201</v>
      </c>
      <c r="T47" s="165">
        <f t="shared" si="6"/>
        <v>39.69</v>
      </c>
      <c r="U47" s="165"/>
      <c r="V47" s="165" t="s">
        <v>112</v>
      </c>
      <c r="W47" s="165" t="s">
        <v>121</v>
      </c>
      <c r="X47" s="154"/>
      <c r="Y47" s="154"/>
      <c r="Z47" s="154"/>
      <c r="AA47" s="154"/>
      <c r="AB47" s="154"/>
      <c r="AC47" s="154"/>
      <c r="AD47" s="154"/>
      <c r="AE47" s="154" t="s">
        <v>114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</row>
    <row r="48" spans="1:58" outlineLevel="1" x14ac:dyDescent="0.2">
      <c r="A48" s="186">
        <v>22</v>
      </c>
      <c r="B48" s="187" t="s">
        <v>183</v>
      </c>
      <c r="C48" s="195" t="s">
        <v>184</v>
      </c>
      <c r="D48" s="188" t="s">
        <v>178</v>
      </c>
      <c r="E48" s="189">
        <v>21</v>
      </c>
      <c r="F48" s="190"/>
      <c r="G48" s="191">
        <f t="shared" si="0"/>
        <v>0</v>
      </c>
      <c r="H48" s="190"/>
      <c r="I48" s="191">
        <f t="shared" si="1"/>
        <v>0</v>
      </c>
      <c r="J48" s="190"/>
      <c r="K48" s="191">
        <f t="shared" si="2"/>
        <v>0</v>
      </c>
      <c r="L48" s="191">
        <v>21</v>
      </c>
      <c r="M48" s="191">
        <f t="shared" si="3"/>
        <v>0</v>
      </c>
      <c r="N48" s="189">
        <v>0</v>
      </c>
      <c r="O48" s="189">
        <f t="shared" si="4"/>
        <v>0</v>
      </c>
      <c r="P48" s="189">
        <v>0</v>
      </c>
      <c r="Q48" s="189">
        <f t="shared" si="5"/>
        <v>0</v>
      </c>
      <c r="R48" s="192" t="s">
        <v>111</v>
      </c>
      <c r="S48" s="165">
        <v>0.1067</v>
      </c>
      <c r="T48" s="165">
        <f t="shared" si="6"/>
        <v>2.2400000000000002</v>
      </c>
      <c r="U48" s="165"/>
      <c r="V48" s="165" t="s">
        <v>112</v>
      </c>
      <c r="W48" s="165" t="s">
        <v>121</v>
      </c>
      <c r="X48" s="154"/>
      <c r="Y48" s="154"/>
      <c r="Z48" s="154"/>
      <c r="AA48" s="154"/>
      <c r="AB48" s="154"/>
      <c r="AC48" s="154"/>
      <c r="AD48" s="154"/>
      <c r="AE48" s="154" t="s">
        <v>114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</row>
    <row r="49" spans="1:58" ht="22.5" outlineLevel="1" x14ac:dyDescent="0.2">
      <c r="A49" s="179">
        <v>23</v>
      </c>
      <c r="B49" s="180" t="s">
        <v>185</v>
      </c>
      <c r="C49" s="195" t="s">
        <v>226</v>
      </c>
      <c r="D49" s="181" t="s">
        <v>110</v>
      </c>
      <c r="E49" s="182">
        <v>1</v>
      </c>
      <c r="F49" s="183"/>
      <c r="G49" s="184">
        <f t="shared" si="0"/>
        <v>0</v>
      </c>
      <c r="H49" s="183"/>
      <c r="I49" s="184">
        <f t="shared" si="1"/>
        <v>0</v>
      </c>
      <c r="J49" s="183"/>
      <c r="K49" s="184">
        <f t="shared" si="2"/>
        <v>0</v>
      </c>
      <c r="L49" s="184">
        <v>21</v>
      </c>
      <c r="M49" s="184">
        <f t="shared" si="3"/>
        <v>0</v>
      </c>
      <c r="N49" s="182">
        <v>3.7599999999999999E-3</v>
      </c>
      <c r="O49" s="182">
        <f t="shared" si="4"/>
        <v>0</v>
      </c>
      <c r="P49" s="182">
        <v>0</v>
      </c>
      <c r="Q49" s="182">
        <f t="shared" si="5"/>
        <v>0</v>
      </c>
      <c r="R49" s="185" t="s">
        <v>111</v>
      </c>
      <c r="S49" s="165">
        <v>0</v>
      </c>
      <c r="T49" s="165">
        <f t="shared" si="6"/>
        <v>0</v>
      </c>
      <c r="U49" s="165"/>
      <c r="V49" s="165" t="s">
        <v>157</v>
      </c>
      <c r="W49" s="165" t="s">
        <v>113</v>
      </c>
      <c r="X49" s="154"/>
      <c r="Y49" s="154"/>
      <c r="Z49" s="154"/>
      <c r="AA49" s="154"/>
      <c r="AB49" s="154"/>
      <c r="AC49" s="154"/>
      <c r="AD49" s="154"/>
      <c r="AE49" s="154" t="s">
        <v>158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</row>
    <row r="50" spans="1:58" ht="22.5" outlineLevel="1" x14ac:dyDescent="0.2">
      <c r="A50" s="179">
        <v>24</v>
      </c>
      <c r="B50" s="180" t="s">
        <v>186</v>
      </c>
      <c r="C50" s="195" t="s">
        <v>225</v>
      </c>
      <c r="D50" s="181" t="s">
        <v>110</v>
      </c>
      <c r="E50" s="182">
        <v>59</v>
      </c>
      <c r="F50" s="183"/>
      <c r="G50" s="184">
        <f t="shared" si="0"/>
        <v>0</v>
      </c>
      <c r="H50" s="183"/>
      <c r="I50" s="184">
        <f t="shared" si="1"/>
        <v>0</v>
      </c>
      <c r="J50" s="183"/>
      <c r="K50" s="184">
        <f t="shared" si="2"/>
        <v>0</v>
      </c>
      <c r="L50" s="184">
        <v>21</v>
      </c>
      <c r="M50" s="184">
        <f t="shared" si="3"/>
        <v>0</v>
      </c>
      <c r="N50" s="182">
        <v>3.7599999999999999E-3</v>
      </c>
      <c r="O50" s="182">
        <f t="shared" si="4"/>
        <v>0.22</v>
      </c>
      <c r="P50" s="182">
        <v>0</v>
      </c>
      <c r="Q50" s="182">
        <f t="shared" si="5"/>
        <v>0</v>
      </c>
      <c r="R50" s="185" t="s">
        <v>111</v>
      </c>
      <c r="S50" s="165">
        <v>0</v>
      </c>
      <c r="T50" s="165">
        <f t="shared" si="6"/>
        <v>0</v>
      </c>
      <c r="U50" s="165"/>
      <c r="V50" s="165" t="s">
        <v>157</v>
      </c>
      <c r="W50" s="165" t="s">
        <v>113</v>
      </c>
      <c r="X50" s="154"/>
      <c r="Y50" s="154"/>
      <c r="Z50" s="154"/>
      <c r="AA50" s="154"/>
      <c r="AB50" s="154"/>
      <c r="AC50" s="154"/>
      <c r="AD50" s="154"/>
      <c r="AE50" s="154" t="s">
        <v>158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</row>
    <row r="51" spans="1:58" ht="22.5" outlineLevel="1" x14ac:dyDescent="0.2">
      <c r="A51" s="186">
        <v>25</v>
      </c>
      <c r="B51" s="187" t="s">
        <v>187</v>
      </c>
      <c r="C51" s="195" t="s">
        <v>188</v>
      </c>
      <c r="D51" s="188" t="s">
        <v>110</v>
      </c>
      <c r="E51" s="189">
        <v>1</v>
      </c>
      <c r="F51" s="190"/>
      <c r="G51" s="191">
        <f t="shared" si="0"/>
        <v>0</v>
      </c>
      <c r="H51" s="190"/>
      <c r="I51" s="191">
        <f t="shared" si="1"/>
        <v>0</v>
      </c>
      <c r="J51" s="190"/>
      <c r="K51" s="191">
        <f t="shared" si="2"/>
        <v>0</v>
      </c>
      <c r="L51" s="191">
        <v>21</v>
      </c>
      <c r="M51" s="191">
        <f t="shared" si="3"/>
        <v>0</v>
      </c>
      <c r="N51" s="189">
        <v>2.63E-3</v>
      </c>
      <c r="O51" s="189">
        <f t="shared" si="4"/>
        <v>0</v>
      </c>
      <c r="P51" s="189">
        <v>0</v>
      </c>
      <c r="Q51" s="189">
        <f t="shared" si="5"/>
        <v>0</v>
      </c>
      <c r="R51" s="192" t="s">
        <v>111</v>
      </c>
      <c r="S51" s="165">
        <v>0</v>
      </c>
      <c r="T51" s="165">
        <f t="shared" si="6"/>
        <v>0</v>
      </c>
      <c r="U51" s="165"/>
      <c r="V51" s="165" t="s">
        <v>157</v>
      </c>
      <c r="W51" s="165" t="s">
        <v>113</v>
      </c>
      <c r="X51" s="154"/>
      <c r="Y51" s="154"/>
      <c r="Z51" s="154"/>
      <c r="AA51" s="154"/>
      <c r="AB51" s="154"/>
      <c r="AC51" s="154"/>
      <c r="AD51" s="154"/>
      <c r="AE51" s="154" t="s">
        <v>158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</row>
    <row r="52" spans="1:58" ht="22.5" outlineLevel="1" x14ac:dyDescent="0.2">
      <c r="A52" s="186">
        <v>26</v>
      </c>
      <c r="B52" s="187" t="s">
        <v>189</v>
      </c>
      <c r="C52" s="195" t="s">
        <v>190</v>
      </c>
      <c r="D52" s="188" t="s">
        <v>110</v>
      </c>
      <c r="E52" s="189">
        <v>59</v>
      </c>
      <c r="F52" s="190"/>
      <c r="G52" s="191">
        <f t="shared" si="0"/>
        <v>0</v>
      </c>
      <c r="H52" s="190"/>
      <c r="I52" s="191">
        <f t="shared" si="1"/>
        <v>0</v>
      </c>
      <c r="J52" s="190"/>
      <c r="K52" s="191">
        <f t="shared" si="2"/>
        <v>0</v>
      </c>
      <c r="L52" s="191">
        <v>21</v>
      </c>
      <c r="M52" s="191">
        <f t="shared" si="3"/>
        <v>0</v>
      </c>
      <c r="N52" s="189">
        <v>3.0999999999999999E-3</v>
      </c>
      <c r="O52" s="189">
        <f t="shared" si="4"/>
        <v>0.18</v>
      </c>
      <c r="P52" s="189">
        <v>0</v>
      </c>
      <c r="Q52" s="189">
        <f t="shared" si="5"/>
        <v>0</v>
      </c>
      <c r="R52" s="192" t="s">
        <v>111</v>
      </c>
      <c r="S52" s="165">
        <v>0</v>
      </c>
      <c r="T52" s="165">
        <f t="shared" si="6"/>
        <v>0</v>
      </c>
      <c r="U52" s="165"/>
      <c r="V52" s="165" t="s">
        <v>157</v>
      </c>
      <c r="W52" s="165" t="s">
        <v>113</v>
      </c>
      <c r="X52" s="154"/>
      <c r="Y52" s="154"/>
      <c r="Z52" s="154"/>
      <c r="AA52" s="154"/>
      <c r="AB52" s="154"/>
      <c r="AC52" s="154"/>
      <c r="AD52" s="154"/>
      <c r="AE52" s="154" t="s">
        <v>158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</row>
    <row r="53" spans="1:58" ht="33.75" outlineLevel="1" x14ac:dyDescent="0.2">
      <c r="A53" s="186">
        <v>27</v>
      </c>
      <c r="B53" s="187" t="s">
        <v>191</v>
      </c>
      <c r="C53" s="195" t="s">
        <v>192</v>
      </c>
      <c r="D53" s="188" t="s">
        <v>110</v>
      </c>
      <c r="E53" s="189">
        <v>4</v>
      </c>
      <c r="F53" s="190"/>
      <c r="G53" s="191">
        <f t="shared" si="0"/>
        <v>0</v>
      </c>
      <c r="H53" s="190"/>
      <c r="I53" s="191">
        <f t="shared" si="1"/>
        <v>0</v>
      </c>
      <c r="J53" s="190"/>
      <c r="K53" s="191">
        <f t="shared" si="2"/>
        <v>0</v>
      </c>
      <c r="L53" s="191">
        <v>21</v>
      </c>
      <c r="M53" s="191">
        <f t="shared" si="3"/>
        <v>0</v>
      </c>
      <c r="N53" s="189">
        <v>7.28E-3</v>
      </c>
      <c r="O53" s="189">
        <f t="shared" si="4"/>
        <v>0.03</v>
      </c>
      <c r="P53" s="189">
        <v>0</v>
      </c>
      <c r="Q53" s="189">
        <f t="shared" si="5"/>
        <v>0</v>
      </c>
      <c r="R53" s="192" t="s">
        <v>111</v>
      </c>
      <c r="S53" s="165">
        <v>0</v>
      </c>
      <c r="T53" s="165">
        <f t="shared" si="6"/>
        <v>0</v>
      </c>
      <c r="U53" s="165"/>
      <c r="V53" s="165" t="s">
        <v>157</v>
      </c>
      <c r="W53" s="165" t="s">
        <v>113</v>
      </c>
      <c r="X53" s="154"/>
      <c r="Y53" s="154"/>
      <c r="Z53" s="154"/>
      <c r="AA53" s="154"/>
      <c r="AB53" s="154"/>
      <c r="AC53" s="154"/>
      <c r="AD53" s="154"/>
      <c r="AE53" s="154" t="s">
        <v>158</v>
      </c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</row>
    <row r="54" spans="1:58" ht="56.25" outlineLevel="1" x14ac:dyDescent="0.2">
      <c r="A54" s="186">
        <v>28</v>
      </c>
      <c r="B54" s="187" t="s">
        <v>193</v>
      </c>
      <c r="C54" s="195" t="s">
        <v>194</v>
      </c>
      <c r="D54" s="188" t="s">
        <v>110</v>
      </c>
      <c r="E54" s="189">
        <v>6</v>
      </c>
      <c r="F54" s="190"/>
      <c r="G54" s="191">
        <f t="shared" si="0"/>
        <v>0</v>
      </c>
      <c r="H54" s="190"/>
      <c r="I54" s="191">
        <f t="shared" si="1"/>
        <v>0</v>
      </c>
      <c r="J54" s="190"/>
      <c r="K54" s="191">
        <f t="shared" si="2"/>
        <v>0</v>
      </c>
      <c r="L54" s="191">
        <v>21</v>
      </c>
      <c r="M54" s="191">
        <f t="shared" si="3"/>
        <v>0</v>
      </c>
      <c r="N54" s="189">
        <v>4.4699999999999997E-2</v>
      </c>
      <c r="O54" s="189">
        <f t="shared" si="4"/>
        <v>0.27</v>
      </c>
      <c r="P54" s="189">
        <v>0</v>
      </c>
      <c r="Q54" s="189">
        <f t="shared" si="5"/>
        <v>0</v>
      </c>
      <c r="R54" s="192" t="s">
        <v>111</v>
      </c>
      <c r="S54" s="165">
        <v>0</v>
      </c>
      <c r="T54" s="165">
        <f t="shared" si="6"/>
        <v>0</v>
      </c>
      <c r="U54" s="165"/>
      <c r="V54" s="165" t="s">
        <v>157</v>
      </c>
      <c r="W54" s="165" t="s">
        <v>195</v>
      </c>
      <c r="X54" s="154"/>
      <c r="Y54" s="154"/>
      <c r="Z54" s="154"/>
      <c r="AA54" s="154"/>
      <c r="AB54" s="154"/>
      <c r="AC54" s="154"/>
      <c r="AD54" s="154"/>
      <c r="AE54" s="154" t="s">
        <v>158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</row>
    <row r="55" spans="1:58" ht="56.25" outlineLevel="1" x14ac:dyDescent="0.2">
      <c r="A55" s="186">
        <v>29</v>
      </c>
      <c r="B55" s="187" t="s">
        <v>196</v>
      </c>
      <c r="C55" s="195" t="s">
        <v>197</v>
      </c>
      <c r="D55" s="188" t="s">
        <v>110</v>
      </c>
      <c r="E55" s="189">
        <v>118</v>
      </c>
      <c r="F55" s="190"/>
      <c r="G55" s="191">
        <f t="shared" si="0"/>
        <v>0</v>
      </c>
      <c r="H55" s="190"/>
      <c r="I55" s="191">
        <f t="shared" si="1"/>
        <v>0</v>
      </c>
      <c r="J55" s="190"/>
      <c r="K55" s="191">
        <f t="shared" si="2"/>
        <v>0</v>
      </c>
      <c r="L55" s="191">
        <v>21</v>
      </c>
      <c r="M55" s="191">
        <f t="shared" si="3"/>
        <v>0</v>
      </c>
      <c r="N55" s="189">
        <v>6.1199999999999997E-2</v>
      </c>
      <c r="O55" s="189">
        <f t="shared" si="4"/>
        <v>7.22</v>
      </c>
      <c r="P55" s="189">
        <v>0</v>
      </c>
      <c r="Q55" s="189">
        <f t="shared" si="5"/>
        <v>0</v>
      </c>
      <c r="R55" s="192" t="s">
        <v>111</v>
      </c>
      <c r="S55" s="165">
        <v>0</v>
      </c>
      <c r="T55" s="165">
        <f t="shared" si="6"/>
        <v>0</v>
      </c>
      <c r="U55" s="165"/>
      <c r="V55" s="165" t="s">
        <v>157</v>
      </c>
      <c r="W55" s="165" t="s">
        <v>195</v>
      </c>
      <c r="X55" s="154"/>
      <c r="Y55" s="154"/>
      <c r="Z55" s="154"/>
      <c r="AA55" s="154"/>
      <c r="AB55" s="154"/>
      <c r="AC55" s="154"/>
      <c r="AD55" s="154"/>
      <c r="AE55" s="154" t="s">
        <v>158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</row>
    <row r="56" spans="1:58" ht="22.5" outlineLevel="1" x14ac:dyDescent="0.2">
      <c r="A56" s="186">
        <v>30</v>
      </c>
      <c r="B56" s="187" t="s">
        <v>198</v>
      </c>
      <c r="C56" s="195" t="s">
        <v>199</v>
      </c>
      <c r="D56" s="188" t="s">
        <v>110</v>
      </c>
      <c r="E56" s="189">
        <v>2</v>
      </c>
      <c r="F56" s="190"/>
      <c r="G56" s="191">
        <f t="shared" si="0"/>
        <v>0</v>
      </c>
      <c r="H56" s="190"/>
      <c r="I56" s="191">
        <f t="shared" si="1"/>
        <v>0</v>
      </c>
      <c r="J56" s="190"/>
      <c r="K56" s="191">
        <f t="shared" si="2"/>
        <v>0</v>
      </c>
      <c r="L56" s="191">
        <v>21</v>
      </c>
      <c r="M56" s="191">
        <f t="shared" si="3"/>
        <v>0</v>
      </c>
      <c r="N56" s="189">
        <v>3.6700000000000001E-3</v>
      </c>
      <c r="O56" s="189">
        <f t="shared" si="4"/>
        <v>0.01</v>
      </c>
      <c r="P56" s="189">
        <v>0</v>
      </c>
      <c r="Q56" s="189">
        <f t="shared" si="5"/>
        <v>0</v>
      </c>
      <c r="R56" s="192" t="s">
        <v>111</v>
      </c>
      <c r="S56" s="165">
        <v>0</v>
      </c>
      <c r="T56" s="165">
        <f t="shared" si="6"/>
        <v>0</v>
      </c>
      <c r="U56" s="165"/>
      <c r="V56" s="165" t="s">
        <v>157</v>
      </c>
      <c r="W56" s="165" t="s">
        <v>113</v>
      </c>
      <c r="X56" s="154"/>
      <c r="Y56" s="154"/>
      <c r="Z56" s="154"/>
      <c r="AA56" s="154"/>
      <c r="AB56" s="154"/>
      <c r="AC56" s="154"/>
      <c r="AD56" s="154"/>
      <c r="AE56" s="154" t="s">
        <v>158</v>
      </c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</row>
    <row r="57" spans="1:58" ht="22.5" outlineLevel="1" x14ac:dyDescent="0.2">
      <c r="A57" s="186">
        <v>31</v>
      </c>
      <c r="B57" s="187" t="s">
        <v>200</v>
      </c>
      <c r="C57" s="195" t="s">
        <v>201</v>
      </c>
      <c r="D57" s="188" t="s">
        <v>110</v>
      </c>
      <c r="E57" s="189">
        <v>118</v>
      </c>
      <c r="F57" s="190"/>
      <c r="G57" s="191">
        <f t="shared" si="0"/>
        <v>0</v>
      </c>
      <c r="H57" s="190"/>
      <c r="I57" s="191">
        <f t="shared" si="1"/>
        <v>0</v>
      </c>
      <c r="J57" s="190"/>
      <c r="K57" s="191">
        <f t="shared" si="2"/>
        <v>0</v>
      </c>
      <c r="L57" s="191">
        <v>21</v>
      </c>
      <c r="M57" s="191">
        <f t="shared" si="3"/>
        <v>0</v>
      </c>
      <c r="N57" s="189">
        <v>4.1799999999999997E-3</v>
      </c>
      <c r="O57" s="189">
        <f t="shared" si="4"/>
        <v>0.49</v>
      </c>
      <c r="P57" s="189">
        <v>0</v>
      </c>
      <c r="Q57" s="189">
        <f t="shared" si="5"/>
        <v>0</v>
      </c>
      <c r="R57" s="192" t="s">
        <v>111</v>
      </c>
      <c r="S57" s="165">
        <v>0</v>
      </c>
      <c r="T57" s="165">
        <f t="shared" si="6"/>
        <v>0</v>
      </c>
      <c r="U57" s="165"/>
      <c r="V57" s="165" t="s">
        <v>157</v>
      </c>
      <c r="W57" s="165" t="s">
        <v>113</v>
      </c>
      <c r="X57" s="154"/>
      <c r="Y57" s="154"/>
      <c r="Z57" s="154"/>
      <c r="AA57" s="154"/>
      <c r="AB57" s="154"/>
      <c r="AC57" s="154"/>
      <c r="AD57" s="154"/>
      <c r="AE57" s="154" t="s">
        <v>158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</row>
    <row r="58" spans="1:58" x14ac:dyDescent="0.2">
      <c r="A58" s="172" t="s">
        <v>106</v>
      </c>
      <c r="B58" s="173" t="s">
        <v>77</v>
      </c>
      <c r="C58" s="194" t="s">
        <v>78</v>
      </c>
      <c r="D58" s="174"/>
      <c r="E58" s="175"/>
      <c r="F58" s="176"/>
      <c r="G58" s="176">
        <f>SUMIF(AE59:AE69,"&lt;&gt;NOR",G59:G69)</f>
        <v>0</v>
      </c>
      <c r="H58" s="176"/>
      <c r="I58" s="176">
        <f>SUM(I59:I69)</f>
        <v>0</v>
      </c>
      <c r="J58" s="176"/>
      <c r="K58" s="176">
        <f>SUM(K59:K69)</f>
        <v>0</v>
      </c>
      <c r="L58" s="176"/>
      <c r="M58" s="176">
        <f>SUM(M59:M69)</f>
        <v>0</v>
      </c>
      <c r="N58" s="175"/>
      <c r="O58" s="175">
        <f>SUM(O59:O69)</f>
        <v>0.09</v>
      </c>
      <c r="P58" s="175"/>
      <c r="Q58" s="175">
        <f>SUM(Q59:Q69)</f>
        <v>0</v>
      </c>
      <c r="R58" s="177"/>
      <c r="S58" s="171"/>
      <c r="T58" s="171">
        <f>SUM(T59:T69)</f>
        <v>23.5</v>
      </c>
      <c r="U58" s="171"/>
      <c r="V58" s="171"/>
      <c r="W58" s="171"/>
      <c r="AE58" t="s">
        <v>107</v>
      </c>
    </row>
    <row r="59" spans="1:58" outlineLevel="1" x14ac:dyDescent="0.2">
      <c r="A59" s="186">
        <v>32</v>
      </c>
      <c r="B59" s="187" t="s">
        <v>202</v>
      </c>
      <c r="C59" s="195" t="s">
        <v>203</v>
      </c>
      <c r="D59" s="188" t="s">
        <v>178</v>
      </c>
      <c r="E59" s="189">
        <v>15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21</v>
      </c>
      <c r="M59" s="191">
        <f>G59*(1+L59/100)</f>
        <v>0</v>
      </c>
      <c r="N59" s="189">
        <v>0</v>
      </c>
      <c r="O59" s="189">
        <f>ROUND(E59*N59,2)</f>
        <v>0</v>
      </c>
      <c r="P59" s="189">
        <v>0</v>
      </c>
      <c r="Q59" s="189">
        <f>ROUND(E59*P59,2)</f>
        <v>0</v>
      </c>
      <c r="R59" s="192" t="s">
        <v>111</v>
      </c>
      <c r="S59" s="165">
        <v>0.5</v>
      </c>
      <c r="T59" s="165">
        <f>ROUND(E59*S59,2)</f>
        <v>7.5</v>
      </c>
      <c r="U59" s="165"/>
      <c r="V59" s="165" t="s">
        <v>112</v>
      </c>
      <c r="W59" s="165" t="s">
        <v>127</v>
      </c>
      <c r="X59" s="154"/>
      <c r="Y59" s="154"/>
      <c r="Z59" s="154"/>
      <c r="AA59" s="154"/>
      <c r="AB59" s="154"/>
      <c r="AC59" s="154"/>
      <c r="AD59" s="154"/>
      <c r="AE59" s="154" t="s">
        <v>114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</row>
    <row r="60" spans="1:58" outlineLevel="1" x14ac:dyDescent="0.2">
      <c r="A60" s="186">
        <v>33</v>
      </c>
      <c r="B60" s="187" t="s">
        <v>204</v>
      </c>
      <c r="C60" s="195" t="s">
        <v>205</v>
      </c>
      <c r="D60" s="188" t="s">
        <v>206</v>
      </c>
      <c r="E60" s="189">
        <v>2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0</v>
      </c>
      <c r="Q60" s="189">
        <f>ROUND(E60*P60,2)</f>
        <v>0</v>
      </c>
      <c r="R60" s="192" t="s">
        <v>111</v>
      </c>
      <c r="S60" s="165">
        <v>8</v>
      </c>
      <c r="T60" s="165">
        <f>ROUND(E60*S60,2)</f>
        <v>16</v>
      </c>
      <c r="U60" s="165"/>
      <c r="V60" s="165" t="s">
        <v>112</v>
      </c>
      <c r="W60" s="165" t="s">
        <v>113</v>
      </c>
      <c r="X60" s="154"/>
      <c r="Y60" s="154"/>
      <c r="Z60" s="154"/>
      <c r="AA60" s="154"/>
      <c r="AB60" s="154"/>
      <c r="AC60" s="154"/>
      <c r="AD60" s="154"/>
      <c r="AE60" s="154" t="s">
        <v>114</v>
      </c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</row>
    <row r="61" spans="1:58" outlineLevel="1" x14ac:dyDescent="0.2">
      <c r="A61" s="186">
        <v>34</v>
      </c>
      <c r="B61" s="187" t="s">
        <v>207</v>
      </c>
      <c r="C61" s="195" t="s">
        <v>208</v>
      </c>
      <c r="D61" s="188" t="s">
        <v>206</v>
      </c>
      <c r="E61" s="189">
        <v>1</v>
      </c>
      <c r="F61" s="190"/>
      <c r="G61" s="191">
        <f>ROUND(E61*F61,2)</f>
        <v>0</v>
      </c>
      <c r="H61" s="190"/>
      <c r="I61" s="191">
        <f>ROUND(E61*H61,2)</f>
        <v>0</v>
      </c>
      <c r="J61" s="190"/>
      <c r="K61" s="191">
        <f>ROUND(E61*J61,2)</f>
        <v>0</v>
      </c>
      <c r="L61" s="191">
        <v>21</v>
      </c>
      <c r="M61" s="191">
        <f>G61*(1+L61/100)</f>
        <v>0</v>
      </c>
      <c r="N61" s="189">
        <v>0</v>
      </c>
      <c r="O61" s="189">
        <f>ROUND(E61*N61,2)</f>
        <v>0</v>
      </c>
      <c r="P61" s="189">
        <v>0</v>
      </c>
      <c r="Q61" s="189">
        <f>ROUND(E61*P61,2)</f>
        <v>0</v>
      </c>
      <c r="R61" s="192" t="s">
        <v>111</v>
      </c>
      <c r="S61" s="165">
        <v>0</v>
      </c>
      <c r="T61" s="165">
        <f>ROUND(E61*S61,2)</f>
        <v>0</v>
      </c>
      <c r="U61" s="165"/>
      <c r="V61" s="165" t="s">
        <v>112</v>
      </c>
      <c r="W61" s="165" t="s">
        <v>113</v>
      </c>
      <c r="X61" s="154"/>
      <c r="Y61" s="154"/>
      <c r="Z61" s="154"/>
      <c r="AA61" s="154"/>
      <c r="AB61" s="154"/>
      <c r="AC61" s="154"/>
      <c r="AD61" s="154"/>
      <c r="AE61" s="154" t="s">
        <v>114</v>
      </c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</row>
    <row r="62" spans="1:58" outlineLevel="1" x14ac:dyDescent="0.2">
      <c r="A62" s="186">
        <v>35</v>
      </c>
      <c r="B62" s="187" t="s">
        <v>209</v>
      </c>
      <c r="C62" s="195" t="s">
        <v>210</v>
      </c>
      <c r="D62" s="188" t="s">
        <v>110</v>
      </c>
      <c r="E62" s="189">
        <v>2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89">
        <v>2.1000000000000001E-4</v>
      </c>
      <c r="O62" s="189">
        <f>ROUND(E62*N62,2)</f>
        <v>0</v>
      </c>
      <c r="P62" s="189">
        <v>0</v>
      </c>
      <c r="Q62" s="189">
        <f>ROUND(E62*P62,2)</f>
        <v>0</v>
      </c>
      <c r="R62" s="192" t="s">
        <v>111</v>
      </c>
      <c r="S62" s="165">
        <v>0</v>
      </c>
      <c r="T62" s="165">
        <f>ROUND(E62*S62,2)</f>
        <v>0</v>
      </c>
      <c r="U62" s="165"/>
      <c r="V62" s="165" t="s">
        <v>157</v>
      </c>
      <c r="W62" s="165" t="s">
        <v>113</v>
      </c>
      <c r="X62" s="154"/>
      <c r="Y62" s="154"/>
      <c r="Z62" s="154"/>
      <c r="AA62" s="154"/>
      <c r="AB62" s="154"/>
      <c r="AC62" s="154"/>
      <c r="AD62" s="154"/>
      <c r="AE62" s="154" t="s">
        <v>158</v>
      </c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</row>
    <row r="63" spans="1:58" outlineLevel="1" x14ac:dyDescent="0.2">
      <c r="A63" s="179">
        <v>36</v>
      </c>
      <c r="B63" s="180" t="s">
        <v>211</v>
      </c>
      <c r="C63" s="196" t="s">
        <v>212</v>
      </c>
      <c r="D63" s="181" t="s">
        <v>126</v>
      </c>
      <c r="E63" s="182">
        <v>150</v>
      </c>
      <c r="F63" s="183"/>
      <c r="G63" s="184">
        <f>ROUND(E63*F63,2)</f>
        <v>0</v>
      </c>
      <c r="H63" s="183"/>
      <c r="I63" s="184">
        <f>ROUND(E63*H63,2)</f>
        <v>0</v>
      </c>
      <c r="J63" s="183"/>
      <c r="K63" s="184">
        <f>ROUND(E63*J63,2)</f>
        <v>0</v>
      </c>
      <c r="L63" s="184">
        <v>21</v>
      </c>
      <c r="M63" s="184">
        <f>G63*(1+L63/100)</f>
        <v>0</v>
      </c>
      <c r="N63" s="182">
        <v>2.4000000000000001E-4</v>
      </c>
      <c r="O63" s="182">
        <f>ROUND(E63*N63,2)</f>
        <v>0.04</v>
      </c>
      <c r="P63" s="182">
        <v>0</v>
      </c>
      <c r="Q63" s="182">
        <f>ROUND(E63*P63,2)</f>
        <v>0</v>
      </c>
      <c r="R63" s="185" t="s">
        <v>111</v>
      </c>
      <c r="S63" s="165">
        <v>0</v>
      </c>
      <c r="T63" s="165">
        <f>ROUND(E63*S63,2)</f>
        <v>0</v>
      </c>
      <c r="U63" s="165"/>
      <c r="V63" s="165" t="s">
        <v>157</v>
      </c>
      <c r="W63" s="165" t="s">
        <v>113</v>
      </c>
      <c r="X63" s="154"/>
      <c r="Y63" s="154"/>
      <c r="Z63" s="154"/>
      <c r="AA63" s="154"/>
      <c r="AB63" s="154"/>
      <c r="AC63" s="154"/>
      <c r="AD63" s="154"/>
      <c r="AE63" s="154" t="s">
        <v>158</v>
      </c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</row>
    <row r="64" spans="1:58" outlineLevel="2" x14ac:dyDescent="0.2">
      <c r="A64" s="161"/>
      <c r="B64" s="162"/>
      <c r="C64" s="197" t="s">
        <v>213</v>
      </c>
      <c r="D64" s="167"/>
      <c r="E64" s="168">
        <v>150</v>
      </c>
      <c r="F64" s="165"/>
      <c r="G64" s="165"/>
      <c r="H64" s="165"/>
      <c r="I64" s="165"/>
      <c r="J64" s="165"/>
      <c r="K64" s="165"/>
      <c r="L64" s="165"/>
      <c r="M64" s="165"/>
      <c r="N64" s="164"/>
      <c r="O64" s="164"/>
      <c r="P64" s="164"/>
      <c r="Q64" s="164"/>
      <c r="R64" s="165"/>
      <c r="S64" s="165"/>
      <c r="T64" s="165"/>
      <c r="U64" s="165"/>
      <c r="V64" s="165"/>
      <c r="W64" s="165"/>
      <c r="X64" s="154"/>
      <c r="Y64" s="154"/>
      <c r="Z64" s="154"/>
      <c r="AA64" s="154"/>
      <c r="AB64" s="154"/>
      <c r="AC64" s="154"/>
      <c r="AD64" s="154"/>
      <c r="AE64" s="154" t="s">
        <v>123</v>
      </c>
      <c r="AF64" s="154">
        <v>0</v>
      </c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</row>
    <row r="65" spans="1:58" outlineLevel="1" x14ac:dyDescent="0.2">
      <c r="A65" s="186">
        <v>37</v>
      </c>
      <c r="B65" s="187" t="s">
        <v>214</v>
      </c>
      <c r="C65" s="195" t="s">
        <v>215</v>
      </c>
      <c r="D65" s="188" t="s">
        <v>110</v>
      </c>
      <c r="E65" s="189">
        <v>2</v>
      </c>
      <c r="F65" s="190"/>
      <c r="G65" s="191">
        <f>ROUND(E65*F65,2)</f>
        <v>0</v>
      </c>
      <c r="H65" s="190"/>
      <c r="I65" s="191">
        <f>ROUND(E65*H65,2)</f>
        <v>0</v>
      </c>
      <c r="J65" s="190"/>
      <c r="K65" s="191">
        <f>ROUND(E65*J65,2)</f>
        <v>0</v>
      </c>
      <c r="L65" s="191">
        <v>21</v>
      </c>
      <c r="M65" s="191">
        <f>G65*(1+L65/100)</f>
        <v>0</v>
      </c>
      <c r="N65" s="189">
        <v>8.4000000000000003E-4</v>
      </c>
      <c r="O65" s="189">
        <f>ROUND(E65*N65,2)</f>
        <v>0</v>
      </c>
      <c r="P65" s="189">
        <v>0</v>
      </c>
      <c r="Q65" s="189">
        <f>ROUND(E65*P65,2)</f>
        <v>0</v>
      </c>
      <c r="R65" s="192" t="s">
        <v>111</v>
      </c>
      <c r="S65" s="165">
        <v>0</v>
      </c>
      <c r="T65" s="165">
        <f>ROUND(E65*S65,2)</f>
        <v>0</v>
      </c>
      <c r="U65" s="165"/>
      <c r="V65" s="165" t="s">
        <v>157</v>
      </c>
      <c r="W65" s="165" t="s">
        <v>113</v>
      </c>
      <c r="X65" s="154"/>
      <c r="Y65" s="154"/>
      <c r="Z65" s="154"/>
      <c r="AA65" s="154"/>
      <c r="AB65" s="154"/>
      <c r="AC65" s="154"/>
      <c r="AD65" s="154"/>
      <c r="AE65" s="154" t="s">
        <v>158</v>
      </c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</row>
    <row r="66" spans="1:58" outlineLevel="1" x14ac:dyDescent="0.2">
      <c r="A66" s="186">
        <v>38</v>
      </c>
      <c r="B66" s="187" t="s">
        <v>216</v>
      </c>
      <c r="C66" s="195" t="s">
        <v>217</v>
      </c>
      <c r="D66" s="188" t="s">
        <v>110</v>
      </c>
      <c r="E66" s="189">
        <v>2</v>
      </c>
      <c r="F66" s="190"/>
      <c r="G66" s="191">
        <f>ROUND(E66*F66,2)</f>
        <v>0</v>
      </c>
      <c r="H66" s="190"/>
      <c r="I66" s="191">
        <f>ROUND(E66*H66,2)</f>
        <v>0</v>
      </c>
      <c r="J66" s="190"/>
      <c r="K66" s="191">
        <f>ROUND(E66*J66,2)</f>
        <v>0</v>
      </c>
      <c r="L66" s="191">
        <v>21</v>
      </c>
      <c r="M66" s="191">
        <f>G66*(1+L66/100)</f>
        <v>0</v>
      </c>
      <c r="N66" s="189">
        <v>3.2000000000000003E-4</v>
      </c>
      <c r="O66" s="189">
        <f>ROUND(E66*N66,2)</f>
        <v>0</v>
      </c>
      <c r="P66" s="189">
        <v>0</v>
      </c>
      <c r="Q66" s="189">
        <f>ROUND(E66*P66,2)</f>
        <v>0</v>
      </c>
      <c r="R66" s="192" t="s">
        <v>111</v>
      </c>
      <c r="S66" s="165">
        <v>0</v>
      </c>
      <c r="T66" s="165">
        <f>ROUND(E66*S66,2)</f>
        <v>0</v>
      </c>
      <c r="U66" s="165"/>
      <c r="V66" s="165" t="s">
        <v>157</v>
      </c>
      <c r="W66" s="165" t="s">
        <v>113</v>
      </c>
      <c r="X66" s="154"/>
      <c r="Y66" s="154"/>
      <c r="Z66" s="154"/>
      <c r="AA66" s="154"/>
      <c r="AB66" s="154"/>
      <c r="AC66" s="154"/>
      <c r="AD66" s="154"/>
      <c r="AE66" s="154" t="s">
        <v>158</v>
      </c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</row>
    <row r="67" spans="1:58" ht="33.75" outlineLevel="1" x14ac:dyDescent="0.2">
      <c r="A67" s="179">
        <v>39</v>
      </c>
      <c r="B67" s="180" t="s">
        <v>218</v>
      </c>
      <c r="C67" s="196" t="s">
        <v>219</v>
      </c>
      <c r="D67" s="181" t="s">
        <v>110</v>
      </c>
      <c r="E67" s="182">
        <v>15</v>
      </c>
      <c r="F67" s="183"/>
      <c r="G67" s="184">
        <f>ROUND(E67*F67,2)</f>
        <v>0</v>
      </c>
      <c r="H67" s="183"/>
      <c r="I67" s="184">
        <f>ROUND(E67*H67,2)</f>
        <v>0</v>
      </c>
      <c r="J67" s="183"/>
      <c r="K67" s="184">
        <f>ROUND(E67*J67,2)</f>
        <v>0</v>
      </c>
      <c r="L67" s="184">
        <v>21</v>
      </c>
      <c r="M67" s="184">
        <f>G67*(1+L67/100)</f>
        <v>0</v>
      </c>
      <c r="N67" s="182">
        <v>3.31E-3</v>
      </c>
      <c r="O67" s="182">
        <f>ROUND(E67*N67,2)</f>
        <v>0.05</v>
      </c>
      <c r="P67" s="182">
        <v>0</v>
      </c>
      <c r="Q67" s="182">
        <f>ROUND(E67*P67,2)</f>
        <v>0</v>
      </c>
      <c r="R67" s="185" t="s">
        <v>111</v>
      </c>
      <c r="S67" s="165">
        <v>0</v>
      </c>
      <c r="T67" s="165">
        <f>ROUND(E67*S67,2)</f>
        <v>0</v>
      </c>
      <c r="U67" s="165"/>
      <c r="V67" s="165" t="s">
        <v>157</v>
      </c>
      <c r="W67" s="165" t="s">
        <v>127</v>
      </c>
      <c r="X67" s="154"/>
      <c r="Y67" s="154"/>
      <c r="Z67" s="154"/>
      <c r="AA67" s="154"/>
      <c r="AB67" s="154"/>
      <c r="AC67" s="154"/>
      <c r="AD67" s="154"/>
      <c r="AE67" s="154" t="s">
        <v>158</v>
      </c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</row>
    <row r="68" spans="1:58" outlineLevel="1" x14ac:dyDescent="0.2">
      <c r="A68" s="161">
        <v>40</v>
      </c>
      <c r="B68" s="162" t="s">
        <v>220</v>
      </c>
      <c r="C68" s="199" t="s">
        <v>221</v>
      </c>
      <c r="D68" s="163" t="s">
        <v>0</v>
      </c>
      <c r="E68" s="193"/>
      <c r="F68" s="166"/>
      <c r="G68" s="165">
        <f>ROUND(E68*F68,2)</f>
        <v>0</v>
      </c>
      <c r="H68" s="166"/>
      <c r="I68" s="165">
        <f>ROUND(E68*H68,2)</f>
        <v>0</v>
      </c>
      <c r="J68" s="166"/>
      <c r="K68" s="165">
        <f>ROUND(E68*J68,2)</f>
        <v>0</v>
      </c>
      <c r="L68" s="165">
        <v>21</v>
      </c>
      <c r="M68" s="165">
        <f>G68*(1+L68/100)</f>
        <v>0</v>
      </c>
      <c r="N68" s="164">
        <v>0</v>
      </c>
      <c r="O68" s="164">
        <f>ROUND(E68*N68,2)</f>
        <v>0</v>
      </c>
      <c r="P68" s="164">
        <v>0</v>
      </c>
      <c r="Q68" s="164">
        <f>ROUND(E68*P68,2)</f>
        <v>0</v>
      </c>
      <c r="R68" s="165" t="s">
        <v>111</v>
      </c>
      <c r="S68" s="165">
        <v>8.0999999999999996E-3</v>
      </c>
      <c r="T68" s="165">
        <f>ROUND(E68*S68,2)</f>
        <v>0</v>
      </c>
      <c r="U68" s="165"/>
      <c r="V68" s="165" t="s">
        <v>164</v>
      </c>
      <c r="W68" s="165" t="s">
        <v>113</v>
      </c>
      <c r="X68" s="154"/>
      <c r="Y68" s="154"/>
      <c r="Z68" s="154"/>
      <c r="AA68" s="154"/>
      <c r="AB68" s="154"/>
      <c r="AC68" s="154"/>
      <c r="AD68" s="154"/>
      <c r="AE68" s="154" t="s">
        <v>222</v>
      </c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</row>
    <row r="69" spans="1:58" outlineLevel="2" x14ac:dyDescent="0.2">
      <c r="A69" s="161"/>
      <c r="B69" s="162"/>
      <c r="C69" s="259" t="s">
        <v>166</v>
      </c>
      <c r="D69" s="260"/>
      <c r="E69" s="260"/>
      <c r="F69" s="260"/>
      <c r="G69" s="260"/>
      <c r="H69" s="165"/>
      <c r="I69" s="165"/>
      <c r="J69" s="165"/>
      <c r="K69" s="165"/>
      <c r="L69" s="165"/>
      <c r="M69" s="165"/>
      <c r="N69" s="164"/>
      <c r="O69" s="164"/>
      <c r="P69" s="164"/>
      <c r="Q69" s="164"/>
      <c r="R69" s="165"/>
      <c r="S69" s="165"/>
      <c r="T69" s="165"/>
      <c r="U69" s="165"/>
      <c r="V69" s="165"/>
      <c r="W69" s="165"/>
      <c r="X69" s="154"/>
      <c r="Y69" s="154"/>
      <c r="Z69" s="154"/>
      <c r="AA69" s="154"/>
      <c r="AB69" s="154"/>
      <c r="AC69" s="154"/>
      <c r="AD69" s="154"/>
      <c r="AE69" s="154" t="s">
        <v>167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</row>
    <row r="70" spans="1:58" x14ac:dyDescent="0.2">
      <c r="A70" s="3"/>
      <c r="B70" s="4"/>
      <c r="C70" s="200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AC70">
        <v>15</v>
      </c>
      <c r="AD70">
        <v>21</v>
      </c>
      <c r="AE70" t="s">
        <v>94</v>
      </c>
    </row>
    <row r="71" spans="1:58" x14ac:dyDescent="0.2">
      <c r="A71" s="157"/>
      <c r="B71" s="158" t="s">
        <v>29</v>
      </c>
      <c r="C71" s="201"/>
      <c r="D71" s="159"/>
      <c r="E71" s="160"/>
      <c r="F71" s="160"/>
      <c r="G71" s="178">
        <f>G8+G12+G15+G40+G58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AC71">
        <f>SUMIF(L7:L69,AC70,G7:G69)</f>
        <v>0</v>
      </c>
      <c r="AD71">
        <f>SUMIF(L7:L69,AD70,G7:G69)</f>
        <v>0</v>
      </c>
      <c r="AE71" t="s">
        <v>223</v>
      </c>
    </row>
    <row r="72" spans="1:58" x14ac:dyDescent="0.2">
      <c r="C72" s="202"/>
      <c r="D72" s="10"/>
      <c r="AE72" t="s">
        <v>224</v>
      </c>
    </row>
    <row r="73" spans="1:58" x14ac:dyDescent="0.2">
      <c r="D73" s="10"/>
    </row>
    <row r="74" spans="1:58" x14ac:dyDescent="0.2">
      <c r="D74" s="10"/>
    </row>
    <row r="75" spans="1:58" x14ac:dyDescent="0.2">
      <c r="D75" s="10"/>
    </row>
    <row r="76" spans="1:58" x14ac:dyDescent="0.2">
      <c r="D76" s="10"/>
    </row>
    <row r="77" spans="1:58" x14ac:dyDescent="0.2">
      <c r="D77" s="10"/>
    </row>
    <row r="78" spans="1:58" x14ac:dyDescent="0.2">
      <c r="D78" s="10"/>
    </row>
    <row r="79" spans="1:58" x14ac:dyDescent="0.2">
      <c r="D79" s="10"/>
    </row>
    <row r="80" spans="1:58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</sheetData>
  <sheetProtection algorithmName="SHA-512" hashValue="niCXbwK6lSJxu2yTVypbwvRuZiYzNolaC6+/XwHOL7TloL+5Cw3MLVGZtLwMa367+UrPbmDHbwMItNTKbpc1Qg==" saltValue="s6s0LVFXgKXf38tOiSw4uQ==" spinCount="100000" sheet="1" formatRows="0"/>
  <mergeCells count="8">
    <mergeCell ref="C69:G69"/>
    <mergeCell ref="C39:G39"/>
    <mergeCell ref="A1:G1"/>
    <mergeCell ref="C2:G2"/>
    <mergeCell ref="C3:G3"/>
    <mergeCell ref="C4:G4"/>
    <mergeCell ref="C23:G23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230511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230511 Pol'!Názvy_tisku</vt:lpstr>
      <vt:lpstr>oadresa</vt:lpstr>
      <vt:lpstr>Stavba!Objednatel</vt:lpstr>
      <vt:lpstr>Stavba!Objekt</vt:lpstr>
      <vt:lpstr>'01 230511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Badblood</cp:lastModifiedBy>
  <cp:lastPrinted>2019-03-19T12:27:02Z</cp:lastPrinted>
  <dcterms:created xsi:type="dcterms:W3CDTF">2009-04-08T07:15:50Z</dcterms:created>
  <dcterms:modified xsi:type="dcterms:W3CDTF">2024-03-27T08:15:24Z</dcterms:modified>
</cp:coreProperties>
</file>