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/>
  <bookViews>
    <workbookView xWindow="1845" yWindow="2040" windowWidth="22905" windowHeight="13245" activeTab="0"/>
  </bookViews>
  <sheets>
    <sheet name="Rekapitulace stavby" sheetId="1" r:id="rId1"/>
    <sheet name="Položkový rozpočet" sheetId="2" r:id="rId2"/>
  </sheets>
  <definedNames>
    <definedName name="_xlnm._FilterDatabase" localSheetId="1" hidden="1">'Položkový rozpočet'!$C$124:$K$182</definedName>
    <definedName name="_xlnm.Print_Area" localSheetId="1">'Položkový rozpočet'!$C$4:$J$76,'Položkový rozpočet'!$C$82:$J$108,'Položkový rozpočet'!$C$114:$J$182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'Položkový rozpočet'!$124:$124</definedName>
  </definedNames>
  <calcPr calcId="191029"/>
</workbook>
</file>

<file path=xl/sharedStrings.xml><?xml version="1.0" encoding="utf-8"?>
<sst xmlns="http://schemas.openxmlformats.org/spreadsheetml/2006/main" count="953" uniqueCount="312">
  <si>
    <t>Export Komplet</t>
  </si>
  <si>
    <t/>
  </si>
  <si>
    <t>2.0</t>
  </si>
  <si>
    <t>False</t>
  </si>
  <si>
    <t>{66eabadc-2d45-4cff-9b42-87ad9aaea89b}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</si>
  <si>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</si>
  <si>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</si>
  <si>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</si>
  <si>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</si>
  <si>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</si>
  <si>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</si>
  <si>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</si>
  <si>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</si>
  <si>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</si>
  <si>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</si>
  <si>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</si>
  <si>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</si>
  <si>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</si>
  <si>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</si>
  <si>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</si>
  <si>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</si>
  <si>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</si>
  <si>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</si>
  <si>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</si>
  <si>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</si>
  <si>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</si>
  <si>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</si>
  <si>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</si>
  <si>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</si>
  <si>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</si>
  <si>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</si>
  <si>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</si>
  <si>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</si>
  <si>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</si>
  <si>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</si>
  <si>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</si>
  <si>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</si>
  <si>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</si>
  <si>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</si>
  <si>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</si>
  <si>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</si>
  <si>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</si>
  <si>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</si>
  <si>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</si>
  <si>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</si>
  <si>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</si>
  <si>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</si>
  <si>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</si>
  <si>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</si>
  <si>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</si>
  <si>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</si>
  <si>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</si>
  <si>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</si>
  <si>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</si>
  <si>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</si>
  <si>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</si>
  <si>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</si>
  <si>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</si>
  <si>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</si>
  <si>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</si>
  <si>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</si>
  <si>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</si>
  <si>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</si>
  <si>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</si>
  <si>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</si>
  <si>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</si>
  <si>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</si>
  <si>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</si>
  <si>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</si>
  <si>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</si>
  <si>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</si>
  <si>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</si>
  <si>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</si>
  <si>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</si>
  <si>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</si>
  <si>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</si>
  <si>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</si>
  <si>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</si>
  <si>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</si>
  <si>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</si>
  <si>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</si>
  <si>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</si>
  <si>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</si>
  <si>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</si>
  <si>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</si>
  <si>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</si>
  <si>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</si>
  <si>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</si>
  <si>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</si>
  <si>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722 - Zdravotechnika - vnitřní vodovod</t>
  </si>
  <si>
    <t xml:space="preserve">    767 - Konstrukce zámečnické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</si>
  <si>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</si>
  <si>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</si>
  <si>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</si>
  <si>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</si>
  <si>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</si>
  <si>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</si>
  <si>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</si>
  <si>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</si>
  <si>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</si>
  <si>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</si>
  <si>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</si>
  <si>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</si>
  <si>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</si>
  <si>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</si>
  <si>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</si>
  <si>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</si>
  <si>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</si>
  <si>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</si>
  <si>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</si>
  <si>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</si>
  <si>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</si>
  <si>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</si>
  <si>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</si>
  <si>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</si>
  <si>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</si>
  <si>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946113114</t>
  </si>
  <si>
    <t>Montáž pojízdných věží trubkových/dílcových o ploše přes 5 m2 v přes 3,5 do 4,5 m</t>
  </si>
  <si>
    <t>kus</t>
  </si>
  <si>
    <t>4</t>
  </si>
  <si>
    <t>-821297807</t>
  </si>
  <si>
    <t>946113214</t>
  </si>
  <si>
    <t>Příplatek k pojízdným věžím o ploše přes 5 m2 v přes 3,5 do 4,5 m za každý den použití</t>
  </si>
  <si>
    <t>-1976357290</t>
  </si>
  <si>
    <t>3</t>
  </si>
  <si>
    <t>946113814</t>
  </si>
  <si>
    <t>Demontáž pojízdných věží trubkových/dílcových o ploše přes 5 m2 v přes 3,5 do 4,5 m</t>
  </si>
  <si>
    <t>-805607398</t>
  </si>
  <si>
    <t>997</t>
  </si>
  <si>
    <t>Přesun sutě</t>
  </si>
  <si>
    <t>997013635</t>
  </si>
  <si>
    <t>Poplatek za uložení na skládce (skládkovné) komunálního odpadu kód odpadu 20 03 01</t>
  </si>
  <si>
    <t>t</t>
  </si>
  <si>
    <t>1963022045</t>
  </si>
  <si>
    <t>PSV</t>
  </si>
  <si>
    <t>Práce a dodávky PSV</t>
  </si>
  <si>
    <t>713</t>
  </si>
  <si>
    <t>Izolace tepelné</t>
  </si>
  <si>
    <t>5</t>
  </si>
  <si>
    <t>713490811</t>
  </si>
  <si>
    <t>Demontáž izolace tepelné oplechování pevné potrubí vnějšího obvodu do 500 mm</t>
  </si>
  <si>
    <t>m</t>
  </si>
  <si>
    <t>16</t>
  </si>
  <si>
    <t>1781930415</t>
  </si>
  <si>
    <t>722</t>
  </si>
  <si>
    <t>Zdravotechnika - vnitřní vodovod</t>
  </si>
  <si>
    <t>6</t>
  </si>
  <si>
    <t>722130803</t>
  </si>
  <si>
    <t>Demontáž potrubí ocelové pozinkované závitové DN přes 40 do 50</t>
  </si>
  <si>
    <t>1317531173</t>
  </si>
  <si>
    <t>7</t>
  </si>
  <si>
    <t>Přesun technologie upravy vody a zpětné připojení</t>
  </si>
  <si>
    <t>kpl</t>
  </si>
  <si>
    <t>-2094075684</t>
  </si>
  <si>
    <t>8</t>
  </si>
  <si>
    <t>722130806</t>
  </si>
  <si>
    <t>Demontáž potrubí ocelové pozinkované závitové DN do 100</t>
  </si>
  <si>
    <t>-675611177</t>
  </si>
  <si>
    <t>Demontáž potrubí ocelové pozinkované závitové DN do 125</t>
  </si>
  <si>
    <t>1944548255</t>
  </si>
  <si>
    <t>10</t>
  </si>
  <si>
    <t>722140122</t>
  </si>
  <si>
    <t>Potrubí vodovodní ocelové z ušlechtilé oceli spojované svarovaním DN125</t>
  </si>
  <si>
    <t>-1611936724</t>
  </si>
  <si>
    <t>11</t>
  </si>
  <si>
    <t>M</t>
  </si>
  <si>
    <t>55261342</t>
  </si>
  <si>
    <t>koleno 90° z ušlechtilé oceli (nerez) lisovací spoj pro rozvod pitné vody DN 108</t>
  </si>
  <si>
    <t>32</t>
  </si>
  <si>
    <t>1984352007</t>
  </si>
  <si>
    <t>12</t>
  </si>
  <si>
    <t>722175007.WVN</t>
  </si>
  <si>
    <t>Potrubí vodovodní plastové PP-RCT Wavin STABI PLUS S 3,2 svar polyfúze D 63x8,6 mm</t>
  </si>
  <si>
    <t>-2065355114</t>
  </si>
  <si>
    <t>13</t>
  </si>
  <si>
    <t>722175010.WVN</t>
  </si>
  <si>
    <t>Potrubí vodovodní plastové PP-RCT Wavin STABI PLUS S 4 svar polyfúze D 110x12,3 mm</t>
  </si>
  <si>
    <t>-2095978985</t>
  </si>
  <si>
    <t>14</t>
  </si>
  <si>
    <t>722181243</t>
  </si>
  <si>
    <t>Ochrana vodovodního potrubí přilepenými termoizolačními trubicemi z PE tl přes 13 do 20 mm DN přes 45 do 63 mm</t>
  </si>
  <si>
    <t>-143024530</t>
  </si>
  <si>
    <t>722181255</t>
  </si>
  <si>
    <t>Ochrana vodovodního potrubí přilepenými termoizolačními trubicemi z PE tl přes 20 do 25 mm DN přes 89 do 110 mm</t>
  </si>
  <si>
    <t>2124414770</t>
  </si>
  <si>
    <t>1470128872</t>
  </si>
  <si>
    <t>Tepelná izolace K-FLEX ST 133/25 mm</t>
  </si>
  <si>
    <t>2046917977</t>
  </si>
  <si>
    <t>17</t>
  </si>
  <si>
    <t>722182016</t>
  </si>
  <si>
    <t>Podpůrný žlab pro potrubí D 63</t>
  </si>
  <si>
    <t>677622697</t>
  </si>
  <si>
    <t>18</t>
  </si>
  <si>
    <t>722182017</t>
  </si>
  <si>
    <t>Podpůrný žlab pro potrubí D 110</t>
  </si>
  <si>
    <t>768833235</t>
  </si>
  <si>
    <t>19</t>
  </si>
  <si>
    <t>722190403</t>
  </si>
  <si>
    <t>Vyvedení a upevnění výpustku DN přes 50 do 100</t>
  </si>
  <si>
    <t>1023485734</t>
  </si>
  <si>
    <t>20</t>
  </si>
  <si>
    <t>722211212</t>
  </si>
  <si>
    <t>Šoupátko přírubové třmenové DN 50 PN 10 do 200°C těsnící sedlo mosaz/mosaz</t>
  </si>
  <si>
    <t>soubor</t>
  </si>
  <si>
    <t>1078141727</t>
  </si>
  <si>
    <t>722211213</t>
  </si>
  <si>
    <t>Šoupátko přírubové třmenové DN 65 PN 10 do 200°C těsnící sedlo mosaz/mosaz</t>
  </si>
  <si>
    <t>-748173152</t>
  </si>
  <si>
    <t>22</t>
  </si>
  <si>
    <t>722211214</t>
  </si>
  <si>
    <t>Šoupátko přírubové třmenové DN 80 PN 10 do 200°C těsnící sedlo mosaz/mosaz</t>
  </si>
  <si>
    <t>-951739681</t>
  </si>
  <si>
    <t>23</t>
  </si>
  <si>
    <t>722211215</t>
  </si>
  <si>
    <t>Šoupátko přírubové třmenové DN 100 PN 10 do 200°C těsnící sedlo mosaz/mosaz</t>
  </si>
  <si>
    <t>-392950845</t>
  </si>
  <si>
    <t>24</t>
  </si>
  <si>
    <t>722211216</t>
  </si>
  <si>
    <t>Šoupátko přírubové třmenové DN 125 PN 10 do 200°C těsnící sedlo mosaz/mosaz</t>
  </si>
  <si>
    <t>-1954491067</t>
  </si>
  <si>
    <t>25</t>
  </si>
  <si>
    <t>42210102</t>
  </si>
  <si>
    <t>kolo ruční pro Šoupátko přírubové</t>
  </si>
  <si>
    <t>679650889</t>
  </si>
  <si>
    <t>26</t>
  </si>
  <si>
    <t>WVN.FF440713W</t>
  </si>
  <si>
    <t xml:space="preserve">Čelní těsnění s ocelovou výztuží </t>
  </si>
  <si>
    <t>-1140441142</t>
  </si>
  <si>
    <t>27</t>
  </si>
  <si>
    <t>Rozdelovač DN200 výstupy DN 125,125, 50, 80, 100, 80, 80 , Konzoly 1m, vypouštení, manometr.Material NEREZ nutno zaměřit na stavbě</t>
  </si>
  <si>
    <t>1239748878</t>
  </si>
  <si>
    <t>28</t>
  </si>
  <si>
    <t>Izolace rozdelovače kaučuková min 40mm s ochrannou folií</t>
  </si>
  <si>
    <t>1839829651</t>
  </si>
  <si>
    <t>29</t>
  </si>
  <si>
    <t>Rozdelovač DN150 výstupy DN 65, 65, 65 Konzoly 1m, vypouštení, manometr.Material NEREZ nutno zaměřit na stavbě</t>
  </si>
  <si>
    <t>291775526</t>
  </si>
  <si>
    <t>30</t>
  </si>
  <si>
    <t>Spojovací material pro spoj přírub nerez sruby matice podložky</t>
  </si>
  <si>
    <t>přírub</t>
  </si>
  <si>
    <t>521797912</t>
  </si>
  <si>
    <t>31</t>
  </si>
  <si>
    <t>kotvící a uchycovací materiál</t>
  </si>
  <si>
    <t>-984036549</t>
  </si>
  <si>
    <t>WVN.PRI110NXXX</t>
  </si>
  <si>
    <t>EKOPLASTIK - Volná příruba PPR D 110/D100 (k lemovému nákružku)</t>
  </si>
  <si>
    <t>937762785</t>
  </si>
  <si>
    <t>33</t>
  </si>
  <si>
    <t>722290218</t>
  </si>
  <si>
    <t>Zkouška těsnosti vodovodního potrubí hrdlového nebo přírubového DN přes 100 do 200</t>
  </si>
  <si>
    <t>500248313</t>
  </si>
  <si>
    <t>34</t>
  </si>
  <si>
    <t>722290229</t>
  </si>
  <si>
    <t>Zkouška těsnosti vodovodního potrubí závitového DN přes 50 do 100</t>
  </si>
  <si>
    <t>505465375</t>
  </si>
  <si>
    <t>35</t>
  </si>
  <si>
    <t>722290237</t>
  </si>
  <si>
    <t>Proplach a dezinfekce vodovodního potrubí DN přes 80 do 200</t>
  </si>
  <si>
    <t>-1481607523</t>
  </si>
  <si>
    <t>36</t>
  </si>
  <si>
    <t>998722101</t>
  </si>
  <si>
    <t>Přesun hmot tonážní pro vnitřní vodovod v objektech v do 6 m</t>
  </si>
  <si>
    <t>-1823240954</t>
  </si>
  <si>
    <t>37</t>
  </si>
  <si>
    <t>998722205</t>
  </si>
  <si>
    <t>Přesun hmot procentní pro vnitřní vodovod v objektech v přes 36 do 48 m</t>
  </si>
  <si>
    <t>%</t>
  </si>
  <si>
    <t>-508130207</t>
  </si>
  <si>
    <t>767</t>
  </si>
  <si>
    <t>Konstrukce zámečnické</t>
  </si>
  <si>
    <t>38</t>
  </si>
  <si>
    <t>767995111</t>
  </si>
  <si>
    <t>Montáž atypických zámečnických konstrukcí hm do 5 kg</t>
  </si>
  <si>
    <t>kg</t>
  </si>
  <si>
    <t>875616622</t>
  </si>
  <si>
    <t>39</t>
  </si>
  <si>
    <t>RMAT0001</t>
  </si>
  <si>
    <t>atypická zámečnická konstrukce</t>
  </si>
  <si>
    <t>1298030977</t>
  </si>
  <si>
    <t>HZS</t>
  </si>
  <si>
    <t>Hodinové zúčtovací sazby</t>
  </si>
  <si>
    <t>40</t>
  </si>
  <si>
    <t>HZS1292</t>
  </si>
  <si>
    <t>Hodinová zúčtovací sazba stavební dělník</t>
  </si>
  <si>
    <t>hod</t>
  </si>
  <si>
    <t>512</t>
  </si>
  <si>
    <t>2003744502</t>
  </si>
  <si>
    <t>VRN</t>
  </si>
  <si>
    <t>Vedlejší rozpočtové náklady</t>
  </si>
  <si>
    <t>VRN1</t>
  </si>
  <si>
    <t>Průzkumné, geodetické a projektové práce</t>
  </si>
  <si>
    <t>41</t>
  </si>
  <si>
    <t>010001000</t>
  </si>
  <si>
    <t>1024</t>
  </si>
  <si>
    <t>1560841191</t>
  </si>
  <si>
    <t>VRN2</t>
  </si>
  <si>
    <t>Příprava staveniště</t>
  </si>
  <si>
    <t>42</t>
  </si>
  <si>
    <t>020001000</t>
  </si>
  <si>
    <t>-1191309781</t>
  </si>
  <si>
    <t>VRN3</t>
  </si>
  <si>
    <t>Zařízení staveniště</t>
  </si>
  <si>
    <t>43</t>
  </si>
  <si>
    <t>030001000</t>
  </si>
  <si>
    <t>-1920795178</t>
  </si>
  <si>
    <t>VRN7</t>
  </si>
  <si>
    <t>Provozní vlivy</t>
  </si>
  <si>
    <t>44</t>
  </si>
  <si>
    <t>070001000</t>
  </si>
  <si>
    <t>Provozní vlivy, práce za provozu, bez možnosti odstávky vody</t>
  </si>
  <si>
    <t>-288099064</t>
  </si>
  <si>
    <t>Rekonstrukce hlavního rozdělovače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</si>
</sst>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K6" sqref="K6:AJ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56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8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R5" s="16"/>
      <c r="BE5" s="184" t="s">
        <v>14</v>
      </c>
      <c r="BS5" s="13" t="s">
        <v>6</v>
      </c>
    </row>
    <row r="6" spans="2:71" ht="36.95" customHeight="1">
      <c r="B6" s="16"/>
      <c r="D6" s="22" t="s">
        <v>15</v>
      </c>
      <c r="K6" s="188" t="s">
        <v>311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R6" s="16"/>
      <c r="BE6" s="185"/>
      <c r="BS6" s="13" t="s">
        <v>6</v>
      </c>
    </row>
    <row r="7" spans="2:71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85"/>
      <c r="BS7" s="13" t="s">
        <v>6</v>
      </c>
    </row>
    <row r="8" spans="2:71" ht="12" customHeight="1">
      <c r="B8" s="16"/>
      <c r="D8" s="23" t="s">
        <v>18</v>
      </c>
      <c r="K8" s="21" t="s">
        <v>19</v>
      </c>
      <c r="AK8" s="23" t="s">
        <v>20</v>
      </c>
      <c r="AN8" s="197">
        <v>45408</v>
      </c>
      <c r="AR8" s="16"/>
      <c r="BE8" s="185"/>
      <c r="BS8" s="13" t="s">
        <v>6</v>
      </c>
    </row>
    <row r="9" spans="2:71" ht="14.45" customHeight="1">
      <c r="B9" s="16"/>
      <c r="AR9" s="16"/>
      <c r="BE9" s="185"/>
      <c r="BS9" s="13" t="s">
        <v>6</v>
      </c>
    </row>
    <row r="10" spans="2:71" ht="12" customHeight="1">
      <c r="B10" s="16"/>
      <c r="D10" s="23" t="s">
        <v>21</v>
      </c>
      <c r="AK10" s="23" t="s">
        <v>22</v>
      </c>
      <c r="AN10" s="21" t="s">
        <v>1</v>
      </c>
      <c r="AR10" s="16"/>
      <c r="BE10" s="185"/>
      <c r="BS10" s="13" t="s">
        <v>6</v>
      </c>
    </row>
    <row r="11" spans="2:71" ht="18.4" customHeight="1">
      <c r="B11" s="16"/>
      <c r="E11" s="21" t="s">
        <v>19</v>
      </c>
      <c r="AK11" s="23" t="s">
        <v>23</v>
      </c>
      <c r="AN11" s="21" t="s">
        <v>1</v>
      </c>
      <c r="AR11" s="16"/>
      <c r="BE11" s="185"/>
      <c r="BS11" s="13" t="s">
        <v>6</v>
      </c>
    </row>
    <row r="12" spans="2:71" ht="6.95" customHeight="1">
      <c r="B12" s="16"/>
      <c r="AR12" s="16"/>
      <c r="BE12" s="185"/>
      <c r="BS12" s="13" t="s">
        <v>6</v>
      </c>
    </row>
    <row r="13" spans="2:71" ht="12" customHeight="1">
      <c r="B13" s="16"/>
      <c r="D13" s="23" t="s">
        <v>24</v>
      </c>
      <c r="AK13" s="23" t="s">
        <v>22</v>
      </c>
      <c r="AN13" s="25" t="s">
        <v>25</v>
      </c>
      <c r="AR13" s="16"/>
      <c r="BE13" s="185"/>
      <c r="BS13" s="13" t="s">
        <v>6</v>
      </c>
    </row>
    <row r="14" spans="2:71" ht="12.75">
      <c r="B14" s="16"/>
      <c r="E14" s="189" t="s">
        <v>25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23" t="s">
        <v>23</v>
      </c>
      <c r="AN14" s="25" t="s">
        <v>25</v>
      </c>
      <c r="AR14" s="16"/>
      <c r="BE14" s="185"/>
      <c r="BS14" s="13" t="s">
        <v>6</v>
      </c>
    </row>
    <row r="15" spans="2:71" ht="6.95" customHeight="1">
      <c r="B15" s="16"/>
      <c r="AR15" s="16"/>
      <c r="BE15" s="185"/>
      <c r="BS15" s="13" t="s">
        <v>3</v>
      </c>
    </row>
    <row r="16" spans="2:71" ht="12" customHeight="1">
      <c r="B16" s="16"/>
      <c r="D16" s="23" t="s">
        <v>26</v>
      </c>
      <c r="AK16" s="23" t="s">
        <v>22</v>
      </c>
      <c r="AN16" s="21" t="s">
        <v>1</v>
      </c>
      <c r="AR16" s="16"/>
      <c r="BE16" s="185"/>
      <c r="BS16" s="13" t="s">
        <v>3</v>
      </c>
    </row>
    <row r="17" spans="2:71" ht="18.4" customHeight="1">
      <c r="B17" s="16"/>
      <c r="E17" s="21" t="s">
        <v>19</v>
      </c>
      <c r="AK17" s="23" t="s">
        <v>23</v>
      </c>
      <c r="AN17" s="21" t="s">
        <v>1</v>
      </c>
      <c r="AR17" s="16"/>
      <c r="BE17" s="185"/>
      <c r="BS17" s="13" t="s">
        <v>27</v>
      </c>
    </row>
    <row r="18" spans="2:71" ht="6.95" customHeight="1">
      <c r="B18" s="16"/>
      <c r="AR18" s="16"/>
      <c r="BE18" s="185"/>
      <c r="BS18" s="13" t="s">
        <v>6</v>
      </c>
    </row>
    <row r="19" spans="2:71" ht="12" customHeight="1">
      <c r="B19" s="16"/>
      <c r="D19" s="23" t="s">
        <v>28</v>
      </c>
      <c r="AK19" s="23" t="s">
        <v>22</v>
      </c>
      <c r="AN19" s="21" t="s">
        <v>1</v>
      </c>
      <c r="AR19" s="16"/>
      <c r="BE19" s="185"/>
      <c r="BS19" s="13" t="s">
        <v>6</v>
      </c>
    </row>
    <row r="20" spans="2:71" ht="18.4" customHeight="1">
      <c r="B20" s="16"/>
      <c r="E20" s="21" t="s">
        <v>19</v>
      </c>
      <c r="AK20" s="23" t="s">
        <v>23</v>
      </c>
      <c r="AN20" s="21" t="s">
        <v>1</v>
      </c>
      <c r="AR20" s="16"/>
      <c r="BE20" s="185"/>
      <c r="BS20" s="13" t="s">
        <v>27</v>
      </c>
    </row>
    <row r="21" spans="2:57" ht="6.95" customHeight="1">
      <c r="B21" s="16"/>
      <c r="AR21" s="16"/>
      <c r="BE21" s="185"/>
    </row>
    <row r="22" spans="2:57" ht="12" customHeight="1">
      <c r="B22" s="16"/>
      <c r="D22" s="23" t="s">
        <v>29</v>
      </c>
      <c r="AR22" s="16"/>
      <c r="BE22" s="185"/>
    </row>
    <row r="23" spans="2:57" ht="16.5" customHeight="1">
      <c r="B23" s="16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6"/>
      <c r="BE23" s="185"/>
    </row>
    <row r="24" spans="2:57" ht="6.95" customHeight="1">
      <c r="B24" s="16"/>
      <c r="AR24" s="16"/>
      <c r="BE24" s="185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5"/>
    </row>
    <row r="26" spans="2:57" s="1" customFormat="1" ht="25.9" customHeight="1">
      <c r="B26" s="28"/>
      <c r="D26" s="29" t="s">
        <v>30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2">
        <f>ROUND(AG94,2)</f>
        <v>0</v>
      </c>
      <c r="AL26" s="193"/>
      <c r="AM26" s="193"/>
      <c r="AN26" s="193"/>
      <c r="AO26" s="193"/>
      <c r="AR26" s="28"/>
      <c r="BE26" s="185"/>
    </row>
    <row r="27" spans="2:57" s="1" customFormat="1" ht="6.95" customHeight="1">
      <c r="B27" s="28"/>
      <c r="AR27" s="28"/>
      <c r="BE27" s="185"/>
    </row>
    <row r="28" spans="2:57" s="1" customFormat="1" ht="12.75">
      <c r="B28" s="28"/>
      <c r="L28" s="194" t="s">
        <v>31</v>
      </c>
      <c r="M28" s="194"/>
      <c r="N28" s="194"/>
      <c r="O28" s="194"/>
      <c r="P28" s="194"/>
      <c r="W28" s="194" t="s">
        <v>32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33</v>
      </c>
      <c r="AL28" s="194"/>
      <c r="AM28" s="194"/>
      <c r="AN28" s="194"/>
      <c r="AO28" s="194"/>
      <c r="AR28" s="28"/>
      <c r="BE28" s="185"/>
    </row>
    <row r="29" spans="2:57" s="2" customFormat="1" ht="14.45" customHeight="1">
      <c r="B29" s="32"/>
      <c r="D29" s="23" t="s">
        <v>34</v>
      </c>
      <c r="F29" s="23" t="s">
        <v>35</v>
      </c>
      <c r="L29" s="179">
        <v>0.21</v>
      </c>
      <c r="M29" s="178"/>
      <c r="N29" s="178"/>
      <c r="O29" s="178"/>
      <c r="P29" s="178"/>
      <c r="W29" s="177">
        <f>ROUND(AZ94,2)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ROUND(AV94,2)</f>
        <v>0</v>
      </c>
      <c r="AL29" s="178"/>
      <c r="AM29" s="178"/>
      <c r="AN29" s="178"/>
      <c r="AO29" s="178"/>
      <c r="AR29" s="32"/>
      <c r="BE29" s="186"/>
    </row>
    <row r="30" spans="2:57" s="2" customFormat="1" ht="14.45" customHeight="1">
      <c r="B30" s="32"/>
      <c r="F30" s="23" t="s">
        <v>36</v>
      </c>
      <c r="L30" s="179">
        <v>0.15</v>
      </c>
      <c r="M30" s="178"/>
      <c r="N30" s="178"/>
      <c r="O30" s="178"/>
      <c r="P30" s="178"/>
      <c r="W30" s="177">
        <f>ROUND(BA94,2)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ROUND(AW94,2)</f>
        <v>0</v>
      </c>
      <c r="AL30" s="178"/>
      <c r="AM30" s="178"/>
      <c r="AN30" s="178"/>
      <c r="AO30" s="178"/>
      <c r="AR30" s="32"/>
      <c r="BE30" s="186"/>
    </row>
    <row r="31" spans="2:57" s="2" customFormat="1" ht="14.45" customHeight="1" hidden="1">
      <c r="B31" s="32"/>
      <c r="F31" s="23" t="s">
        <v>37</v>
      </c>
      <c r="L31" s="179">
        <v>0.21</v>
      </c>
      <c r="M31" s="178"/>
      <c r="N31" s="178"/>
      <c r="O31" s="178"/>
      <c r="P31" s="178"/>
      <c r="W31" s="177">
        <f>ROUND(BB94,2)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2"/>
      <c r="BE31" s="186"/>
    </row>
    <row r="32" spans="2:57" s="2" customFormat="1" ht="14.45" customHeight="1" hidden="1">
      <c r="B32" s="32"/>
      <c r="F32" s="23" t="s">
        <v>38</v>
      </c>
      <c r="L32" s="179">
        <v>0.15</v>
      </c>
      <c r="M32" s="178"/>
      <c r="N32" s="178"/>
      <c r="O32" s="178"/>
      <c r="P32" s="178"/>
      <c r="W32" s="177">
        <f>ROUND(BC94,2)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2"/>
      <c r="BE32" s="186"/>
    </row>
    <row r="33" spans="2:57" s="2" customFormat="1" ht="14.45" customHeight="1" hidden="1">
      <c r="B33" s="32"/>
      <c r="F33" s="23" t="s">
        <v>39</v>
      </c>
      <c r="L33" s="179">
        <v>0</v>
      </c>
      <c r="M33" s="178"/>
      <c r="N33" s="178"/>
      <c r="O33" s="178"/>
      <c r="P33" s="178"/>
      <c r="W33" s="177">
        <f>ROUND(BD94,2)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32"/>
      <c r="BE33" s="186"/>
    </row>
    <row r="34" spans="2:57" s="1" customFormat="1" ht="6.95" customHeight="1">
      <c r="B34" s="28"/>
      <c r="AR34" s="28"/>
      <c r="BE34" s="185"/>
    </row>
    <row r="35" spans="2:44" s="1" customFormat="1" ht="25.9" customHeight="1">
      <c r="B35" s="28"/>
      <c r="C35" s="33"/>
      <c r="D35" s="34" t="s">
        <v>40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41</v>
      </c>
      <c r="U35" s="35"/>
      <c r="V35" s="35"/>
      <c r="W35" s="35"/>
      <c r="X35" s="180" t="s">
        <v>42</v>
      </c>
      <c r="Y35" s="181"/>
      <c r="Z35" s="181"/>
      <c r="AA35" s="181"/>
      <c r="AB35" s="181"/>
      <c r="AC35" s="35"/>
      <c r="AD35" s="35"/>
      <c r="AE35" s="35"/>
      <c r="AF35" s="35"/>
      <c r="AG35" s="35"/>
      <c r="AH35" s="35"/>
      <c r="AI35" s="35"/>
      <c r="AJ35" s="35"/>
      <c r="AK35" s="182">
        <f>SUM(AK26:AK33)</f>
        <v>0</v>
      </c>
      <c r="AL35" s="181"/>
      <c r="AM35" s="181"/>
      <c r="AN35" s="181"/>
      <c r="AO35" s="183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8"/>
      <c r="D60" s="39" t="s">
        <v>45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46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45</v>
      </c>
      <c r="AI60" s="30"/>
      <c r="AJ60" s="30"/>
      <c r="AK60" s="30"/>
      <c r="AL60" s="30"/>
      <c r="AM60" s="39" t="s">
        <v>46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8"/>
      <c r="D64" s="37" t="s">
        <v>47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48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8"/>
      <c r="D75" s="39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46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45</v>
      </c>
      <c r="AI75" s="30"/>
      <c r="AJ75" s="30"/>
      <c r="AK75" s="30"/>
      <c r="AL75" s="30"/>
      <c r="AM75" s="39" t="s">
        <v>46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49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AR84" s="44"/>
    </row>
    <row r="85" spans="2:44" s="4" customFormat="1" ht="36.95" customHeight="1">
      <c r="B85" s="45"/>
      <c r="C85" s="46" t="s">
        <v>15</v>
      </c>
      <c r="L85" s="168" t="s">
        <v>311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18</v>
      </c>
      <c r="L87" s="47" t="str">
        <f>IF(K8="","",K8)</f>
        <v xml:space="preserve"> </v>
      </c>
      <c r="AI87" s="23" t="s">
        <v>20</v>
      </c>
      <c r="AM87" s="170">
        <f>IF(AN8="","",AN8)</f>
        <v>45408</v>
      </c>
      <c r="AN87" s="170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21</v>
      </c>
      <c r="L89" s="3" t="str">
        <f>IF(E11="","",E11)</f>
        <v xml:space="preserve"> </v>
      </c>
      <c r="AI89" s="23" t="s">
        <v>26</v>
      </c>
      <c r="AM89" s="171" t="str">
        <f>IF(E17="","",E17)</f>
        <v xml:space="preserve"> </v>
      </c>
      <c r="AN89" s="172"/>
      <c r="AO89" s="172"/>
      <c r="AP89" s="172"/>
      <c r="AR89" s="28"/>
      <c r="AS89" s="173" t="s">
        <v>50</v>
      </c>
      <c r="AT89" s="174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24</v>
      </c>
      <c r="L90" s="3" t="str">
        <f>IF(E14="Vyplň údaj","",E14)</f>
        <v/>
      </c>
      <c r="AI90" s="23" t="s">
        <v>28</v>
      </c>
      <c r="AM90" s="171" t="str">
        <f>IF(E20="","",E20)</f>
        <v xml:space="preserve"> </v>
      </c>
      <c r="AN90" s="172"/>
      <c r="AO90" s="172"/>
      <c r="AP90" s="172"/>
      <c r="AR90" s="28"/>
      <c r="AS90" s="175"/>
      <c r="AT90" s="176"/>
      <c r="BD90" s="51"/>
    </row>
    <row r="91" spans="2:56" s="1" customFormat="1" ht="10.9" customHeight="1">
      <c r="B91" s="28"/>
      <c r="AR91" s="28"/>
      <c r="AS91" s="175"/>
      <c r="AT91" s="176"/>
      <c r="BD91" s="51"/>
    </row>
    <row r="92" spans="2:56" s="1" customFormat="1" ht="29.25" customHeight="1">
      <c r="B92" s="28"/>
      <c r="C92" s="158" t="s">
        <v>51</v>
      </c>
      <c r="D92" s="159"/>
      <c r="E92" s="159"/>
      <c r="F92" s="159"/>
      <c r="G92" s="159"/>
      <c r="H92" s="52"/>
      <c r="I92" s="160" t="s">
        <v>52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53</v>
      </c>
      <c r="AH92" s="159"/>
      <c r="AI92" s="159"/>
      <c r="AJ92" s="159"/>
      <c r="AK92" s="159"/>
      <c r="AL92" s="159"/>
      <c r="AM92" s="159"/>
      <c r="AN92" s="160" t="s">
        <v>54</v>
      </c>
      <c r="AO92" s="159"/>
      <c r="AP92" s="162"/>
      <c r="AQ92" s="53" t="s">
        <v>55</v>
      </c>
      <c r="AR92" s="28"/>
      <c r="AS92" s="54" t="s">
        <v>56</v>
      </c>
      <c r="AT92" s="55" t="s">
        <v>57</v>
      </c>
      <c r="AU92" s="55" t="s">
        <v>58</v>
      </c>
      <c r="AV92" s="55" t="s">
        <v>59</v>
      </c>
      <c r="AW92" s="55" t="s">
        <v>60</v>
      </c>
      <c r="AX92" s="55" t="s">
        <v>61</v>
      </c>
      <c r="AY92" s="55" t="s">
        <v>62</v>
      </c>
      <c r="AZ92" s="55" t="s">
        <v>63</v>
      </c>
      <c r="BA92" s="55" t="s">
        <v>64</v>
      </c>
      <c r="BB92" s="55" t="s">
        <v>65</v>
      </c>
      <c r="BC92" s="55" t="s">
        <v>66</v>
      </c>
      <c r="BD92" s="56" t="s">
        <v>67</v>
      </c>
    </row>
    <row r="93" spans="2:56" s="1" customFormat="1" ht="10.9" customHeight="1">
      <c r="B93" s="28"/>
      <c r="AR93" s="28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8"/>
      <c r="C94" s="59" t="s">
        <v>68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0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69</v>
      </c>
      <c r="BT94" s="67" t="s">
        <v>70</v>
      </c>
      <c r="BV94" s="67" t="s">
        <v>71</v>
      </c>
      <c r="BW94" s="67" t="s">
        <v>4</v>
      </c>
      <c r="BX94" s="67" t="s">
        <v>72</v>
      </c>
      <c r="CL94" s="67" t="s">
        <v>1</v>
      </c>
    </row>
    <row r="95" spans="1:90" s="6" customFormat="1" ht="24.75" customHeight="1">
      <c r="A95" s="68" t="s">
        <v>73</v>
      </c>
      <c r="B95" s="69"/>
      <c r="C95" s="70"/>
      <c r="D95" s="165"/>
      <c r="E95" s="165"/>
      <c r="F95" s="165"/>
      <c r="G95" s="165"/>
      <c r="H95" s="165"/>
      <c r="I95" s="71"/>
      <c r="J95" s="168" t="s">
        <v>311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3">
        <f>'Položkový rozpočet'!J28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2" t="s">
        <v>74</v>
      </c>
      <c r="AR95" s="69"/>
      <c r="AS95" s="73">
        <v>0</v>
      </c>
      <c r="AT95" s="74">
        <f>ROUND(SUM(AV95:AW95),2)</f>
        <v>0</v>
      </c>
      <c r="AU95" s="75">
        <f>'Položkový rozpočet'!P125</f>
        <v>0</v>
      </c>
      <c r="AV95" s="74">
        <f>'Položkový rozpočet'!J31</f>
        <v>0</v>
      </c>
      <c r="AW95" s="74">
        <f>'Položkový rozpočet'!J32</f>
        <v>0</v>
      </c>
      <c r="AX95" s="74">
        <f>'Položkový rozpočet'!J33</f>
        <v>0</v>
      </c>
      <c r="AY95" s="74">
        <f>'Položkový rozpočet'!J34</f>
        <v>0</v>
      </c>
      <c r="AZ95" s="74">
        <f>'Položkový rozpočet'!F31</f>
        <v>0</v>
      </c>
      <c r="BA95" s="74">
        <f>'Položkový rozpočet'!F32</f>
        <v>0</v>
      </c>
      <c r="BB95" s="74">
        <f>'Položkový rozpočet'!F33</f>
        <v>0</v>
      </c>
      <c r="BC95" s="74">
        <f>'Položkový rozpočet'!F34</f>
        <v>0</v>
      </c>
      <c r="BD95" s="76">
        <f>'Položkový rozpočet'!F35</f>
        <v>0</v>
      </c>
      <c r="BT95" s="77" t="s">
        <v>75</v>
      </c>
      <c r="BU95" s="77" t="s">
        <v>76</v>
      </c>
      <c r="BV95" s="77" t="s">
        <v>71</v>
      </c>
      <c r="BW95" s="77" t="s">
        <v>4</v>
      </c>
      <c r="BX95" s="77" t="s">
        <v>72</v>
      </c>
      <c r="CL95" s="77" t="s">
        <v>1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39 - Nemocnice Břeclav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83"/>
  <sheetViews>
    <sheetView showGridLines="0" workbookViewId="0" topLeftCell="A1">
      <selection activeCell="E7" sqref="E7:H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ht="24.95" customHeight="1">
      <c r="B4" s="16"/>
      <c r="D4" s="17" t="s">
        <v>78</v>
      </c>
      <c r="L4" s="16"/>
      <c r="M4" s="78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8"/>
      <c r="D6" s="23" t="s">
        <v>15</v>
      </c>
      <c r="L6" s="28"/>
    </row>
    <row r="7" spans="2:12" s="1" customFormat="1" ht="16.5" customHeight="1">
      <c r="B7" s="28"/>
      <c r="E7" s="168" t="s">
        <v>311</v>
      </c>
      <c r="F7" s="195"/>
      <c r="G7" s="195"/>
      <c r="H7" s="195"/>
      <c r="L7" s="28"/>
    </row>
    <row r="8" spans="2:12" s="1" customFormat="1" ht="12">
      <c r="B8" s="28"/>
      <c r="L8" s="28"/>
    </row>
    <row r="9" spans="2:12" s="1" customFormat="1" ht="12" customHeight="1">
      <c r="B9" s="28"/>
      <c r="D9" s="23" t="s">
        <v>16</v>
      </c>
      <c r="F9" s="21" t="s">
        <v>1</v>
      </c>
      <c r="I9" s="23" t="s">
        <v>17</v>
      </c>
      <c r="J9" s="21" t="s">
        <v>1</v>
      </c>
      <c r="L9" s="28"/>
    </row>
    <row r="10" spans="2:12" s="1" customFormat="1" ht="12" customHeight="1">
      <c r="B10" s="28"/>
      <c r="D10" s="23" t="s">
        <v>18</v>
      </c>
      <c r="F10" s="21" t="s">
        <v>19</v>
      </c>
      <c r="I10" s="23" t="s">
        <v>20</v>
      </c>
      <c r="J10" s="48">
        <f>'Rekapitulace stavby'!AN8</f>
        <v>45408</v>
      </c>
      <c r="L10" s="28"/>
    </row>
    <row r="11" spans="2:12" s="1" customFormat="1" ht="10.9" customHeight="1">
      <c r="B11" s="28"/>
      <c r="L11" s="28"/>
    </row>
    <row r="12" spans="2:12" s="1" customFormat="1" ht="12" customHeight="1">
      <c r="B12" s="28"/>
      <c r="D12" s="23" t="s">
        <v>21</v>
      </c>
      <c r="I12" s="23" t="s">
        <v>22</v>
      </c>
      <c r="J12" s="21" t="str">
        <f>IF('Rekapitulace stavby'!AN10="","",'Rekapitulace stavby'!AN10)</f>
        <v/>
      </c>
      <c r="L12" s="28"/>
    </row>
    <row r="13" spans="2:12" s="1" customFormat="1" ht="18" customHeight="1">
      <c r="B13" s="28"/>
      <c r="E13" s="21" t="str">
        <f>IF('Rekapitulace stavby'!E11="","",'Rekapitulace stavby'!E11)</f>
        <v xml:space="preserve"> </v>
      </c>
      <c r="I13" s="23" t="s">
        <v>23</v>
      </c>
      <c r="J13" s="21" t="str">
        <f>IF('Rekapitulace stavby'!AN11="","",'Rekapitulace stavby'!AN11)</f>
        <v/>
      </c>
      <c r="L13" s="28"/>
    </row>
    <row r="14" spans="2:12" s="1" customFormat="1" ht="6.95" customHeight="1">
      <c r="B14" s="28"/>
      <c r="L14" s="28"/>
    </row>
    <row r="15" spans="2:12" s="1" customFormat="1" ht="12" customHeight="1">
      <c r="B15" s="28"/>
      <c r="D15" s="23" t="s">
        <v>24</v>
      </c>
      <c r="I15" s="23" t="s">
        <v>22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196" t="str">
        <f>'Rekapitulace stavby'!E14</f>
        <v>Vyplň údaj</v>
      </c>
      <c r="F16" s="187"/>
      <c r="G16" s="187"/>
      <c r="H16" s="187"/>
      <c r="I16" s="23" t="s">
        <v>23</v>
      </c>
      <c r="J16" s="24" t="str">
        <f>'Rekapitulace stavby'!AN14</f>
        <v>Vyplň údaj</v>
      </c>
      <c r="L16" s="28"/>
    </row>
    <row r="17" spans="2:12" s="1" customFormat="1" ht="6.95" customHeight="1">
      <c r="B17" s="28"/>
      <c r="L17" s="28"/>
    </row>
    <row r="18" spans="2:12" s="1" customFormat="1" ht="12" customHeight="1">
      <c r="B18" s="28"/>
      <c r="D18" s="23" t="s">
        <v>26</v>
      </c>
      <c r="I18" s="23" t="s">
        <v>22</v>
      </c>
      <c r="J18" s="21" t="str">
        <f>IF('Rekapitulace stavby'!AN16="","",'Rekapitulace stavby'!AN16)</f>
        <v/>
      </c>
      <c r="L18" s="28"/>
    </row>
    <row r="19" spans="2:12" s="1" customFormat="1" ht="18" customHeight="1">
      <c r="B19" s="28"/>
      <c r="E19" s="21" t="str">
        <f>IF('Rekapitulace stavby'!E17="","",'Rekapitulace stavby'!E17)</f>
        <v xml:space="preserve"> </v>
      </c>
      <c r="I19" s="23" t="s">
        <v>23</v>
      </c>
      <c r="J19" s="21" t="str">
        <f>IF('Rekapitulace stavby'!AN17="","",'Rekapitulace stavby'!AN17)</f>
        <v/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28</v>
      </c>
      <c r="I21" s="23" t="s">
        <v>22</v>
      </c>
      <c r="J21" s="21" t="str">
        <f>IF('Rekapitulace stavby'!AN19="","",'Rekapitulace stavby'!AN19)</f>
        <v/>
      </c>
      <c r="L21" s="28"/>
    </row>
    <row r="22" spans="2:12" s="1" customFormat="1" ht="18" customHeight="1">
      <c r="B22" s="28"/>
      <c r="E22" s="21" t="str">
        <f>IF('Rekapitulace stavby'!E20="","",'Rekapitulace stavby'!E20)</f>
        <v xml:space="preserve"> </v>
      </c>
      <c r="I22" s="23" t="s">
        <v>23</v>
      </c>
      <c r="J22" s="21" t="str">
        <f>IF('Rekapitulace stavby'!AN20="","",'Rekapitulace stavby'!AN20)</f>
        <v/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29</v>
      </c>
      <c r="L24" s="28"/>
    </row>
    <row r="25" spans="2:12" s="7" customFormat="1" ht="16.5" customHeight="1">
      <c r="B25" s="79"/>
      <c r="E25" s="191" t="s">
        <v>1</v>
      </c>
      <c r="F25" s="191"/>
      <c r="G25" s="191"/>
      <c r="H25" s="191"/>
      <c r="L25" s="79"/>
    </row>
    <row r="26" spans="2:12" s="1" customFormat="1" ht="6.95" customHeight="1">
      <c r="B26" s="28"/>
      <c r="L26" s="28"/>
    </row>
    <row r="27" spans="2:12" s="1" customFormat="1" ht="6.95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0" t="s">
        <v>30</v>
      </c>
      <c r="J28" s="61">
        <f>ROUND(J125,2)</f>
        <v>0</v>
      </c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5" customHeight="1">
      <c r="B30" s="28"/>
      <c r="F30" s="31" t="s">
        <v>32</v>
      </c>
      <c r="I30" s="31" t="s">
        <v>31</v>
      </c>
      <c r="J30" s="31" t="s">
        <v>33</v>
      </c>
      <c r="L30" s="28"/>
    </row>
    <row r="31" spans="2:12" s="1" customFormat="1" ht="14.45" customHeight="1">
      <c r="B31" s="28"/>
      <c r="D31" s="81" t="s">
        <v>34</v>
      </c>
      <c r="E31" s="23" t="s">
        <v>35</v>
      </c>
      <c r="F31" s="82">
        <f>ROUND((SUM(BE125:BE182)),2)</f>
        <v>0</v>
      </c>
      <c r="I31" s="83">
        <v>0.21</v>
      </c>
      <c r="J31" s="82">
        <f>ROUND(((SUM(BE125:BE182))*I31),2)</f>
        <v>0</v>
      </c>
      <c r="L31" s="28"/>
    </row>
    <row r="32" spans="2:12" s="1" customFormat="1" ht="14.45" customHeight="1">
      <c r="B32" s="28"/>
      <c r="E32" s="23" t="s">
        <v>36</v>
      </c>
      <c r="F32" s="82">
        <f>ROUND((SUM(BF125:BF182)),2)</f>
        <v>0</v>
      </c>
      <c r="I32" s="83">
        <v>0.15</v>
      </c>
      <c r="J32" s="82">
        <f>ROUND(((SUM(BF125:BF182))*I32),2)</f>
        <v>0</v>
      </c>
      <c r="L32" s="28"/>
    </row>
    <row r="33" spans="2:12" s="1" customFormat="1" ht="14.45" customHeight="1" hidden="1">
      <c r="B33" s="28"/>
      <c r="E33" s="23" t="s">
        <v>37</v>
      </c>
      <c r="F33" s="82">
        <f>ROUND((SUM(BG125:BG182)),2)</f>
        <v>0</v>
      </c>
      <c r="I33" s="83">
        <v>0.21</v>
      </c>
      <c r="J33" s="82">
        <f>0</f>
        <v>0</v>
      </c>
      <c r="L33" s="28"/>
    </row>
    <row r="34" spans="2:12" s="1" customFormat="1" ht="14.45" customHeight="1" hidden="1">
      <c r="B34" s="28"/>
      <c r="E34" s="23" t="s">
        <v>38</v>
      </c>
      <c r="F34" s="82">
        <f>ROUND((SUM(BH125:BH182)),2)</f>
        <v>0</v>
      </c>
      <c r="I34" s="83">
        <v>0.15</v>
      </c>
      <c r="J34" s="82">
        <f>0</f>
        <v>0</v>
      </c>
      <c r="L34" s="28"/>
    </row>
    <row r="35" spans="2:12" s="1" customFormat="1" ht="14.45" customHeight="1" hidden="1">
      <c r="B35" s="28"/>
      <c r="E35" s="23" t="s">
        <v>39</v>
      </c>
      <c r="F35" s="82">
        <f>ROUND((SUM(BI125:BI182)),2)</f>
        <v>0</v>
      </c>
      <c r="I35" s="83">
        <v>0</v>
      </c>
      <c r="J35" s="82">
        <f>0</f>
        <v>0</v>
      </c>
      <c r="L35" s="28"/>
    </row>
    <row r="36" spans="2:12" s="1" customFormat="1" ht="6.95" customHeight="1">
      <c r="B36" s="28"/>
      <c r="L36" s="28"/>
    </row>
    <row r="37" spans="2:12" s="1" customFormat="1" ht="25.35" customHeight="1">
      <c r="B37" s="28"/>
      <c r="C37" s="84"/>
      <c r="D37" s="85" t="s">
        <v>40</v>
      </c>
      <c r="E37" s="52"/>
      <c r="F37" s="52"/>
      <c r="G37" s="86" t="s">
        <v>41</v>
      </c>
      <c r="H37" s="87" t="s">
        <v>42</v>
      </c>
      <c r="I37" s="52"/>
      <c r="J37" s="88">
        <f>SUM(J28:J35)</f>
        <v>0</v>
      </c>
      <c r="K37" s="89"/>
      <c r="L37" s="28"/>
    </row>
    <row r="38" spans="2:12" s="1" customFormat="1" ht="14.45" customHeight="1">
      <c r="B38" s="28"/>
      <c r="L38" s="28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8"/>
      <c r="D61" s="39" t="s">
        <v>45</v>
      </c>
      <c r="E61" s="30"/>
      <c r="F61" s="90" t="s">
        <v>46</v>
      </c>
      <c r="G61" s="39" t="s">
        <v>45</v>
      </c>
      <c r="H61" s="30"/>
      <c r="I61" s="30"/>
      <c r="J61" s="91" t="s">
        <v>46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8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8"/>
      <c r="D76" s="39" t="s">
        <v>45</v>
      </c>
      <c r="E76" s="30"/>
      <c r="F76" s="90" t="s">
        <v>46</v>
      </c>
      <c r="G76" s="39" t="s">
        <v>45</v>
      </c>
      <c r="H76" s="30"/>
      <c r="I76" s="30"/>
      <c r="J76" s="91" t="s">
        <v>46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79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168" t="str">
        <f>E7</f>
        <v>Rekonstrukce hlavního rozdělovače vody</v>
      </c>
      <c r="F85" s="195"/>
      <c r="G85" s="195"/>
      <c r="H85" s="195"/>
      <c r="L85" s="28"/>
    </row>
    <row r="86" spans="2:12" s="1" customFormat="1" ht="6.95" customHeight="1">
      <c r="B86" s="28"/>
      <c r="L86" s="28"/>
    </row>
    <row r="87" spans="2:12" s="1" customFormat="1" ht="12" customHeight="1">
      <c r="B87" s="28"/>
      <c r="C87" s="23" t="s">
        <v>18</v>
      </c>
      <c r="F87" s="21" t="str">
        <f>F10</f>
        <v xml:space="preserve"> </v>
      </c>
      <c r="I87" s="23" t="s">
        <v>20</v>
      </c>
      <c r="J87" s="48">
        <f>IF(J10="","",J10)</f>
        <v>45408</v>
      </c>
      <c r="L87" s="28"/>
    </row>
    <row r="88" spans="2:12" s="1" customFormat="1" ht="6.95" customHeight="1">
      <c r="B88" s="28"/>
      <c r="L88" s="28"/>
    </row>
    <row r="89" spans="2:12" s="1" customFormat="1" ht="15.2" customHeight="1">
      <c r="B89" s="28"/>
      <c r="C89" s="23" t="s">
        <v>21</v>
      </c>
      <c r="F89" s="21" t="str">
        <f>E13</f>
        <v xml:space="preserve"> </v>
      </c>
      <c r="I89" s="23" t="s">
        <v>26</v>
      </c>
      <c r="J89" s="26" t="str">
        <f>E19</f>
        <v xml:space="preserve"> </v>
      </c>
      <c r="L89" s="28"/>
    </row>
    <row r="90" spans="2:12" s="1" customFormat="1" ht="15.2" customHeight="1">
      <c r="B90" s="28"/>
      <c r="C90" s="23" t="s">
        <v>24</v>
      </c>
      <c r="F90" s="21" t="str">
        <f>IF(E16="","",E16)</f>
        <v>Vyplň údaj</v>
      </c>
      <c r="I90" s="23" t="s">
        <v>28</v>
      </c>
      <c r="J90" s="26" t="str">
        <f>E22</f>
        <v xml:space="preserve"> </v>
      </c>
      <c r="L90" s="28"/>
    </row>
    <row r="91" spans="2:12" s="1" customFormat="1" ht="10.35" customHeight="1">
      <c r="B91" s="28"/>
      <c r="L91" s="28"/>
    </row>
    <row r="92" spans="2:12" s="1" customFormat="1" ht="29.25" customHeight="1">
      <c r="B92" s="28"/>
      <c r="C92" s="92" t="s">
        <v>80</v>
      </c>
      <c r="D92" s="84"/>
      <c r="E92" s="84"/>
      <c r="F92" s="84"/>
      <c r="G92" s="84"/>
      <c r="H92" s="84"/>
      <c r="I92" s="84"/>
      <c r="J92" s="93" t="s">
        <v>81</v>
      </c>
      <c r="K92" s="84"/>
      <c r="L92" s="28"/>
    </row>
    <row r="93" spans="2:12" s="1" customFormat="1" ht="10.35" customHeight="1">
      <c r="B93" s="28"/>
      <c r="L93" s="28"/>
    </row>
    <row r="94" spans="2:47" s="1" customFormat="1" ht="22.9" customHeight="1">
      <c r="B94" s="28"/>
      <c r="C94" s="94" t="s">
        <v>82</v>
      </c>
      <c r="J94" s="61">
        <f>J125</f>
        <v>0</v>
      </c>
      <c r="L94" s="28"/>
      <c r="AU94" s="13" t="s">
        <v>83</v>
      </c>
    </row>
    <row r="95" spans="2:12" s="8" customFormat="1" ht="24.95" customHeight="1">
      <c r="B95" s="95"/>
      <c r="D95" s="96" t="s">
        <v>84</v>
      </c>
      <c r="E95" s="97"/>
      <c r="F95" s="97"/>
      <c r="G95" s="97"/>
      <c r="H95" s="97"/>
      <c r="I95" s="97"/>
      <c r="J95" s="98">
        <f>J126</f>
        <v>0</v>
      </c>
      <c r="L95" s="95"/>
    </row>
    <row r="96" spans="2:12" s="9" customFormat="1" ht="19.9" customHeight="1">
      <c r="B96" s="99"/>
      <c r="D96" s="100" t="s">
        <v>85</v>
      </c>
      <c r="E96" s="101"/>
      <c r="F96" s="101"/>
      <c r="G96" s="101"/>
      <c r="H96" s="101"/>
      <c r="I96" s="101"/>
      <c r="J96" s="102">
        <f>J127</f>
        <v>0</v>
      </c>
      <c r="L96" s="99"/>
    </row>
    <row r="97" spans="2:12" s="9" customFormat="1" ht="19.9" customHeight="1">
      <c r="B97" s="99"/>
      <c r="D97" s="100" t="s">
        <v>86</v>
      </c>
      <c r="E97" s="101"/>
      <c r="F97" s="101"/>
      <c r="G97" s="101"/>
      <c r="H97" s="101"/>
      <c r="I97" s="101"/>
      <c r="J97" s="102">
        <f>J131</f>
        <v>0</v>
      </c>
      <c r="L97" s="99"/>
    </row>
    <row r="98" spans="2:12" s="8" customFormat="1" ht="24.95" customHeight="1">
      <c r="B98" s="95"/>
      <c r="D98" s="96" t="s">
        <v>87</v>
      </c>
      <c r="E98" s="97"/>
      <c r="F98" s="97"/>
      <c r="G98" s="97"/>
      <c r="H98" s="97"/>
      <c r="I98" s="97"/>
      <c r="J98" s="98">
        <f>J133</f>
        <v>0</v>
      </c>
      <c r="L98" s="95"/>
    </row>
    <row r="99" spans="2:12" s="9" customFormat="1" ht="19.9" customHeight="1">
      <c r="B99" s="99"/>
      <c r="D99" s="100" t="s">
        <v>88</v>
      </c>
      <c r="E99" s="101"/>
      <c r="F99" s="101"/>
      <c r="G99" s="101"/>
      <c r="H99" s="101"/>
      <c r="I99" s="101"/>
      <c r="J99" s="102">
        <f>J134</f>
        <v>0</v>
      </c>
      <c r="L99" s="99"/>
    </row>
    <row r="100" spans="2:12" s="9" customFormat="1" ht="19.9" customHeight="1">
      <c r="B100" s="99"/>
      <c r="D100" s="100" t="s">
        <v>89</v>
      </c>
      <c r="E100" s="101"/>
      <c r="F100" s="101"/>
      <c r="G100" s="101"/>
      <c r="H100" s="101"/>
      <c r="I100" s="101"/>
      <c r="J100" s="102">
        <f>J136</f>
        <v>0</v>
      </c>
      <c r="L100" s="99"/>
    </row>
    <row r="101" spans="2:12" s="9" customFormat="1" ht="19.9" customHeight="1">
      <c r="B101" s="99"/>
      <c r="D101" s="100" t="s">
        <v>90</v>
      </c>
      <c r="E101" s="101"/>
      <c r="F101" s="101"/>
      <c r="G101" s="101"/>
      <c r="H101" s="101"/>
      <c r="I101" s="101"/>
      <c r="J101" s="102">
        <f>J169</f>
        <v>0</v>
      </c>
      <c r="L101" s="99"/>
    </row>
    <row r="102" spans="2:12" s="8" customFormat="1" ht="24.95" customHeight="1">
      <c r="B102" s="95"/>
      <c r="D102" s="96" t="s">
        <v>91</v>
      </c>
      <c r="E102" s="97"/>
      <c r="F102" s="97"/>
      <c r="G102" s="97"/>
      <c r="H102" s="97"/>
      <c r="I102" s="97"/>
      <c r="J102" s="98">
        <f>J172</f>
        <v>0</v>
      </c>
      <c r="L102" s="95"/>
    </row>
    <row r="103" spans="2:12" s="8" customFormat="1" ht="24.95" customHeight="1">
      <c r="B103" s="95"/>
      <c r="D103" s="96" t="s">
        <v>92</v>
      </c>
      <c r="E103" s="97"/>
      <c r="F103" s="97"/>
      <c r="G103" s="97"/>
      <c r="H103" s="97"/>
      <c r="I103" s="97"/>
      <c r="J103" s="98">
        <f>J174</f>
        <v>0</v>
      </c>
      <c r="L103" s="95"/>
    </row>
    <row r="104" spans="2:12" s="9" customFormat="1" ht="19.9" customHeight="1">
      <c r="B104" s="99"/>
      <c r="D104" s="100" t="s">
        <v>93</v>
      </c>
      <c r="E104" s="101"/>
      <c r="F104" s="101"/>
      <c r="G104" s="101"/>
      <c r="H104" s="101"/>
      <c r="I104" s="101"/>
      <c r="J104" s="102">
        <f>J175</f>
        <v>0</v>
      </c>
      <c r="L104" s="99"/>
    </row>
    <row r="105" spans="2:12" s="9" customFormat="1" ht="19.9" customHeight="1">
      <c r="B105" s="99"/>
      <c r="D105" s="100" t="s">
        <v>94</v>
      </c>
      <c r="E105" s="101"/>
      <c r="F105" s="101"/>
      <c r="G105" s="101"/>
      <c r="H105" s="101"/>
      <c r="I105" s="101"/>
      <c r="J105" s="102">
        <f>J177</f>
        <v>0</v>
      </c>
      <c r="L105" s="99"/>
    </row>
    <row r="106" spans="2:12" s="9" customFormat="1" ht="19.9" customHeight="1">
      <c r="B106" s="99"/>
      <c r="D106" s="100" t="s">
        <v>95</v>
      </c>
      <c r="E106" s="101"/>
      <c r="F106" s="101"/>
      <c r="G106" s="101"/>
      <c r="H106" s="101"/>
      <c r="I106" s="101"/>
      <c r="J106" s="102">
        <f>J179</f>
        <v>0</v>
      </c>
      <c r="L106" s="99"/>
    </row>
    <row r="107" spans="2:12" s="9" customFormat="1" ht="19.9" customHeight="1">
      <c r="B107" s="99"/>
      <c r="D107" s="100" t="s">
        <v>96</v>
      </c>
      <c r="E107" s="101"/>
      <c r="F107" s="101"/>
      <c r="G107" s="101"/>
      <c r="H107" s="101"/>
      <c r="I107" s="101"/>
      <c r="J107" s="102">
        <f>J181</f>
        <v>0</v>
      </c>
      <c r="L107" s="99"/>
    </row>
    <row r="108" spans="2:12" s="1" customFormat="1" ht="21.75" customHeight="1">
      <c r="B108" s="28"/>
      <c r="L108" s="28"/>
    </row>
    <row r="109" spans="2:12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5" customHeight="1">
      <c r="B114" s="28"/>
      <c r="C114" s="17" t="s">
        <v>97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3" t="s">
        <v>15</v>
      </c>
      <c r="L116" s="28"/>
    </row>
    <row r="117" spans="2:12" s="1" customFormat="1" ht="16.5" customHeight="1">
      <c r="B117" s="28"/>
      <c r="E117" s="168" t="str">
        <f>E7</f>
        <v>Rekonstrukce hlavního rozdělovače vody</v>
      </c>
      <c r="F117" s="195"/>
      <c r="G117" s="195"/>
      <c r="H117" s="195"/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18</v>
      </c>
      <c r="F119" s="21" t="str">
        <f>F10</f>
        <v xml:space="preserve"> </v>
      </c>
      <c r="I119" s="23" t="s">
        <v>20</v>
      </c>
      <c r="J119" s="48">
        <f>IF(J10="","",J10)</f>
        <v>45408</v>
      </c>
      <c r="L119" s="28"/>
    </row>
    <row r="120" spans="2:12" s="1" customFormat="1" ht="6.95" customHeight="1">
      <c r="B120" s="28"/>
      <c r="L120" s="28"/>
    </row>
    <row r="121" spans="2:12" s="1" customFormat="1" ht="15.2" customHeight="1">
      <c r="B121" s="28"/>
      <c r="C121" s="23" t="s">
        <v>21</v>
      </c>
      <c r="F121" s="21" t="str">
        <f>E13</f>
        <v xml:space="preserve"> </v>
      </c>
      <c r="I121" s="23" t="s">
        <v>26</v>
      </c>
      <c r="J121" s="26" t="str">
        <f>E19</f>
        <v xml:space="preserve"> </v>
      </c>
      <c r="L121" s="28"/>
    </row>
    <row r="122" spans="2:12" s="1" customFormat="1" ht="15.2" customHeight="1">
      <c r="B122" s="28"/>
      <c r="C122" s="23" t="s">
        <v>24</v>
      </c>
      <c r="F122" s="21" t="str">
        <f>IF(E16="","",E16)</f>
        <v>Vyplň údaj</v>
      </c>
      <c r="I122" s="23" t="s">
        <v>28</v>
      </c>
      <c r="J122" s="26" t="str">
        <f>E22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03"/>
      <c r="C124" s="104" t="s">
        <v>98</v>
      </c>
      <c r="D124" s="105" t="s">
        <v>55</v>
      </c>
      <c r="E124" s="105" t="s">
        <v>51</v>
      </c>
      <c r="F124" s="105" t="s">
        <v>52</v>
      </c>
      <c r="G124" s="105" t="s">
        <v>99</v>
      </c>
      <c r="H124" s="105" t="s">
        <v>100</v>
      </c>
      <c r="I124" s="105" t="s">
        <v>101</v>
      </c>
      <c r="J124" s="106" t="s">
        <v>81</v>
      </c>
      <c r="K124" s="107" t="s">
        <v>102</v>
      </c>
      <c r="L124" s="103"/>
      <c r="M124" s="54" t="s">
        <v>1</v>
      </c>
      <c r="N124" s="55" t="s">
        <v>34</v>
      </c>
      <c r="O124" s="55" t="s">
        <v>103</v>
      </c>
      <c r="P124" s="55" t="s">
        <v>104</v>
      </c>
      <c r="Q124" s="55" t="s">
        <v>105</v>
      </c>
      <c r="R124" s="55" t="s">
        <v>106</v>
      </c>
      <c r="S124" s="55" t="s">
        <v>107</v>
      </c>
      <c r="T124" s="56" t="s">
        <v>108</v>
      </c>
    </row>
    <row r="125" spans="2:63" s="1" customFormat="1" ht="22.9" customHeight="1">
      <c r="B125" s="28"/>
      <c r="C125" s="59" t="s">
        <v>109</v>
      </c>
      <c r="J125" s="108">
        <f>BK125</f>
        <v>0</v>
      </c>
      <c r="L125" s="28"/>
      <c r="M125" s="57"/>
      <c r="N125" s="49"/>
      <c r="O125" s="49"/>
      <c r="P125" s="109">
        <f>P126+P133+P172+P174</f>
        <v>0</v>
      </c>
      <c r="Q125" s="49"/>
      <c r="R125" s="109">
        <f>R126+R133+R172+R174</f>
        <v>1.9050200000000004</v>
      </c>
      <c r="S125" s="49"/>
      <c r="T125" s="110">
        <f>T126+T133+T172+T174</f>
        <v>1.761</v>
      </c>
      <c r="AT125" s="13" t="s">
        <v>69</v>
      </c>
      <c r="AU125" s="13" t="s">
        <v>83</v>
      </c>
      <c r="BK125" s="111">
        <f>BK126+BK133+BK172+BK174</f>
        <v>0</v>
      </c>
    </row>
    <row r="126" spans="2:63" s="11" customFormat="1" ht="25.9" customHeight="1">
      <c r="B126" s="112"/>
      <c r="D126" s="113" t="s">
        <v>69</v>
      </c>
      <c r="E126" s="114" t="s">
        <v>110</v>
      </c>
      <c r="F126" s="114" t="s">
        <v>111</v>
      </c>
      <c r="I126" s="115"/>
      <c r="J126" s="116">
        <f>BK126</f>
        <v>0</v>
      </c>
      <c r="L126" s="112"/>
      <c r="M126" s="117"/>
      <c r="P126" s="118">
        <f>P127+P131</f>
        <v>0</v>
      </c>
      <c r="R126" s="118">
        <f>R127+R131</f>
        <v>0</v>
      </c>
      <c r="T126" s="119">
        <f>T127+T131</f>
        <v>0</v>
      </c>
      <c r="AR126" s="113" t="s">
        <v>75</v>
      </c>
      <c r="AT126" s="120" t="s">
        <v>69</v>
      </c>
      <c r="AU126" s="120" t="s">
        <v>70</v>
      </c>
      <c r="AY126" s="113" t="s">
        <v>112</v>
      </c>
      <c r="BK126" s="121">
        <f>BK127+BK131</f>
        <v>0</v>
      </c>
    </row>
    <row r="127" spans="2:63" s="11" customFormat="1" ht="22.9" customHeight="1">
      <c r="B127" s="112"/>
      <c r="D127" s="113" t="s">
        <v>69</v>
      </c>
      <c r="E127" s="122" t="s">
        <v>113</v>
      </c>
      <c r="F127" s="122" t="s">
        <v>114</v>
      </c>
      <c r="I127" s="115"/>
      <c r="J127" s="123">
        <f>BK127</f>
        <v>0</v>
      </c>
      <c r="L127" s="112"/>
      <c r="M127" s="117"/>
      <c r="P127" s="118">
        <f>SUM(P128:P130)</f>
        <v>0</v>
      </c>
      <c r="R127" s="118">
        <f>SUM(R128:R130)</f>
        <v>0</v>
      </c>
      <c r="T127" s="119">
        <f>SUM(T128:T130)</f>
        <v>0</v>
      </c>
      <c r="AR127" s="113" t="s">
        <v>75</v>
      </c>
      <c r="AT127" s="120" t="s">
        <v>69</v>
      </c>
      <c r="AU127" s="120" t="s">
        <v>75</v>
      </c>
      <c r="AY127" s="113" t="s">
        <v>112</v>
      </c>
      <c r="BK127" s="121">
        <f>SUM(BK128:BK130)</f>
        <v>0</v>
      </c>
    </row>
    <row r="128" spans="2:65" s="1" customFormat="1" ht="24.2" customHeight="1">
      <c r="B128" s="124"/>
      <c r="C128" s="125" t="s">
        <v>75</v>
      </c>
      <c r="D128" s="125" t="s">
        <v>115</v>
      </c>
      <c r="E128" s="126" t="s">
        <v>116</v>
      </c>
      <c r="F128" s="127" t="s">
        <v>117</v>
      </c>
      <c r="G128" s="128" t="s">
        <v>118</v>
      </c>
      <c r="H128" s="129">
        <v>3</v>
      </c>
      <c r="I128" s="130"/>
      <c r="J128" s="131">
        <f>ROUND(I128*H128,2)</f>
        <v>0</v>
      </c>
      <c r="K128" s="132"/>
      <c r="L128" s="28"/>
      <c r="M128" s="133" t="s">
        <v>1</v>
      </c>
      <c r="N128" s="134" t="s">
        <v>35</v>
      </c>
      <c r="P128" s="135">
        <f>O128*H128</f>
        <v>0</v>
      </c>
      <c r="Q128" s="135">
        <v>0</v>
      </c>
      <c r="R128" s="135">
        <f>Q128*H128</f>
        <v>0</v>
      </c>
      <c r="S128" s="135">
        <v>0</v>
      </c>
      <c r="T128" s="136">
        <f>S128*H128</f>
        <v>0</v>
      </c>
      <c r="AR128" s="137" t="s">
        <v>119</v>
      </c>
      <c r="AT128" s="137" t="s">
        <v>115</v>
      </c>
      <c r="AU128" s="137" t="s">
        <v>77</v>
      </c>
      <c r="AY128" s="13" t="s">
        <v>112</v>
      </c>
      <c r="BE128" s="138">
        <f>IF(N128="základní",J128,0)</f>
        <v>0</v>
      </c>
      <c r="BF128" s="138">
        <f>IF(N128="snížená",J128,0)</f>
        <v>0</v>
      </c>
      <c r="BG128" s="138">
        <f>IF(N128="zákl. přenesená",J128,0)</f>
        <v>0</v>
      </c>
      <c r="BH128" s="138">
        <f>IF(N128="sníž. přenesená",J128,0)</f>
        <v>0</v>
      </c>
      <c r="BI128" s="138">
        <f>IF(N128="nulová",J128,0)</f>
        <v>0</v>
      </c>
      <c r="BJ128" s="13" t="s">
        <v>75</v>
      </c>
      <c r="BK128" s="138">
        <f>ROUND(I128*H128,2)</f>
        <v>0</v>
      </c>
      <c r="BL128" s="13" t="s">
        <v>119</v>
      </c>
      <c r="BM128" s="137" t="s">
        <v>120</v>
      </c>
    </row>
    <row r="129" spans="2:65" s="1" customFormat="1" ht="24.2" customHeight="1">
      <c r="B129" s="124"/>
      <c r="C129" s="125" t="s">
        <v>77</v>
      </c>
      <c r="D129" s="125" t="s">
        <v>115</v>
      </c>
      <c r="E129" s="126" t="s">
        <v>121</v>
      </c>
      <c r="F129" s="127" t="s">
        <v>122</v>
      </c>
      <c r="G129" s="128" t="s">
        <v>118</v>
      </c>
      <c r="H129" s="129">
        <v>10</v>
      </c>
      <c r="I129" s="130"/>
      <c r="J129" s="131">
        <f>ROUND(I129*H129,2)</f>
        <v>0</v>
      </c>
      <c r="K129" s="132"/>
      <c r="L129" s="28"/>
      <c r="M129" s="133" t="s">
        <v>1</v>
      </c>
      <c r="N129" s="134" t="s">
        <v>35</v>
      </c>
      <c r="P129" s="135">
        <f>O129*H129</f>
        <v>0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R129" s="137" t="s">
        <v>119</v>
      </c>
      <c r="AT129" s="137" t="s">
        <v>115</v>
      </c>
      <c r="AU129" s="137" t="s">
        <v>77</v>
      </c>
      <c r="AY129" s="13" t="s">
        <v>112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3" t="s">
        <v>75</v>
      </c>
      <c r="BK129" s="138">
        <f>ROUND(I129*H129,2)</f>
        <v>0</v>
      </c>
      <c r="BL129" s="13" t="s">
        <v>119</v>
      </c>
      <c r="BM129" s="137" t="s">
        <v>123</v>
      </c>
    </row>
    <row r="130" spans="2:65" s="1" customFormat="1" ht="24.2" customHeight="1">
      <c r="B130" s="124"/>
      <c r="C130" s="125" t="s">
        <v>124</v>
      </c>
      <c r="D130" s="125" t="s">
        <v>115</v>
      </c>
      <c r="E130" s="126" t="s">
        <v>125</v>
      </c>
      <c r="F130" s="127" t="s">
        <v>126</v>
      </c>
      <c r="G130" s="128" t="s">
        <v>118</v>
      </c>
      <c r="H130" s="129">
        <v>3</v>
      </c>
      <c r="I130" s="130"/>
      <c r="J130" s="131">
        <f>ROUND(I130*H130,2)</f>
        <v>0</v>
      </c>
      <c r="K130" s="132"/>
      <c r="L130" s="28"/>
      <c r="M130" s="133" t="s">
        <v>1</v>
      </c>
      <c r="N130" s="134" t="s">
        <v>35</v>
      </c>
      <c r="P130" s="135">
        <f>O130*H130</f>
        <v>0</v>
      </c>
      <c r="Q130" s="135">
        <v>0</v>
      </c>
      <c r="R130" s="135">
        <f>Q130*H130</f>
        <v>0</v>
      </c>
      <c r="S130" s="135">
        <v>0</v>
      </c>
      <c r="T130" s="136">
        <f>S130*H130</f>
        <v>0</v>
      </c>
      <c r="AR130" s="137" t="s">
        <v>119</v>
      </c>
      <c r="AT130" s="137" t="s">
        <v>115</v>
      </c>
      <c r="AU130" s="137" t="s">
        <v>77</v>
      </c>
      <c r="AY130" s="13" t="s">
        <v>112</v>
      </c>
      <c r="BE130" s="138">
        <f>IF(N130="základní",J130,0)</f>
        <v>0</v>
      </c>
      <c r="BF130" s="138">
        <f>IF(N130="snížená",J130,0)</f>
        <v>0</v>
      </c>
      <c r="BG130" s="138">
        <f>IF(N130="zákl. přenesená",J130,0)</f>
        <v>0</v>
      </c>
      <c r="BH130" s="138">
        <f>IF(N130="sníž. přenesená",J130,0)</f>
        <v>0</v>
      </c>
      <c r="BI130" s="138">
        <f>IF(N130="nulová",J130,0)</f>
        <v>0</v>
      </c>
      <c r="BJ130" s="13" t="s">
        <v>75</v>
      </c>
      <c r="BK130" s="138">
        <f>ROUND(I130*H130,2)</f>
        <v>0</v>
      </c>
      <c r="BL130" s="13" t="s">
        <v>119</v>
      </c>
      <c r="BM130" s="137" t="s">
        <v>127</v>
      </c>
    </row>
    <row r="131" spans="2:63" s="11" customFormat="1" ht="22.9" customHeight="1">
      <c r="B131" s="112"/>
      <c r="D131" s="113" t="s">
        <v>69</v>
      </c>
      <c r="E131" s="122" t="s">
        <v>128</v>
      </c>
      <c r="F131" s="122" t="s">
        <v>129</v>
      </c>
      <c r="I131" s="115"/>
      <c r="J131" s="123">
        <f>BK131</f>
        <v>0</v>
      </c>
      <c r="L131" s="112"/>
      <c r="M131" s="117"/>
      <c r="P131" s="118">
        <f>P132</f>
        <v>0</v>
      </c>
      <c r="R131" s="118">
        <f>R132</f>
        <v>0</v>
      </c>
      <c r="T131" s="119">
        <f>T132</f>
        <v>0</v>
      </c>
      <c r="AR131" s="113" t="s">
        <v>75</v>
      </c>
      <c r="AT131" s="120" t="s">
        <v>69</v>
      </c>
      <c r="AU131" s="120" t="s">
        <v>75</v>
      </c>
      <c r="AY131" s="113" t="s">
        <v>112</v>
      </c>
      <c r="BK131" s="121">
        <f>BK132</f>
        <v>0</v>
      </c>
    </row>
    <row r="132" spans="2:65" s="1" customFormat="1" ht="24.2" customHeight="1">
      <c r="B132" s="124"/>
      <c r="C132" s="125" t="s">
        <v>119</v>
      </c>
      <c r="D132" s="125" t="s">
        <v>115</v>
      </c>
      <c r="E132" s="126" t="s">
        <v>130</v>
      </c>
      <c r="F132" s="127" t="s">
        <v>131</v>
      </c>
      <c r="G132" s="128" t="s">
        <v>132</v>
      </c>
      <c r="H132" s="129">
        <v>1.8</v>
      </c>
      <c r="I132" s="130"/>
      <c r="J132" s="131">
        <f>ROUND(I132*H132,2)</f>
        <v>0</v>
      </c>
      <c r="K132" s="132"/>
      <c r="L132" s="28"/>
      <c r="M132" s="133" t="s">
        <v>1</v>
      </c>
      <c r="N132" s="134" t="s">
        <v>35</v>
      </c>
      <c r="P132" s="135">
        <f>O132*H132</f>
        <v>0</v>
      </c>
      <c r="Q132" s="135">
        <v>0</v>
      </c>
      <c r="R132" s="135">
        <f>Q132*H132</f>
        <v>0</v>
      </c>
      <c r="S132" s="135">
        <v>0</v>
      </c>
      <c r="T132" s="136">
        <f>S132*H132</f>
        <v>0</v>
      </c>
      <c r="AR132" s="137" t="s">
        <v>119</v>
      </c>
      <c r="AT132" s="137" t="s">
        <v>115</v>
      </c>
      <c r="AU132" s="137" t="s">
        <v>77</v>
      </c>
      <c r="AY132" s="13" t="s">
        <v>112</v>
      </c>
      <c r="BE132" s="138">
        <f>IF(N132="základní",J132,0)</f>
        <v>0</v>
      </c>
      <c r="BF132" s="138">
        <f>IF(N132="snížená",J132,0)</f>
        <v>0</v>
      </c>
      <c r="BG132" s="138">
        <f>IF(N132="zákl. přenesená",J132,0)</f>
        <v>0</v>
      </c>
      <c r="BH132" s="138">
        <f>IF(N132="sníž. přenesená",J132,0)</f>
        <v>0</v>
      </c>
      <c r="BI132" s="138">
        <f>IF(N132="nulová",J132,0)</f>
        <v>0</v>
      </c>
      <c r="BJ132" s="13" t="s">
        <v>75</v>
      </c>
      <c r="BK132" s="138">
        <f>ROUND(I132*H132,2)</f>
        <v>0</v>
      </c>
      <c r="BL132" s="13" t="s">
        <v>119</v>
      </c>
      <c r="BM132" s="137" t="s">
        <v>133</v>
      </c>
    </row>
    <row r="133" spans="2:63" s="11" customFormat="1" ht="25.9" customHeight="1">
      <c r="B133" s="112"/>
      <c r="D133" s="113" t="s">
        <v>69</v>
      </c>
      <c r="E133" s="114" t="s">
        <v>134</v>
      </c>
      <c r="F133" s="114" t="s">
        <v>135</v>
      </c>
      <c r="I133" s="115"/>
      <c r="J133" s="116">
        <f>BK133</f>
        <v>0</v>
      </c>
      <c r="L133" s="112"/>
      <c r="M133" s="117"/>
      <c r="P133" s="118">
        <f>P134+P136+P169</f>
        <v>0</v>
      </c>
      <c r="R133" s="118">
        <f>R134+R136+R169</f>
        <v>1.9050200000000004</v>
      </c>
      <c r="T133" s="119">
        <f>T134+T136+T169</f>
        <v>1.761</v>
      </c>
      <c r="AR133" s="113" t="s">
        <v>77</v>
      </c>
      <c r="AT133" s="120" t="s">
        <v>69</v>
      </c>
      <c r="AU133" s="120" t="s">
        <v>70</v>
      </c>
      <c r="AY133" s="113" t="s">
        <v>112</v>
      </c>
      <c r="BK133" s="121">
        <f>BK134+BK136+BK169</f>
        <v>0</v>
      </c>
    </row>
    <row r="134" spans="2:63" s="11" customFormat="1" ht="22.9" customHeight="1">
      <c r="B134" s="112"/>
      <c r="D134" s="113" t="s">
        <v>69</v>
      </c>
      <c r="E134" s="122" t="s">
        <v>136</v>
      </c>
      <c r="F134" s="122" t="s">
        <v>137</v>
      </c>
      <c r="I134" s="115"/>
      <c r="J134" s="123">
        <f>BK134</f>
        <v>0</v>
      </c>
      <c r="L134" s="112"/>
      <c r="M134" s="117"/>
      <c r="P134" s="118">
        <f>P135</f>
        <v>0</v>
      </c>
      <c r="R134" s="118">
        <f>R135</f>
        <v>0</v>
      </c>
      <c r="T134" s="119">
        <f>T135</f>
        <v>0.18224</v>
      </c>
      <c r="AR134" s="113" t="s">
        <v>77</v>
      </c>
      <c r="AT134" s="120" t="s">
        <v>69</v>
      </c>
      <c r="AU134" s="120" t="s">
        <v>75</v>
      </c>
      <c r="AY134" s="113" t="s">
        <v>112</v>
      </c>
      <c r="BK134" s="121">
        <f>BK135</f>
        <v>0</v>
      </c>
    </row>
    <row r="135" spans="2:65" s="1" customFormat="1" ht="24.2" customHeight="1">
      <c r="B135" s="124"/>
      <c r="C135" s="125" t="s">
        <v>138</v>
      </c>
      <c r="D135" s="125" t="s">
        <v>115</v>
      </c>
      <c r="E135" s="126" t="s">
        <v>139</v>
      </c>
      <c r="F135" s="127" t="s">
        <v>140</v>
      </c>
      <c r="G135" s="128" t="s">
        <v>141</v>
      </c>
      <c r="H135" s="129">
        <v>136</v>
      </c>
      <c r="I135" s="130"/>
      <c r="J135" s="131">
        <f>ROUND(I135*H135,2)</f>
        <v>0</v>
      </c>
      <c r="K135" s="132"/>
      <c r="L135" s="28"/>
      <c r="M135" s="133" t="s">
        <v>1</v>
      </c>
      <c r="N135" s="134" t="s">
        <v>35</v>
      </c>
      <c r="P135" s="135">
        <f>O135*H135</f>
        <v>0</v>
      </c>
      <c r="Q135" s="135">
        <v>0</v>
      </c>
      <c r="R135" s="135">
        <f>Q135*H135</f>
        <v>0</v>
      </c>
      <c r="S135" s="135">
        <v>0.00134</v>
      </c>
      <c r="T135" s="136">
        <f>S135*H135</f>
        <v>0.18224</v>
      </c>
      <c r="AR135" s="137" t="s">
        <v>142</v>
      </c>
      <c r="AT135" s="137" t="s">
        <v>115</v>
      </c>
      <c r="AU135" s="137" t="s">
        <v>77</v>
      </c>
      <c r="AY135" s="13" t="s">
        <v>112</v>
      </c>
      <c r="BE135" s="138">
        <f>IF(N135="základní",J135,0)</f>
        <v>0</v>
      </c>
      <c r="BF135" s="138">
        <f>IF(N135="snížená",J135,0)</f>
        <v>0</v>
      </c>
      <c r="BG135" s="138">
        <f>IF(N135="zákl. přenesená",J135,0)</f>
        <v>0</v>
      </c>
      <c r="BH135" s="138">
        <f>IF(N135="sníž. přenesená",J135,0)</f>
        <v>0</v>
      </c>
      <c r="BI135" s="138">
        <f>IF(N135="nulová",J135,0)</f>
        <v>0</v>
      </c>
      <c r="BJ135" s="13" t="s">
        <v>75</v>
      </c>
      <c r="BK135" s="138">
        <f>ROUND(I135*H135,2)</f>
        <v>0</v>
      </c>
      <c r="BL135" s="13" t="s">
        <v>142</v>
      </c>
      <c r="BM135" s="137" t="s">
        <v>143</v>
      </c>
    </row>
    <row r="136" spans="2:63" s="11" customFormat="1" ht="22.9" customHeight="1">
      <c r="B136" s="112"/>
      <c r="D136" s="113" t="s">
        <v>69</v>
      </c>
      <c r="E136" s="122" t="s">
        <v>144</v>
      </c>
      <c r="F136" s="122" t="s">
        <v>145</v>
      </c>
      <c r="I136" s="115"/>
      <c r="J136" s="123">
        <f>BK136</f>
        <v>0</v>
      </c>
      <c r="L136" s="112"/>
      <c r="M136" s="117"/>
      <c r="P136" s="118">
        <f>SUM(P137:P168)</f>
        <v>0</v>
      </c>
      <c r="R136" s="118">
        <f>SUM(R137:R168)</f>
        <v>1.9015200000000003</v>
      </c>
      <c r="T136" s="119">
        <f>SUM(T137:T168)</f>
        <v>1.57876</v>
      </c>
      <c r="AR136" s="113" t="s">
        <v>77</v>
      </c>
      <c r="AT136" s="120" t="s">
        <v>69</v>
      </c>
      <c r="AU136" s="120" t="s">
        <v>75</v>
      </c>
      <c r="AY136" s="113" t="s">
        <v>112</v>
      </c>
      <c r="BK136" s="121">
        <f>SUM(BK137:BK168)</f>
        <v>0</v>
      </c>
    </row>
    <row r="137" spans="2:65" s="1" customFormat="1" ht="24.2" customHeight="1">
      <c r="B137" s="124"/>
      <c r="C137" s="125" t="s">
        <v>146</v>
      </c>
      <c r="D137" s="125" t="s">
        <v>115</v>
      </c>
      <c r="E137" s="126" t="s">
        <v>147</v>
      </c>
      <c r="F137" s="127" t="s">
        <v>148</v>
      </c>
      <c r="G137" s="128" t="s">
        <v>141</v>
      </c>
      <c r="H137" s="129">
        <v>57</v>
      </c>
      <c r="I137" s="130"/>
      <c r="J137" s="131">
        <f aca="true" t="shared" si="0" ref="J137:J168">ROUND(I137*H137,2)</f>
        <v>0</v>
      </c>
      <c r="K137" s="132"/>
      <c r="L137" s="28"/>
      <c r="M137" s="133" t="s">
        <v>1</v>
      </c>
      <c r="N137" s="134" t="s">
        <v>35</v>
      </c>
      <c r="P137" s="135">
        <f aca="true" t="shared" si="1" ref="P137:P168">O137*H137</f>
        <v>0</v>
      </c>
      <c r="Q137" s="135">
        <v>0</v>
      </c>
      <c r="R137" s="135">
        <f aca="true" t="shared" si="2" ref="R137:R168">Q137*H137</f>
        <v>0</v>
      </c>
      <c r="S137" s="135">
        <v>0.0067</v>
      </c>
      <c r="T137" s="136">
        <f aca="true" t="shared" si="3" ref="T137:T168">S137*H137</f>
        <v>0.3819</v>
      </c>
      <c r="AR137" s="137" t="s">
        <v>142</v>
      </c>
      <c r="AT137" s="137" t="s">
        <v>115</v>
      </c>
      <c r="AU137" s="137" t="s">
        <v>77</v>
      </c>
      <c r="AY137" s="13" t="s">
        <v>112</v>
      </c>
      <c r="BE137" s="138">
        <f aca="true" t="shared" si="4" ref="BE137:BE168">IF(N137="základní",J137,0)</f>
        <v>0</v>
      </c>
      <c r="BF137" s="138">
        <f aca="true" t="shared" si="5" ref="BF137:BF168">IF(N137="snížená",J137,0)</f>
        <v>0</v>
      </c>
      <c r="BG137" s="138">
        <f aca="true" t="shared" si="6" ref="BG137:BG168">IF(N137="zákl. přenesená",J137,0)</f>
        <v>0</v>
      </c>
      <c r="BH137" s="138">
        <f aca="true" t="shared" si="7" ref="BH137:BH168">IF(N137="sníž. přenesená",J137,0)</f>
        <v>0</v>
      </c>
      <c r="BI137" s="138">
        <f aca="true" t="shared" si="8" ref="BI137:BI168">IF(N137="nulová",J137,0)</f>
        <v>0</v>
      </c>
      <c r="BJ137" s="13" t="s">
        <v>75</v>
      </c>
      <c r="BK137" s="138">
        <f aca="true" t="shared" si="9" ref="BK137:BK168">ROUND(I137*H137,2)</f>
        <v>0</v>
      </c>
      <c r="BL137" s="13" t="s">
        <v>142</v>
      </c>
      <c r="BM137" s="137" t="s">
        <v>149</v>
      </c>
    </row>
    <row r="138" spans="2:65" s="1" customFormat="1" ht="21.75" customHeight="1">
      <c r="B138" s="124"/>
      <c r="C138" s="125" t="s">
        <v>150</v>
      </c>
      <c r="D138" s="125" t="s">
        <v>115</v>
      </c>
      <c r="E138" s="126" t="s">
        <v>150</v>
      </c>
      <c r="F138" s="127" t="s">
        <v>151</v>
      </c>
      <c r="G138" s="128" t="s">
        <v>152</v>
      </c>
      <c r="H138" s="129">
        <v>1</v>
      </c>
      <c r="I138" s="130"/>
      <c r="J138" s="131">
        <f t="shared" si="0"/>
        <v>0</v>
      </c>
      <c r="K138" s="132"/>
      <c r="L138" s="28"/>
      <c r="M138" s="133" t="s">
        <v>1</v>
      </c>
      <c r="N138" s="134" t="s">
        <v>35</v>
      </c>
      <c r="P138" s="135">
        <f t="shared" si="1"/>
        <v>0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AR138" s="137" t="s">
        <v>142</v>
      </c>
      <c r="AT138" s="137" t="s">
        <v>115</v>
      </c>
      <c r="AU138" s="137" t="s">
        <v>77</v>
      </c>
      <c r="AY138" s="13" t="s">
        <v>112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3" t="s">
        <v>75</v>
      </c>
      <c r="BK138" s="138">
        <f t="shared" si="9"/>
        <v>0</v>
      </c>
      <c r="BL138" s="13" t="s">
        <v>142</v>
      </c>
      <c r="BM138" s="137" t="s">
        <v>153</v>
      </c>
    </row>
    <row r="139" spans="2:65" s="1" customFormat="1" ht="24.2" customHeight="1">
      <c r="B139" s="124"/>
      <c r="C139" s="125" t="s">
        <v>154</v>
      </c>
      <c r="D139" s="125" t="s">
        <v>115</v>
      </c>
      <c r="E139" s="126" t="s">
        <v>155</v>
      </c>
      <c r="F139" s="127" t="s">
        <v>156</v>
      </c>
      <c r="G139" s="128" t="s">
        <v>141</v>
      </c>
      <c r="H139" s="129">
        <v>40</v>
      </c>
      <c r="I139" s="130"/>
      <c r="J139" s="131">
        <f t="shared" si="0"/>
        <v>0</v>
      </c>
      <c r="K139" s="132"/>
      <c r="L139" s="28"/>
      <c r="M139" s="133" t="s">
        <v>1</v>
      </c>
      <c r="N139" s="134" t="s">
        <v>35</v>
      </c>
      <c r="P139" s="135">
        <f t="shared" si="1"/>
        <v>0</v>
      </c>
      <c r="Q139" s="135">
        <v>0</v>
      </c>
      <c r="R139" s="135">
        <f t="shared" si="2"/>
        <v>0</v>
      </c>
      <c r="S139" s="135">
        <v>0.01442</v>
      </c>
      <c r="T139" s="136">
        <f t="shared" si="3"/>
        <v>0.5768</v>
      </c>
      <c r="AR139" s="137" t="s">
        <v>142</v>
      </c>
      <c r="AT139" s="137" t="s">
        <v>115</v>
      </c>
      <c r="AU139" s="137" t="s">
        <v>77</v>
      </c>
      <c r="AY139" s="13" t="s">
        <v>112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3" t="s">
        <v>75</v>
      </c>
      <c r="BK139" s="138">
        <f t="shared" si="9"/>
        <v>0</v>
      </c>
      <c r="BL139" s="13" t="s">
        <v>142</v>
      </c>
      <c r="BM139" s="137" t="s">
        <v>157</v>
      </c>
    </row>
    <row r="140" spans="2:65" s="1" customFormat="1" ht="24.2" customHeight="1">
      <c r="B140" s="124"/>
      <c r="C140" s="125" t="s">
        <v>113</v>
      </c>
      <c r="D140" s="125" t="s">
        <v>115</v>
      </c>
      <c r="E140" s="126" t="s">
        <v>138</v>
      </c>
      <c r="F140" s="127" t="s">
        <v>158</v>
      </c>
      <c r="G140" s="128" t="s">
        <v>141</v>
      </c>
      <c r="H140" s="129">
        <v>43</v>
      </c>
      <c r="I140" s="130"/>
      <c r="J140" s="131">
        <f t="shared" si="0"/>
        <v>0</v>
      </c>
      <c r="K140" s="132"/>
      <c r="L140" s="28"/>
      <c r="M140" s="133" t="s">
        <v>1</v>
      </c>
      <c r="N140" s="134" t="s">
        <v>35</v>
      </c>
      <c r="P140" s="135">
        <f t="shared" si="1"/>
        <v>0</v>
      </c>
      <c r="Q140" s="135">
        <v>0</v>
      </c>
      <c r="R140" s="135">
        <f t="shared" si="2"/>
        <v>0</v>
      </c>
      <c r="S140" s="135">
        <v>0.01442</v>
      </c>
      <c r="T140" s="136">
        <f t="shared" si="3"/>
        <v>0.6200600000000001</v>
      </c>
      <c r="AR140" s="137" t="s">
        <v>142</v>
      </c>
      <c r="AT140" s="137" t="s">
        <v>115</v>
      </c>
      <c r="AU140" s="137" t="s">
        <v>77</v>
      </c>
      <c r="AY140" s="13" t="s">
        <v>112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3" t="s">
        <v>75</v>
      </c>
      <c r="BK140" s="138">
        <f t="shared" si="9"/>
        <v>0</v>
      </c>
      <c r="BL140" s="13" t="s">
        <v>142</v>
      </c>
      <c r="BM140" s="137" t="s">
        <v>159</v>
      </c>
    </row>
    <row r="141" spans="2:65" s="1" customFormat="1" ht="24.2" customHeight="1">
      <c r="B141" s="124"/>
      <c r="C141" s="125" t="s">
        <v>160</v>
      </c>
      <c r="D141" s="125" t="s">
        <v>115</v>
      </c>
      <c r="E141" s="126" t="s">
        <v>161</v>
      </c>
      <c r="F141" s="127" t="s">
        <v>162</v>
      </c>
      <c r="G141" s="128" t="s">
        <v>141</v>
      </c>
      <c r="H141" s="129">
        <v>43</v>
      </c>
      <c r="I141" s="130"/>
      <c r="J141" s="131">
        <f t="shared" si="0"/>
        <v>0</v>
      </c>
      <c r="K141" s="132"/>
      <c r="L141" s="28"/>
      <c r="M141" s="133" t="s">
        <v>1</v>
      </c>
      <c r="N141" s="134" t="s">
        <v>35</v>
      </c>
      <c r="P141" s="135">
        <f t="shared" si="1"/>
        <v>0</v>
      </c>
      <c r="Q141" s="135">
        <v>0.00637</v>
      </c>
      <c r="R141" s="135">
        <f t="shared" si="2"/>
        <v>0.27391</v>
      </c>
      <c r="S141" s="135">
        <v>0</v>
      </c>
      <c r="T141" s="136">
        <f t="shared" si="3"/>
        <v>0</v>
      </c>
      <c r="AR141" s="137" t="s">
        <v>142</v>
      </c>
      <c r="AT141" s="137" t="s">
        <v>115</v>
      </c>
      <c r="AU141" s="137" t="s">
        <v>77</v>
      </c>
      <c r="AY141" s="13" t="s">
        <v>112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3" t="s">
        <v>75</v>
      </c>
      <c r="BK141" s="138">
        <f t="shared" si="9"/>
        <v>0</v>
      </c>
      <c r="BL141" s="13" t="s">
        <v>142</v>
      </c>
      <c r="BM141" s="137" t="s">
        <v>163</v>
      </c>
    </row>
    <row r="142" spans="2:65" s="1" customFormat="1" ht="24.2" customHeight="1">
      <c r="B142" s="124"/>
      <c r="C142" s="139" t="s">
        <v>164</v>
      </c>
      <c r="D142" s="139" t="s">
        <v>165</v>
      </c>
      <c r="E142" s="140" t="s">
        <v>166</v>
      </c>
      <c r="F142" s="141" t="s">
        <v>167</v>
      </c>
      <c r="G142" s="142" t="s">
        <v>118</v>
      </c>
      <c r="H142" s="143">
        <v>8</v>
      </c>
      <c r="I142" s="144"/>
      <c r="J142" s="145">
        <f t="shared" si="0"/>
        <v>0</v>
      </c>
      <c r="K142" s="146"/>
      <c r="L142" s="147"/>
      <c r="M142" s="148" t="s">
        <v>1</v>
      </c>
      <c r="N142" s="149" t="s">
        <v>35</v>
      </c>
      <c r="P142" s="135">
        <f t="shared" si="1"/>
        <v>0</v>
      </c>
      <c r="Q142" s="135">
        <v>0.00056</v>
      </c>
      <c r="R142" s="135">
        <f t="shared" si="2"/>
        <v>0.00448</v>
      </c>
      <c r="S142" s="135">
        <v>0</v>
      </c>
      <c r="T142" s="136">
        <f t="shared" si="3"/>
        <v>0</v>
      </c>
      <c r="AR142" s="137" t="s">
        <v>168</v>
      </c>
      <c r="AT142" s="137" t="s">
        <v>165</v>
      </c>
      <c r="AU142" s="137" t="s">
        <v>77</v>
      </c>
      <c r="AY142" s="13" t="s">
        <v>112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3" t="s">
        <v>75</v>
      </c>
      <c r="BK142" s="138">
        <f t="shared" si="9"/>
        <v>0</v>
      </c>
      <c r="BL142" s="13" t="s">
        <v>142</v>
      </c>
      <c r="BM142" s="137" t="s">
        <v>169</v>
      </c>
    </row>
    <row r="143" spans="2:65" s="1" customFormat="1" ht="24.2" customHeight="1">
      <c r="B143" s="124"/>
      <c r="C143" s="125" t="s">
        <v>170</v>
      </c>
      <c r="D143" s="125" t="s">
        <v>115</v>
      </c>
      <c r="E143" s="126" t="s">
        <v>171</v>
      </c>
      <c r="F143" s="127" t="s">
        <v>172</v>
      </c>
      <c r="G143" s="128" t="s">
        <v>141</v>
      </c>
      <c r="H143" s="129">
        <v>50</v>
      </c>
      <c r="I143" s="130"/>
      <c r="J143" s="131">
        <f t="shared" si="0"/>
        <v>0</v>
      </c>
      <c r="K143" s="132"/>
      <c r="L143" s="28"/>
      <c r="M143" s="133" t="s">
        <v>1</v>
      </c>
      <c r="N143" s="134" t="s">
        <v>35</v>
      </c>
      <c r="P143" s="135">
        <f t="shared" si="1"/>
        <v>0</v>
      </c>
      <c r="Q143" s="135">
        <v>0.00601</v>
      </c>
      <c r="R143" s="135">
        <f t="shared" si="2"/>
        <v>0.3005</v>
      </c>
      <c r="S143" s="135">
        <v>0</v>
      </c>
      <c r="T143" s="136">
        <f t="shared" si="3"/>
        <v>0</v>
      </c>
      <c r="AR143" s="137" t="s">
        <v>142</v>
      </c>
      <c r="AT143" s="137" t="s">
        <v>115</v>
      </c>
      <c r="AU143" s="137" t="s">
        <v>77</v>
      </c>
      <c r="AY143" s="13" t="s">
        <v>112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3" t="s">
        <v>75</v>
      </c>
      <c r="BK143" s="138">
        <f t="shared" si="9"/>
        <v>0</v>
      </c>
      <c r="BL143" s="13" t="s">
        <v>142</v>
      </c>
      <c r="BM143" s="137" t="s">
        <v>173</v>
      </c>
    </row>
    <row r="144" spans="2:65" s="1" customFormat="1" ht="24.2" customHeight="1">
      <c r="B144" s="124"/>
      <c r="C144" s="125" t="s">
        <v>174</v>
      </c>
      <c r="D144" s="125" t="s">
        <v>115</v>
      </c>
      <c r="E144" s="126" t="s">
        <v>175</v>
      </c>
      <c r="F144" s="127" t="s">
        <v>176</v>
      </c>
      <c r="G144" s="128" t="s">
        <v>141</v>
      </c>
      <c r="H144" s="129">
        <v>30</v>
      </c>
      <c r="I144" s="130"/>
      <c r="J144" s="131">
        <f t="shared" si="0"/>
        <v>0</v>
      </c>
      <c r="K144" s="132"/>
      <c r="L144" s="28"/>
      <c r="M144" s="133" t="s">
        <v>1</v>
      </c>
      <c r="N144" s="134" t="s">
        <v>35</v>
      </c>
      <c r="P144" s="135">
        <f t="shared" si="1"/>
        <v>0</v>
      </c>
      <c r="Q144" s="135">
        <v>0.02406</v>
      </c>
      <c r="R144" s="135">
        <f t="shared" si="2"/>
        <v>0.7218</v>
      </c>
      <c r="S144" s="135">
        <v>0</v>
      </c>
      <c r="T144" s="136">
        <f t="shared" si="3"/>
        <v>0</v>
      </c>
      <c r="AR144" s="137" t="s">
        <v>142</v>
      </c>
      <c r="AT144" s="137" t="s">
        <v>115</v>
      </c>
      <c r="AU144" s="137" t="s">
        <v>77</v>
      </c>
      <c r="AY144" s="13" t="s">
        <v>112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3" t="s">
        <v>75</v>
      </c>
      <c r="BK144" s="138">
        <f t="shared" si="9"/>
        <v>0</v>
      </c>
      <c r="BL144" s="13" t="s">
        <v>142</v>
      </c>
      <c r="BM144" s="137" t="s">
        <v>177</v>
      </c>
    </row>
    <row r="145" spans="2:65" s="1" customFormat="1" ht="37.9" customHeight="1">
      <c r="B145" s="124"/>
      <c r="C145" s="125" t="s">
        <v>178</v>
      </c>
      <c r="D145" s="125" t="s">
        <v>115</v>
      </c>
      <c r="E145" s="126" t="s">
        <v>179</v>
      </c>
      <c r="F145" s="127" t="s">
        <v>180</v>
      </c>
      <c r="G145" s="128" t="s">
        <v>141</v>
      </c>
      <c r="H145" s="129">
        <v>50</v>
      </c>
      <c r="I145" s="130"/>
      <c r="J145" s="131">
        <f t="shared" si="0"/>
        <v>0</v>
      </c>
      <c r="K145" s="132"/>
      <c r="L145" s="28"/>
      <c r="M145" s="133" t="s">
        <v>1</v>
      </c>
      <c r="N145" s="134" t="s">
        <v>35</v>
      </c>
      <c r="P145" s="135">
        <f t="shared" si="1"/>
        <v>0</v>
      </c>
      <c r="Q145" s="135">
        <v>0.00019</v>
      </c>
      <c r="R145" s="135">
        <f t="shared" si="2"/>
        <v>0.0095</v>
      </c>
      <c r="S145" s="135">
        <v>0</v>
      </c>
      <c r="T145" s="136">
        <f t="shared" si="3"/>
        <v>0</v>
      </c>
      <c r="AR145" s="137" t="s">
        <v>142</v>
      </c>
      <c r="AT145" s="137" t="s">
        <v>115</v>
      </c>
      <c r="AU145" s="137" t="s">
        <v>77</v>
      </c>
      <c r="AY145" s="13" t="s">
        <v>112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3" t="s">
        <v>75</v>
      </c>
      <c r="BK145" s="138">
        <f t="shared" si="9"/>
        <v>0</v>
      </c>
      <c r="BL145" s="13" t="s">
        <v>142</v>
      </c>
      <c r="BM145" s="137" t="s">
        <v>181</v>
      </c>
    </row>
    <row r="146" spans="2:65" s="1" customFormat="1" ht="37.9" customHeight="1">
      <c r="B146" s="124"/>
      <c r="C146" s="125" t="s">
        <v>8</v>
      </c>
      <c r="D146" s="125" t="s">
        <v>115</v>
      </c>
      <c r="E146" s="126" t="s">
        <v>182</v>
      </c>
      <c r="F146" s="127" t="s">
        <v>183</v>
      </c>
      <c r="G146" s="128" t="s">
        <v>141</v>
      </c>
      <c r="H146" s="129">
        <v>30</v>
      </c>
      <c r="I146" s="130"/>
      <c r="J146" s="131">
        <f t="shared" si="0"/>
        <v>0</v>
      </c>
      <c r="K146" s="132"/>
      <c r="L146" s="28"/>
      <c r="M146" s="133" t="s">
        <v>1</v>
      </c>
      <c r="N146" s="134" t="s">
        <v>35</v>
      </c>
      <c r="P146" s="135">
        <f t="shared" si="1"/>
        <v>0</v>
      </c>
      <c r="Q146" s="135">
        <v>0.00044</v>
      </c>
      <c r="R146" s="135">
        <f t="shared" si="2"/>
        <v>0.0132</v>
      </c>
      <c r="S146" s="135">
        <v>0</v>
      </c>
      <c r="T146" s="136">
        <f t="shared" si="3"/>
        <v>0</v>
      </c>
      <c r="AR146" s="137" t="s">
        <v>142</v>
      </c>
      <c r="AT146" s="137" t="s">
        <v>115</v>
      </c>
      <c r="AU146" s="137" t="s">
        <v>77</v>
      </c>
      <c r="AY146" s="13" t="s">
        <v>112</v>
      </c>
      <c r="BE146" s="138">
        <f t="shared" si="4"/>
        <v>0</v>
      </c>
      <c r="BF146" s="138">
        <f t="shared" si="5"/>
        <v>0</v>
      </c>
      <c r="BG146" s="138">
        <f t="shared" si="6"/>
        <v>0</v>
      </c>
      <c r="BH146" s="138">
        <f t="shared" si="7"/>
        <v>0</v>
      </c>
      <c r="BI146" s="138">
        <f t="shared" si="8"/>
        <v>0</v>
      </c>
      <c r="BJ146" s="13" t="s">
        <v>75</v>
      </c>
      <c r="BK146" s="138">
        <f t="shared" si="9"/>
        <v>0</v>
      </c>
      <c r="BL146" s="13" t="s">
        <v>142</v>
      </c>
      <c r="BM146" s="137" t="s">
        <v>184</v>
      </c>
    </row>
    <row r="147" spans="2:65" s="1" customFormat="1" ht="16.5" customHeight="1">
      <c r="B147" s="124"/>
      <c r="C147" s="139" t="s">
        <v>142</v>
      </c>
      <c r="D147" s="139" t="s">
        <v>165</v>
      </c>
      <c r="E147" s="140" t="s">
        <v>185</v>
      </c>
      <c r="F147" s="141" t="s">
        <v>186</v>
      </c>
      <c r="G147" s="142" t="s">
        <v>141</v>
      </c>
      <c r="H147" s="143">
        <v>43</v>
      </c>
      <c r="I147" s="144"/>
      <c r="J147" s="145">
        <f t="shared" si="0"/>
        <v>0</v>
      </c>
      <c r="K147" s="146"/>
      <c r="L147" s="147"/>
      <c r="M147" s="148" t="s">
        <v>1</v>
      </c>
      <c r="N147" s="149" t="s">
        <v>35</v>
      </c>
      <c r="P147" s="135">
        <f t="shared" si="1"/>
        <v>0</v>
      </c>
      <c r="Q147" s="135">
        <v>0</v>
      </c>
      <c r="R147" s="135">
        <f t="shared" si="2"/>
        <v>0</v>
      </c>
      <c r="S147" s="135">
        <v>0</v>
      </c>
      <c r="T147" s="136">
        <f t="shared" si="3"/>
        <v>0</v>
      </c>
      <c r="AR147" s="137" t="s">
        <v>168</v>
      </c>
      <c r="AT147" s="137" t="s">
        <v>165</v>
      </c>
      <c r="AU147" s="137" t="s">
        <v>77</v>
      </c>
      <c r="AY147" s="13" t="s">
        <v>112</v>
      </c>
      <c r="BE147" s="138">
        <f t="shared" si="4"/>
        <v>0</v>
      </c>
      <c r="BF147" s="138">
        <f t="shared" si="5"/>
        <v>0</v>
      </c>
      <c r="BG147" s="138">
        <f t="shared" si="6"/>
        <v>0</v>
      </c>
      <c r="BH147" s="138">
        <f t="shared" si="7"/>
        <v>0</v>
      </c>
      <c r="BI147" s="138">
        <f t="shared" si="8"/>
        <v>0</v>
      </c>
      <c r="BJ147" s="13" t="s">
        <v>75</v>
      </c>
      <c r="BK147" s="138">
        <f t="shared" si="9"/>
        <v>0</v>
      </c>
      <c r="BL147" s="13" t="s">
        <v>142</v>
      </c>
      <c r="BM147" s="137" t="s">
        <v>187</v>
      </c>
    </row>
    <row r="148" spans="2:65" s="1" customFormat="1" ht="16.5" customHeight="1">
      <c r="B148" s="124"/>
      <c r="C148" s="125" t="s">
        <v>188</v>
      </c>
      <c r="D148" s="125" t="s">
        <v>115</v>
      </c>
      <c r="E148" s="126" t="s">
        <v>189</v>
      </c>
      <c r="F148" s="127" t="s">
        <v>190</v>
      </c>
      <c r="G148" s="128" t="s">
        <v>141</v>
      </c>
      <c r="H148" s="129">
        <v>50</v>
      </c>
      <c r="I148" s="130"/>
      <c r="J148" s="131">
        <f t="shared" si="0"/>
        <v>0</v>
      </c>
      <c r="K148" s="132"/>
      <c r="L148" s="28"/>
      <c r="M148" s="133" t="s">
        <v>1</v>
      </c>
      <c r="N148" s="134" t="s">
        <v>35</v>
      </c>
      <c r="P148" s="135">
        <f t="shared" si="1"/>
        <v>0</v>
      </c>
      <c r="Q148" s="135">
        <v>0.00038</v>
      </c>
      <c r="R148" s="135">
        <f t="shared" si="2"/>
        <v>0.019</v>
      </c>
      <c r="S148" s="135">
        <v>0</v>
      </c>
      <c r="T148" s="136">
        <f t="shared" si="3"/>
        <v>0</v>
      </c>
      <c r="AR148" s="137" t="s">
        <v>142</v>
      </c>
      <c r="AT148" s="137" t="s">
        <v>115</v>
      </c>
      <c r="AU148" s="137" t="s">
        <v>77</v>
      </c>
      <c r="AY148" s="13" t="s">
        <v>112</v>
      </c>
      <c r="BE148" s="138">
        <f t="shared" si="4"/>
        <v>0</v>
      </c>
      <c r="BF148" s="138">
        <f t="shared" si="5"/>
        <v>0</v>
      </c>
      <c r="BG148" s="138">
        <f t="shared" si="6"/>
        <v>0</v>
      </c>
      <c r="BH148" s="138">
        <f t="shared" si="7"/>
        <v>0</v>
      </c>
      <c r="BI148" s="138">
        <f t="shared" si="8"/>
        <v>0</v>
      </c>
      <c r="BJ148" s="13" t="s">
        <v>75</v>
      </c>
      <c r="BK148" s="138">
        <f t="shared" si="9"/>
        <v>0</v>
      </c>
      <c r="BL148" s="13" t="s">
        <v>142</v>
      </c>
      <c r="BM148" s="137" t="s">
        <v>191</v>
      </c>
    </row>
    <row r="149" spans="2:65" s="1" customFormat="1" ht="16.5" customHeight="1">
      <c r="B149" s="124"/>
      <c r="C149" s="125" t="s">
        <v>192</v>
      </c>
      <c r="D149" s="125" t="s">
        <v>115</v>
      </c>
      <c r="E149" s="126" t="s">
        <v>193</v>
      </c>
      <c r="F149" s="127" t="s">
        <v>194</v>
      </c>
      <c r="G149" s="128" t="s">
        <v>141</v>
      </c>
      <c r="H149" s="129">
        <v>30</v>
      </c>
      <c r="I149" s="130"/>
      <c r="J149" s="131">
        <f t="shared" si="0"/>
        <v>0</v>
      </c>
      <c r="K149" s="132"/>
      <c r="L149" s="28"/>
      <c r="M149" s="133" t="s">
        <v>1</v>
      </c>
      <c r="N149" s="134" t="s">
        <v>35</v>
      </c>
      <c r="P149" s="135">
        <f t="shared" si="1"/>
        <v>0</v>
      </c>
      <c r="Q149" s="135">
        <v>0.00048</v>
      </c>
      <c r="R149" s="135">
        <f t="shared" si="2"/>
        <v>0.0144</v>
      </c>
      <c r="S149" s="135">
        <v>0</v>
      </c>
      <c r="T149" s="136">
        <f t="shared" si="3"/>
        <v>0</v>
      </c>
      <c r="AR149" s="137" t="s">
        <v>142</v>
      </c>
      <c r="AT149" s="137" t="s">
        <v>115</v>
      </c>
      <c r="AU149" s="137" t="s">
        <v>77</v>
      </c>
      <c r="AY149" s="13" t="s">
        <v>112</v>
      </c>
      <c r="BE149" s="138">
        <f t="shared" si="4"/>
        <v>0</v>
      </c>
      <c r="BF149" s="138">
        <f t="shared" si="5"/>
        <v>0</v>
      </c>
      <c r="BG149" s="138">
        <f t="shared" si="6"/>
        <v>0</v>
      </c>
      <c r="BH149" s="138">
        <f t="shared" si="7"/>
        <v>0</v>
      </c>
      <c r="BI149" s="138">
        <f t="shared" si="8"/>
        <v>0</v>
      </c>
      <c r="BJ149" s="13" t="s">
        <v>75</v>
      </c>
      <c r="BK149" s="138">
        <f t="shared" si="9"/>
        <v>0</v>
      </c>
      <c r="BL149" s="13" t="s">
        <v>142</v>
      </c>
      <c r="BM149" s="137" t="s">
        <v>195</v>
      </c>
    </row>
    <row r="150" spans="2:65" s="1" customFormat="1" ht="21.75" customHeight="1">
      <c r="B150" s="124"/>
      <c r="C150" s="125" t="s">
        <v>196</v>
      </c>
      <c r="D150" s="125" t="s">
        <v>115</v>
      </c>
      <c r="E150" s="126" t="s">
        <v>197</v>
      </c>
      <c r="F150" s="127" t="s">
        <v>198</v>
      </c>
      <c r="G150" s="128" t="s">
        <v>118</v>
      </c>
      <c r="H150" s="129">
        <v>18</v>
      </c>
      <c r="I150" s="130"/>
      <c r="J150" s="131">
        <f t="shared" si="0"/>
        <v>0</v>
      </c>
      <c r="K150" s="132"/>
      <c r="L150" s="28"/>
      <c r="M150" s="133" t="s">
        <v>1</v>
      </c>
      <c r="N150" s="134" t="s">
        <v>35</v>
      </c>
      <c r="P150" s="135">
        <f t="shared" si="1"/>
        <v>0</v>
      </c>
      <c r="Q150" s="135">
        <v>0</v>
      </c>
      <c r="R150" s="135">
        <f t="shared" si="2"/>
        <v>0</v>
      </c>
      <c r="S150" s="135">
        <v>0</v>
      </c>
      <c r="T150" s="136">
        <f t="shared" si="3"/>
        <v>0</v>
      </c>
      <c r="AR150" s="137" t="s">
        <v>142</v>
      </c>
      <c r="AT150" s="137" t="s">
        <v>115</v>
      </c>
      <c r="AU150" s="137" t="s">
        <v>77</v>
      </c>
      <c r="AY150" s="13" t="s">
        <v>112</v>
      </c>
      <c r="BE150" s="138">
        <f t="shared" si="4"/>
        <v>0</v>
      </c>
      <c r="BF150" s="138">
        <f t="shared" si="5"/>
        <v>0</v>
      </c>
      <c r="BG150" s="138">
        <f t="shared" si="6"/>
        <v>0</v>
      </c>
      <c r="BH150" s="138">
        <f t="shared" si="7"/>
        <v>0</v>
      </c>
      <c r="BI150" s="138">
        <f t="shared" si="8"/>
        <v>0</v>
      </c>
      <c r="BJ150" s="13" t="s">
        <v>75</v>
      </c>
      <c r="BK150" s="138">
        <f t="shared" si="9"/>
        <v>0</v>
      </c>
      <c r="BL150" s="13" t="s">
        <v>142</v>
      </c>
      <c r="BM150" s="137" t="s">
        <v>199</v>
      </c>
    </row>
    <row r="151" spans="2:65" s="1" customFormat="1" ht="24.2" customHeight="1">
      <c r="B151" s="124"/>
      <c r="C151" s="125" t="s">
        <v>200</v>
      </c>
      <c r="D151" s="125" t="s">
        <v>115</v>
      </c>
      <c r="E151" s="126" t="s">
        <v>201</v>
      </c>
      <c r="F151" s="127" t="s">
        <v>202</v>
      </c>
      <c r="G151" s="128" t="s">
        <v>203</v>
      </c>
      <c r="H151" s="129">
        <v>1</v>
      </c>
      <c r="I151" s="130"/>
      <c r="J151" s="131">
        <f t="shared" si="0"/>
        <v>0</v>
      </c>
      <c r="K151" s="132"/>
      <c r="L151" s="28"/>
      <c r="M151" s="133" t="s">
        <v>1</v>
      </c>
      <c r="N151" s="134" t="s">
        <v>35</v>
      </c>
      <c r="P151" s="135">
        <f t="shared" si="1"/>
        <v>0</v>
      </c>
      <c r="Q151" s="135">
        <v>0.022</v>
      </c>
      <c r="R151" s="135">
        <f t="shared" si="2"/>
        <v>0.022</v>
      </c>
      <c r="S151" s="135">
        <v>0</v>
      </c>
      <c r="T151" s="136">
        <f t="shared" si="3"/>
        <v>0</v>
      </c>
      <c r="AR151" s="137" t="s">
        <v>142</v>
      </c>
      <c r="AT151" s="137" t="s">
        <v>115</v>
      </c>
      <c r="AU151" s="137" t="s">
        <v>77</v>
      </c>
      <c r="AY151" s="13" t="s">
        <v>112</v>
      </c>
      <c r="BE151" s="138">
        <f t="shared" si="4"/>
        <v>0</v>
      </c>
      <c r="BF151" s="138">
        <f t="shared" si="5"/>
        <v>0</v>
      </c>
      <c r="BG151" s="138">
        <f t="shared" si="6"/>
        <v>0</v>
      </c>
      <c r="BH151" s="138">
        <f t="shared" si="7"/>
        <v>0</v>
      </c>
      <c r="BI151" s="138">
        <f t="shared" si="8"/>
        <v>0</v>
      </c>
      <c r="BJ151" s="13" t="s">
        <v>75</v>
      </c>
      <c r="BK151" s="138">
        <f t="shared" si="9"/>
        <v>0</v>
      </c>
      <c r="BL151" s="13" t="s">
        <v>142</v>
      </c>
      <c r="BM151" s="137" t="s">
        <v>204</v>
      </c>
    </row>
    <row r="152" spans="2:65" s="1" customFormat="1" ht="24.2" customHeight="1">
      <c r="B152" s="124"/>
      <c r="C152" s="125" t="s">
        <v>7</v>
      </c>
      <c r="D152" s="125" t="s">
        <v>115</v>
      </c>
      <c r="E152" s="126" t="s">
        <v>205</v>
      </c>
      <c r="F152" s="127" t="s">
        <v>206</v>
      </c>
      <c r="G152" s="128" t="s">
        <v>203</v>
      </c>
      <c r="H152" s="129">
        <v>3</v>
      </c>
      <c r="I152" s="130"/>
      <c r="J152" s="131">
        <f t="shared" si="0"/>
        <v>0</v>
      </c>
      <c r="K152" s="132"/>
      <c r="L152" s="28"/>
      <c r="M152" s="133" t="s">
        <v>1</v>
      </c>
      <c r="N152" s="134" t="s">
        <v>35</v>
      </c>
      <c r="P152" s="135">
        <f t="shared" si="1"/>
        <v>0</v>
      </c>
      <c r="Q152" s="135">
        <v>0.02853</v>
      </c>
      <c r="R152" s="135">
        <f t="shared" si="2"/>
        <v>0.08559</v>
      </c>
      <c r="S152" s="135">
        <v>0</v>
      </c>
      <c r="T152" s="136">
        <f t="shared" si="3"/>
        <v>0</v>
      </c>
      <c r="AR152" s="137" t="s">
        <v>142</v>
      </c>
      <c r="AT152" s="137" t="s">
        <v>115</v>
      </c>
      <c r="AU152" s="137" t="s">
        <v>77</v>
      </c>
      <c r="AY152" s="13" t="s">
        <v>112</v>
      </c>
      <c r="BE152" s="138">
        <f t="shared" si="4"/>
        <v>0</v>
      </c>
      <c r="BF152" s="138">
        <f t="shared" si="5"/>
        <v>0</v>
      </c>
      <c r="BG152" s="138">
        <f t="shared" si="6"/>
        <v>0</v>
      </c>
      <c r="BH152" s="138">
        <f t="shared" si="7"/>
        <v>0</v>
      </c>
      <c r="BI152" s="138">
        <f t="shared" si="8"/>
        <v>0</v>
      </c>
      <c r="BJ152" s="13" t="s">
        <v>75</v>
      </c>
      <c r="BK152" s="138">
        <f t="shared" si="9"/>
        <v>0</v>
      </c>
      <c r="BL152" s="13" t="s">
        <v>142</v>
      </c>
      <c r="BM152" s="137" t="s">
        <v>207</v>
      </c>
    </row>
    <row r="153" spans="2:65" s="1" customFormat="1" ht="24.2" customHeight="1">
      <c r="B153" s="124"/>
      <c r="C153" s="125" t="s">
        <v>208</v>
      </c>
      <c r="D153" s="125" t="s">
        <v>115</v>
      </c>
      <c r="E153" s="126" t="s">
        <v>209</v>
      </c>
      <c r="F153" s="127" t="s">
        <v>210</v>
      </c>
      <c r="G153" s="128" t="s">
        <v>203</v>
      </c>
      <c r="H153" s="129">
        <v>4</v>
      </c>
      <c r="I153" s="130"/>
      <c r="J153" s="131">
        <f t="shared" si="0"/>
        <v>0</v>
      </c>
      <c r="K153" s="132"/>
      <c r="L153" s="28"/>
      <c r="M153" s="133" t="s">
        <v>1</v>
      </c>
      <c r="N153" s="134" t="s">
        <v>35</v>
      </c>
      <c r="P153" s="135">
        <f t="shared" si="1"/>
        <v>0</v>
      </c>
      <c r="Q153" s="135">
        <v>0.0326</v>
      </c>
      <c r="R153" s="135">
        <f t="shared" si="2"/>
        <v>0.1304</v>
      </c>
      <c r="S153" s="135">
        <v>0</v>
      </c>
      <c r="T153" s="136">
        <f t="shared" si="3"/>
        <v>0</v>
      </c>
      <c r="AR153" s="137" t="s">
        <v>142</v>
      </c>
      <c r="AT153" s="137" t="s">
        <v>115</v>
      </c>
      <c r="AU153" s="137" t="s">
        <v>77</v>
      </c>
      <c r="AY153" s="13" t="s">
        <v>112</v>
      </c>
      <c r="BE153" s="138">
        <f t="shared" si="4"/>
        <v>0</v>
      </c>
      <c r="BF153" s="138">
        <f t="shared" si="5"/>
        <v>0</v>
      </c>
      <c r="BG153" s="138">
        <f t="shared" si="6"/>
        <v>0</v>
      </c>
      <c r="BH153" s="138">
        <f t="shared" si="7"/>
        <v>0</v>
      </c>
      <c r="BI153" s="138">
        <f t="shared" si="8"/>
        <v>0</v>
      </c>
      <c r="BJ153" s="13" t="s">
        <v>75</v>
      </c>
      <c r="BK153" s="138">
        <f t="shared" si="9"/>
        <v>0</v>
      </c>
      <c r="BL153" s="13" t="s">
        <v>142</v>
      </c>
      <c r="BM153" s="137" t="s">
        <v>211</v>
      </c>
    </row>
    <row r="154" spans="2:65" s="1" customFormat="1" ht="24.2" customHeight="1">
      <c r="B154" s="124"/>
      <c r="C154" s="125" t="s">
        <v>212</v>
      </c>
      <c r="D154" s="125" t="s">
        <v>115</v>
      </c>
      <c r="E154" s="126" t="s">
        <v>213</v>
      </c>
      <c r="F154" s="127" t="s">
        <v>214</v>
      </c>
      <c r="G154" s="128" t="s">
        <v>203</v>
      </c>
      <c r="H154" s="129">
        <v>2</v>
      </c>
      <c r="I154" s="130"/>
      <c r="J154" s="131">
        <f t="shared" si="0"/>
        <v>0</v>
      </c>
      <c r="K154" s="132"/>
      <c r="L154" s="28"/>
      <c r="M154" s="133" t="s">
        <v>1</v>
      </c>
      <c r="N154" s="134" t="s">
        <v>35</v>
      </c>
      <c r="P154" s="135">
        <f t="shared" si="1"/>
        <v>0</v>
      </c>
      <c r="Q154" s="135">
        <v>0.04643</v>
      </c>
      <c r="R154" s="135">
        <f t="shared" si="2"/>
        <v>0.09286</v>
      </c>
      <c r="S154" s="135">
        <v>0</v>
      </c>
      <c r="T154" s="136">
        <f t="shared" si="3"/>
        <v>0</v>
      </c>
      <c r="AR154" s="137" t="s">
        <v>142</v>
      </c>
      <c r="AT154" s="137" t="s">
        <v>115</v>
      </c>
      <c r="AU154" s="137" t="s">
        <v>77</v>
      </c>
      <c r="AY154" s="13" t="s">
        <v>112</v>
      </c>
      <c r="BE154" s="138">
        <f t="shared" si="4"/>
        <v>0</v>
      </c>
      <c r="BF154" s="138">
        <f t="shared" si="5"/>
        <v>0</v>
      </c>
      <c r="BG154" s="138">
        <f t="shared" si="6"/>
        <v>0</v>
      </c>
      <c r="BH154" s="138">
        <f t="shared" si="7"/>
        <v>0</v>
      </c>
      <c r="BI154" s="138">
        <f t="shared" si="8"/>
        <v>0</v>
      </c>
      <c r="BJ154" s="13" t="s">
        <v>75</v>
      </c>
      <c r="BK154" s="138">
        <f t="shared" si="9"/>
        <v>0</v>
      </c>
      <c r="BL154" s="13" t="s">
        <v>142</v>
      </c>
      <c r="BM154" s="137" t="s">
        <v>215</v>
      </c>
    </row>
    <row r="155" spans="2:65" s="1" customFormat="1" ht="24.2" customHeight="1">
      <c r="B155" s="124"/>
      <c r="C155" s="125" t="s">
        <v>216</v>
      </c>
      <c r="D155" s="125" t="s">
        <v>115</v>
      </c>
      <c r="E155" s="126" t="s">
        <v>217</v>
      </c>
      <c r="F155" s="127" t="s">
        <v>218</v>
      </c>
      <c r="G155" s="128" t="s">
        <v>203</v>
      </c>
      <c r="H155" s="129">
        <v>2</v>
      </c>
      <c r="I155" s="130"/>
      <c r="J155" s="131">
        <f t="shared" si="0"/>
        <v>0</v>
      </c>
      <c r="K155" s="132"/>
      <c r="L155" s="28"/>
      <c r="M155" s="133" t="s">
        <v>1</v>
      </c>
      <c r="N155" s="134" t="s">
        <v>35</v>
      </c>
      <c r="P155" s="135">
        <f t="shared" si="1"/>
        <v>0</v>
      </c>
      <c r="Q155" s="135">
        <v>0.05822</v>
      </c>
      <c r="R155" s="135">
        <f t="shared" si="2"/>
        <v>0.11644</v>
      </c>
      <c r="S155" s="135">
        <v>0</v>
      </c>
      <c r="T155" s="136">
        <f t="shared" si="3"/>
        <v>0</v>
      </c>
      <c r="AR155" s="137" t="s">
        <v>142</v>
      </c>
      <c r="AT155" s="137" t="s">
        <v>115</v>
      </c>
      <c r="AU155" s="137" t="s">
        <v>77</v>
      </c>
      <c r="AY155" s="13" t="s">
        <v>112</v>
      </c>
      <c r="BE155" s="138">
        <f t="shared" si="4"/>
        <v>0</v>
      </c>
      <c r="BF155" s="138">
        <f t="shared" si="5"/>
        <v>0</v>
      </c>
      <c r="BG155" s="138">
        <f t="shared" si="6"/>
        <v>0</v>
      </c>
      <c r="BH155" s="138">
        <f t="shared" si="7"/>
        <v>0</v>
      </c>
      <c r="BI155" s="138">
        <f t="shared" si="8"/>
        <v>0</v>
      </c>
      <c r="BJ155" s="13" t="s">
        <v>75</v>
      </c>
      <c r="BK155" s="138">
        <f t="shared" si="9"/>
        <v>0</v>
      </c>
      <c r="BL155" s="13" t="s">
        <v>142</v>
      </c>
      <c r="BM155" s="137" t="s">
        <v>219</v>
      </c>
    </row>
    <row r="156" spans="2:65" s="1" customFormat="1" ht="16.5" customHeight="1">
      <c r="B156" s="124"/>
      <c r="C156" s="139" t="s">
        <v>220</v>
      </c>
      <c r="D156" s="139" t="s">
        <v>165</v>
      </c>
      <c r="E156" s="140" t="s">
        <v>221</v>
      </c>
      <c r="F156" s="141" t="s">
        <v>222</v>
      </c>
      <c r="G156" s="142" t="s">
        <v>118</v>
      </c>
      <c r="H156" s="143">
        <v>12</v>
      </c>
      <c r="I156" s="144"/>
      <c r="J156" s="145">
        <f>ROUND(I156*H156,2)</f>
        <v>0</v>
      </c>
      <c r="K156" s="146"/>
      <c r="L156" s="147"/>
      <c r="M156" s="148" t="s">
        <v>1</v>
      </c>
      <c r="N156" s="149" t="s">
        <v>35</v>
      </c>
      <c r="P156" s="135">
        <f t="shared" si="1"/>
        <v>0</v>
      </c>
      <c r="Q156" s="135">
        <v>0.0011</v>
      </c>
      <c r="R156" s="135">
        <f t="shared" si="2"/>
        <v>0.0132</v>
      </c>
      <c r="S156" s="135">
        <v>0</v>
      </c>
      <c r="T156" s="136">
        <f t="shared" si="3"/>
        <v>0</v>
      </c>
      <c r="AR156" s="137" t="s">
        <v>168</v>
      </c>
      <c r="AT156" s="137" t="s">
        <v>165</v>
      </c>
      <c r="AU156" s="137" t="s">
        <v>77</v>
      </c>
      <c r="AY156" s="13" t="s">
        <v>112</v>
      </c>
      <c r="BE156" s="138">
        <f t="shared" si="4"/>
        <v>0</v>
      </c>
      <c r="BF156" s="138">
        <f t="shared" si="5"/>
        <v>0</v>
      </c>
      <c r="BG156" s="138">
        <f t="shared" si="6"/>
        <v>0</v>
      </c>
      <c r="BH156" s="138">
        <f t="shared" si="7"/>
        <v>0</v>
      </c>
      <c r="BI156" s="138">
        <f t="shared" si="8"/>
        <v>0</v>
      </c>
      <c r="BJ156" s="13" t="s">
        <v>75</v>
      </c>
      <c r="BK156" s="138">
        <f t="shared" si="9"/>
        <v>0</v>
      </c>
      <c r="BL156" s="13" t="s">
        <v>142</v>
      </c>
      <c r="BM156" s="137" t="s">
        <v>223</v>
      </c>
    </row>
    <row r="157" spans="2:65" s="1" customFormat="1" ht="16.5" customHeight="1">
      <c r="B157" s="124"/>
      <c r="C157" s="139" t="s">
        <v>224</v>
      </c>
      <c r="D157" s="139" t="s">
        <v>165</v>
      </c>
      <c r="E157" s="140" t="s">
        <v>225</v>
      </c>
      <c r="F157" s="141" t="s">
        <v>226</v>
      </c>
      <c r="G157" s="142" t="s">
        <v>118</v>
      </c>
      <c r="H157" s="143">
        <v>27</v>
      </c>
      <c r="I157" s="144"/>
      <c r="J157" s="145">
        <f t="shared" si="0"/>
        <v>0</v>
      </c>
      <c r="K157" s="146"/>
      <c r="L157" s="147"/>
      <c r="M157" s="148" t="s">
        <v>1</v>
      </c>
      <c r="N157" s="149" t="s">
        <v>35</v>
      </c>
      <c r="P157" s="135">
        <f t="shared" si="1"/>
        <v>0</v>
      </c>
      <c r="Q157" s="135">
        <v>8E-05</v>
      </c>
      <c r="R157" s="135">
        <f t="shared" si="2"/>
        <v>0.00216</v>
      </c>
      <c r="S157" s="135">
        <v>0</v>
      </c>
      <c r="T157" s="136">
        <f t="shared" si="3"/>
        <v>0</v>
      </c>
      <c r="AR157" s="137" t="s">
        <v>168</v>
      </c>
      <c r="AT157" s="137" t="s">
        <v>165</v>
      </c>
      <c r="AU157" s="137" t="s">
        <v>77</v>
      </c>
      <c r="AY157" s="13" t="s">
        <v>112</v>
      </c>
      <c r="BE157" s="138">
        <f t="shared" si="4"/>
        <v>0</v>
      </c>
      <c r="BF157" s="138">
        <f t="shared" si="5"/>
        <v>0</v>
      </c>
      <c r="BG157" s="138">
        <f t="shared" si="6"/>
        <v>0</v>
      </c>
      <c r="BH157" s="138">
        <f t="shared" si="7"/>
        <v>0</v>
      </c>
      <c r="BI157" s="138">
        <f t="shared" si="8"/>
        <v>0</v>
      </c>
      <c r="BJ157" s="13" t="s">
        <v>75</v>
      </c>
      <c r="BK157" s="138">
        <f t="shared" si="9"/>
        <v>0</v>
      </c>
      <c r="BL157" s="13" t="s">
        <v>142</v>
      </c>
      <c r="BM157" s="137" t="s">
        <v>227</v>
      </c>
    </row>
    <row r="158" spans="2:65" s="1" customFormat="1" ht="44.25" customHeight="1">
      <c r="B158" s="124"/>
      <c r="C158" s="125" t="s">
        <v>228</v>
      </c>
      <c r="D158" s="125" t="s">
        <v>115</v>
      </c>
      <c r="E158" s="126" t="s">
        <v>77</v>
      </c>
      <c r="F158" s="127" t="s">
        <v>229</v>
      </c>
      <c r="G158" s="128" t="s">
        <v>152</v>
      </c>
      <c r="H158" s="129">
        <v>1</v>
      </c>
      <c r="I158" s="130"/>
      <c r="J158" s="131">
        <f t="shared" si="0"/>
        <v>0</v>
      </c>
      <c r="K158" s="132"/>
      <c r="L158" s="28"/>
      <c r="M158" s="133" t="s">
        <v>1</v>
      </c>
      <c r="N158" s="134" t="s">
        <v>35</v>
      </c>
      <c r="P158" s="135">
        <f t="shared" si="1"/>
        <v>0</v>
      </c>
      <c r="Q158" s="135">
        <v>0</v>
      </c>
      <c r="R158" s="135">
        <f t="shared" si="2"/>
        <v>0</v>
      </c>
      <c r="S158" s="135">
        <v>0</v>
      </c>
      <c r="T158" s="136">
        <f t="shared" si="3"/>
        <v>0</v>
      </c>
      <c r="AR158" s="137" t="s">
        <v>142</v>
      </c>
      <c r="AT158" s="137" t="s">
        <v>115</v>
      </c>
      <c r="AU158" s="137" t="s">
        <v>77</v>
      </c>
      <c r="AY158" s="13" t="s">
        <v>112</v>
      </c>
      <c r="BE158" s="138">
        <f t="shared" si="4"/>
        <v>0</v>
      </c>
      <c r="BF158" s="138">
        <f t="shared" si="5"/>
        <v>0</v>
      </c>
      <c r="BG158" s="138">
        <f t="shared" si="6"/>
        <v>0</v>
      </c>
      <c r="BH158" s="138">
        <f t="shared" si="7"/>
        <v>0</v>
      </c>
      <c r="BI158" s="138">
        <f t="shared" si="8"/>
        <v>0</v>
      </c>
      <c r="BJ158" s="13" t="s">
        <v>75</v>
      </c>
      <c r="BK158" s="138">
        <f t="shared" si="9"/>
        <v>0</v>
      </c>
      <c r="BL158" s="13" t="s">
        <v>142</v>
      </c>
      <c r="BM158" s="137" t="s">
        <v>230</v>
      </c>
    </row>
    <row r="159" spans="2:65" s="1" customFormat="1" ht="24.2" customHeight="1">
      <c r="B159" s="124"/>
      <c r="C159" s="125" t="s">
        <v>231</v>
      </c>
      <c r="D159" s="125" t="s">
        <v>115</v>
      </c>
      <c r="E159" s="126" t="s">
        <v>124</v>
      </c>
      <c r="F159" s="127" t="s">
        <v>232</v>
      </c>
      <c r="G159" s="128" t="s">
        <v>152</v>
      </c>
      <c r="H159" s="129">
        <v>2</v>
      </c>
      <c r="I159" s="130"/>
      <c r="J159" s="131">
        <f t="shared" si="0"/>
        <v>0</v>
      </c>
      <c r="K159" s="132"/>
      <c r="L159" s="28"/>
      <c r="M159" s="133" t="s">
        <v>1</v>
      </c>
      <c r="N159" s="134" t="s">
        <v>35</v>
      </c>
      <c r="P159" s="135">
        <f t="shared" si="1"/>
        <v>0</v>
      </c>
      <c r="Q159" s="135">
        <v>0</v>
      </c>
      <c r="R159" s="135">
        <f t="shared" si="2"/>
        <v>0</v>
      </c>
      <c r="S159" s="135">
        <v>0</v>
      </c>
      <c r="T159" s="136">
        <f t="shared" si="3"/>
        <v>0</v>
      </c>
      <c r="AR159" s="137" t="s">
        <v>142</v>
      </c>
      <c r="AT159" s="137" t="s">
        <v>115</v>
      </c>
      <c r="AU159" s="137" t="s">
        <v>77</v>
      </c>
      <c r="AY159" s="13" t="s">
        <v>112</v>
      </c>
      <c r="BE159" s="138">
        <f t="shared" si="4"/>
        <v>0</v>
      </c>
      <c r="BF159" s="138">
        <f t="shared" si="5"/>
        <v>0</v>
      </c>
      <c r="BG159" s="138">
        <f t="shared" si="6"/>
        <v>0</v>
      </c>
      <c r="BH159" s="138">
        <f t="shared" si="7"/>
        <v>0</v>
      </c>
      <c r="BI159" s="138">
        <f t="shared" si="8"/>
        <v>0</v>
      </c>
      <c r="BJ159" s="13" t="s">
        <v>75</v>
      </c>
      <c r="BK159" s="138">
        <f t="shared" si="9"/>
        <v>0</v>
      </c>
      <c r="BL159" s="13" t="s">
        <v>142</v>
      </c>
      <c r="BM159" s="137" t="s">
        <v>233</v>
      </c>
    </row>
    <row r="160" spans="2:65" s="1" customFormat="1" ht="37.9" customHeight="1">
      <c r="B160" s="124"/>
      <c r="C160" s="125" t="s">
        <v>234</v>
      </c>
      <c r="D160" s="125" t="s">
        <v>115</v>
      </c>
      <c r="E160" s="126" t="s">
        <v>146</v>
      </c>
      <c r="F160" s="127" t="s">
        <v>235</v>
      </c>
      <c r="G160" s="128" t="s">
        <v>152</v>
      </c>
      <c r="H160" s="129">
        <v>1</v>
      </c>
      <c r="I160" s="130"/>
      <c r="J160" s="131">
        <f t="shared" si="0"/>
        <v>0</v>
      </c>
      <c r="K160" s="132"/>
      <c r="L160" s="28"/>
      <c r="M160" s="133" t="s">
        <v>1</v>
      </c>
      <c r="N160" s="134" t="s">
        <v>35</v>
      </c>
      <c r="P160" s="135">
        <f t="shared" si="1"/>
        <v>0</v>
      </c>
      <c r="Q160" s="135">
        <v>0</v>
      </c>
      <c r="R160" s="135">
        <f t="shared" si="2"/>
        <v>0</v>
      </c>
      <c r="S160" s="135">
        <v>0</v>
      </c>
      <c r="T160" s="136">
        <f t="shared" si="3"/>
        <v>0</v>
      </c>
      <c r="AR160" s="137" t="s">
        <v>142</v>
      </c>
      <c r="AT160" s="137" t="s">
        <v>115</v>
      </c>
      <c r="AU160" s="137" t="s">
        <v>77</v>
      </c>
      <c r="AY160" s="13" t="s">
        <v>112</v>
      </c>
      <c r="BE160" s="138">
        <f t="shared" si="4"/>
        <v>0</v>
      </c>
      <c r="BF160" s="138">
        <f t="shared" si="5"/>
        <v>0</v>
      </c>
      <c r="BG160" s="138">
        <f t="shared" si="6"/>
        <v>0</v>
      </c>
      <c r="BH160" s="138">
        <f t="shared" si="7"/>
        <v>0</v>
      </c>
      <c r="BI160" s="138">
        <f t="shared" si="8"/>
        <v>0</v>
      </c>
      <c r="BJ160" s="13" t="s">
        <v>75</v>
      </c>
      <c r="BK160" s="138">
        <f t="shared" si="9"/>
        <v>0</v>
      </c>
      <c r="BL160" s="13" t="s">
        <v>142</v>
      </c>
      <c r="BM160" s="137" t="s">
        <v>236</v>
      </c>
    </row>
    <row r="161" spans="2:65" s="1" customFormat="1" ht="24.2" customHeight="1">
      <c r="B161" s="124"/>
      <c r="C161" s="125" t="s">
        <v>237</v>
      </c>
      <c r="D161" s="125" t="s">
        <v>115</v>
      </c>
      <c r="E161" s="126" t="s">
        <v>75</v>
      </c>
      <c r="F161" s="127" t="s">
        <v>238</v>
      </c>
      <c r="G161" s="128" t="s">
        <v>239</v>
      </c>
      <c r="H161" s="129">
        <v>27</v>
      </c>
      <c r="I161" s="130"/>
      <c r="J161" s="131">
        <f t="shared" si="0"/>
        <v>0</v>
      </c>
      <c r="K161" s="132"/>
      <c r="L161" s="28"/>
      <c r="M161" s="133" t="s">
        <v>1</v>
      </c>
      <c r="N161" s="134" t="s">
        <v>35</v>
      </c>
      <c r="P161" s="135">
        <f t="shared" si="1"/>
        <v>0</v>
      </c>
      <c r="Q161" s="135">
        <v>0</v>
      </c>
      <c r="R161" s="135">
        <f t="shared" si="2"/>
        <v>0</v>
      </c>
      <c r="S161" s="135">
        <v>0</v>
      </c>
      <c r="T161" s="136">
        <f t="shared" si="3"/>
        <v>0</v>
      </c>
      <c r="AR161" s="137" t="s">
        <v>142</v>
      </c>
      <c r="AT161" s="137" t="s">
        <v>115</v>
      </c>
      <c r="AU161" s="137" t="s">
        <v>77</v>
      </c>
      <c r="AY161" s="13" t="s">
        <v>112</v>
      </c>
      <c r="BE161" s="138">
        <f t="shared" si="4"/>
        <v>0</v>
      </c>
      <c r="BF161" s="138">
        <f t="shared" si="5"/>
        <v>0</v>
      </c>
      <c r="BG161" s="138">
        <f t="shared" si="6"/>
        <v>0</v>
      </c>
      <c r="BH161" s="138">
        <f t="shared" si="7"/>
        <v>0</v>
      </c>
      <c r="BI161" s="138">
        <f t="shared" si="8"/>
        <v>0</v>
      </c>
      <c r="BJ161" s="13" t="s">
        <v>75</v>
      </c>
      <c r="BK161" s="138">
        <f t="shared" si="9"/>
        <v>0</v>
      </c>
      <c r="BL161" s="13" t="s">
        <v>142</v>
      </c>
      <c r="BM161" s="137" t="s">
        <v>240</v>
      </c>
    </row>
    <row r="162" spans="2:65" s="1" customFormat="1" ht="16.5" customHeight="1">
      <c r="B162" s="124"/>
      <c r="C162" s="125" t="s">
        <v>241</v>
      </c>
      <c r="D162" s="125" t="s">
        <v>115</v>
      </c>
      <c r="E162" s="126" t="s">
        <v>119</v>
      </c>
      <c r="F162" s="127" t="s">
        <v>242</v>
      </c>
      <c r="G162" s="128" t="s">
        <v>141</v>
      </c>
      <c r="H162" s="129">
        <v>123</v>
      </c>
      <c r="I162" s="130"/>
      <c r="J162" s="131">
        <f t="shared" si="0"/>
        <v>0</v>
      </c>
      <c r="K162" s="132"/>
      <c r="L162" s="28"/>
      <c r="M162" s="133" t="s">
        <v>1</v>
      </c>
      <c r="N162" s="134" t="s">
        <v>35</v>
      </c>
      <c r="P162" s="135">
        <f t="shared" si="1"/>
        <v>0</v>
      </c>
      <c r="Q162" s="135">
        <v>0</v>
      </c>
      <c r="R162" s="135">
        <f t="shared" si="2"/>
        <v>0</v>
      </c>
      <c r="S162" s="135">
        <v>0</v>
      </c>
      <c r="T162" s="136">
        <f t="shared" si="3"/>
        <v>0</v>
      </c>
      <c r="AR162" s="137" t="s">
        <v>142</v>
      </c>
      <c r="AT162" s="137" t="s">
        <v>115</v>
      </c>
      <c r="AU162" s="137" t="s">
        <v>77</v>
      </c>
      <c r="AY162" s="13" t="s">
        <v>112</v>
      </c>
      <c r="BE162" s="138">
        <f t="shared" si="4"/>
        <v>0</v>
      </c>
      <c r="BF162" s="138">
        <f t="shared" si="5"/>
        <v>0</v>
      </c>
      <c r="BG162" s="138">
        <f t="shared" si="6"/>
        <v>0</v>
      </c>
      <c r="BH162" s="138">
        <f t="shared" si="7"/>
        <v>0</v>
      </c>
      <c r="BI162" s="138">
        <f t="shared" si="8"/>
        <v>0</v>
      </c>
      <c r="BJ162" s="13" t="s">
        <v>75</v>
      </c>
      <c r="BK162" s="138">
        <f t="shared" si="9"/>
        <v>0</v>
      </c>
      <c r="BL162" s="13" t="s">
        <v>142</v>
      </c>
      <c r="BM162" s="137" t="s">
        <v>243</v>
      </c>
    </row>
    <row r="163" spans="2:65" s="1" customFormat="1" ht="24.2" customHeight="1">
      <c r="B163" s="124"/>
      <c r="C163" s="139" t="s">
        <v>168</v>
      </c>
      <c r="D163" s="139" t="s">
        <v>165</v>
      </c>
      <c r="E163" s="140" t="s">
        <v>244</v>
      </c>
      <c r="F163" s="141" t="s">
        <v>245</v>
      </c>
      <c r="G163" s="142" t="s">
        <v>118</v>
      </c>
      <c r="H163" s="143">
        <v>3</v>
      </c>
      <c r="I163" s="144"/>
      <c r="J163" s="145">
        <f t="shared" si="0"/>
        <v>0</v>
      </c>
      <c r="K163" s="146"/>
      <c r="L163" s="147"/>
      <c r="M163" s="148" t="s">
        <v>1</v>
      </c>
      <c r="N163" s="149" t="s">
        <v>35</v>
      </c>
      <c r="P163" s="135">
        <f t="shared" si="1"/>
        <v>0</v>
      </c>
      <c r="Q163" s="135">
        <v>0.004</v>
      </c>
      <c r="R163" s="135">
        <f t="shared" si="2"/>
        <v>0.012</v>
      </c>
      <c r="S163" s="135">
        <v>0</v>
      </c>
      <c r="T163" s="136">
        <f t="shared" si="3"/>
        <v>0</v>
      </c>
      <c r="AR163" s="137" t="s">
        <v>168</v>
      </c>
      <c r="AT163" s="137" t="s">
        <v>165</v>
      </c>
      <c r="AU163" s="137" t="s">
        <v>77</v>
      </c>
      <c r="AY163" s="13" t="s">
        <v>112</v>
      </c>
      <c r="BE163" s="138">
        <f t="shared" si="4"/>
        <v>0</v>
      </c>
      <c r="BF163" s="138">
        <f t="shared" si="5"/>
        <v>0</v>
      </c>
      <c r="BG163" s="138">
        <f t="shared" si="6"/>
        <v>0</v>
      </c>
      <c r="BH163" s="138">
        <f t="shared" si="7"/>
        <v>0</v>
      </c>
      <c r="BI163" s="138">
        <f t="shared" si="8"/>
        <v>0</v>
      </c>
      <c r="BJ163" s="13" t="s">
        <v>75</v>
      </c>
      <c r="BK163" s="138">
        <f t="shared" si="9"/>
        <v>0</v>
      </c>
      <c r="BL163" s="13" t="s">
        <v>142</v>
      </c>
      <c r="BM163" s="137" t="s">
        <v>246</v>
      </c>
    </row>
    <row r="164" spans="2:65" s="1" customFormat="1" ht="24.2" customHeight="1">
      <c r="B164" s="124"/>
      <c r="C164" s="125" t="s">
        <v>247</v>
      </c>
      <c r="D164" s="125" t="s">
        <v>115</v>
      </c>
      <c r="E164" s="126" t="s">
        <v>248</v>
      </c>
      <c r="F164" s="127" t="s">
        <v>249</v>
      </c>
      <c r="G164" s="128" t="s">
        <v>141</v>
      </c>
      <c r="H164" s="129">
        <v>43</v>
      </c>
      <c r="I164" s="130"/>
      <c r="J164" s="131">
        <f t="shared" si="0"/>
        <v>0</v>
      </c>
      <c r="K164" s="132"/>
      <c r="L164" s="28"/>
      <c r="M164" s="133" t="s">
        <v>1</v>
      </c>
      <c r="N164" s="134" t="s">
        <v>35</v>
      </c>
      <c r="P164" s="135">
        <f t="shared" si="1"/>
        <v>0</v>
      </c>
      <c r="Q164" s="135">
        <v>0.00095</v>
      </c>
      <c r="R164" s="135">
        <f t="shared" si="2"/>
        <v>0.04085</v>
      </c>
      <c r="S164" s="135">
        <v>0</v>
      </c>
      <c r="T164" s="136">
        <f t="shared" si="3"/>
        <v>0</v>
      </c>
      <c r="AR164" s="137" t="s">
        <v>142</v>
      </c>
      <c r="AT164" s="137" t="s">
        <v>115</v>
      </c>
      <c r="AU164" s="137" t="s">
        <v>77</v>
      </c>
      <c r="AY164" s="13" t="s">
        <v>112</v>
      </c>
      <c r="BE164" s="138">
        <f t="shared" si="4"/>
        <v>0</v>
      </c>
      <c r="BF164" s="138">
        <f t="shared" si="5"/>
        <v>0</v>
      </c>
      <c r="BG164" s="138">
        <f t="shared" si="6"/>
        <v>0</v>
      </c>
      <c r="BH164" s="138">
        <f t="shared" si="7"/>
        <v>0</v>
      </c>
      <c r="BI164" s="138">
        <f t="shared" si="8"/>
        <v>0</v>
      </c>
      <c r="BJ164" s="13" t="s">
        <v>75</v>
      </c>
      <c r="BK164" s="138">
        <f t="shared" si="9"/>
        <v>0</v>
      </c>
      <c r="BL164" s="13" t="s">
        <v>142</v>
      </c>
      <c r="BM164" s="137" t="s">
        <v>250</v>
      </c>
    </row>
    <row r="165" spans="2:65" s="1" customFormat="1" ht="24.2" customHeight="1">
      <c r="B165" s="124"/>
      <c r="C165" s="125" t="s">
        <v>251</v>
      </c>
      <c r="D165" s="125" t="s">
        <v>115</v>
      </c>
      <c r="E165" s="126" t="s">
        <v>252</v>
      </c>
      <c r="F165" s="127" t="s">
        <v>253</v>
      </c>
      <c r="G165" s="128" t="s">
        <v>141</v>
      </c>
      <c r="H165" s="129">
        <v>80</v>
      </c>
      <c r="I165" s="130"/>
      <c r="J165" s="131">
        <f t="shared" si="0"/>
        <v>0</v>
      </c>
      <c r="K165" s="132"/>
      <c r="L165" s="28"/>
      <c r="M165" s="133" t="s">
        <v>1</v>
      </c>
      <c r="N165" s="134" t="s">
        <v>35</v>
      </c>
      <c r="P165" s="135">
        <f t="shared" si="1"/>
        <v>0</v>
      </c>
      <c r="Q165" s="135">
        <v>0.00035</v>
      </c>
      <c r="R165" s="135">
        <f t="shared" si="2"/>
        <v>0.028</v>
      </c>
      <c r="S165" s="135">
        <v>0</v>
      </c>
      <c r="T165" s="136">
        <f t="shared" si="3"/>
        <v>0</v>
      </c>
      <c r="AR165" s="137" t="s">
        <v>142</v>
      </c>
      <c r="AT165" s="137" t="s">
        <v>115</v>
      </c>
      <c r="AU165" s="137" t="s">
        <v>77</v>
      </c>
      <c r="AY165" s="13" t="s">
        <v>112</v>
      </c>
      <c r="BE165" s="138">
        <f t="shared" si="4"/>
        <v>0</v>
      </c>
      <c r="BF165" s="138">
        <f t="shared" si="5"/>
        <v>0</v>
      </c>
      <c r="BG165" s="138">
        <f t="shared" si="6"/>
        <v>0</v>
      </c>
      <c r="BH165" s="138">
        <f t="shared" si="7"/>
        <v>0</v>
      </c>
      <c r="BI165" s="138">
        <f t="shared" si="8"/>
        <v>0</v>
      </c>
      <c r="BJ165" s="13" t="s">
        <v>75</v>
      </c>
      <c r="BK165" s="138">
        <f t="shared" si="9"/>
        <v>0</v>
      </c>
      <c r="BL165" s="13" t="s">
        <v>142</v>
      </c>
      <c r="BM165" s="137" t="s">
        <v>254</v>
      </c>
    </row>
    <row r="166" spans="2:65" s="1" customFormat="1" ht="24.2" customHeight="1">
      <c r="B166" s="124"/>
      <c r="C166" s="125" t="s">
        <v>255</v>
      </c>
      <c r="D166" s="125" t="s">
        <v>115</v>
      </c>
      <c r="E166" s="126" t="s">
        <v>256</v>
      </c>
      <c r="F166" s="127" t="s">
        <v>257</v>
      </c>
      <c r="G166" s="128" t="s">
        <v>141</v>
      </c>
      <c r="H166" s="129">
        <v>123</v>
      </c>
      <c r="I166" s="130"/>
      <c r="J166" s="131">
        <f t="shared" si="0"/>
        <v>0</v>
      </c>
      <c r="K166" s="132"/>
      <c r="L166" s="28"/>
      <c r="M166" s="133" t="s">
        <v>1</v>
      </c>
      <c r="N166" s="134" t="s">
        <v>35</v>
      </c>
      <c r="P166" s="135">
        <f t="shared" si="1"/>
        <v>0</v>
      </c>
      <c r="Q166" s="135">
        <v>1E-05</v>
      </c>
      <c r="R166" s="135">
        <f t="shared" si="2"/>
        <v>0.0012300000000000002</v>
      </c>
      <c r="S166" s="135">
        <v>0</v>
      </c>
      <c r="T166" s="136">
        <f t="shared" si="3"/>
        <v>0</v>
      </c>
      <c r="AR166" s="137" t="s">
        <v>142</v>
      </c>
      <c r="AT166" s="137" t="s">
        <v>115</v>
      </c>
      <c r="AU166" s="137" t="s">
        <v>77</v>
      </c>
      <c r="AY166" s="13" t="s">
        <v>112</v>
      </c>
      <c r="BE166" s="138">
        <f t="shared" si="4"/>
        <v>0</v>
      </c>
      <c r="BF166" s="138">
        <f t="shared" si="5"/>
        <v>0</v>
      </c>
      <c r="BG166" s="138">
        <f t="shared" si="6"/>
        <v>0</v>
      </c>
      <c r="BH166" s="138">
        <f t="shared" si="7"/>
        <v>0</v>
      </c>
      <c r="BI166" s="138">
        <f t="shared" si="8"/>
        <v>0</v>
      </c>
      <c r="BJ166" s="13" t="s">
        <v>75</v>
      </c>
      <c r="BK166" s="138">
        <f t="shared" si="9"/>
        <v>0</v>
      </c>
      <c r="BL166" s="13" t="s">
        <v>142</v>
      </c>
      <c r="BM166" s="137" t="s">
        <v>258</v>
      </c>
    </row>
    <row r="167" spans="2:65" s="1" customFormat="1" ht="24.2" customHeight="1">
      <c r="B167" s="124"/>
      <c r="C167" s="125" t="s">
        <v>259</v>
      </c>
      <c r="D167" s="125" t="s">
        <v>115</v>
      </c>
      <c r="E167" s="126" t="s">
        <v>260</v>
      </c>
      <c r="F167" s="127" t="s">
        <v>261</v>
      </c>
      <c r="G167" s="128" t="s">
        <v>132</v>
      </c>
      <c r="H167" s="129">
        <v>1.902</v>
      </c>
      <c r="I167" s="130"/>
      <c r="J167" s="131">
        <f t="shared" si="0"/>
        <v>0</v>
      </c>
      <c r="K167" s="132"/>
      <c r="L167" s="28"/>
      <c r="M167" s="133" t="s">
        <v>1</v>
      </c>
      <c r="N167" s="134" t="s">
        <v>35</v>
      </c>
      <c r="P167" s="135">
        <f t="shared" si="1"/>
        <v>0</v>
      </c>
      <c r="Q167" s="135">
        <v>0</v>
      </c>
      <c r="R167" s="135">
        <f t="shared" si="2"/>
        <v>0</v>
      </c>
      <c r="S167" s="135">
        <v>0</v>
      </c>
      <c r="T167" s="136">
        <f t="shared" si="3"/>
        <v>0</v>
      </c>
      <c r="AR167" s="137" t="s">
        <v>142</v>
      </c>
      <c r="AT167" s="137" t="s">
        <v>115</v>
      </c>
      <c r="AU167" s="137" t="s">
        <v>77</v>
      </c>
      <c r="AY167" s="13" t="s">
        <v>112</v>
      </c>
      <c r="BE167" s="138">
        <f t="shared" si="4"/>
        <v>0</v>
      </c>
      <c r="BF167" s="138">
        <f t="shared" si="5"/>
        <v>0</v>
      </c>
      <c r="BG167" s="138">
        <f t="shared" si="6"/>
        <v>0</v>
      </c>
      <c r="BH167" s="138">
        <f t="shared" si="7"/>
        <v>0</v>
      </c>
      <c r="BI167" s="138">
        <f t="shared" si="8"/>
        <v>0</v>
      </c>
      <c r="BJ167" s="13" t="s">
        <v>75</v>
      </c>
      <c r="BK167" s="138">
        <f t="shared" si="9"/>
        <v>0</v>
      </c>
      <c r="BL167" s="13" t="s">
        <v>142</v>
      </c>
      <c r="BM167" s="137" t="s">
        <v>262</v>
      </c>
    </row>
    <row r="168" spans="2:65" s="1" customFormat="1" ht="24.2" customHeight="1">
      <c r="B168" s="124"/>
      <c r="C168" s="125" t="s">
        <v>263</v>
      </c>
      <c r="D168" s="125" t="s">
        <v>115</v>
      </c>
      <c r="E168" s="126" t="s">
        <v>264</v>
      </c>
      <c r="F168" s="127" t="s">
        <v>265</v>
      </c>
      <c r="G168" s="128" t="s">
        <v>266</v>
      </c>
      <c r="H168" s="150"/>
      <c r="I168" s="130"/>
      <c r="J168" s="131">
        <f t="shared" si="0"/>
        <v>0</v>
      </c>
      <c r="K168" s="132"/>
      <c r="L168" s="28"/>
      <c r="M168" s="133" t="s">
        <v>1</v>
      </c>
      <c r="N168" s="134" t="s">
        <v>35</v>
      </c>
      <c r="P168" s="135">
        <f t="shared" si="1"/>
        <v>0</v>
      </c>
      <c r="Q168" s="135">
        <v>0</v>
      </c>
      <c r="R168" s="135">
        <f t="shared" si="2"/>
        <v>0</v>
      </c>
      <c r="S168" s="135">
        <v>0</v>
      </c>
      <c r="T168" s="136">
        <f t="shared" si="3"/>
        <v>0</v>
      </c>
      <c r="AR168" s="137" t="s">
        <v>142</v>
      </c>
      <c r="AT168" s="137" t="s">
        <v>115</v>
      </c>
      <c r="AU168" s="137" t="s">
        <v>77</v>
      </c>
      <c r="AY168" s="13" t="s">
        <v>112</v>
      </c>
      <c r="BE168" s="138">
        <f t="shared" si="4"/>
        <v>0</v>
      </c>
      <c r="BF168" s="138">
        <f t="shared" si="5"/>
        <v>0</v>
      </c>
      <c r="BG168" s="138">
        <f t="shared" si="6"/>
        <v>0</v>
      </c>
      <c r="BH168" s="138">
        <f t="shared" si="7"/>
        <v>0</v>
      </c>
      <c r="BI168" s="138">
        <f t="shared" si="8"/>
        <v>0</v>
      </c>
      <c r="BJ168" s="13" t="s">
        <v>75</v>
      </c>
      <c r="BK168" s="138">
        <f t="shared" si="9"/>
        <v>0</v>
      </c>
      <c r="BL168" s="13" t="s">
        <v>142</v>
      </c>
      <c r="BM168" s="137" t="s">
        <v>267</v>
      </c>
    </row>
    <row r="169" spans="2:63" s="11" customFormat="1" ht="22.9" customHeight="1">
      <c r="B169" s="112"/>
      <c r="D169" s="113" t="s">
        <v>69</v>
      </c>
      <c r="E169" s="122" t="s">
        <v>268</v>
      </c>
      <c r="F169" s="122" t="s">
        <v>269</v>
      </c>
      <c r="I169" s="115"/>
      <c r="J169" s="123">
        <f>BK169</f>
        <v>0</v>
      </c>
      <c r="L169" s="112"/>
      <c r="M169" s="117"/>
      <c r="P169" s="118">
        <f>SUM(P170:P171)</f>
        <v>0</v>
      </c>
      <c r="R169" s="118">
        <f>SUM(R170:R171)</f>
        <v>0.0034999999999999996</v>
      </c>
      <c r="T169" s="119">
        <f>SUM(T170:T171)</f>
        <v>0</v>
      </c>
      <c r="AR169" s="113" t="s">
        <v>77</v>
      </c>
      <c r="AT169" s="120" t="s">
        <v>69</v>
      </c>
      <c r="AU169" s="120" t="s">
        <v>75</v>
      </c>
      <c r="AY169" s="113" t="s">
        <v>112</v>
      </c>
      <c r="BK169" s="121">
        <f>SUM(BK170:BK171)</f>
        <v>0</v>
      </c>
    </row>
    <row r="170" spans="2:65" s="1" customFormat="1" ht="21.75" customHeight="1">
      <c r="B170" s="124"/>
      <c r="C170" s="125" t="s">
        <v>270</v>
      </c>
      <c r="D170" s="125" t="s">
        <v>115</v>
      </c>
      <c r="E170" s="126" t="s">
        <v>271</v>
      </c>
      <c r="F170" s="127" t="s">
        <v>272</v>
      </c>
      <c r="G170" s="128" t="s">
        <v>273</v>
      </c>
      <c r="H170" s="129">
        <v>50</v>
      </c>
      <c r="I170" s="130"/>
      <c r="J170" s="131">
        <f>ROUND(I170*H170,2)</f>
        <v>0</v>
      </c>
      <c r="K170" s="132"/>
      <c r="L170" s="28"/>
      <c r="M170" s="133" t="s">
        <v>1</v>
      </c>
      <c r="N170" s="134" t="s">
        <v>35</v>
      </c>
      <c r="P170" s="135">
        <f>O170*H170</f>
        <v>0</v>
      </c>
      <c r="Q170" s="135">
        <v>7E-05</v>
      </c>
      <c r="R170" s="135">
        <f>Q170*H170</f>
        <v>0.0034999999999999996</v>
      </c>
      <c r="S170" s="135">
        <v>0</v>
      </c>
      <c r="T170" s="136">
        <f>S170*H170</f>
        <v>0</v>
      </c>
      <c r="AR170" s="137" t="s">
        <v>142</v>
      </c>
      <c r="AT170" s="137" t="s">
        <v>115</v>
      </c>
      <c r="AU170" s="137" t="s">
        <v>77</v>
      </c>
      <c r="AY170" s="13" t="s">
        <v>112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3" t="s">
        <v>75</v>
      </c>
      <c r="BK170" s="138">
        <f>ROUND(I170*H170,2)</f>
        <v>0</v>
      </c>
      <c r="BL170" s="13" t="s">
        <v>142</v>
      </c>
      <c r="BM170" s="137" t="s">
        <v>274</v>
      </c>
    </row>
    <row r="171" spans="2:65" s="1" customFormat="1" ht="16.5" customHeight="1">
      <c r="B171" s="124"/>
      <c r="C171" s="139" t="s">
        <v>275</v>
      </c>
      <c r="D171" s="139" t="s">
        <v>165</v>
      </c>
      <c r="E171" s="140" t="s">
        <v>276</v>
      </c>
      <c r="F171" s="141" t="s">
        <v>277</v>
      </c>
      <c r="G171" s="142" t="s">
        <v>273</v>
      </c>
      <c r="H171" s="143">
        <v>50</v>
      </c>
      <c r="I171" s="144"/>
      <c r="J171" s="145">
        <f>ROUND(I171*H171,2)</f>
        <v>0</v>
      </c>
      <c r="K171" s="146"/>
      <c r="L171" s="147"/>
      <c r="M171" s="148" t="s">
        <v>1</v>
      </c>
      <c r="N171" s="149" t="s">
        <v>35</v>
      </c>
      <c r="P171" s="135">
        <f>O171*H171</f>
        <v>0</v>
      </c>
      <c r="Q171" s="135">
        <v>0</v>
      </c>
      <c r="R171" s="135">
        <f>Q171*H171</f>
        <v>0</v>
      </c>
      <c r="S171" s="135">
        <v>0</v>
      </c>
      <c r="T171" s="136">
        <f>S171*H171</f>
        <v>0</v>
      </c>
      <c r="AR171" s="137" t="s">
        <v>168</v>
      </c>
      <c r="AT171" s="137" t="s">
        <v>165</v>
      </c>
      <c r="AU171" s="137" t="s">
        <v>77</v>
      </c>
      <c r="AY171" s="13" t="s">
        <v>112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3" t="s">
        <v>75</v>
      </c>
      <c r="BK171" s="138">
        <f>ROUND(I171*H171,2)</f>
        <v>0</v>
      </c>
      <c r="BL171" s="13" t="s">
        <v>142</v>
      </c>
      <c r="BM171" s="137" t="s">
        <v>278</v>
      </c>
    </row>
    <row r="172" spans="2:63" s="11" customFormat="1" ht="25.9" customHeight="1">
      <c r="B172" s="112"/>
      <c r="D172" s="113" t="s">
        <v>69</v>
      </c>
      <c r="E172" s="114" t="s">
        <v>279</v>
      </c>
      <c r="F172" s="114" t="s">
        <v>280</v>
      </c>
      <c r="I172" s="115"/>
      <c r="J172" s="116">
        <f>BK172</f>
        <v>0</v>
      </c>
      <c r="L172" s="112"/>
      <c r="M172" s="117"/>
      <c r="P172" s="118">
        <f>P173</f>
        <v>0</v>
      </c>
      <c r="R172" s="118">
        <f>R173</f>
        <v>0</v>
      </c>
      <c r="T172" s="119">
        <f>T173</f>
        <v>0</v>
      </c>
      <c r="AR172" s="113" t="s">
        <v>119</v>
      </c>
      <c r="AT172" s="120" t="s">
        <v>69</v>
      </c>
      <c r="AU172" s="120" t="s">
        <v>70</v>
      </c>
      <c r="AY172" s="113" t="s">
        <v>112</v>
      </c>
      <c r="BK172" s="121">
        <f>BK173</f>
        <v>0</v>
      </c>
    </row>
    <row r="173" spans="2:65" s="1" customFormat="1" ht="16.5" customHeight="1">
      <c r="B173" s="124"/>
      <c r="C173" s="125" t="s">
        <v>281</v>
      </c>
      <c r="D173" s="125" t="s">
        <v>115</v>
      </c>
      <c r="E173" s="126" t="s">
        <v>282</v>
      </c>
      <c r="F173" s="127" t="s">
        <v>283</v>
      </c>
      <c r="G173" s="128" t="s">
        <v>284</v>
      </c>
      <c r="H173" s="129">
        <v>25</v>
      </c>
      <c r="I173" s="130"/>
      <c r="J173" s="131">
        <f>ROUND(I173*H173,2)</f>
        <v>0</v>
      </c>
      <c r="K173" s="132"/>
      <c r="L173" s="28"/>
      <c r="M173" s="133" t="s">
        <v>1</v>
      </c>
      <c r="N173" s="134" t="s">
        <v>35</v>
      </c>
      <c r="P173" s="135">
        <f>O173*H173</f>
        <v>0</v>
      </c>
      <c r="Q173" s="135">
        <v>0</v>
      </c>
      <c r="R173" s="135">
        <f>Q173*H173</f>
        <v>0</v>
      </c>
      <c r="S173" s="135">
        <v>0</v>
      </c>
      <c r="T173" s="136">
        <f>S173*H173</f>
        <v>0</v>
      </c>
      <c r="AR173" s="137" t="s">
        <v>285</v>
      </c>
      <c r="AT173" s="137" t="s">
        <v>115</v>
      </c>
      <c r="AU173" s="137" t="s">
        <v>75</v>
      </c>
      <c r="AY173" s="13" t="s">
        <v>112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3" t="s">
        <v>75</v>
      </c>
      <c r="BK173" s="138">
        <f>ROUND(I173*H173,2)</f>
        <v>0</v>
      </c>
      <c r="BL173" s="13" t="s">
        <v>285</v>
      </c>
      <c r="BM173" s="137" t="s">
        <v>286</v>
      </c>
    </row>
    <row r="174" spans="2:63" s="11" customFormat="1" ht="25.9" customHeight="1">
      <c r="B174" s="112"/>
      <c r="D174" s="113" t="s">
        <v>69</v>
      </c>
      <c r="E174" s="114" t="s">
        <v>287</v>
      </c>
      <c r="F174" s="114" t="s">
        <v>288</v>
      </c>
      <c r="I174" s="115"/>
      <c r="J174" s="116">
        <f>BK174</f>
        <v>0</v>
      </c>
      <c r="L174" s="112"/>
      <c r="M174" s="117"/>
      <c r="P174" s="118">
        <f>P175+P177+P179+P181</f>
        <v>0</v>
      </c>
      <c r="R174" s="118">
        <f>R175+R177+R179+R181</f>
        <v>0</v>
      </c>
      <c r="T174" s="119">
        <f>T175+T177+T179+T181</f>
        <v>0</v>
      </c>
      <c r="AR174" s="113" t="s">
        <v>138</v>
      </c>
      <c r="AT174" s="120" t="s">
        <v>69</v>
      </c>
      <c r="AU174" s="120" t="s">
        <v>70</v>
      </c>
      <c r="AY174" s="113" t="s">
        <v>112</v>
      </c>
      <c r="BK174" s="121">
        <f>BK175+BK177+BK179+BK181</f>
        <v>0</v>
      </c>
    </row>
    <row r="175" spans="2:63" s="11" customFormat="1" ht="22.9" customHeight="1">
      <c r="B175" s="112"/>
      <c r="D175" s="113" t="s">
        <v>69</v>
      </c>
      <c r="E175" s="122" t="s">
        <v>289</v>
      </c>
      <c r="F175" s="122" t="s">
        <v>290</v>
      </c>
      <c r="I175" s="115"/>
      <c r="J175" s="123">
        <f>BK175</f>
        <v>0</v>
      </c>
      <c r="L175" s="112"/>
      <c r="M175" s="117"/>
      <c r="P175" s="118">
        <f>P176</f>
        <v>0</v>
      </c>
      <c r="R175" s="118">
        <f>R176</f>
        <v>0</v>
      </c>
      <c r="T175" s="119">
        <f>T176</f>
        <v>0</v>
      </c>
      <c r="AR175" s="113" t="s">
        <v>138</v>
      </c>
      <c r="AT175" s="120" t="s">
        <v>69</v>
      </c>
      <c r="AU175" s="120" t="s">
        <v>75</v>
      </c>
      <c r="AY175" s="113" t="s">
        <v>112</v>
      </c>
      <c r="BK175" s="121">
        <f>BK176</f>
        <v>0</v>
      </c>
    </row>
    <row r="176" spans="2:65" s="1" customFormat="1" ht="16.5" customHeight="1">
      <c r="B176" s="124"/>
      <c r="C176" s="125" t="s">
        <v>291</v>
      </c>
      <c r="D176" s="125" t="s">
        <v>115</v>
      </c>
      <c r="E176" s="126" t="s">
        <v>292</v>
      </c>
      <c r="F176" s="127" t="s">
        <v>290</v>
      </c>
      <c r="G176" s="128" t="s">
        <v>152</v>
      </c>
      <c r="H176" s="129">
        <v>1</v>
      </c>
      <c r="I176" s="130"/>
      <c r="J176" s="131">
        <f>ROUND(I176*H176,2)</f>
        <v>0</v>
      </c>
      <c r="K176" s="132"/>
      <c r="L176" s="28"/>
      <c r="M176" s="133" t="s">
        <v>1</v>
      </c>
      <c r="N176" s="134" t="s">
        <v>35</v>
      </c>
      <c r="P176" s="135">
        <f>O176*H176</f>
        <v>0</v>
      </c>
      <c r="Q176" s="135">
        <v>0</v>
      </c>
      <c r="R176" s="135">
        <f>Q176*H176</f>
        <v>0</v>
      </c>
      <c r="S176" s="135">
        <v>0</v>
      </c>
      <c r="T176" s="136">
        <f>S176*H176</f>
        <v>0</v>
      </c>
      <c r="AR176" s="137" t="s">
        <v>293</v>
      </c>
      <c r="AT176" s="137" t="s">
        <v>115</v>
      </c>
      <c r="AU176" s="137" t="s">
        <v>77</v>
      </c>
      <c r="AY176" s="13" t="s">
        <v>112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3" t="s">
        <v>75</v>
      </c>
      <c r="BK176" s="138">
        <f>ROUND(I176*H176,2)</f>
        <v>0</v>
      </c>
      <c r="BL176" s="13" t="s">
        <v>293</v>
      </c>
      <c r="BM176" s="137" t="s">
        <v>294</v>
      </c>
    </row>
    <row r="177" spans="2:63" s="11" customFormat="1" ht="22.9" customHeight="1">
      <c r="B177" s="112"/>
      <c r="D177" s="113" t="s">
        <v>69</v>
      </c>
      <c r="E177" s="122" t="s">
        <v>295</v>
      </c>
      <c r="F177" s="122" t="s">
        <v>296</v>
      </c>
      <c r="I177" s="115"/>
      <c r="J177" s="123">
        <f>BK177</f>
        <v>0</v>
      </c>
      <c r="L177" s="112"/>
      <c r="M177" s="117"/>
      <c r="P177" s="118">
        <f>P178</f>
        <v>0</v>
      </c>
      <c r="R177" s="118">
        <f>R178</f>
        <v>0</v>
      </c>
      <c r="T177" s="119">
        <f>T178</f>
        <v>0</v>
      </c>
      <c r="AR177" s="113" t="s">
        <v>138</v>
      </c>
      <c r="AT177" s="120" t="s">
        <v>69</v>
      </c>
      <c r="AU177" s="120" t="s">
        <v>75</v>
      </c>
      <c r="AY177" s="113" t="s">
        <v>112</v>
      </c>
      <c r="BK177" s="121">
        <f>BK178</f>
        <v>0</v>
      </c>
    </row>
    <row r="178" spans="2:65" s="1" customFormat="1" ht="16.5" customHeight="1">
      <c r="B178" s="124"/>
      <c r="C178" s="125" t="s">
        <v>297</v>
      </c>
      <c r="D178" s="125" t="s">
        <v>115</v>
      </c>
      <c r="E178" s="126" t="s">
        <v>298</v>
      </c>
      <c r="F178" s="127" t="s">
        <v>296</v>
      </c>
      <c r="G178" s="128" t="s">
        <v>152</v>
      </c>
      <c r="H178" s="129">
        <v>1</v>
      </c>
      <c r="I178" s="130"/>
      <c r="J178" s="131">
        <f>ROUND(I178*H178,2)</f>
        <v>0</v>
      </c>
      <c r="K178" s="132"/>
      <c r="L178" s="28"/>
      <c r="M178" s="133" t="s">
        <v>1</v>
      </c>
      <c r="N178" s="134" t="s">
        <v>35</v>
      </c>
      <c r="P178" s="135">
        <f>O178*H178</f>
        <v>0</v>
      </c>
      <c r="Q178" s="135">
        <v>0</v>
      </c>
      <c r="R178" s="135">
        <f>Q178*H178</f>
        <v>0</v>
      </c>
      <c r="S178" s="135">
        <v>0</v>
      </c>
      <c r="T178" s="136">
        <f>S178*H178</f>
        <v>0</v>
      </c>
      <c r="AR178" s="137" t="s">
        <v>293</v>
      </c>
      <c r="AT178" s="137" t="s">
        <v>115</v>
      </c>
      <c r="AU178" s="137" t="s">
        <v>77</v>
      </c>
      <c r="AY178" s="13" t="s">
        <v>112</v>
      </c>
      <c r="BE178" s="138">
        <f>IF(N178="základní",J178,0)</f>
        <v>0</v>
      </c>
      <c r="BF178" s="138">
        <f>IF(N178="snížená",J178,0)</f>
        <v>0</v>
      </c>
      <c r="BG178" s="138">
        <f>IF(N178="zákl. přenesená",J178,0)</f>
        <v>0</v>
      </c>
      <c r="BH178" s="138">
        <f>IF(N178="sníž. přenesená",J178,0)</f>
        <v>0</v>
      </c>
      <c r="BI178" s="138">
        <f>IF(N178="nulová",J178,0)</f>
        <v>0</v>
      </c>
      <c r="BJ178" s="13" t="s">
        <v>75</v>
      </c>
      <c r="BK178" s="138">
        <f>ROUND(I178*H178,2)</f>
        <v>0</v>
      </c>
      <c r="BL178" s="13" t="s">
        <v>293</v>
      </c>
      <c r="BM178" s="137" t="s">
        <v>299</v>
      </c>
    </row>
    <row r="179" spans="2:63" s="11" customFormat="1" ht="22.9" customHeight="1">
      <c r="B179" s="112"/>
      <c r="D179" s="113" t="s">
        <v>69</v>
      </c>
      <c r="E179" s="122" t="s">
        <v>300</v>
      </c>
      <c r="F179" s="122" t="s">
        <v>301</v>
      </c>
      <c r="I179" s="115"/>
      <c r="J179" s="123">
        <f>BK179</f>
        <v>0</v>
      </c>
      <c r="L179" s="112"/>
      <c r="M179" s="117"/>
      <c r="P179" s="118">
        <f>P180</f>
        <v>0</v>
      </c>
      <c r="R179" s="118">
        <f>R180</f>
        <v>0</v>
      </c>
      <c r="T179" s="119">
        <f>T180</f>
        <v>0</v>
      </c>
      <c r="AR179" s="113" t="s">
        <v>138</v>
      </c>
      <c r="AT179" s="120" t="s">
        <v>69</v>
      </c>
      <c r="AU179" s="120" t="s">
        <v>75</v>
      </c>
      <c r="AY179" s="113" t="s">
        <v>112</v>
      </c>
      <c r="BK179" s="121">
        <f>BK180</f>
        <v>0</v>
      </c>
    </row>
    <row r="180" spans="2:65" s="1" customFormat="1" ht="16.5" customHeight="1">
      <c r="B180" s="124"/>
      <c r="C180" s="125" t="s">
        <v>302</v>
      </c>
      <c r="D180" s="125" t="s">
        <v>115</v>
      </c>
      <c r="E180" s="126" t="s">
        <v>303</v>
      </c>
      <c r="F180" s="127" t="s">
        <v>301</v>
      </c>
      <c r="G180" s="128" t="s">
        <v>152</v>
      </c>
      <c r="H180" s="129">
        <v>1</v>
      </c>
      <c r="I180" s="130"/>
      <c r="J180" s="131">
        <f>ROUND(I180*H180,2)</f>
        <v>0</v>
      </c>
      <c r="K180" s="132"/>
      <c r="L180" s="28"/>
      <c r="M180" s="133" t="s">
        <v>1</v>
      </c>
      <c r="N180" s="134" t="s">
        <v>35</v>
      </c>
      <c r="P180" s="135">
        <f>O180*H180</f>
        <v>0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293</v>
      </c>
      <c r="AT180" s="137" t="s">
        <v>115</v>
      </c>
      <c r="AU180" s="137" t="s">
        <v>77</v>
      </c>
      <c r="AY180" s="13" t="s">
        <v>112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3" t="s">
        <v>75</v>
      </c>
      <c r="BK180" s="138">
        <f>ROUND(I180*H180,2)</f>
        <v>0</v>
      </c>
      <c r="BL180" s="13" t="s">
        <v>293</v>
      </c>
      <c r="BM180" s="137" t="s">
        <v>304</v>
      </c>
    </row>
    <row r="181" spans="2:63" s="11" customFormat="1" ht="22.9" customHeight="1">
      <c r="B181" s="112"/>
      <c r="D181" s="113" t="s">
        <v>69</v>
      </c>
      <c r="E181" s="122" t="s">
        <v>305</v>
      </c>
      <c r="F181" s="122" t="s">
        <v>306</v>
      </c>
      <c r="I181" s="115"/>
      <c r="J181" s="123">
        <f>BK181</f>
        <v>0</v>
      </c>
      <c r="L181" s="112"/>
      <c r="M181" s="117"/>
      <c r="P181" s="118">
        <f>P182</f>
        <v>0</v>
      </c>
      <c r="R181" s="118">
        <f>R182</f>
        <v>0</v>
      </c>
      <c r="T181" s="119">
        <f>T182</f>
        <v>0</v>
      </c>
      <c r="AR181" s="113" t="s">
        <v>138</v>
      </c>
      <c r="AT181" s="120" t="s">
        <v>69</v>
      </c>
      <c r="AU181" s="120" t="s">
        <v>75</v>
      </c>
      <c r="AY181" s="113" t="s">
        <v>112</v>
      </c>
      <c r="BK181" s="121">
        <f>BK182</f>
        <v>0</v>
      </c>
    </row>
    <row r="182" spans="2:65" s="1" customFormat="1" ht="24.2" customHeight="1">
      <c r="B182" s="124"/>
      <c r="C182" s="125" t="s">
        <v>307</v>
      </c>
      <c r="D182" s="125" t="s">
        <v>115</v>
      </c>
      <c r="E182" s="126" t="s">
        <v>308</v>
      </c>
      <c r="F182" s="127" t="s">
        <v>309</v>
      </c>
      <c r="G182" s="128" t="s">
        <v>152</v>
      </c>
      <c r="H182" s="129">
        <v>1</v>
      </c>
      <c r="I182" s="130"/>
      <c r="J182" s="131">
        <f>ROUND(I182*H182,2)</f>
        <v>0</v>
      </c>
      <c r="K182" s="132"/>
      <c r="L182" s="28"/>
      <c r="M182" s="151" t="s">
        <v>1</v>
      </c>
      <c r="N182" s="152" t="s">
        <v>35</v>
      </c>
      <c r="O182" s="153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AR182" s="137" t="s">
        <v>293</v>
      </c>
      <c r="AT182" s="137" t="s">
        <v>115</v>
      </c>
      <c r="AU182" s="137" t="s">
        <v>77</v>
      </c>
      <c r="AY182" s="13" t="s">
        <v>112</v>
      </c>
      <c r="BE182" s="138">
        <f>IF(N182="základní",J182,0)</f>
        <v>0</v>
      </c>
      <c r="BF182" s="138">
        <f>IF(N182="snížená",J182,0)</f>
        <v>0</v>
      </c>
      <c r="BG182" s="138">
        <f>IF(N182="zákl. přenesená",J182,0)</f>
        <v>0</v>
      </c>
      <c r="BH182" s="138">
        <f>IF(N182="sníž. přenesená",J182,0)</f>
        <v>0</v>
      </c>
      <c r="BI182" s="138">
        <f>IF(N182="nulová",J182,0)</f>
        <v>0</v>
      </c>
      <c r="BJ182" s="13" t="s">
        <v>75</v>
      </c>
      <c r="BK182" s="138">
        <f>ROUND(I182*H182,2)</f>
        <v>0</v>
      </c>
      <c r="BL182" s="13" t="s">
        <v>293</v>
      </c>
      <c r="BM182" s="137" t="s">
        <v>310</v>
      </c>
    </row>
    <row r="183" spans="2:12" s="1" customFormat="1" ht="6.95" customHeight="1">
      <c r="B183" s="40"/>
      <c r="C183" s="41"/>
      <c r="D183" s="41"/>
      <c r="E183" s="41"/>
      <c r="F183" s="41"/>
      <c r="G183" s="41"/>
      <c r="H183" s="41"/>
      <c r="I183" s="41"/>
      <c r="J183" s="41"/>
      <c r="K183" s="41"/>
      <c r="L183" s="28"/>
    </row>
  </sheetData>
  <autoFilter ref="C124:K182"/>
  <mergeCells count="6">
    <mergeCell ref="E117:H11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LAPTOP-T0P1RHHQ\ZenBook</dc:creator>
  <cp:keywords/>
  <dc:description/>
  <cp:lastModifiedBy>Vaclav Mikulica</cp:lastModifiedBy>
  <dcterms:created xsi:type="dcterms:W3CDTF">2024-03-25T12:38:43Z</dcterms:created>
  <dcterms:modified xsi:type="dcterms:W3CDTF">2024-05-03T11:36:21Z</dcterms:modified>
  <cp:category/>
  <cp:version/>
  <cp:contentType/>
  <cp:contentStatus/>
</cp:coreProperties>
</file>