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3470" activeTab="2"/>
  </bookViews>
  <sheets>
    <sheet name="Rekapitulace stavby" sheetId="1" r:id="rId1"/>
    <sheet name="01 - II-422 Kyjov - ulice..." sheetId="2" r:id="rId2"/>
    <sheet name="02 - Vedlejší a ostatní n..." sheetId="3" r:id="rId3"/>
  </sheets>
  <definedNames>
    <definedName name="_xlnm._FilterDatabase" localSheetId="1" hidden="1">'01 - II-422 Kyjov - ulice...'!$C$123:$K$163</definedName>
    <definedName name="_xlnm._FilterDatabase" localSheetId="2" hidden="1">'02 - Vedlejší a ostatní n...'!$C$118:$K$124</definedName>
    <definedName name="_xlnm.Print_Area" localSheetId="1">'01 - II-422 Kyjov - ulice...'!$C$4:$J$76,'01 - II-422 Kyjov - ulice...'!$C$82:$J$105,'01 - II-422 Kyjov - ulice...'!$C$111:$J$163</definedName>
    <definedName name="_xlnm.Print_Area" localSheetId="2">'02 - Vedlejší a ostatní n...'!$C$4:$J$76,'02 - Vedlejší a ostatní n...'!$C$82:$J$100,'02 - Vedlejší a ostatní n...'!$C$106:$J$124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'01 - II-422 Kyjov - ulice...'!$123:$123</definedName>
    <definedName name="_xlnm.Print_Titles" localSheetId="2">'02 - Vedlejší a ostatní n...'!$118:$118</definedName>
  </definedNames>
  <calcPr calcId="162913"/>
  <extLst/>
</workbook>
</file>

<file path=xl/sharedStrings.xml><?xml version="1.0" encoding="utf-8"?>
<sst xmlns="http://schemas.openxmlformats.org/spreadsheetml/2006/main" count="883" uniqueCount="258">
  <si>
    <t>Export Komplet</t>
  </si>
  <si>
    <t/>
  </si>
  <si>
    <t>2.0</t>
  </si>
  <si>
    <t>False</t>
  </si>
  <si>
    <t>{19c0a349-ee33-4551-9c22-bf1b76c3ea9a}</t>
  </si>
  <si>
    <t>&gt;&gt;  skryté sloupce  &lt;&lt;</t>
  </si>
  <si>
    <t>0,01</t>
  </si>
  <si>
    <t>21</t>
  </si>
  <si>
    <t>12</t>
  </si>
  <si>
    <t>REKAPITULACE STAVBY</t>
  </si>
  <si>
    <t>v ---  níže se nacházejí doplnkové a pomocné údaje k sestavám  --- v</t>
  </si>
  <si>
    <t>0,001</t>
  </si>
  <si>
    <t>Kód:</t>
  </si>
  <si>
    <t>01</t>
  </si>
  <si>
    <t>Stavba:</t>
  </si>
  <si>
    <t>II/422 Kyjov - ulice Brandlova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</si>
  <si>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</si>
  <si>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</si>
  <si>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</si>
  <si>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</si>
  <si>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</si>
  <si>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</si>
  <si>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</si>
  <si>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</si>
  <si>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</si>
  <si>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</si>
  <si>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</si>
  <si>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</si>
  <si>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</si>
  <si>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</si>
  <si>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</si>
  <si>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</si>
  <si>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</si>
  <si>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</si>
  <si>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</si>
  <si>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</si>
  <si>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</si>
  <si>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</si>
  <si>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</si>
  <si>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</si>
  <si>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</si>
  <si>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</si>
  <si>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</si>
  <si>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</si>
  <si>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</si>
  <si>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</si>
  <si>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</si>
  <si>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</si>
  <si>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</si>
  <si>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</si>
  <si>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</si>
  <si>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</si>
  <si>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</si>
  <si>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</si>
  <si>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</si>
  <si>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</si>
  <si>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</si>
  <si>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</si>
  <si>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</si>
  <si>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</si>
  <si>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</si>
  <si>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</si>
  <si>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</si>
  <si>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</si>
  <si>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</si>
  <si>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</si>
  <si>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</si>
  <si>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</si>
  <si>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</si>
  <si>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</si>
  <si>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</si>
  <si>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</si>
  <si>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</si>
  <si>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</si>
  <si>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</si>
  <si>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</si>
  <si>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{d8581d70-b1fb-412b-9433-6aac622a4de0}</t>
  </si>
  <si>
    <t>2</t>
  </si>
  <si>
    <t>02</t>
  </si>
  <si>
    <t>Vedlejší a ostatní náklady</t>
  </si>
  <si>
    <t>{235532db-eded-4378-85fa-5a5ebd2fe255}</t>
  </si>
  <si>
    <t>KRYCÍ LIST SOUPISU PRACÍ</t>
  </si>
  <si>
    <t>Objekt:</t>
  </si>
  <si>
    <t>01 - II/422 Kyjov - ulice Brandlova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</si>
  <si>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</si>
  <si>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</si>
  <si>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</si>
  <si>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</si>
  <si>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</si>
  <si>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</si>
  <si>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</si>
  <si>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</si>
  <si>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</si>
  <si>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</si>
  <si>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998 - Přesun hmot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</si>
  <si>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</si>
  <si>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</si>
  <si>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</si>
  <si>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</si>
  <si>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</si>
  <si>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</si>
  <si>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</si>
  <si>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</si>
  <si>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</si>
  <si>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</si>
  <si>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</si>
  <si>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</si>
  <si>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</si>
  <si>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</si>
  <si>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</si>
  <si>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</si>
  <si>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</si>
  <si>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</si>
  <si>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</si>
  <si>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</si>
  <si>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113107213</t>
  </si>
  <si>
    <t xml:space="preserve">Odstranění podkladu z kameniva těženého tl přes 200 do 300 mm strojně pl přes 200 m2, odvoz a likvidace v režii zhotovitele              </t>
  </si>
  <si>
    <t>m2</t>
  </si>
  <si>
    <t>4</t>
  </si>
  <si>
    <t>-332711767</t>
  </si>
  <si>
    <t>PP</t>
  </si>
  <si>
    <t>113154124</t>
  </si>
  <si>
    <t xml:space="preserve">Frézování živičného krytu tl 100 mm pruh š přes 1 do 2 m pl přes 1000 do 10000 m2 s překážkami v trase, odvoz suti a její likvidace v režii zhotovitele                          </t>
  </si>
  <si>
    <t>1488280457</t>
  </si>
  <si>
    <t>3</t>
  </si>
  <si>
    <t>113202111</t>
  </si>
  <si>
    <t xml:space="preserve">Vytrhání obrub krajníků obrubníků stojatých vč. odvodňovacího proužku z betonové přídlažby, odvoz a likvidace v režii zhotovitele              </t>
  </si>
  <si>
    <t>m</t>
  </si>
  <si>
    <t>-101871573</t>
  </si>
  <si>
    <t>174112101</t>
  </si>
  <si>
    <t xml:space="preserve">Zásyp jam, šachet a rýh do 30 m3 sypaninou se zhutněním při překopech inženýrských sítí ručně - zapravení za obrubou vč. dodání zeminy a osetí travním semenem        </t>
  </si>
  <si>
    <t>m3</t>
  </si>
  <si>
    <t>-66854141</t>
  </si>
  <si>
    <t>5</t>
  </si>
  <si>
    <t>181152302</t>
  </si>
  <si>
    <t>Úprava pláně pro silnice a dálnice v zářezech se zhutněním</t>
  </si>
  <si>
    <t>-1447183186</t>
  </si>
  <si>
    <t>Komunikace pozemní</t>
  </si>
  <si>
    <t>8</t>
  </si>
  <si>
    <t>565146101</t>
  </si>
  <si>
    <t xml:space="preserve">Asfaltový beton vrstva podkladní ACP 22 (obalované kamenivo OKH) tl 60 mm š do 1,5 m         </t>
  </si>
  <si>
    <t>-166383871</t>
  </si>
  <si>
    <t>6</t>
  </si>
  <si>
    <t>567132115</t>
  </si>
  <si>
    <t xml:space="preserve">Podklad ze směsi stmelené cementem SC C 8/10 (KSC I) tl 200 mm                                           </t>
  </si>
  <si>
    <t>-1244513795</t>
  </si>
  <si>
    <t>7</t>
  </si>
  <si>
    <t>573231111</t>
  </si>
  <si>
    <t xml:space="preserve">Postřik živičný spojovací ze silniční emulze v množství do 0,7 kg/m2                                     </t>
  </si>
  <si>
    <t>1925615507</t>
  </si>
  <si>
    <t>10</t>
  </si>
  <si>
    <t>577134121</t>
  </si>
  <si>
    <t xml:space="preserve">Asfaltový beton vrstva obrusná ACO 11 (ABS) tř. I tl 40 mm š přes 3 m z nemodifikovaného asfaltu         </t>
  </si>
  <si>
    <t>-1701250055</t>
  </si>
  <si>
    <t>9</t>
  </si>
  <si>
    <t>577155112</t>
  </si>
  <si>
    <t xml:space="preserve">Asfaltový beton vrstva ložní ACL 16 (ABH) tl 60 mm š do 3 m z nemodifikovaného asfaltu              </t>
  </si>
  <si>
    <t>-1706476321</t>
  </si>
  <si>
    <t>11</t>
  </si>
  <si>
    <t>599141111</t>
  </si>
  <si>
    <t xml:space="preserve">Vyplnění spár mezi silničními dílci živičnou zálivkou                                                    </t>
  </si>
  <si>
    <t>-360387358</t>
  </si>
  <si>
    <t>Trubní vedení</t>
  </si>
  <si>
    <t>899231111</t>
  </si>
  <si>
    <t xml:space="preserve">Výšková úprava uličního vstupu nebo vpusti do 200 mm zvýšením mříže                                 </t>
  </si>
  <si>
    <t>kus</t>
  </si>
  <si>
    <t>1354252524</t>
  </si>
  <si>
    <t>13</t>
  </si>
  <si>
    <t>899331111</t>
  </si>
  <si>
    <t xml:space="preserve">Výšková úprava uličního vstupu, vpusti, armatur, šoupěte do 200 mm zvýšením poklopu                                </t>
  </si>
  <si>
    <t>-143203597</t>
  </si>
  <si>
    <t>Ostatní konstrukce a práce, bourání</t>
  </si>
  <si>
    <t>14</t>
  </si>
  <si>
    <t>915211112</t>
  </si>
  <si>
    <t xml:space="preserve">Vodorovné dopravní značení dělící čáry souvislé š 125 mm retroreflexní bílý plast       </t>
  </si>
  <si>
    <t>-728778948</t>
  </si>
  <si>
    <t>15</t>
  </si>
  <si>
    <t>915231112</t>
  </si>
  <si>
    <t xml:space="preserve">Vodorovné dopravní značení přechody pro chodce, šipky, symboly retroreflexní bílý plast                  </t>
  </si>
  <si>
    <t>-2032370520</t>
  </si>
  <si>
    <t>16</t>
  </si>
  <si>
    <t>915231116</t>
  </si>
  <si>
    <t xml:space="preserve">Vodorovné dopravní značení přechody pro chodce, šipky, symboly retroreflexní červený plast                  </t>
  </si>
  <si>
    <t>-1959697414</t>
  </si>
  <si>
    <t>19</t>
  </si>
  <si>
    <t>915491211</t>
  </si>
  <si>
    <t>Osazení vodícího proužku z betonových desek do betonového lože tl do 100 mm š proužku 250 mm vč. dodání betonové přídlažby tl. 80mm a betonového lože C20/25 XF3</t>
  </si>
  <si>
    <t>232813855</t>
  </si>
  <si>
    <t>17</t>
  </si>
  <si>
    <t>915611111</t>
  </si>
  <si>
    <t xml:space="preserve">Předznačení vodorovného liniového značení       </t>
  </si>
  <si>
    <t>-1056339988</t>
  </si>
  <si>
    <t>18</t>
  </si>
  <si>
    <t>915621111</t>
  </si>
  <si>
    <t>Předznačení vodorovného plošného značení</t>
  </si>
  <si>
    <t>-1683686967</t>
  </si>
  <si>
    <t>20</t>
  </si>
  <si>
    <t>916131113</t>
  </si>
  <si>
    <t xml:space="preserve">Osazení silničního obrubníku betonového ležatého/stojatého s boční opěrou do lože z betonu prostého  C20/25 XF3                </t>
  </si>
  <si>
    <t>-1729721107</t>
  </si>
  <si>
    <t>M</t>
  </si>
  <si>
    <t>59217031</t>
  </si>
  <si>
    <t>obrubník betonový silniční 1000x150x250mm</t>
  </si>
  <si>
    <t>377765077</t>
  </si>
  <si>
    <t>22</t>
  </si>
  <si>
    <t>59217032</t>
  </si>
  <si>
    <t>obrubník betonový silniční 1000x150x150mm</t>
  </si>
  <si>
    <t>-840038773</t>
  </si>
  <si>
    <t>23</t>
  </si>
  <si>
    <t>DTN.2411819</t>
  </si>
  <si>
    <t>Obrubník přechodový silniční 1000 x 150 x 250/150 levý</t>
  </si>
  <si>
    <t>-934435608</t>
  </si>
  <si>
    <t>24</t>
  </si>
  <si>
    <t>810584228</t>
  </si>
  <si>
    <t>25</t>
  </si>
  <si>
    <t>919112223</t>
  </si>
  <si>
    <t xml:space="preserve">Řezání spár pro vytvoření komůrky š 15 mm hl 30 mm pro těsnící zálivku v živičném krytu                                        </t>
  </si>
  <si>
    <t>2059153602</t>
  </si>
  <si>
    <t>26</t>
  </si>
  <si>
    <t>919731112</t>
  </si>
  <si>
    <t xml:space="preserve">Zarovnání styčné plochy podkladu nebo krytu z betonu tl do 150 mm                                        </t>
  </si>
  <si>
    <t>-1171000389</t>
  </si>
  <si>
    <t>27</t>
  </si>
  <si>
    <t>919735112</t>
  </si>
  <si>
    <t xml:space="preserve">Řezání stávajícího živičného krytu hl přes 50 mm do 100 mm                                                  </t>
  </si>
  <si>
    <t>-784523944</t>
  </si>
  <si>
    <t>28</t>
  </si>
  <si>
    <t>938909331</t>
  </si>
  <si>
    <t xml:space="preserve">Čištění vozovek metením podkladu nebo krytu betonového nebo živičného                  </t>
  </si>
  <si>
    <t>-204016083</t>
  </si>
  <si>
    <t>998</t>
  </si>
  <si>
    <t>Přesun hmot</t>
  </si>
  <si>
    <t>29</t>
  </si>
  <si>
    <t>998225111</t>
  </si>
  <si>
    <t xml:space="preserve">Přesun hmot pro pozemní komunikace s krytem z kamene, monolitickým betonovým nebo živičným               </t>
  </si>
  <si>
    <t>t</t>
  </si>
  <si>
    <t>235902289</t>
  </si>
  <si>
    <t>VRN</t>
  </si>
  <si>
    <t>Vedlejší rozpočtové náklady</t>
  </si>
  <si>
    <t>VRN3</t>
  </si>
  <si>
    <t>Zařízení staveniště</t>
  </si>
  <si>
    <t>30</t>
  </si>
  <si>
    <t>034303000</t>
  </si>
  <si>
    <t xml:space="preserve">Přechodné dopravní značení
</t>
  </si>
  <si>
    <t>kpl</t>
  </si>
  <si>
    <t>1024</t>
  </si>
  <si>
    <t>2091719589</t>
  </si>
  <si>
    <t>Přechodná úprava dopravního značení a objízdných tras, včetně údržby a úprav během stavebních prací v souladu s TP66 - II.vydání  "Zásady pro označování pracovních míst na PK" a s platnými předpisy pro navrhování DZ na PK, vč. vyhlášky č. 294/2015 Sb.   
Stávající svislé dopravní značky se pro potřeby PDZ zachovají a dle potřeby zakryjí, upraví nebo doplní. Přechodné SDZ (značky, směrovací desky, závory, semaforová souprava, světla) se umístí na nosičích a podkladních deskách včetně nutných přesunů dle jednotlivých fází (etap) výstavby, dodávky, montáže, demontáže, včetně všech potřebných povolení k uzavírce.  
Včetně projednání s dotčenými orgány.  
Vše v režii zhotovitele.</t>
  </si>
  <si>
    <t>02 - Vedlejší a ostatní náklady</t>
  </si>
  <si>
    <t xml:space="preserve">    VRN9 - Ostatní náklady</t>
  </si>
  <si>
    <t>032103000</t>
  </si>
  <si>
    <t>soubor</t>
  </si>
  <si>
    <t>1813554747</t>
  </si>
  <si>
    <t>VRN9</t>
  </si>
  <si>
    <t>Ostatní náklady</t>
  </si>
  <si>
    <t>094104000</t>
  </si>
  <si>
    <t>Zajištění BOZP na staveništi</t>
  </si>
  <si>
    <t>-1902726970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</si>
</sst>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i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0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17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5" fillId="0" borderId="17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5" fillId="0" borderId="18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>
      <alignment/>
    </xf>
    <xf numFmtId="166" fontId="28" fillId="0" borderId="10" xfId="0" applyNumberFormat="1" applyFont="1" applyBorder="1" applyAlignment="1">
      <alignment/>
    </xf>
    <xf numFmtId="166" fontId="28" fillId="0" borderId="11" xfId="0" applyNumberFormat="1" applyFont="1" applyBorder="1" applyAlignment="1">
      <alignment/>
    </xf>
    <xf numFmtId="4" fontId="29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2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0" borderId="17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1" fillId="4" borderId="0" xfId="0" applyFont="1" applyFill="1" applyAlignment="1">
      <alignment horizontal="center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right" vertical="center"/>
    </xf>
    <xf numFmtId="0" fontId="18" fillId="3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114300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114300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114300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workbookViewId="0" topLeftCell="A13">
      <selection activeCell="D4" sqref="D4"/>
    </sheetView>
  </sheetViews>
  <sheetFormatPr defaultColWidth="9.140625" defaultRowHeight="12"/>
  <cols>
    <col min="1" max="1" width="8.421875" style="1" customWidth="1"/>
    <col min="2" max="2" width="1.7109375" style="1" customWidth="1"/>
    <col min="3" max="3" width="4.28125" style="1" customWidth="1"/>
    <col min="4" max="33" width="2.7109375" style="1" customWidth="1"/>
    <col min="34" max="34" width="3.421875" style="1" customWidth="1"/>
    <col min="35" max="35" width="38.8515625" style="1" customWidth="1"/>
    <col min="36" max="37" width="2.421875" style="1" customWidth="1"/>
    <col min="38" max="38" width="8.421875" style="1" customWidth="1"/>
    <col min="39" max="39" width="3.421875" style="1" customWidth="1"/>
    <col min="40" max="40" width="13.7109375" style="1" customWidth="1"/>
    <col min="41" max="41" width="7.7109375" style="1" customWidth="1"/>
    <col min="42" max="42" width="4.28125" style="1" customWidth="1"/>
    <col min="43" max="43" width="16.00390625" style="1" hidden="1" customWidth="1"/>
    <col min="44" max="44" width="14.00390625" style="1" customWidth="1"/>
    <col min="45" max="47" width="26.421875" style="1" hidden="1" customWidth="1"/>
    <col min="48" max="49" width="22.28125" style="1" hidden="1" customWidth="1"/>
    <col min="50" max="51" width="25.421875" style="1" hidden="1" customWidth="1"/>
    <col min="52" max="52" width="22.28125" style="1" hidden="1" customWidth="1"/>
    <col min="53" max="53" width="19.7109375" style="1" hidden="1" customWidth="1"/>
    <col min="54" max="54" width="25.421875" style="1" hidden="1" customWidth="1"/>
    <col min="55" max="55" width="22.28125" style="1" hidden="1" customWidth="1"/>
    <col min="56" max="56" width="19.7109375" style="1" hidden="1" customWidth="1"/>
    <col min="57" max="57" width="68.28125" style="1" customWidth="1"/>
    <col min="71" max="91" width="9.1406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5" customHeight="1">
      <c r="AR2" s="183" t="s">
        <v>5</v>
      </c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7"/>
      <c r="D4" s="18" t="s">
        <v>9</v>
      </c>
      <c r="AR4" s="17"/>
      <c r="AS4" s="19" t="s">
        <v>10</v>
      </c>
      <c r="BS4" s="14" t="s">
        <v>11</v>
      </c>
    </row>
    <row r="5" spans="2:71" s="1" customFormat="1" ht="12" customHeight="1">
      <c r="B5" s="17"/>
      <c r="D5" s="20" t="s">
        <v>12</v>
      </c>
      <c r="K5" s="162" t="s">
        <v>13</v>
      </c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R5" s="17"/>
      <c r="BS5" s="14" t="s">
        <v>6</v>
      </c>
    </row>
    <row r="6" spans="2:71" s="1" customFormat="1" ht="36.95" customHeight="1">
      <c r="B6" s="17"/>
      <c r="D6" s="22" t="s">
        <v>14</v>
      </c>
      <c r="K6" s="164" t="s">
        <v>15</v>
      </c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R6" s="17"/>
      <c r="BS6" s="14" t="s">
        <v>6</v>
      </c>
    </row>
    <row r="7" spans="2:71" s="1" customFormat="1" ht="12" customHeight="1">
      <c r="B7" s="17"/>
      <c r="D7" s="23" t="s">
        <v>16</v>
      </c>
      <c r="K7" s="21" t="s">
        <v>1</v>
      </c>
      <c r="AK7" s="23" t="s">
        <v>17</v>
      </c>
      <c r="AN7" s="21" t="s">
        <v>1</v>
      </c>
      <c r="AR7" s="17"/>
      <c r="BS7" s="14" t="s">
        <v>6</v>
      </c>
    </row>
    <row r="8" spans="2:71" s="1" customFormat="1" ht="12" customHeight="1">
      <c r="B8" s="17"/>
      <c r="D8" s="23" t="s">
        <v>18</v>
      </c>
      <c r="K8" s="21" t="s">
        <v>19</v>
      </c>
      <c r="AK8" s="23" t="s">
        <v>20</v>
      </c>
      <c r="AN8" s="21"/>
      <c r="AR8" s="17"/>
      <c r="BS8" s="14" t="s">
        <v>6</v>
      </c>
    </row>
    <row r="9" spans="2:71" s="1" customFormat="1" ht="14.45" customHeight="1">
      <c r="B9" s="17"/>
      <c r="AR9" s="17"/>
      <c r="BS9" s="14" t="s">
        <v>6</v>
      </c>
    </row>
    <row r="10" spans="2:71" s="1" customFormat="1" ht="12" customHeight="1">
      <c r="B10" s="17"/>
      <c r="D10" s="23" t="s">
        <v>21</v>
      </c>
      <c r="AK10" s="23" t="s">
        <v>22</v>
      </c>
      <c r="AN10" s="21" t="s">
        <v>1</v>
      </c>
      <c r="AR10" s="17"/>
      <c r="BS10" s="14" t="s">
        <v>6</v>
      </c>
    </row>
    <row r="11" spans="2:71" s="1" customFormat="1" ht="18.6" customHeight="1">
      <c r="B11" s="17"/>
      <c r="E11" s="21" t="s">
        <v>19</v>
      </c>
      <c r="AK11" s="23" t="s">
        <v>23</v>
      </c>
      <c r="AN11" s="21" t="s">
        <v>1</v>
      </c>
      <c r="AR11" s="17"/>
      <c r="BS11" s="14" t="s">
        <v>6</v>
      </c>
    </row>
    <row r="12" spans="2:71" s="1" customFormat="1" ht="6.95" customHeight="1">
      <c r="B12" s="17"/>
      <c r="AR12" s="17"/>
      <c r="BS12" s="14" t="s">
        <v>6</v>
      </c>
    </row>
    <row r="13" spans="2:71" s="1" customFormat="1" ht="12" customHeight="1">
      <c r="B13" s="17"/>
      <c r="D13" s="23" t="s">
        <v>24</v>
      </c>
      <c r="AK13" s="23" t="s">
        <v>22</v>
      </c>
      <c r="AN13" s="21" t="s">
        <v>1</v>
      </c>
      <c r="AR13" s="17"/>
      <c r="BS13" s="14" t="s">
        <v>6</v>
      </c>
    </row>
    <row r="14" spans="2:71" ht="12.75">
      <c r="B14" s="17"/>
      <c r="E14" s="21" t="s">
        <v>19</v>
      </c>
      <c r="AK14" s="23" t="s">
        <v>23</v>
      </c>
      <c r="AN14" s="21" t="s">
        <v>1</v>
      </c>
      <c r="AR14" s="17"/>
      <c r="BS14" s="14" t="s">
        <v>6</v>
      </c>
    </row>
    <row r="15" spans="2:71" s="1" customFormat="1" ht="6.95" customHeight="1">
      <c r="B15" s="17"/>
      <c r="AR15" s="17"/>
      <c r="BS15" s="14" t="s">
        <v>3</v>
      </c>
    </row>
    <row r="16" spans="2:71" s="1" customFormat="1" ht="12" customHeight="1">
      <c r="B16" s="17"/>
      <c r="D16" s="23" t="s">
        <v>25</v>
      </c>
      <c r="AK16" s="23" t="s">
        <v>22</v>
      </c>
      <c r="AN16" s="21" t="s">
        <v>1</v>
      </c>
      <c r="AR16" s="17"/>
      <c r="BS16" s="14" t="s">
        <v>3</v>
      </c>
    </row>
    <row r="17" spans="2:71" s="1" customFormat="1" ht="18.6" customHeight="1">
      <c r="B17" s="17"/>
      <c r="E17" s="21" t="s">
        <v>19</v>
      </c>
      <c r="AK17" s="23" t="s">
        <v>23</v>
      </c>
      <c r="AN17" s="21" t="s">
        <v>1</v>
      </c>
      <c r="AR17" s="17"/>
      <c r="BS17" s="14" t="s">
        <v>26</v>
      </c>
    </row>
    <row r="18" spans="2:71" s="1" customFormat="1" ht="6.95" customHeight="1">
      <c r="B18" s="17"/>
      <c r="AR18" s="17"/>
      <c r="BS18" s="14" t="s">
        <v>6</v>
      </c>
    </row>
    <row r="19" spans="2:71" s="1" customFormat="1" ht="12" customHeight="1">
      <c r="B19" s="17"/>
      <c r="D19" s="23" t="s">
        <v>27</v>
      </c>
      <c r="AK19" s="23" t="s">
        <v>22</v>
      </c>
      <c r="AN19" s="21" t="s">
        <v>1</v>
      </c>
      <c r="AR19" s="17"/>
      <c r="BS19" s="14" t="s">
        <v>6</v>
      </c>
    </row>
    <row r="20" spans="2:71" s="1" customFormat="1" ht="18.6" customHeight="1">
      <c r="B20" s="17"/>
      <c r="E20" s="21" t="s">
        <v>19</v>
      </c>
      <c r="AK20" s="23" t="s">
        <v>23</v>
      </c>
      <c r="AN20" s="21" t="s">
        <v>1</v>
      </c>
      <c r="AR20" s="17"/>
      <c r="BS20" s="14" t="s">
        <v>26</v>
      </c>
    </row>
    <row r="21" spans="2:44" s="1" customFormat="1" ht="6.95" customHeight="1">
      <c r="B21" s="17"/>
      <c r="AR21" s="17"/>
    </row>
    <row r="22" spans="2:44" s="1" customFormat="1" ht="12" customHeight="1">
      <c r="B22" s="17"/>
      <c r="D22" s="23" t="s">
        <v>28</v>
      </c>
      <c r="AR22" s="17"/>
    </row>
    <row r="23" spans="2:44" s="1" customFormat="1" ht="15" customHeight="1">
      <c r="B23" s="17"/>
      <c r="E23" s="165" t="s">
        <v>1</v>
      </c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R23" s="17"/>
    </row>
    <row r="24" spans="2:44" s="1" customFormat="1" ht="6.95" customHeight="1">
      <c r="B24" s="17"/>
      <c r="AR24" s="17"/>
    </row>
    <row r="25" spans="2:44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57" s="2" customFormat="1" ht="25.9" customHeight="1">
      <c r="A26" s="26"/>
      <c r="B26" s="27"/>
      <c r="C26" s="26"/>
      <c r="D26" s="28" t="s">
        <v>29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66">
        <f>ROUND(AG94,2)</f>
        <v>0</v>
      </c>
      <c r="AL26" s="167"/>
      <c r="AM26" s="167"/>
      <c r="AN26" s="167"/>
      <c r="AO26" s="167"/>
      <c r="AP26" s="26"/>
      <c r="AQ26" s="26"/>
      <c r="AR26" s="27"/>
      <c r="BE26" s="26"/>
    </row>
    <row r="27" spans="1:57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57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68" t="s">
        <v>30</v>
      </c>
      <c r="M28" s="168"/>
      <c r="N28" s="168"/>
      <c r="O28" s="168"/>
      <c r="P28" s="168"/>
      <c r="Q28" s="26"/>
      <c r="R28" s="26"/>
      <c r="S28" s="26"/>
      <c r="T28" s="26"/>
      <c r="U28" s="26"/>
      <c r="V28" s="26"/>
      <c r="W28" s="168" t="s">
        <v>31</v>
      </c>
      <c r="X28" s="168"/>
      <c r="Y28" s="168"/>
      <c r="Z28" s="168"/>
      <c r="AA28" s="168"/>
      <c r="AB28" s="168"/>
      <c r="AC28" s="168"/>
      <c r="AD28" s="168"/>
      <c r="AE28" s="168"/>
      <c r="AF28" s="26"/>
      <c r="AG28" s="26"/>
      <c r="AH28" s="26"/>
      <c r="AI28" s="26"/>
      <c r="AJ28" s="26"/>
      <c r="AK28" s="168" t="s">
        <v>32</v>
      </c>
      <c r="AL28" s="168"/>
      <c r="AM28" s="168"/>
      <c r="AN28" s="168"/>
      <c r="AO28" s="168"/>
      <c r="AP28" s="26"/>
      <c r="AQ28" s="26"/>
      <c r="AR28" s="27"/>
      <c r="BE28" s="26"/>
    </row>
    <row r="29" spans="2:44" s="3" customFormat="1" ht="14.45" customHeight="1">
      <c r="B29" s="31"/>
      <c r="D29" s="23" t="s">
        <v>33</v>
      </c>
      <c r="F29" s="23" t="s">
        <v>34</v>
      </c>
      <c r="L29" s="171">
        <v>0.21</v>
      </c>
      <c r="M29" s="170"/>
      <c r="N29" s="170"/>
      <c r="O29" s="170"/>
      <c r="P29" s="170"/>
      <c r="W29" s="169">
        <f>ROUND(AZ94,2)</f>
        <v>0</v>
      </c>
      <c r="X29" s="170"/>
      <c r="Y29" s="170"/>
      <c r="Z29" s="170"/>
      <c r="AA29" s="170"/>
      <c r="AB29" s="170"/>
      <c r="AC29" s="170"/>
      <c r="AD29" s="170"/>
      <c r="AE29" s="170"/>
      <c r="AK29" s="169">
        <f>ROUND(AV94,2)</f>
        <v>0</v>
      </c>
      <c r="AL29" s="170"/>
      <c r="AM29" s="170"/>
      <c r="AN29" s="170"/>
      <c r="AO29" s="170"/>
      <c r="AR29" s="31"/>
    </row>
    <row r="30" spans="2:44" s="3" customFormat="1" ht="14.45" customHeight="1">
      <c r="B30" s="31"/>
      <c r="F30" s="23" t="s">
        <v>35</v>
      </c>
      <c r="L30" s="171">
        <v>0.12</v>
      </c>
      <c r="M30" s="170"/>
      <c r="N30" s="170"/>
      <c r="O30" s="170"/>
      <c r="P30" s="170"/>
      <c r="W30" s="169">
        <f>ROUND(BA94,2)</f>
        <v>0</v>
      </c>
      <c r="X30" s="170"/>
      <c r="Y30" s="170"/>
      <c r="Z30" s="170"/>
      <c r="AA30" s="170"/>
      <c r="AB30" s="170"/>
      <c r="AC30" s="170"/>
      <c r="AD30" s="170"/>
      <c r="AE30" s="170"/>
      <c r="AK30" s="169">
        <f>ROUND(AW94,2)</f>
        <v>0</v>
      </c>
      <c r="AL30" s="170"/>
      <c r="AM30" s="170"/>
      <c r="AN30" s="170"/>
      <c r="AO30" s="170"/>
      <c r="AR30" s="31"/>
    </row>
    <row r="31" spans="2:44" s="3" customFormat="1" ht="14.45" customHeight="1" hidden="1">
      <c r="B31" s="31"/>
      <c r="F31" s="23" t="s">
        <v>36</v>
      </c>
      <c r="L31" s="171">
        <v>0.21</v>
      </c>
      <c r="M31" s="170"/>
      <c r="N31" s="170"/>
      <c r="O31" s="170"/>
      <c r="P31" s="170"/>
      <c r="W31" s="169">
        <f>ROUND(BB94,2)</f>
        <v>0</v>
      </c>
      <c r="X31" s="170"/>
      <c r="Y31" s="170"/>
      <c r="Z31" s="170"/>
      <c r="AA31" s="170"/>
      <c r="AB31" s="170"/>
      <c r="AC31" s="170"/>
      <c r="AD31" s="170"/>
      <c r="AE31" s="170"/>
      <c r="AK31" s="169">
        <v>0</v>
      </c>
      <c r="AL31" s="170"/>
      <c r="AM31" s="170"/>
      <c r="AN31" s="170"/>
      <c r="AO31" s="170"/>
      <c r="AR31" s="31"/>
    </row>
    <row r="32" spans="2:44" s="3" customFormat="1" ht="14.45" customHeight="1" hidden="1">
      <c r="B32" s="31"/>
      <c r="F32" s="23" t="s">
        <v>37</v>
      </c>
      <c r="L32" s="171">
        <v>0.12</v>
      </c>
      <c r="M32" s="170"/>
      <c r="N32" s="170"/>
      <c r="O32" s="170"/>
      <c r="P32" s="170"/>
      <c r="W32" s="169">
        <f>ROUND(BC94,2)</f>
        <v>0</v>
      </c>
      <c r="X32" s="170"/>
      <c r="Y32" s="170"/>
      <c r="Z32" s="170"/>
      <c r="AA32" s="170"/>
      <c r="AB32" s="170"/>
      <c r="AC32" s="170"/>
      <c r="AD32" s="170"/>
      <c r="AE32" s="170"/>
      <c r="AK32" s="169">
        <v>0</v>
      </c>
      <c r="AL32" s="170"/>
      <c r="AM32" s="170"/>
      <c r="AN32" s="170"/>
      <c r="AO32" s="170"/>
      <c r="AR32" s="31"/>
    </row>
    <row r="33" spans="2:44" s="3" customFormat="1" ht="14.45" customHeight="1" hidden="1">
      <c r="B33" s="31"/>
      <c r="F33" s="23" t="s">
        <v>38</v>
      </c>
      <c r="L33" s="171">
        <v>0</v>
      </c>
      <c r="M33" s="170"/>
      <c r="N33" s="170"/>
      <c r="O33" s="170"/>
      <c r="P33" s="170"/>
      <c r="W33" s="169">
        <f>ROUND(BD94,2)</f>
        <v>0</v>
      </c>
      <c r="X33" s="170"/>
      <c r="Y33" s="170"/>
      <c r="Z33" s="170"/>
      <c r="AA33" s="170"/>
      <c r="AB33" s="170"/>
      <c r="AC33" s="170"/>
      <c r="AD33" s="170"/>
      <c r="AE33" s="170"/>
      <c r="AK33" s="169">
        <v>0</v>
      </c>
      <c r="AL33" s="170"/>
      <c r="AM33" s="170"/>
      <c r="AN33" s="170"/>
      <c r="AO33" s="170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39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40</v>
      </c>
      <c r="U35" s="34"/>
      <c r="V35" s="34"/>
      <c r="W35" s="34"/>
      <c r="X35" s="172" t="s">
        <v>41</v>
      </c>
      <c r="Y35" s="173"/>
      <c r="Z35" s="173"/>
      <c r="AA35" s="173"/>
      <c r="AB35" s="173"/>
      <c r="AC35" s="34"/>
      <c r="AD35" s="34"/>
      <c r="AE35" s="34"/>
      <c r="AF35" s="34"/>
      <c r="AG35" s="34"/>
      <c r="AH35" s="34"/>
      <c r="AI35" s="34"/>
      <c r="AJ35" s="34"/>
      <c r="AK35" s="174">
        <f>SUM(AK26:AK33)</f>
        <v>0</v>
      </c>
      <c r="AL35" s="173"/>
      <c r="AM35" s="173"/>
      <c r="AN35" s="173"/>
      <c r="AO35" s="175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2:44" s="1" customFormat="1" ht="14.45" customHeight="1">
      <c r="B38" s="17"/>
      <c r="AR38" s="17"/>
    </row>
    <row r="39" spans="2:44" s="1" customFormat="1" ht="14.45" customHeight="1">
      <c r="B39" s="17"/>
      <c r="AR39" s="17"/>
    </row>
    <row r="40" spans="2:44" s="1" customFormat="1" ht="14.45" customHeight="1">
      <c r="B40" s="17"/>
      <c r="AR40" s="17"/>
    </row>
    <row r="41" spans="2:44" s="1" customFormat="1" ht="14.45" customHeight="1">
      <c r="B41" s="17"/>
      <c r="AR41" s="17"/>
    </row>
    <row r="42" spans="2:44" s="1" customFormat="1" ht="14.45" customHeight="1">
      <c r="B42" s="17"/>
      <c r="AR42" s="17"/>
    </row>
    <row r="43" spans="2:44" s="1" customFormat="1" ht="14.45" customHeight="1">
      <c r="B43" s="17"/>
      <c r="AR43" s="17"/>
    </row>
    <row r="44" spans="2:44" s="1" customFormat="1" ht="14.45" customHeight="1">
      <c r="B44" s="17"/>
      <c r="AR44" s="17"/>
    </row>
    <row r="45" spans="2:44" s="1" customFormat="1" ht="14.45" customHeight="1">
      <c r="B45" s="17"/>
      <c r="AR45" s="17"/>
    </row>
    <row r="46" spans="2:44" s="1" customFormat="1" ht="14.45" customHeight="1">
      <c r="B46" s="17"/>
      <c r="AR46" s="17"/>
    </row>
    <row r="47" spans="2:44" s="1" customFormat="1" ht="14.45" customHeight="1">
      <c r="B47" s="17"/>
      <c r="AR47" s="17"/>
    </row>
    <row r="48" spans="2:44" s="1" customFormat="1" ht="14.45" customHeight="1">
      <c r="B48" s="17"/>
      <c r="AR48" s="17"/>
    </row>
    <row r="49" spans="2:44" s="2" customFormat="1" ht="14.45" customHeight="1">
      <c r="B49" s="36"/>
      <c r="D49" s="37" t="s">
        <v>42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43</v>
      </c>
      <c r="AI49" s="38"/>
      <c r="AJ49" s="38"/>
      <c r="AK49" s="38"/>
      <c r="AL49" s="38"/>
      <c r="AM49" s="38"/>
      <c r="AN49" s="38"/>
      <c r="AO49" s="38"/>
      <c r="AR49" s="36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44" ht="12">
      <c r="B58" s="17"/>
      <c r="AR58" s="17"/>
    </row>
    <row r="59" spans="2:44" ht="12">
      <c r="B59" s="17"/>
      <c r="AR59" s="17"/>
    </row>
    <row r="60" spans="1:57" s="2" customFormat="1" ht="12.75">
      <c r="A60" s="26"/>
      <c r="B60" s="27"/>
      <c r="C60" s="26"/>
      <c r="D60" s="39" t="s">
        <v>44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45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44</v>
      </c>
      <c r="AI60" s="29"/>
      <c r="AJ60" s="29"/>
      <c r="AK60" s="29"/>
      <c r="AL60" s="29"/>
      <c r="AM60" s="39" t="s">
        <v>45</v>
      </c>
      <c r="AN60" s="29"/>
      <c r="AO60" s="29"/>
      <c r="AP60" s="26"/>
      <c r="AQ60" s="26"/>
      <c r="AR60" s="27"/>
      <c r="BE60" s="26"/>
    </row>
    <row r="61" spans="2:44" ht="12">
      <c r="B61" s="17"/>
      <c r="AR61" s="17"/>
    </row>
    <row r="62" spans="2:44" ht="12">
      <c r="B62" s="17"/>
      <c r="AR62" s="17"/>
    </row>
    <row r="63" spans="2:44" ht="12">
      <c r="B63" s="17"/>
      <c r="AR63" s="17"/>
    </row>
    <row r="64" spans="1:57" s="2" customFormat="1" ht="12.75">
      <c r="A64" s="26"/>
      <c r="B64" s="27"/>
      <c r="C64" s="26"/>
      <c r="D64" s="37" t="s">
        <v>46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47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44" ht="12">
      <c r="B73" s="17"/>
      <c r="AR73" s="17"/>
    </row>
    <row r="74" spans="2:44" ht="12">
      <c r="B74" s="17"/>
      <c r="AR74" s="17"/>
    </row>
    <row r="75" spans="1:57" s="2" customFormat="1" ht="12.75">
      <c r="A75" s="26"/>
      <c r="B75" s="27"/>
      <c r="C75" s="26"/>
      <c r="D75" s="39" t="s">
        <v>44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45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44</v>
      </c>
      <c r="AI75" s="29"/>
      <c r="AJ75" s="29"/>
      <c r="AK75" s="29"/>
      <c r="AL75" s="29"/>
      <c r="AM75" s="39" t="s">
        <v>45</v>
      </c>
      <c r="AN75" s="29"/>
      <c r="AO75" s="29"/>
      <c r="AP75" s="26"/>
      <c r="AQ75" s="26"/>
      <c r="AR75" s="27"/>
      <c r="BE75" s="26"/>
    </row>
    <row r="76" spans="1:57" s="2" customFormat="1" ht="12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5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57" s="2" customFormat="1" ht="24.95" customHeight="1">
      <c r="A82" s="26"/>
      <c r="B82" s="27"/>
      <c r="C82" s="18" t="s">
        <v>48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5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2:44" s="4" customFormat="1" ht="12" customHeight="1">
      <c r="B84" s="45"/>
      <c r="C84" s="23" t="s">
        <v>12</v>
      </c>
      <c r="L84" s="4" t="str">
        <f>K5</f>
        <v>01</v>
      </c>
      <c r="AR84" s="45"/>
    </row>
    <row r="85" spans="2:44" s="5" customFormat="1" ht="36.95" customHeight="1">
      <c r="B85" s="46"/>
      <c r="C85" s="47" t="s">
        <v>14</v>
      </c>
      <c r="L85" s="194" t="str">
        <f>K6</f>
        <v>II/422 Kyjov - ulice Brandlova</v>
      </c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R85" s="46"/>
    </row>
    <row r="86" spans="1:57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57" s="2" customFormat="1" ht="12" customHeight="1">
      <c r="A87" s="26"/>
      <c r="B87" s="27"/>
      <c r="C87" s="23" t="s">
        <v>18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20</v>
      </c>
      <c r="AJ87" s="26"/>
      <c r="AK87" s="26"/>
      <c r="AL87" s="26"/>
      <c r="AM87" s="176" t="str">
        <f>IF(AN8="","",AN8)</f>
        <v/>
      </c>
      <c r="AN87" s="176"/>
      <c r="AO87" s="26"/>
      <c r="AP87" s="26"/>
      <c r="AQ87" s="26"/>
      <c r="AR87" s="27"/>
      <c r="BE87" s="26"/>
    </row>
    <row r="88" spans="1:5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57" s="2" customFormat="1" ht="14.85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25</v>
      </c>
      <c r="AJ89" s="26"/>
      <c r="AK89" s="26"/>
      <c r="AL89" s="26"/>
      <c r="AM89" s="177" t="str">
        <f>IF(E17="","",E17)</f>
        <v xml:space="preserve"> </v>
      </c>
      <c r="AN89" s="178"/>
      <c r="AO89" s="178"/>
      <c r="AP89" s="178"/>
      <c r="AQ89" s="26"/>
      <c r="AR89" s="27"/>
      <c r="AS89" s="179" t="s">
        <v>49</v>
      </c>
      <c r="AT89" s="180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57" s="2" customFormat="1" ht="14.85" customHeight="1">
      <c r="A90" s="26"/>
      <c r="B90" s="27"/>
      <c r="C90" s="23" t="s">
        <v>24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27</v>
      </c>
      <c r="AJ90" s="26"/>
      <c r="AK90" s="26"/>
      <c r="AL90" s="26"/>
      <c r="AM90" s="177" t="str">
        <f>IF(E20="","",E20)</f>
        <v xml:space="preserve"> </v>
      </c>
      <c r="AN90" s="178"/>
      <c r="AO90" s="178"/>
      <c r="AP90" s="178"/>
      <c r="AQ90" s="26"/>
      <c r="AR90" s="27"/>
      <c r="AS90" s="181"/>
      <c r="AT90" s="182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57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81"/>
      <c r="AT91" s="182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57" s="2" customFormat="1" ht="29.25" customHeight="1">
      <c r="A92" s="26"/>
      <c r="B92" s="27"/>
      <c r="C92" s="189" t="s">
        <v>50</v>
      </c>
      <c r="D92" s="190"/>
      <c r="E92" s="190"/>
      <c r="F92" s="190"/>
      <c r="G92" s="190"/>
      <c r="H92" s="54"/>
      <c r="I92" s="191" t="s">
        <v>51</v>
      </c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2" t="s">
        <v>52</v>
      </c>
      <c r="AH92" s="190"/>
      <c r="AI92" s="190"/>
      <c r="AJ92" s="190"/>
      <c r="AK92" s="190"/>
      <c r="AL92" s="190"/>
      <c r="AM92" s="190"/>
      <c r="AN92" s="191" t="s">
        <v>53</v>
      </c>
      <c r="AO92" s="190"/>
      <c r="AP92" s="193"/>
      <c r="AQ92" s="55" t="s">
        <v>54</v>
      </c>
      <c r="AR92" s="27"/>
      <c r="AS92" s="56" t="s">
        <v>55</v>
      </c>
      <c r="AT92" s="57" t="s">
        <v>56</v>
      </c>
      <c r="AU92" s="57" t="s">
        <v>57</v>
      </c>
      <c r="AV92" s="57" t="s">
        <v>58</v>
      </c>
      <c r="AW92" s="57" t="s">
        <v>59</v>
      </c>
      <c r="AX92" s="57" t="s">
        <v>60</v>
      </c>
      <c r="AY92" s="57" t="s">
        <v>61</v>
      </c>
      <c r="AZ92" s="57" t="s">
        <v>62</v>
      </c>
      <c r="BA92" s="57" t="s">
        <v>63</v>
      </c>
      <c r="BB92" s="57" t="s">
        <v>64</v>
      </c>
      <c r="BC92" s="57" t="s">
        <v>65</v>
      </c>
      <c r="BD92" s="58" t="s">
        <v>66</v>
      </c>
      <c r="BE92" s="26"/>
    </row>
    <row r="93" spans="1:57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2:90" s="6" customFormat="1" ht="32.45" customHeight="1">
      <c r="B94" s="62"/>
      <c r="C94" s="63" t="s">
        <v>67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87">
        <f>ROUND(SUM(AG95:AG96),2)</f>
        <v>0</v>
      </c>
      <c r="AH94" s="187"/>
      <c r="AI94" s="187"/>
      <c r="AJ94" s="187"/>
      <c r="AK94" s="187"/>
      <c r="AL94" s="187"/>
      <c r="AM94" s="187"/>
      <c r="AN94" s="188">
        <f>SUM(AG94,AT94)</f>
        <v>0</v>
      </c>
      <c r="AO94" s="188"/>
      <c r="AP94" s="188"/>
      <c r="AQ94" s="66" t="s">
        <v>1</v>
      </c>
      <c r="AR94" s="62"/>
      <c r="AS94" s="67">
        <f>ROUND(SUM(AS95:AS96),2)</f>
        <v>0</v>
      </c>
      <c r="AT94" s="68">
        <f>ROUND(SUM(AV94:AW94),2)</f>
        <v>0</v>
      </c>
      <c r="AU94" s="69">
        <f>ROUND(SUM(AU95:AU96),5)</f>
        <v>2009.58409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ROUND(SUM(AZ95:AZ96),2)</f>
        <v>0</v>
      </c>
      <c r="BA94" s="68">
        <f>ROUND(SUM(BA95:BA96),2)</f>
        <v>0</v>
      </c>
      <c r="BB94" s="68">
        <f>ROUND(SUM(BB95:BB96),2)</f>
        <v>0</v>
      </c>
      <c r="BC94" s="68">
        <f>ROUND(SUM(BC95:BC96),2)</f>
        <v>0</v>
      </c>
      <c r="BD94" s="70">
        <f>ROUND(SUM(BD95:BD96),2)</f>
        <v>0</v>
      </c>
      <c r="BS94" s="71" t="s">
        <v>68</v>
      </c>
      <c r="BT94" s="71" t="s">
        <v>69</v>
      </c>
      <c r="BU94" s="72" t="s">
        <v>70</v>
      </c>
      <c r="BV94" s="71" t="s">
        <v>71</v>
      </c>
      <c r="BW94" s="71" t="s">
        <v>4</v>
      </c>
      <c r="BX94" s="71" t="s">
        <v>72</v>
      </c>
      <c r="CL94" s="71" t="s">
        <v>1</v>
      </c>
    </row>
    <row r="95" spans="1:91" s="7" customFormat="1" ht="15" customHeight="1">
      <c r="A95" s="73" t="s">
        <v>73</v>
      </c>
      <c r="B95" s="74"/>
      <c r="C95" s="75"/>
      <c r="D95" s="186" t="s">
        <v>13</v>
      </c>
      <c r="E95" s="186"/>
      <c r="F95" s="186"/>
      <c r="G95" s="186"/>
      <c r="H95" s="186"/>
      <c r="I95" s="76"/>
      <c r="J95" s="186" t="s">
        <v>15</v>
      </c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4">
        <f>'01 - II-422 Kyjov - ulice...'!J30</f>
        <v>0</v>
      </c>
      <c r="AH95" s="185"/>
      <c r="AI95" s="185"/>
      <c r="AJ95" s="185"/>
      <c r="AK95" s="185"/>
      <c r="AL95" s="185"/>
      <c r="AM95" s="185"/>
      <c r="AN95" s="184">
        <f>SUM(AG95,AT95)</f>
        <v>0</v>
      </c>
      <c r="AO95" s="185"/>
      <c r="AP95" s="185"/>
      <c r="AQ95" s="77" t="s">
        <v>74</v>
      </c>
      <c r="AR95" s="74"/>
      <c r="AS95" s="78">
        <v>0</v>
      </c>
      <c r="AT95" s="79">
        <f>ROUND(SUM(AV95:AW95),2)</f>
        <v>0</v>
      </c>
      <c r="AU95" s="80">
        <f>'01 - II-422 Kyjov - ulice...'!P124</f>
        <v>2009.5840899999998</v>
      </c>
      <c r="AV95" s="79">
        <f>'01 - II-422 Kyjov - ulice...'!J33</f>
        <v>0</v>
      </c>
      <c r="AW95" s="79">
        <f>'01 - II-422 Kyjov - ulice...'!J34</f>
        <v>0</v>
      </c>
      <c r="AX95" s="79">
        <f>'01 - II-422 Kyjov - ulice...'!J35</f>
        <v>0</v>
      </c>
      <c r="AY95" s="79">
        <f>'01 - II-422 Kyjov - ulice...'!J36</f>
        <v>0</v>
      </c>
      <c r="AZ95" s="79">
        <f>'01 - II-422 Kyjov - ulice...'!F33</f>
        <v>0</v>
      </c>
      <c r="BA95" s="79">
        <f>'01 - II-422 Kyjov - ulice...'!F34</f>
        <v>0</v>
      </c>
      <c r="BB95" s="79">
        <f>'01 - II-422 Kyjov - ulice...'!F35</f>
        <v>0</v>
      </c>
      <c r="BC95" s="79">
        <f>'01 - II-422 Kyjov - ulice...'!F36</f>
        <v>0</v>
      </c>
      <c r="BD95" s="81">
        <f>'01 - II-422 Kyjov - ulice...'!F37</f>
        <v>0</v>
      </c>
      <c r="BT95" s="82" t="s">
        <v>75</v>
      </c>
      <c r="BV95" s="82" t="s">
        <v>71</v>
      </c>
      <c r="BW95" s="82" t="s">
        <v>76</v>
      </c>
      <c r="BX95" s="82" t="s">
        <v>4</v>
      </c>
      <c r="CL95" s="82" t="s">
        <v>1</v>
      </c>
      <c r="CM95" s="82" t="s">
        <v>77</v>
      </c>
    </row>
    <row r="96" spans="1:91" s="7" customFormat="1" ht="15" customHeight="1">
      <c r="A96" s="73" t="s">
        <v>73</v>
      </c>
      <c r="B96" s="74"/>
      <c r="C96" s="75"/>
      <c r="D96" s="186" t="s">
        <v>78</v>
      </c>
      <c r="E96" s="186"/>
      <c r="F96" s="186"/>
      <c r="G96" s="186"/>
      <c r="H96" s="186"/>
      <c r="I96" s="76"/>
      <c r="J96" s="186" t="s">
        <v>79</v>
      </c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4">
        <f>'02 - Vedlejší a ostatní n...'!J30</f>
        <v>0</v>
      </c>
      <c r="AH96" s="185"/>
      <c r="AI96" s="185"/>
      <c r="AJ96" s="185"/>
      <c r="AK96" s="185"/>
      <c r="AL96" s="185"/>
      <c r="AM96" s="185"/>
      <c r="AN96" s="184">
        <f>SUM(AG96,AT96)</f>
        <v>0</v>
      </c>
      <c r="AO96" s="185"/>
      <c r="AP96" s="185"/>
      <c r="AQ96" s="77" t="s">
        <v>74</v>
      </c>
      <c r="AR96" s="74"/>
      <c r="AS96" s="83">
        <v>0</v>
      </c>
      <c r="AT96" s="84">
        <f>ROUND(SUM(AV96:AW96),2)</f>
        <v>0</v>
      </c>
      <c r="AU96" s="85">
        <f>'02 - Vedlejší a ostatní n...'!P119</f>
        <v>0</v>
      </c>
      <c r="AV96" s="84">
        <f>'02 - Vedlejší a ostatní n...'!J33</f>
        <v>0</v>
      </c>
      <c r="AW96" s="84">
        <f>'02 - Vedlejší a ostatní n...'!J34</f>
        <v>0</v>
      </c>
      <c r="AX96" s="84">
        <f>'02 - Vedlejší a ostatní n...'!J35</f>
        <v>0</v>
      </c>
      <c r="AY96" s="84">
        <f>'02 - Vedlejší a ostatní n...'!J36</f>
        <v>0</v>
      </c>
      <c r="AZ96" s="84">
        <f>'02 - Vedlejší a ostatní n...'!F33</f>
        <v>0</v>
      </c>
      <c r="BA96" s="84">
        <f>'02 - Vedlejší a ostatní n...'!F34</f>
        <v>0</v>
      </c>
      <c r="BB96" s="84">
        <f>'02 - Vedlejší a ostatní n...'!F35</f>
        <v>0</v>
      </c>
      <c r="BC96" s="84">
        <f>'02 - Vedlejší a ostatní n...'!F36</f>
        <v>0</v>
      </c>
      <c r="BD96" s="86">
        <f>'02 - Vedlejší a ostatní n...'!F37</f>
        <v>0</v>
      </c>
      <c r="BT96" s="82" t="s">
        <v>75</v>
      </c>
      <c r="BV96" s="82" t="s">
        <v>71</v>
      </c>
      <c r="BW96" s="82" t="s">
        <v>80</v>
      </c>
      <c r="BX96" s="82" t="s">
        <v>4</v>
      </c>
      <c r="CL96" s="82" t="s">
        <v>1</v>
      </c>
      <c r="CM96" s="82" t="s">
        <v>77</v>
      </c>
    </row>
    <row r="97" spans="1:57" s="2" customFormat="1" ht="30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  <row r="98" spans="1:57" s="2" customFormat="1" ht="6.95" customHeight="1">
      <c r="A98" s="26"/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27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</sheetData>
  <mergeCells count="44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01 - II-422 Kyjov - ulice...'!C2" display="/"/>
    <hyperlink ref="A96" location="'02 - Vedlejší a ostatní 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4"/>
  <sheetViews>
    <sheetView showGridLines="0" workbookViewId="0" topLeftCell="A143">
      <selection activeCell="I156" sqref="I156"/>
    </sheetView>
  </sheetViews>
  <sheetFormatPr defaultColWidth="9.140625" defaultRowHeight="12"/>
  <cols>
    <col min="1" max="1" width="8.421875" style="1" customWidth="1"/>
    <col min="2" max="2" width="1.1484375" style="1" customWidth="1"/>
    <col min="3" max="3" width="4.28125" style="1" customWidth="1"/>
    <col min="4" max="4" width="4.421875" style="1" customWidth="1"/>
    <col min="5" max="5" width="17.421875" style="1" customWidth="1"/>
    <col min="6" max="6" width="52.140625" style="1" customWidth="1"/>
    <col min="7" max="7" width="7.7109375" style="1" customWidth="1"/>
    <col min="8" max="8" width="14.28125" style="1" customWidth="1"/>
    <col min="9" max="9" width="16.140625" style="1" customWidth="1"/>
    <col min="10" max="10" width="22.8515625" style="1" customWidth="1"/>
    <col min="11" max="11" width="22.8515625" style="1" hidden="1" customWidth="1"/>
    <col min="12" max="12" width="9.421875" style="1" customWidth="1"/>
    <col min="13" max="13" width="11.140625" style="1" hidden="1" customWidth="1"/>
    <col min="14" max="14" width="9.140625" style="1" hidden="1" customWidth="1"/>
    <col min="15" max="20" width="14.421875" style="1" hidden="1" customWidth="1"/>
    <col min="21" max="21" width="16.7109375" style="1" hidden="1" customWidth="1"/>
    <col min="22" max="22" width="12.7109375" style="1" customWidth="1"/>
    <col min="23" max="23" width="16.7109375" style="1" customWidth="1"/>
    <col min="24" max="24" width="12.7109375" style="1" customWidth="1"/>
    <col min="25" max="25" width="15.421875" style="1" customWidth="1"/>
    <col min="26" max="26" width="11.28125" style="1" customWidth="1"/>
    <col min="27" max="27" width="15.421875" style="1" customWidth="1"/>
    <col min="28" max="28" width="16.7109375" style="1" customWidth="1"/>
    <col min="29" max="29" width="11.28125" style="1" customWidth="1"/>
    <col min="30" max="30" width="15.421875" style="1" customWidth="1"/>
    <col min="31" max="31" width="16.7109375" style="1" customWidth="1"/>
    <col min="44" max="65" width="9.140625" style="1" hidden="1" customWidth="1"/>
  </cols>
  <sheetData>
    <row r="1" ht="12">
      <c r="A1" s="87"/>
    </row>
    <row r="2" spans="12:46" s="1" customFormat="1" ht="36.95" customHeight="1">
      <c r="L2" s="183" t="s">
        <v>5</v>
      </c>
      <c r="M2" s="163"/>
      <c r="N2" s="163"/>
      <c r="O2" s="163"/>
      <c r="P2" s="163"/>
      <c r="Q2" s="163"/>
      <c r="R2" s="163"/>
      <c r="S2" s="163"/>
      <c r="T2" s="163"/>
      <c r="U2" s="163"/>
      <c r="V2" s="163"/>
      <c r="AT2" s="14" t="s">
        <v>76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77</v>
      </c>
    </row>
    <row r="4" spans="2:46" s="1" customFormat="1" ht="24.95" customHeight="1">
      <c r="B4" s="17"/>
      <c r="D4" s="18" t="s">
        <v>81</v>
      </c>
      <c r="L4" s="17"/>
      <c r="M4" s="88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3" t="s">
        <v>14</v>
      </c>
      <c r="L6" s="17"/>
    </row>
    <row r="7" spans="2:12" s="1" customFormat="1" ht="15" customHeight="1">
      <c r="B7" s="17"/>
      <c r="E7" s="197" t="str">
        <f>'Rekapitulace stavby'!K6</f>
        <v>II/422 Kyjov - ulice Brandlova</v>
      </c>
      <c r="F7" s="198"/>
      <c r="G7" s="198"/>
      <c r="H7" s="198"/>
      <c r="L7" s="17"/>
    </row>
    <row r="8" spans="1:31" s="2" customFormat="1" ht="12" customHeight="1">
      <c r="A8" s="26"/>
      <c r="B8" s="27"/>
      <c r="C8" s="26"/>
      <c r="D8" s="23" t="s">
        <v>82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s="2" customFormat="1" ht="15" customHeight="1">
      <c r="A9" s="26"/>
      <c r="B9" s="27"/>
      <c r="C9" s="26"/>
      <c r="D9" s="26"/>
      <c r="E9" s="194" t="s">
        <v>83</v>
      </c>
      <c r="F9" s="196"/>
      <c r="G9" s="196"/>
      <c r="H9" s="196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" customFormat="1" ht="12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2" customHeight="1">
      <c r="A11" s="26"/>
      <c r="B11" s="27"/>
      <c r="C11" s="26"/>
      <c r="D11" s="23" t="s">
        <v>16</v>
      </c>
      <c r="E11" s="26"/>
      <c r="F11" s="21" t="s">
        <v>1</v>
      </c>
      <c r="G11" s="26"/>
      <c r="H11" s="26"/>
      <c r="I11" s="23" t="s">
        <v>17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 customHeight="1">
      <c r="A12" s="26"/>
      <c r="B12" s="27"/>
      <c r="C12" s="26"/>
      <c r="D12" s="23" t="s">
        <v>18</v>
      </c>
      <c r="E12" s="26"/>
      <c r="F12" s="21" t="s">
        <v>19</v>
      </c>
      <c r="G12" s="26"/>
      <c r="H12" s="26"/>
      <c r="I12" s="23" t="s">
        <v>20</v>
      </c>
      <c r="J12" s="49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12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tr">
        <f>IF('Rekapitulace stavby'!AN10="","",'Rekapitulace stavby'!AN10)</f>
        <v/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8" customHeight="1">
      <c r="A15" s="26"/>
      <c r="B15" s="27"/>
      <c r="C15" s="26"/>
      <c r="D15" s="26"/>
      <c r="E15" s="21" t="str">
        <f>IF('Rekapitulace stavby'!E11="","",'Rekapitulace stavby'!E11)</f>
        <v xml:space="preserve"> </v>
      </c>
      <c r="F15" s="26"/>
      <c r="G15" s="26"/>
      <c r="H15" s="26"/>
      <c r="I15" s="23" t="s">
        <v>23</v>
      </c>
      <c r="J15" s="21" t="str">
        <f>IF('Rekapitulace stavby'!AN11="","",'Rekapitulace stavby'!AN11)</f>
        <v/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22</v>
      </c>
      <c r="J17" s="21" t="str">
        <f>'Rekapitulace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62" t="str">
        <f>'Rekapitulace stavby'!E14</f>
        <v xml:space="preserve"> </v>
      </c>
      <c r="F18" s="162"/>
      <c r="G18" s="162"/>
      <c r="H18" s="162"/>
      <c r="I18" s="23" t="s">
        <v>23</v>
      </c>
      <c r="J18" s="21" t="str">
        <f>'Rekapitulace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22</v>
      </c>
      <c r="J20" s="21" t="str">
        <f>IF('Rekapitulace stavby'!AN16="","",'Rekapitulace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IF('Rekapitulace stavby'!E17="","",'Rekapitulace stavby'!E17)</f>
        <v xml:space="preserve"> </v>
      </c>
      <c r="F21" s="26"/>
      <c r="G21" s="26"/>
      <c r="H21" s="26"/>
      <c r="I21" s="23" t="s">
        <v>23</v>
      </c>
      <c r="J21" s="21" t="str">
        <f>IF('Rekapitulace stavby'!AN17="","",'Rekapitulace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22</v>
      </c>
      <c r="J23" s="21" t="str">
        <f>IF('Rekapitulace stavby'!AN19="","",'Rekapitulace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IF('Rekapitulace stavby'!E20="","",'Rekapitulace stavby'!E20)</f>
        <v xml:space="preserve"> </v>
      </c>
      <c r="F24" s="26"/>
      <c r="G24" s="26"/>
      <c r="H24" s="26"/>
      <c r="I24" s="23" t="s">
        <v>23</v>
      </c>
      <c r="J24" s="21" t="str">
        <f>IF('Rekapitulace stavby'!AN20="","",'Rekapitulace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5" customHeight="1">
      <c r="A27" s="89"/>
      <c r="B27" s="90"/>
      <c r="C27" s="89"/>
      <c r="D27" s="89"/>
      <c r="E27" s="165" t="s">
        <v>1</v>
      </c>
      <c r="F27" s="165"/>
      <c r="G27" s="165"/>
      <c r="H27" s="165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29</v>
      </c>
      <c r="E30" s="26"/>
      <c r="F30" s="26"/>
      <c r="G30" s="26"/>
      <c r="H30" s="26"/>
      <c r="I30" s="26"/>
      <c r="J30" s="65">
        <f>ROUND(J124,2)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33</v>
      </c>
      <c r="E33" s="23" t="s">
        <v>34</v>
      </c>
      <c r="F33" s="94">
        <f>ROUND((SUM(BE124:BE163)),2)</f>
        <v>0</v>
      </c>
      <c r="G33" s="26"/>
      <c r="H33" s="26"/>
      <c r="I33" s="95">
        <v>0.21</v>
      </c>
      <c r="J33" s="94">
        <f>ROUND(((SUM(BE124:BE163))*I33),2)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35</v>
      </c>
      <c r="F34" s="94">
        <f>ROUND((SUM(BF124:BF163)),2)</f>
        <v>0</v>
      </c>
      <c r="G34" s="26"/>
      <c r="H34" s="26"/>
      <c r="I34" s="95">
        <v>0.12</v>
      </c>
      <c r="J34" s="94">
        <f>ROUND(((SUM(BF124:BF163))*I34),2)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 hidden="1">
      <c r="A35" s="26"/>
      <c r="B35" s="27"/>
      <c r="C35" s="26"/>
      <c r="D35" s="26"/>
      <c r="E35" s="23" t="s">
        <v>36</v>
      </c>
      <c r="F35" s="94">
        <f>ROUND((SUM(BG124:BG163)),2)</f>
        <v>0</v>
      </c>
      <c r="G35" s="26"/>
      <c r="H35" s="26"/>
      <c r="I35" s="95">
        <v>0.21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 hidden="1">
      <c r="A36" s="26"/>
      <c r="B36" s="27"/>
      <c r="C36" s="26"/>
      <c r="D36" s="26"/>
      <c r="E36" s="23" t="s">
        <v>37</v>
      </c>
      <c r="F36" s="94">
        <f>ROUND((SUM(BH124:BH163)),2)</f>
        <v>0</v>
      </c>
      <c r="G36" s="26"/>
      <c r="H36" s="26"/>
      <c r="I36" s="95">
        <v>0.12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 hidden="1">
      <c r="A37" s="26"/>
      <c r="B37" s="27"/>
      <c r="C37" s="26"/>
      <c r="D37" s="26"/>
      <c r="E37" s="23" t="s">
        <v>38</v>
      </c>
      <c r="F37" s="94">
        <f>ROUND((SUM(BI124:BI163)),2)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39</v>
      </c>
      <c r="E39" s="54"/>
      <c r="F39" s="54"/>
      <c r="G39" s="98" t="s">
        <v>40</v>
      </c>
      <c r="H39" s="99" t="s">
        <v>41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6"/>
      <c r="D50" s="37" t="s">
        <v>42</v>
      </c>
      <c r="E50" s="38"/>
      <c r="F50" s="38"/>
      <c r="G50" s="37" t="s">
        <v>43</v>
      </c>
      <c r="H50" s="38"/>
      <c r="I50" s="38"/>
      <c r="J50" s="38"/>
      <c r="K50" s="38"/>
      <c r="L50" s="36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6"/>
      <c r="B61" s="27"/>
      <c r="C61" s="26"/>
      <c r="D61" s="39" t="s">
        <v>44</v>
      </c>
      <c r="E61" s="29"/>
      <c r="F61" s="102" t="s">
        <v>45</v>
      </c>
      <c r="G61" s="39" t="s">
        <v>44</v>
      </c>
      <c r="H61" s="29"/>
      <c r="I61" s="29"/>
      <c r="J61" s="103" t="s">
        <v>45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6"/>
      <c r="B65" s="27"/>
      <c r="C65" s="26"/>
      <c r="D65" s="37" t="s">
        <v>46</v>
      </c>
      <c r="E65" s="40"/>
      <c r="F65" s="40"/>
      <c r="G65" s="37" t="s">
        <v>47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6"/>
      <c r="B76" s="27"/>
      <c r="C76" s="26"/>
      <c r="D76" s="39" t="s">
        <v>44</v>
      </c>
      <c r="E76" s="29"/>
      <c r="F76" s="102" t="s">
        <v>45</v>
      </c>
      <c r="G76" s="39" t="s">
        <v>44</v>
      </c>
      <c r="H76" s="29"/>
      <c r="I76" s="29"/>
      <c r="J76" s="103" t="s">
        <v>45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84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14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5" customHeight="1">
      <c r="A85" s="26"/>
      <c r="B85" s="27"/>
      <c r="C85" s="26"/>
      <c r="D85" s="26"/>
      <c r="E85" s="197" t="str">
        <f>E7</f>
        <v>II/422 Kyjov - ulice Brandlova</v>
      </c>
      <c r="F85" s="198"/>
      <c r="G85" s="198"/>
      <c r="H85" s="198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2" customFormat="1" ht="12" customHeight="1">
      <c r="A86" s="26"/>
      <c r="B86" s="27"/>
      <c r="C86" s="23" t="s">
        <v>82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 s="2" customFormat="1" ht="15" customHeight="1">
      <c r="A87" s="26"/>
      <c r="B87" s="27"/>
      <c r="C87" s="26"/>
      <c r="D87" s="26"/>
      <c r="E87" s="194" t="str">
        <f>E9</f>
        <v>01 - II/422 Kyjov - ulice Brandlova</v>
      </c>
      <c r="F87" s="196"/>
      <c r="G87" s="196"/>
      <c r="H87" s="196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2" customHeight="1">
      <c r="A89" s="26"/>
      <c r="B89" s="27"/>
      <c r="C89" s="23" t="s">
        <v>18</v>
      </c>
      <c r="D89" s="26"/>
      <c r="E89" s="26"/>
      <c r="F89" s="21" t="str">
        <f>F12</f>
        <v xml:space="preserve"> </v>
      </c>
      <c r="G89" s="26"/>
      <c r="H89" s="26"/>
      <c r="I89" s="23" t="s">
        <v>20</v>
      </c>
      <c r="J89" s="49" t="str">
        <f>IF(J12="","",J12)</f>
        <v/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4.85" customHeight="1">
      <c r="A91" s="26"/>
      <c r="B91" s="27"/>
      <c r="C91" s="23" t="s">
        <v>21</v>
      </c>
      <c r="D91" s="26"/>
      <c r="E91" s="26"/>
      <c r="F91" s="21" t="str">
        <f>E15</f>
        <v xml:space="preserve"> </v>
      </c>
      <c r="G91" s="26"/>
      <c r="H91" s="26"/>
      <c r="I91" s="23" t="s">
        <v>25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14.85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29.25" customHeight="1">
      <c r="A94" s="26"/>
      <c r="B94" s="27"/>
      <c r="C94" s="104" t="s">
        <v>85</v>
      </c>
      <c r="D94" s="96"/>
      <c r="E94" s="96"/>
      <c r="F94" s="96"/>
      <c r="G94" s="96"/>
      <c r="H94" s="96"/>
      <c r="I94" s="96"/>
      <c r="J94" s="105" t="s">
        <v>86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6" t="s">
        <v>87</v>
      </c>
      <c r="D96" s="26"/>
      <c r="E96" s="26"/>
      <c r="F96" s="26"/>
      <c r="G96" s="26"/>
      <c r="H96" s="26"/>
      <c r="I96" s="26"/>
      <c r="J96" s="65">
        <f>J124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88</v>
      </c>
    </row>
    <row r="97" spans="2:12" s="9" customFormat="1" ht="24.95" customHeight="1">
      <c r="B97" s="107"/>
      <c r="D97" s="108" t="s">
        <v>89</v>
      </c>
      <c r="E97" s="109"/>
      <c r="F97" s="109"/>
      <c r="G97" s="109"/>
      <c r="H97" s="109"/>
      <c r="I97" s="109"/>
      <c r="J97" s="110">
        <f>J125</f>
        <v>0</v>
      </c>
      <c r="L97" s="107"/>
    </row>
    <row r="98" spans="2:12" s="10" customFormat="1" ht="19.9" customHeight="1">
      <c r="B98" s="111"/>
      <c r="D98" s="112" t="s">
        <v>90</v>
      </c>
      <c r="E98" s="113"/>
      <c r="F98" s="113"/>
      <c r="G98" s="113"/>
      <c r="H98" s="113"/>
      <c r="I98" s="113"/>
      <c r="J98" s="114">
        <f>J126</f>
        <v>0</v>
      </c>
      <c r="L98" s="111"/>
    </row>
    <row r="99" spans="2:12" s="10" customFormat="1" ht="19.9" customHeight="1">
      <c r="B99" s="111"/>
      <c r="D99" s="112" t="s">
        <v>91</v>
      </c>
      <c r="E99" s="113"/>
      <c r="F99" s="113"/>
      <c r="G99" s="113"/>
      <c r="H99" s="113"/>
      <c r="I99" s="113"/>
      <c r="J99" s="114">
        <f>J132</f>
        <v>0</v>
      </c>
      <c r="L99" s="111"/>
    </row>
    <row r="100" spans="2:12" s="10" customFormat="1" ht="19.9" customHeight="1">
      <c r="B100" s="111"/>
      <c r="D100" s="112" t="s">
        <v>92</v>
      </c>
      <c r="E100" s="113"/>
      <c r="F100" s="113"/>
      <c r="G100" s="113"/>
      <c r="H100" s="113"/>
      <c r="I100" s="113"/>
      <c r="J100" s="114">
        <f>J139</f>
        <v>0</v>
      </c>
      <c r="L100" s="111"/>
    </row>
    <row r="101" spans="2:12" s="10" customFormat="1" ht="19.9" customHeight="1">
      <c r="B101" s="111"/>
      <c r="D101" s="112" t="s">
        <v>93</v>
      </c>
      <c r="E101" s="113"/>
      <c r="F101" s="113"/>
      <c r="G101" s="113"/>
      <c r="H101" s="113"/>
      <c r="I101" s="113"/>
      <c r="J101" s="114">
        <f>J142</f>
        <v>0</v>
      </c>
      <c r="L101" s="111"/>
    </row>
    <row r="102" spans="2:12" s="10" customFormat="1" ht="19.9" customHeight="1">
      <c r="B102" s="111"/>
      <c r="D102" s="112" t="s">
        <v>94</v>
      </c>
      <c r="E102" s="113"/>
      <c r="F102" s="113"/>
      <c r="G102" s="113"/>
      <c r="H102" s="113"/>
      <c r="I102" s="113"/>
      <c r="J102" s="114">
        <f>J158</f>
        <v>0</v>
      </c>
      <c r="L102" s="111"/>
    </row>
    <row r="103" spans="2:12" s="9" customFormat="1" ht="24.95" customHeight="1">
      <c r="B103" s="107"/>
      <c r="D103" s="108" t="s">
        <v>95</v>
      </c>
      <c r="E103" s="109"/>
      <c r="F103" s="109"/>
      <c r="G103" s="109"/>
      <c r="H103" s="109"/>
      <c r="I103" s="109"/>
      <c r="J103" s="110">
        <f>J160</f>
        <v>0</v>
      </c>
      <c r="L103" s="107"/>
    </row>
    <row r="104" spans="2:12" s="10" customFormat="1" ht="19.9" customHeight="1">
      <c r="B104" s="111"/>
      <c r="D104" s="112" t="s">
        <v>96</v>
      </c>
      <c r="E104" s="113"/>
      <c r="F104" s="113"/>
      <c r="G104" s="113"/>
      <c r="H104" s="113"/>
      <c r="I104" s="113"/>
      <c r="J104" s="114">
        <f>J161</f>
        <v>0</v>
      </c>
      <c r="L104" s="111"/>
    </row>
    <row r="105" spans="1:31" s="2" customFormat="1" ht="21.75" customHeight="1">
      <c r="A105" s="26"/>
      <c r="B105" s="27"/>
      <c r="C105" s="26"/>
      <c r="D105" s="26"/>
      <c r="E105" s="26"/>
      <c r="F105" s="26"/>
      <c r="G105" s="26"/>
      <c r="H105" s="26"/>
      <c r="I105" s="26"/>
      <c r="J105" s="26"/>
      <c r="K105" s="26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6.95" customHeight="1">
      <c r="A106" s="26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10" spans="1:31" s="2" customFormat="1" ht="6.95" customHeight="1">
      <c r="A110" s="26"/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24.95" customHeight="1">
      <c r="A111" s="26"/>
      <c r="B111" s="27"/>
      <c r="C111" s="18" t="s">
        <v>97</v>
      </c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6.95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12" customHeight="1">
      <c r="A113" s="26"/>
      <c r="B113" s="27"/>
      <c r="C113" s="23" t="s">
        <v>14</v>
      </c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15" customHeight="1">
      <c r="A114" s="26"/>
      <c r="B114" s="27"/>
      <c r="C114" s="26"/>
      <c r="D114" s="26"/>
      <c r="E114" s="197" t="str">
        <f>E7</f>
        <v>II/422 Kyjov - ulice Brandlova</v>
      </c>
      <c r="F114" s="198"/>
      <c r="G114" s="198"/>
      <c r="H114" s="198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12" customHeight="1">
      <c r="A115" s="26"/>
      <c r="B115" s="27"/>
      <c r="C115" s="23" t="s">
        <v>82</v>
      </c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15" customHeight="1">
      <c r="A116" s="26"/>
      <c r="B116" s="27"/>
      <c r="C116" s="26"/>
      <c r="D116" s="26"/>
      <c r="E116" s="194" t="str">
        <f>E9</f>
        <v>01 - II/422 Kyjov - ulice Brandlova</v>
      </c>
      <c r="F116" s="196"/>
      <c r="G116" s="196"/>
      <c r="H116" s="19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6.9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12" customHeight="1">
      <c r="A118" s="26"/>
      <c r="B118" s="27"/>
      <c r="C118" s="23" t="s">
        <v>18</v>
      </c>
      <c r="D118" s="26"/>
      <c r="E118" s="26"/>
      <c r="F118" s="21" t="str">
        <f>F12</f>
        <v xml:space="preserve"> </v>
      </c>
      <c r="G118" s="26"/>
      <c r="H118" s="26"/>
      <c r="I118" s="23" t="s">
        <v>20</v>
      </c>
      <c r="J118" s="49" t="str">
        <f>IF(J12="","",J12)</f>
        <v/>
      </c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6.9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4.85" customHeight="1">
      <c r="A120" s="26"/>
      <c r="B120" s="27"/>
      <c r="C120" s="23" t="s">
        <v>21</v>
      </c>
      <c r="D120" s="26"/>
      <c r="E120" s="26"/>
      <c r="F120" s="21" t="str">
        <f>E15</f>
        <v xml:space="preserve"> </v>
      </c>
      <c r="G120" s="26"/>
      <c r="H120" s="26"/>
      <c r="I120" s="23" t="s">
        <v>25</v>
      </c>
      <c r="J120" s="24" t="str">
        <f>E21</f>
        <v xml:space="preserve"> </v>
      </c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4.85" customHeight="1">
      <c r="A121" s="26"/>
      <c r="B121" s="27"/>
      <c r="C121" s="23" t="s">
        <v>24</v>
      </c>
      <c r="D121" s="26"/>
      <c r="E121" s="26"/>
      <c r="F121" s="21" t="str">
        <f>IF(E18="","",E18)</f>
        <v xml:space="preserve"> </v>
      </c>
      <c r="G121" s="26"/>
      <c r="H121" s="26"/>
      <c r="I121" s="23" t="s">
        <v>27</v>
      </c>
      <c r="J121" s="24" t="str">
        <f>E24</f>
        <v xml:space="preserve"> </v>
      </c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0.3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11" customFormat="1" ht="29.25" customHeight="1">
      <c r="A123" s="115"/>
      <c r="B123" s="116"/>
      <c r="C123" s="117" t="s">
        <v>98</v>
      </c>
      <c r="D123" s="118" t="s">
        <v>54</v>
      </c>
      <c r="E123" s="118" t="s">
        <v>50</v>
      </c>
      <c r="F123" s="118" t="s">
        <v>51</v>
      </c>
      <c r="G123" s="118" t="s">
        <v>99</v>
      </c>
      <c r="H123" s="118" t="s">
        <v>100</v>
      </c>
      <c r="I123" s="118" t="s">
        <v>101</v>
      </c>
      <c r="J123" s="119" t="s">
        <v>86</v>
      </c>
      <c r="K123" s="120" t="s">
        <v>102</v>
      </c>
      <c r="L123" s="121"/>
      <c r="M123" s="56" t="s">
        <v>1</v>
      </c>
      <c r="N123" s="57" t="s">
        <v>33</v>
      </c>
      <c r="O123" s="57" t="s">
        <v>103</v>
      </c>
      <c r="P123" s="57" t="s">
        <v>104</v>
      </c>
      <c r="Q123" s="57" t="s">
        <v>105</v>
      </c>
      <c r="R123" s="57" t="s">
        <v>106</v>
      </c>
      <c r="S123" s="57" t="s">
        <v>107</v>
      </c>
      <c r="T123" s="58" t="s">
        <v>108</v>
      </c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</row>
    <row r="124" spans="1:63" s="2" customFormat="1" ht="22.9" customHeight="1">
      <c r="A124" s="26"/>
      <c r="B124" s="27"/>
      <c r="C124" s="63" t="s">
        <v>109</v>
      </c>
      <c r="D124" s="26"/>
      <c r="E124" s="26"/>
      <c r="F124" s="26"/>
      <c r="G124" s="26"/>
      <c r="H124" s="26"/>
      <c r="I124" s="26"/>
      <c r="J124" s="122">
        <f>BK124</f>
        <v>0</v>
      </c>
      <c r="K124" s="26"/>
      <c r="L124" s="27"/>
      <c r="M124" s="59"/>
      <c r="N124" s="50"/>
      <c r="O124" s="60"/>
      <c r="P124" s="123">
        <f>P125+P160</f>
        <v>2009.5840899999998</v>
      </c>
      <c r="Q124" s="60"/>
      <c r="R124" s="123">
        <f>R125+R160</f>
        <v>93.75605000000002</v>
      </c>
      <c r="S124" s="60"/>
      <c r="T124" s="124">
        <f>T125+T160</f>
        <v>2127.98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T124" s="14" t="s">
        <v>68</v>
      </c>
      <c r="AU124" s="14" t="s">
        <v>88</v>
      </c>
      <c r="BK124" s="125">
        <f>BK125+BK160</f>
        <v>0</v>
      </c>
    </row>
    <row r="125" spans="2:63" s="12" customFormat="1" ht="25.9" customHeight="1">
      <c r="B125" s="126"/>
      <c r="D125" s="127" t="s">
        <v>68</v>
      </c>
      <c r="E125" s="128" t="s">
        <v>110</v>
      </c>
      <c r="F125" s="128" t="s">
        <v>111</v>
      </c>
      <c r="J125" s="129">
        <f>BK125</f>
        <v>0</v>
      </c>
      <c r="L125" s="126"/>
      <c r="M125" s="130"/>
      <c r="N125" s="131"/>
      <c r="O125" s="131"/>
      <c r="P125" s="132">
        <f>P126+P132+P139+P142+P158</f>
        <v>2009.5840899999998</v>
      </c>
      <c r="Q125" s="131"/>
      <c r="R125" s="132">
        <f>R126+R132+R139+R142+R158</f>
        <v>93.75605000000002</v>
      </c>
      <c r="S125" s="131"/>
      <c r="T125" s="133">
        <f>T126+T132+T139+T142+T158</f>
        <v>2127.98</v>
      </c>
      <c r="AR125" s="127" t="s">
        <v>75</v>
      </c>
      <c r="AT125" s="134" t="s">
        <v>68</v>
      </c>
      <c r="AU125" s="134" t="s">
        <v>69</v>
      </c>
      <c r="AY125" s="127" t="s">
        <v>112</v>
      </c>
      <c r="BK125" s="135">
        <f>BK126+BK132+BK139+BK142+BK158</f>
        <v>0</v>
      </c>
    </row>
    <row r="126" spans="2:63" s="12" customFormat="1" ht="22.9" customHeight="1">
      <c r="B126" s="126"/>
      <c r="D126" s="127" t="s">
        <v>68</v>
      </c>
      <c r="E126" s="136" t="s">
        <v>75</v>
      </c>
      <c r="F126" s="136" t="s">
        <v>113</v>
      </c>
      <c r="J126" s="137">
        <f>BK126</f>
        <v>0</v>
      </c>
      <c r="L126" s="126"/>
      <c r="M126" s="130"/>
      <c r="N126" s="131"/>
      <c r="O126" s="131"/>
      <c r="P126" s="132">
        <f>SUM(P127:P131)</f>
        <v>338.96135000000004</v>
      </c>
      <c r="Q126" s="131"/>
      <c r="R126" s="132">
        <f>SUM(R127:R131)</f>
        <v>0.67671</v>
      </c>
      <c r="S126" s="131"/>
      <c r="T126" s="133">
        <f>SUM(T127:T131)</f>
        <v>1977.6000000000001</v>
      </c>
      <c r="AR126" s="127" t="s">
        <v>75</v>
      </c>
      <c r="AT126" s="134" t="s">
        <v>68</v>
      </c>
      <c r="AU126" s="134" t="s">
        <v>75</v>
      </c>
      <c r="AY126" s="127" t="s">
        <v>112</v>
      </c>
      <c r="BK126" s="135">
        <f>SUM(BK127:BK131)</f>
        <v>0</v>
      </c>
    </row>
    <row r="127" spans="1:65" s="2" customFormat="1" ht="42.6" customHeight="1">
      <c r="A127" s="26"/>
      <c r="B127" s="138"/>
      <c r="C127" s="139" t="s">
        <v>75</v>
      </c>
      <c r="D127" s="139" t="s">
        <v>114</v>
      </c>
      <c r="E127" s="140" t="s">
        <v>115</v>
      </c>
      <c r="F127" s="141" t="s">
        <v>116</v>
      </c>
      <c r="G127" s="142" t="s">
        <v>117</v>
      </c>
      <c r="H127" s="143">
        <v>412</v>
      </c>
      <c r="I127" s="144">
        <v>0</v>
      </c>
      <c r="J127" s="144">
        <f>ROUND(I127*H127,2)</f>
        <v>0</v>
      </c>
      <c r="K127" s="145"/>
      <c r="L127" s="27"/>
      <c r="M127" s="146" t="s">
        <v>1</v>
      </c>
      <c r="N127" s="147" t="s">
        <v>34</v>
      </c>
      <c r="O127" s="148">
        <v>0.078</v>
      </c>
      <c r="P127" s="148">
        <f>O127*H127</f>
        <v>32.136</v>
      </c>
      <c r="Q127" s="148">
        <v>0</v>
      </c>
      <c r="R127" s="148">
        <f>Q127*H127</f>
        <v>0</v>
      </c>
      <c r="S127" s="148">
        <v>0.5</v>
      </c>
      <c r="T127" s="149">
        <f>S127*H127</f>
        <v>206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0" t="s">
        <v>118</v>
      </c>
      <c r="AT127" s="150" t="s">
        <v>114</v>
      </c>
      <c r="AU127" s="150" t="s">
        <v>77</v>
      </c>
      <c r="AY127" s="14" t="s">
        <v>112</v>
      </c>
      <c r="BE127" s="151">
        <f>IF(N127="základní",J127,0)</f>
        <v>0</v>
      </c>
      <c r="BF127" s="151">
        <f>IF(N127="snížená",J127,0)</f>
        <v>0</v>
      </c>
      <c r="BG127" s="151">
        <f>IF(N127="zákl. přenesená",J127,0)</f>
        <v>0</v>
      </c>
      <c r="BH127" s="151">
        <f>IF(N127="sníž. přenesená",J127,0)</f>
        <v>0</v>
      </c>
      <c r="BI127" s="151">
        <f>IF(N127="nulová",J127,0)</f>
        <v>0</v>
      </c>
      <c r="BJ127" s="14" t="s">
        <v>75</v>
      </c>
      <c r="BK127" s="151">
        <f>ROUND(I127*H127,2)</f>
        <v>0</v>
      </c>
      <c r="BL127" s="14" t="s">
        <v>118</v>
      </c>
      <c r="BM127" s="150" t="s">
        <v>119</v>
      </c>
    </row>
    <row r="128" spans="1:65" s="2" customFormat="1" ht="53.25" customHeight="1">
      <c r="A128" s="26"/>
      <c r="B128" s="138"/>
      <c r="C128" s="139" t="s">
        <v>77</v>
      </c>
      <c r="D128" s="139" t="s">
        <v>114</v>
      </c>
      <c r="E128" s="140" t="s">
        <v>121</v>
      </c>
      <c r="F128" s="141" t="s">
        <v>122</v>
      </c>
      <c r="G128" s="142" t="s">
        <v>117</v>
      </c>
      <c r="H128" s="143">
        <v>7519</v>
      </c>
      <c r="I128" s="144">
        <v>0</v>
      </c>
      <c r="J128" s="144">
        <f>ROUND(I128*H128,2)</f>
        <v>0</v>
      </c>
      <c r="K128" s="145"/>
      <c r="L128" s="27"/>
      <c r="M128" s="146" t="s">
        <v>1</v>
      </c>
      <c r="N128" s="147" t="s">
        <v>34</v>
      </c>
      <c r="O128" s="148">
        <v>0.034</v>
      </c>
      <c r="P128" s="148">
        <f>O128*H128</f>
        <v>255.64600000000002</v>
      </c>
      <c r="Q128" s="148">
        <v>9E-05</v>
      </c>
      <c r="R128" s="148">
        <f>Q128*H128</f>
        <v>0.67671</v>
      </c>
      <c r="S128" s="148">
        <v>0.23</v>
      </c>
      <c r="T128" s="149">
        <f>S128*H128</f>
        <v>1729.3700000000001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0" t="s">
        <v>118</v>
      </c>
      <c r="AT128" s="150" t="s">
        <v>114</v>
      </c>
      <c r="AU128" s="150" t="s">
        <v>77</v>
      </c>
      <c r="AY128" s="14" t="s">
        <v>112</v>
      </c>
      <c r="BE128" s="151">
        <f>IF(N128="základní",J128,0)</f>
        <v>0</v>
      </c>
      <c r="BF128" s="151">
        <f>IF(N128="snížená",J128,0)</f>
        <v>0</v>
      </c>
      <c r="BG128" s="151">
        <f>IF(N128="zákl. přenesená",J128,0)</f>
        <v>0</v>
      </c>
      <c r="BH128" s="151">
        <f>IF(N128="sníž. přenesená",J128,0)</f>
        <v>0</v>
      </c>
      <c r="BI128" s="151">
        <f>IF(N128="nulová",J128,0)</f>
        <v>0</v>
      </c>
      <c r="BJ128" s="14" t="s">
        <v>75</v>
      </c>
      <c r="BK128" s="151">
        <f>ROUND(I128*H128,2)</f>
        <v>0</v>
      </c>
      <c r="BL128" s="14" t="s">
        <v>118</v>
      </c>
      <c r="BM128" s="150" t="s">
        <v>123</v>
      </c>
    </row>
    <row r="129" spans="1:65" s="2" customFormat="1" ht="42.6" customHeight="1">
      <c r="A129" s="26"/>
      <c r="B129" s="138"/>
      <c r="C129" s="139" t="s">
        <v>124</v>
      </c>
      <c r="D129" s="139" t="s">
        <v>114</v>
      </c>
      <c r="E129" s="140" t="s">
        <v>125</v>
      </c>
      <c r="F129" s="141" t="s">
        <v>126</v>
      </c>
      <c r="G129" s="142" t="s">
        <v>127</v>
      </c>
      <c r="H129" s="143">
        <v>206</v>
      </c>
      <c r="I129" s="144">
        <v>0</v>
      </c>
      <c r="J129" s="144">
        <f>ROUND(I129*H129,2)</f>
        <v>0</v>
      </c>
      <c r="K129" s="145"/>
      <c r="L129" s="27"/>
      <c r="M129" s="146" t="s">
        <v>1</v>
      </c>
      <c r="N129" s="147" t="s">
        <v>34</v>
      </c>
      <c r="O129" s="148">
        <v>0.133</v>
      </c>
      <c r="P129" s="148">
        <f>O129*H129</f>
        <v>27.398000000000003</v>
      </c>
      <c r="Q129" s="148">
        <v>0</v>
      </c>
      <c r="R129" s="148">
        <f>Q129*H129</f>
        <v>0</v>
      </c>
      <c r="S129" s="148">
        <v>0.205</v>
      </c>
      <c r="T129" s="149">
        <f>S129*H129</f>
        <v>42.23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0" t="s">
        <v>118</v>
      </c>
      <c r="AT129" s="150" t="s">
        <v>114</v>
      </c>
      <c r="AU129" s="150" t="s">
        <v>77</v>
      </c>
      <c r="AY129" s="14" t="s">
        <v>112</v>
      </c>
      <c r="BE129" s="151">
        <f>IF(N129="základní",J129,0)</f>
        <v>0</v>
      </c>
      <c r="BF129" s="151">
        <f>IF(N129="snížená",J129,0)</f>
        <v>0</v>
      </c>
      <c r="BG129" s="151">
        <f>IF(N129="zákl. přenesená",J129,0)</f>
        <v>0</v>
      </c>
      <c r="BH129" s="151">
        <f>IF(N129="sníž. přenesená",J129,0)</f>
        <v>0</v>
      </c>
      <c r="BI129" s="151">
        <f>IF(N129="nulová",J129,0)</f>
        <v>0</v>
      </c>
      <c r="BJ129" s="14" t="s">
        <v>75</v>
      </c>
      <c r="BK129" s="151">
        <f>ROUND(I129*H129,2)</f>
        <v>0</v>
      </c>
      <c r="BL129" s="14" t="s">
        <v>118</v>
      </c>
      <c r="BM129" s="150" t="s">
        <v>128</v>
      </c>
    </row>
    <row r="130" spans="1:65" s="2" customFormat="1" ht="47.45" customHeight="1">
      <c r="A130" s="26"/>
      <c r="B130" s="138"/>
      <c r="C130" s="139" t="s">
        <v>118</v>
      </c>
      <c r="D130" s="139" t="s">
        <v>114</v>
      </c>
      <c r="E130" s="140" t="s">
        <v>129</v>
      </c>
      <c r="F130" s="141" t="s">
        <v>130</v>
      </c>
      <c r="G130" s="142" t="s">
        <v>131</v>
      </c>
      <c r="H130" s="143">
        <v>10.35</v>
      </c>
      <c r="I130" s="144">
        <v>0</v>
      </c>
      <c r="J130" s="144">
        <f>ROUND(I130*H130,2)</f>
        <v>0</v>
      </c>
      <c r="K130" s="145"/>
      <c r="L130" s="27"/>
      <c r="M130" s="146" t="s">
        <v>1</v>
      </c>
      <c r="N130" s="147" t="s">
        <v>34</v>
      </c>
      <c r="O130" s="148">
        <v>0.797</v>
      </c>
      <c r="P130" s="148">
        <f>O130*H130</f>
        <v>8.24895</v>
      </c>
      <c r="Q130" s="148">
        <v>0</v>
      </c>
      <c r="R130" s="148">
        <f>Q130*H130</f>
        <v>0</v>
      </c>
      <c r="S130" s="148">
        <v>0</v>
      </c>
      <c r="T130" s="149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0" t="s">
        <v>118</v>
      </c>
      <c r="AT130" s="150" t="s">
        <v>114</v>
      </c>
      <c r="AU130" s="150" t="s">
        <v>77</v>
      </c>
      <c r="AY130" s="14" t="s">
        <v>112</v>
      </c>
      <c r="BE130" s="151">
        <f>IF(N130="základní",J130,0)</f>
        <v>0</v>
      </c>
      <c r="BF130" s="151">
        <f>IF(N130="snížená",J130,0)</f>
        <v>0</v>
      </c>
      <c r="BG130" s="151">
        <f>IF(N130="zákl. přenesená",J130,0)</f>
        <v>0</v>
      </c>
      <c r="BH130" s="151">
        <f>IF(N130="sníž. přenesená",J130,0)</f>
        <v>0</v>
      </c>
      <c r="BI130" s="151">
        <f>IF(N130="nulová",J130,0)</f>
        <v>0</v>
      </c>
      <c r="BJ130" s="14" t="s">
        <v>75</v>
      </c>
      <c r="BK130" s="151">
        <f>ROUND(I130*H130,2)</f>
        <v>0</v>
      </c>
      <c r="BL130" s="14" t="s">
        <v>118</v>
      </c>
      <c r="BM130" s="150" t="s">
        <v>132</v>
      </c>
    </row>
    <row r="131" spans="1:65" s="2" customFormat="1" ht="23.65" customHeight="1">
      <c r="A131" s="26"/>
      <c r="B131" s="138"/>
      <c r="C131" s="139" t="s">
        <v>133</v>
      </c>
      <c r="D131" s="139" t="s">
        <v>114</v>
      </c>
      <c r="E131" s="140" t="s">
        <v>134</v>
      </c>
      <c r="F131" s="141" t="s">
        <v>135</v>
      </c>
      <c r="G131" s="142" t="s">
        <v>117</v>
      </c>
      <c r="H131" s="143">
        <v>535.6</v>
      </c>
      <c r="I131" s="144">
        <v>0</v>
      </c>
      <c r="J131" s="144">
        <f>ROUND(I131*H131,2)</f>
        <v>0</v>
      </c>
      <c r="K131" s="145"/>
      <c r="L131" s="27"/>
      <c r="M131" s="146" t="s">
        <v>1</v>
      </c>
      <c r="N131" s="147" t="s">
        <v>34</v>
      </c>
      <c r="O131" s="148">
        <v>0.029</v>
      </c>
      <c r="P131" s="148">
        <f>O131*H131</f>
        <v>15.5324</v>
      </c>
      <c r="Q131" s="148">
        <v>0</v>
      </c>
      <c r="R131" s="148">
        <f>Q131*H131</f>
        <v>0</v>
      </c>
      <c r="S131" s="148">
        <v>0</v>
      </c>
      <c r="T131" s="149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0" t="s">
        <v>118</v>
      </c>
      <c r="AT131" s="150" t="s">
        <v>114</v>
      </c>
      <c r="AU131" s="150" t="s">
        <v>77</v>
      </c>
      <c r="AY131" s="14" t="s">
        <v>112</v>
      </c>
      <c r="BE131" s="151">
        <f>IF(N131="základní",J131,0)</f>
        <v>0</v>
      </c>
      <c r="BF131" s="151">
        <f>IF(N131="snížená",J131,0)</f>
        <v>0</v>
      </c>
      <c r="BG131" s="151">
        <f>IF(N131="zákl. přenesená",J131,0)</f>
        <v>0</v>
      </c>
      <c r="BH131" s="151">
        <f>IF(N131="sníž. přenesená",J131,0)</f>
        <v>0</v>
      </c>
      <c r="BI131" s="151">
        <f>IF(N131="nulová",J131,0)</f>
        <v>0</v>
      </c>
      <c r="BJ131" s="14" t="s">
        <v>75</v>
      </c>
      <c r="BK131" s="151">
        <f>ROUND(I131*H131,2)</f>
        <v>0</v>
      </c>
      <c r="BL131" s="14" t="s">
        <v>118</v>
      </c>
      <c r="BM131" s="150" t="s">
        <v>136</v>
      </c>
    </row>
    <row r="132" spans="2:63" s="12" customFormat="1" ht="22.9" customHeight="1">
      <c r="B132" s="126"/>
      <c r="D132" s="127" t="s">
        <v>68</v>
      </c>
      <c r="E132" s="136" t="s">
        <v>133</v>
      </c>
      <c r="F132" s="136" t="s">
        <v>137</v>
      </c>
      <c r="J132" s="137">
        <f>BK132</f>
        <v>0</v>
      </c>
      <c r="L132" s="126"/>
      <c r="M132" s="130"/>
      <c r="N132" s="131"/>
      <c r="O132" s="131"/>
      <c r="P132" s="132">
        <f>SUM(P133:P138)</f>
        <v>868.8929999999999</v>
      </c>
      <c r="Q132" s="131"/>
      <c r="R132" s="132">
        <f>SUM(R133:R138)</f>
        <v>4.0212</v>
      </c>
      <c r="S132" s="131"/>
      <c r="T132" s="133">
        <f>SUM(T133:T138)</f>
        <v>0</v>
      </c>
      <c r="AR132" s="127" t="s">
        <v>75</v>
      </c>
      <c r="AT132" s="134" t="s">
        <v>68</v>
      </c>
      <c r="AU132" s="134" t="s">
        <v>75</v>
      </c>
      <c r="AY132" s="127" t="s">
        <v>112</v>
      </c>
      <c r="BK132" s="135">
        <f>SUM(BK133:BK138)</f>
        <v>0</v>
      </c>
    </row>
    <row r="133" spans="1:65" s="2" customFormat="1" ht="31.9" customHeight="1">
      <c r="A133" s="26"/>
      <c r="B133" s="138"/>
      <c r="C133" s="139" t="s">
        <v>138</v>
      </c>
      <c r="D133" s="139" t="s">
        <v>114</v>
      </c>
      <c r="E133" s="140" t="s">
        <v>139</v>
      </c>
      <c r="F133" s="141" t="s">
        <v>140</v>
      </c>
      <c r="G133" s="142" t="s">
        <v>117</v>
      </c>
      <c r="H133" s="143">
        <v>412</v>
      </c>
      <c r="I133" s="144">
        <v>0</v>
      </c>
      <c r="J133" s="144">
        <f aca="true" t="shared" si="0" ref="J133:J138">ROUND(I133*H133,2)</f>
        <v>0</v>
      </c>
      <c r="K133" s="145"/>
      <c r="L133" s="27"/>
      <c r="M133" s="146" t="s">
        <v>1</v>
      </c>
      <c r="N133" s="147" t="s">
        <v>34</v>
      </c>
      <c r="O133" s="148">
        <v>0.183</v>
      </c>
      <c r="P133" s="148">
        <f aca="true" t="shared" si="1" ref="P133:P138">O133*H133</f>
        <v>75.396</v>
      </c>
      <c r="Q133" s="148">
        <v>0</v>
      </c>
      <c r="R133" s="148">
        <f aca="true" t="shared" si="2" ref="R133:R138">Q133*H133</f>
        <v>0</v>
      </c>
      <c r="S133" s="148">
        <v>0</v>
      </c>
      <c r="T133" s="149">
        <f aca="true" t="shared" si="3" ref="T133:T138"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0" t="s">
        <v>118</v>
      </c>
      <c r="AT133" s="150" t="s">
        <v>114</v>
      </c>
      <c r="AU133" s="150" t="s">
        <v>77</v>
      </c>
      <c r="AY133" s="14" t="s">
        <v>112</v>
      </c>
      <c r="BE133" s="151">
        <f aca="true" t="shared" si="4" ref="BE133:BE138">IF(N133="základní",J133,0)</f>
        <v>0</v>
      </c>
      <c r="BF133" s="151">
        <f aca="true" t="shared" si="5" ref="BF133:BF138">IF(N133="snížená",J133,0)</f>
        <v>0</v>
      </c>
      <c r="BG133" s="151">
        <f aca="true" t="shared" si="6" ref="BG133:BG138">IF(N133="zákl. přenesená",J133,0)</f>
        <v>0</v>
      </c>
      <c r="BH133" s="151">
        <f aca="true" t="shared" si="7" ref="BH133:BH138">IF(N133="sníž. přenesená",J133,0)</f>
        <v>0</v>
      </c>
      <c r="BI133" s="151">
        <f aca="true" t="shared" si="8" ref="BI133:BI138">IF(N133="nulová",J133,0)</f>
        <v>0</v>
      </c>
      <c r="BJ133" s="14" t="s">
        <v>75</v>
      </c>
      <c r="BK133" s="151">
        <f aca="true" t="shared" si="9" ref="BK133:BK138">ROUND(I133*H133,2)</f>
        <v>0</v>
      </c>
      <c r="BL133" s="14" t="s">
        <v>118</v>
      </c>
      <c r="BM133" s="150" t="s">
        <v>141</v>
      </c>
    </row>
    <row r="134" spans="1:65" s="2" customFormat="1" ht="42.6" customHeight="1">
      <c r="A134" s="26"/>
      <c r="B134" s="138"/>
      <c r="C134" s="139" t="s">
        <v>142</v>
      </c>
      <c r="D134" s="139" t="s">
        <v>114</v>
      </c>
      <c r="E134" s="140" t="s">
        <v>143</v>
      </c>
      <c r="F134" s="141" t="s">
        <v>144</v>
      </c>
      <c r="G134" s="142" t="s">
        <v>117</v>
      </c>
      <c r="H134" s="143">
        <v>412</v>
      </c>
      <c r="I134" s="144">
        <v>0</v>
      </c>
      <c r="J134" s="144">
        <f t="shared" si="0"/>
        <v>0</v>
      </c>
      <c r="K134" s="145"/>
      <c r="L134" s="27"/>
      <c r="M134" s="146" t="s">
        <v>1</v>
      </c>
      <c r="N134" s="147" t="s">
        <v>34</v>
      </c>
      <c r="O134" s="148">
        <v>0.029</v>
      </c>
      <c r="P134" s="148">
        <f t="shared" si="1"/>
        <v>11.948</v>
      </c>
      <c r="Q134" s="148">
        <v>0</v>
      </c>
      <c r="R134" s="148">
        <f t="shared" si="2"/>
        <v>0</v>
      </c>
      <c r="S134" s="148">
        <v>0</v>
      </c>
      <c r="T134" s="149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0" t="s">
        <v>118</v>
      </c>
      <c r="AT134" s="150" t="s">
        <v>114</v>
      </c>
      <c r="AU134" s="150" t="s">
        <v>77</v>
      </c>
      <c r="AY134" s="14" t="s">
        <v>112</v>
      </c>
      <c r="BE134" s="151">
        <f t="shared" si="4"/>
        <v>0</v>
      </c>
      <c r="BF134" s="151">
        <f t="shared" si="5"/>
        <v>0</v>
      </c>
      <c r="BG134" s="151">
        <f t="shared" si="6"/>
        <v>0</v>
      </c>
      <c r="BH134" s="151">
        <f t="shared" si="7"/>
        <v>0</v>
      </c>
      <c r="BI134" s="151">
        <f t="shared" si="8"/>
        <v>0</v>
      </c>
      <c r="BJ134" s="14" t="s">
        <v>75</v>
      </c>
      <c r="BK134" s="151">
        <f t="shared" si="9"/>
        <v>0</v>
      </c>
      <c r="BL134" s="14" t="s">
        <v>118</v>
      </c>
      <c r="BM134" s="150" t="s">
        <v>145</v>
      </c>
    </row>
    <row r="135" spans="1:65" s="2" customFormat="1" ht="31.9" customHeight="1">
      <c r="A135" s="26"/>
      <c r="B135" s="138"/>
      <c r="C135" s="139" t="s">
        <v>146</v>
      </c>
      <c r="D135" s="139" t="s">
        <v>114</v>
      </c>
      <c r="E135" s="140" t="s">
        <v>147</v>
      </c>
      <c r="F135" s="141" t="s">
        <v>148</v>
      </c>
      <c r="G135" s="142" t="s">
        <v>117</v>
      </c>
      <c r="H135" s="143">
        <v>15450</v>
      </c>
      <c r="I135" s="144">
        <v>0</v>
      </c>
      <c r="J135" s="144">
        <f t="shared" si="0"/>
        <v>0</v>
      </c>
      <c r="K135" s="145"/>
      <c r="L135" s="27"/>
      <c r="M135" s="146" t="s">
        <v>1</v>
      </c>
      <c r="N135" s="147" t="s">
        <v>34</v>
      </c>
      <c r="O135" s="148">
        <v>0.002</v>
      </c>
      <c r="P135" s="148">
        <f t="shared" si="1"/>
        <v>30.900000000000002</v>
      </c>
      <c r="Q135" s="148">
        <v>0</v>
      </c>
      <c r="R135" s="148">
        <f t="shared" si="2"/>
        <v>0</v>
      </c>
      <c r="S135" s="148">
        <v>0</v>
      </c>
      <c r="T135" s="149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0" t="s">
        <v>118</v>
      </c>
      <c r="AT135" s="150" t="s">
        <v>114</v>
      </c>
      <c r="AU135" s="150" t="s">
        <v>77</v>
      </c>
      <c r="AY135" s="14" t="s">
        <v>112</v>
      </c>
      <c r="BE135" s="151">
        <f t="shared" si="4"/>
        <v>0</v>
      </c>
      <c r="BF135" s="151">
        <f t="shared" si="5"/>
        <v>0</v>
      </c>
      <c r="BG135" s="151">
        <f t="shared" si="6"/>
        <v>0</v>
      </c>
      <c r="BH135" s="151">
        <f t="shared" si="7"/>
        <v>0</v>
      </c>
      <c r="BI135" s="151">
        <f t="shared" si="8"/>
        <v>0</v>
      </c>
      <c r="BJ135" s="14" t="s">
        <v>75</v>
      </c>
      <c r="BK135" s="151">
        <f t="shared" si="9"/>
        <v>0</v>
      </c>
      <c r="BL135" s="14" t="s">
        <v>118</v>
      </c>
      <c r="BM135" s="150" t="s">
        <v>149</v>
      </c>
    </row>
    <row r="136" spans="1:65" s="2" customFormat="1" ht="36.6" customHeight="1">
      <c r="A136" s="26"/>
      <c r="B136" s="138"/>
      <c r="C136" s="139" t="s">
        <v>150</v>
      </c>
      <c r="D136" s="139" t="s">
        <v>114</v>
      </c>
      <c r="E136" s="140" t="s">
        <v>151</v>
      </c>
      <c r="F136" s="141" t="s">
        <v>152</v>
      </c>
      <c r="G136" s="142" t="s">
        <v>117</v>
      </c>
      <c r="H136" s="143">
        <v>7519</v>
      </c>
      <c r="I136" s="144">
        <v>0</v>
      </c>
      <c r="J136" s="144">
        <f t="shared" si="0"/>
        <v>0</v>
      </c>
      <c r="K136" s="145"/>
      <c r="L136" s="27"/>
      <c r="M136" s="146" t="s">
        <v>1</v>
      </c>
      <c r="N136" s="147" t="s">
        <v>34</v>
      </c>
      <c r="O136" s="148">
        <v>0.013</v>
      </c>
      <c r="P136" s="148">
        <f t="shared" si="1"/>
        <v>97.747</v>
      </c>
      <c r="Q136" s="148">
        <v>0</v>
      </c>
      <c r="R136" s="148">
        <f t="shared" si="2"/>
        <v>0</v>
      </c>
      <c r="S136" s="148">
        <v>0</v>
      </c>
      <c r="T136" s="149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0" t="s">
        <v>118</v>
      </c>
      <c r="AT136" s="150" t="s">
        <v>114</v>
      </c>
      <c r="AU136" s="150" t="s">
        <v>77</v>
      </c>
      <c r="AY136" s="14" t="s">
        <v>112</v>
      </c>
      <c r="BE136" s="151">
        <f t="shared" si="4"/>
        <v>0</v>
      </c>
      <c r="BF136" s="151">
        <f t="shared" si="5"/>
        <v>0</v>
      </c>
      <c r="BG136" s="151">
        <f t="shared" si="6"/>
        <v>0</v>
      </c>
      <c r="BH136" s="151">
        <f t="shared" si="7"/>
        <v>0</v>
      </c>
      <c r="BI136" s="151">
        <f t="shared" si="8"/>
        <v>0</v>
      </c>
      <c r="BJ136" s="14" t="s">
        <v>75</v>
      </c>
      <c r="BK136" s="151">
        <f t="shared" si="9"/>
        <v>0</v>
      </c>
      <c r="BL136" s="14" t="s">
        <v>118</v>
      </c>
      <c r="BM136" s="150" t="s">
        <v>153</v>
      </c>
    </row>
    <row r="137" spans="1:65" s="2" customFormat="1" ht="31.9" customHeight="1">
      <c r="A137" s="26"/>
      <c r="B137" s="138"/>
      <c r="C137" s="139" t="s">
        <v>154</v>
      </c>
      <c r="D137" s="139" t="s">
        <v>114</v>
      </c>
      <c r="E137" s="140" t="s">
        <v>155</v>
      </c>
      <c r="F137" s="141" t="s">
        <v>156</v>
      </c>
      <c r="G137" s="142" t="s">
        <v>117</v>
      </c>
      <c r="H137" s="143">
        <v>7519</v>
      </c>
      <c r="I137" s="144">
        <v>0</v>
      </c>
      <c r="J137" s="144">
        <f t="shared" si="0"/>
        <v>0</v>
      </c>
      <c r="K137" s="145"/>
      <c r="L137" s="27"/>
      <c r="M137" s="146" t="s">
        <v>1</v>
      </c>
      <c r="N137" s="147" t="s">
        <v>34</v>
      </c>
      <c r="O137" s="148">
        <v>0.08</v>
      </c>
      <c r="P137" s="148">
        <f t="shared" si="1"/>
        <v>601.52</v>
      </c>
      <c r="Q137" s="148">
        <v>0</v>
      </c>
      <c r="R137" s="148">
        <f t="shared" si="2"/>
        <v>0</v>
      </c>
      <c r="S137" s="148">
        <v>0</v>
      </c>
      <c r="T137" s="149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0" t="s">
        <v>118</v>
      </c>
      <c r="AT137" s="150" t="s">
        <v>114</v>
      </c>
      <c r="AU137" s="150" t="s">
        <v>77</v>
      </c>
      <c r="AY137" s="14" t="s">
        <v>112</v>
      </c>
      <c r="BE137" s="151">
        <f t="shared" si="4"/>
        <v>0</v>
      </c>
      <c r="BF137" s="151">
        <f t="shared" si="5"/>
        <v>0</v>
      </c>
      <c r="BG137" s="151">
        <f t="shared" si="6"/>
        <v>0</v>
      </c>
      <c r="BH137" s="151">
        <f t="shared" si="7"/>
        <v>0</v>
      </c>
      <c r="BI137" s="151">
        <f t="shared" si="8"/>
        <v>0</v>
      </c>
      <c r="BJ137" s="14" t="s">
        <v>75</v>
      </c>
      <c r="BK137" s="151">
        <f t="shared" si="9"/>
        <v>0</v>
      </c>
      <c r="BL137" s="14" t="s">
        <v>118</v>
      </c>
      <c r="BM137" s="150" t="s">
        <v>157</v>
      </c>
    </row>
    <row r="138" spans="1:65" s="2" customFormat="1" ht="31.9" customHeight="1">
      <c r="A138" s="26"/>
      <c r="B138" s="138"/>
      <c r="C138" s="139" t="s">
        <v>158</v>
      </c>
      <c r="D138" s="139" t="s">
        <v>114</v>
      </c>
      <c r="E138" s="140" t="s">
        <v>159</v>
      </c>
      <c r="F138" s="141" t="s">
        <v>160</v>
      </c>
      <c r="G138" s="142" t="s">
        <v>127</v>
      </c>
      <c r="H138" s="143">
        <v>1117</v>
      </c>
      <c r="I138" s="144">
        <v>0</v>
      </c>
      <c r="J138" s="144">
        <f t="shared" si="0"/>
        <v>0</v>
      </c>
      <c r="K138" s="145"/>
      <c r="L138" s="27"/>
      <c r="M138" s="146" t="s">
        <v>1</v>
      </c>
      <c r="N138" s="147" t="s">
        <v>34</v>
      </c>
      <c r="O138" s="148">
        <v>0.046</v>
      </c>
      <c r="P138" s="148">
        <f t="shared" si="1"/>
        <v>51.382</v>
      </c>
      <c r="Q138" s="148">
        <v>0.0036</v>
      </c>
      <c r="R138" s="148">
        <f t="shared" si="2"/>
        <v>4.0212</v>
      </c>
      <c r="S138" s="148">
        <v>0</v>
      </c>
      <c r="T138" s="149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0" t="s">
        <v>118</v>
      </c>
      <c r="AT138" s="150" t="s">
        <v>114</v>
      </c>
      <c r="AU138" s="150" t="s">
        <v>77</v>
      </c>
      <c r="AY138" s="14" t="s">
        <v>112</v>
      </c>
      <c r="BE138" s="151">
        <f t="shared" si="4"/>
        <v>0</v>
      </c>
      <c r="BF138" s="151">
        <f t="shared" si="5"/>
        <v>0</v>
      </c>
      <c r="BG138" s="151">
        <f t="shared" si="6"/>
        <v>0</v>
      </c>
      <c r="BH138" s="151">
        <f t="shared" si="7"/>
        <v>0</v>
      </c>
      <c r="BI138" s="151">
        <f t="shared" si="8"/>
        <v>0</v>
      </c>
      <c r="BJ138" s="14" t="s">
        <v>75</v>
      </c>
      <c r="BK138" s="151">
        <f t="shared" si="9"/>
        <v>0</v>
      </c>
      <c r="BL138" s="14" t="s">
        <v>118</v>
      </c>
      <c r="BM138" s="150" t="s">
        <v>161</v>
      </c>
    </row>
    <row r="139" spans="2:63" s="12" customFormat="1" ht="22.9" customHeight="1">
      <c r="B139" s="126"/>
      <c r="D139" s="127" t="s">
        <v>68</v>
      </c>
      <c r="E139" s="136" t="s">
        <v>138</v>
      </c>
      <c r="F139" s="136" t="s">
        <v>162</v>
      </c>
      <c r="J139" s="137">
        <f>BK139</f>
        <v>0</v>
      </c>
      <c r="L139" s="126"/>
      <c r="M139" s="130"/>
      <c r="N139" s="131"/>
      <c r="O139" s="131"/>
      <c r="P139" s="132">
        <f>SUM(P140:P141)</f>
        <v>141.647</v>
      </c>
      <c r="Q139" s="131"/>
      <c r="R139" s="132">
        <f>SUM(R140:R141)</f>
        <v>15.62432</v>
      </c>
      <c r="S139" s="131"/>
      <c r="T139" s="133">
        <f>SUM(T140:T141)</f>
        <v>0</v>
      </c>
      <c r="AR139" s="127" t="s">
        <v>75</v>
      </c>
      <c r="AT139" s="134" t="s">
        <v>68</v>
      </c>
      <c r="AU139" s="134" t="s">
        <v>75</v>
      </c>
      <c r="AY139" s="127" t="s">
        <v>112</v>
      </c>
      <c r="BK139" s="135">
        <f>SUM(BK140:BK141)</f>
        <v>0</v>
      </c>
    </row>
    <row r="140" spans="1:65" s="2" customFormat="1" ht="31.9" customHeight="1">
      <c r="A140" s="26"/>
      <c r="B140" s="138"/>
      <c r="C140" s="139" t="s">
        <v>8</v>
      </c>
      <c r="D140" s="139" t="s">
        <v>114</v>
      </c>
      <c r="E140" s="140" t="s">
        <v>163</v>
      </c>
      <c r="F140" s="141" t="s">
        <v>164</v>
      </c>
      <c r="G140" s="142" t="s">
        <v>165</v>
      </c>
      <c r="H140" s="143">
        <v>19</v>
      </c>
      <c r="I140" s="144">
        <v>0</v>
      </c>
      <c r="J140" s="144">
        <f>ROUND(I140*H140,2)</f>
        <v>0</v>
      </c>
      <c r="K140" s="145"/>
      <c r="L140" s="27"/>
      <c r="M140" s="146" t="s">
        <v>1</v>
      </c>
      <c r="N140" s="147" t="s">
        <v>34</v>
      </c>
      <c r="O140" s="148">
        <v>3.839</v>
      </c>
      <c r="P140" s="148">
        <f>O140*H140</f>
        <v>72.941</v>
      </c>
      <c r="Q140" s="148">
        <v>0.42368</v>
      </c>
      <c r="R140" s="148">
        <f>Q140*H140</f>
        <v>8.04992</v>
      </c>
      <c r="S140" s="148">
        <v>0</v>
      </c>
      <c r="T140" s="149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0" t="s">
        <v>118</v>
      </c>
      <c r="AT140" s="150" t="s">
        <v>114</v>
      </c>
      <c r="AU140" s="150" t="s">
        <v>77</v>
      </c>
      <c r="AY140" s="14" t="s">
        <v>112</v>
      </c>
      <c r="BE140" s="151">
        <f>IF(N140="základní",J140,0)</f>
        <v>0</v>
      </c>
      <c r="BF140" s="151">
        <f>IF(N140="snížená",J140,0)</f>
        <v>0</v>
      </c>
      <c r="BG140" s="151">
        <f>IF(N140="zákl. přenesená",J140,0)</f>
        <v>0</v>
      </c>
      <c r="BH140" s="151">
        <f>IF(N140="sníž. přenesená",J140,0)</f>
        <v>0</v>
      </c>
      <c r="BI140" s="151">
        <f>IF(N140="nulová",J140,0)</f>
        <v>0</v>
      </c>
      <c r="BJ140" s="14" t="s">
        <v>75</v>
      </c>
      <c r="BK140" s="151">
        <f>ROUND(I140*H140,2)</f>
        <v>0</v>
      </c>
      <c r="BL140" s="14" t="s">
        <v>118</v>
      </c>
      <c r="BM140" s="150" t="s">
        <v>166</v>
      </c>
    </row>
    <row r="141" spans="1:65" s="2" customFormat="1" ht="31.9" customHeight="1">
      <c r="A141" s="26"/>
      <c r="B141" s="138"/>
      <c r="C141" s="139" t="s">
        <v>167</v>
      </c>
      <c r="D141" s="139" t="s">
        <v>114</v>
      </c>
      <c r="E141" s="140" t="s">
        <v>168</v>
      </c>
      <c r="F141" s="141" t="s">
        <v>169</v>
      </c>
      <c r="G141" s="142" t="s">
        <v>165</v>
      </c>
      <c r="H141" s="143">
        <v>18</v>
      </c>
      <c r="I141" s="144">
        <v>0</v>
      </c>
      <c r="J141" s="144">
        <f>ROUND(I141*H141,2)</f>
        <v>0</v>
      </c>
      <c r="K141" s="145"/>
      <c r="L141" s="27"/>
      <c r="M141" s="146" t="s">
        <v>1</v>
      </c>
      <c r="N141" s="147" t="s">
        <v>34</v>
      </c>
      <c r="O141" s="148">
        <v>3.817</v>
      </c>
      <c r="P141" s="148">
        <f>O141*H141</f>
        <v>68.706</v>
      </c>
      <c r="Q141" s="148">
        <v>0.4208</v>
      </c>
      <c r="R141" s="148">
        <f>Q141*H141</f>
        <v>7.5744</v>
      </c>
      <c r="S141" s="148">
        <v>0</v>
      </c>
      <c r="T141" s="149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0" t="s">
        <v>118</v>
      </c>
      <c r="AT141" s="150" t="s">
        <v>114</v>
      </c>
      <c r="AU141" s="150" t="s">
        <v>77</v>
      </c>
      <c r="AY141" s="14" t="s">
        <v>112</v>
      </c>
      <c r="BE141" s="151">
        <f>IF(N141="základní",J141,0)</f>
        <v>0</v>
      </c>
      <c r="BF141" s="151">
        <f>IF(N141="snížená",J141,0)</f>
        <v>0</v>
      </c>
      <c r="BG141" s="151">
        <f>IF(N141="zákl. přenesená",J141,0)</f>
        <v>0</v>
      </c>
      <c r="BH141" s="151">
        <f>IF(N141="sníž. přenesená",J141,0)</f>
        <v>0</v>
      </c>
      <c r="BI141" s="151">
        <f>IF(N141="nulová",J141,0)</f>
        <v>0</v>
      </c>
      <c r="BJ141" s="14" t="s">
        <v>75</v>
      </c>
      <c r="BK141" s="151">
        <f>ROUND(I141*H141,2)</f>
        <v>0</v>
      </c>
      <c r="BL141" s="14" t="s">
        <v>118</v>
      </c>
      <c r="BM141" s="150" t="s">
        <v>170</v>
      </c>
    </row>
    <row r="142" spans="2:63" s="12" customFormat="1" ht="22.9" customHeight="1">
      <c r="B142" s="126"/>
      <c r="D142" s="127" t="s">
        <v>68</v>
      </c>
      <c r="E142" s="136" t="s">
        <v>154</v>
      </c>
      <c r="F142" s="136" t="s">
        <v>171</v>
      </c>
      <c r="J142" s="137">
        <f>BK142</f>
        <v>0</v>
      </c>
      <c r="L142" s="126"/>
      <c r="M142" s="130"/>
      <c r="N142" s="131"/>
      <c r="O142" s="131"/>
      <c r="P142" s="132">
        <f>SUM(P143:P157)</f>
        <v>521.5229999999999</v>
      </c>
      <c r="Q142" s="131"/>
      <c r="R142" s="132">
        <f>SUM(R143:R157)</f>
        <v>73.43382000000001</v>
      </c>
      <c r="S142" s="131"/>
      <c r="T142" s="133">
        <f>SUM(T143:T157)</f>
        <v>150.38</v>
      </c>
      <c r="AR142" s="127" t="s">
        <v>75</v>
      </c>
      <c r="AT142" s="134" t="s">
        <v>68</v>
      </c>
      <c r="AU142" s="134" t="s">
        <v>75</v>
      </c>
      <c r="AY142" s="127" t="s">
        <v>112</v>
      </c>
      <c r="BK142" s="135">
        <f>SUM(BK143:BK157)</f>
        <v>0</v>
      </c>
    </row>
    <row r="143" spans="1:65" s="2" customFormat="1" ht="23.65" customHeight="1">
      <c r="A143" s="26"/>
      <c r="B143" s="138"/>
      <c r="C143" s="139" t="s">
        <v>172</v>
      </c>
      <c r="D143" s="139" t="s">
        <v>114</v>
      </c>
      <c r="E143" s="140" t="s">
        <v>173</v>
      </c>
      <c r="F143" s="141" t="s">
        <v>174</v>
      </c>
      <c r="G143" s="142" t="s">
        <v>127</v>
      </c>
      <c r="H143" s="143">
        <v>1967</v>
      </c>
      <c r="I143" s="144">
        <v>0</v>
      </c>
      <c r="J143" s="144">
        <f aca="true" t="shared" si="10" ref="J143:J157">ROUND(I143*H143,2)</f>
        <v>0</v>
      </c>
      <c r="K143" s="145"/>
      <c r="L143" s="27"/>
      <c r="M143" s="146" t="s">
        <v>1</v>
      </c>
      <c r="N143" s="147" t="s">
        <v>34</v>
      </c>
      <c r="O143" s="148">
        <v>0.003</v>
      </c>
      <c r="P143" s="148">
        <f aca="true" t="shared" si="11" ref="P143:P157">O143*H143</f>
        <v>5.901</v>
      </c>
      <c r="Q143" s="148">
        <v>0.00033</v>
      </c>
      <c r="R143" s="148">
        <f aca="true" t="shared" si="12" ref="R143:R157">Q143*H143</f>
        <v>0.64911</v>
      </c>
      <c r="S143" s="148">
        <v>0</v>
      </c>
      <c r="T143" s="149">
        <f aca="true" t="shared" si="13" ref="T143:T157"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0" t="s">
        <v>118</v>
      </c>
      <c r="AT143" s="150" t="s">
        <v>114</v>
      </c>
      <c r="AU143" s="150" t="s">
        <v>77</v>
      </c>
      <c r="AY143" s="14" t="s">
        <v>112</v>
      </c>
      <c r="BE143" s="151">
        <f aca="true" t="shared" si="14" ref="BE143:BE157">IF(N143="základní",J143,0)</f>
        <v>0</v>
      </c>
      <c r="BF143" s="151">
        <f aca="true" t="shared" si="15" ref="BF143:BF157">IF(N143="snížená",J143,0)</f>
        <v>0</v>
      </c>
      <c r="BG143" s="151">
        <f aca="true" t="shared" si="16" ref="BG143:BG157">IF(N143="zákl. přenesená",J143,0)</f>
        <v>0</v>
      </c>
      <c r="BH143" s="151">
        <f aca="true" t="shared" si="17" ref="BH143:BH157">IF(N143="sníž. přenesená",J143,0)</f>
        <v>0</v>
      </c>
      <c r="BI143" s="151">
        <f aca="true" t="shared" si="18" ref="BI143:BI157">IF(N143="nulová",J143,0)</f>
        <v>0</v>
      </c>
      <c r="BJ143" s="14" t="s">
        <v>75</v>
      </c>
      <c r="BK143" s="151">
        <f aca="true" t="shared" si="19" ref="BK143:BK157">ROUND(I143*H143,2)</f>
        <v>0</v>
      </c>
      <c r="BL143" s="14" t="s">
        <v>118</v>
      </c>
      <c r="BM143" s="150" t="s">
        <v>175</v>
      </c>
    </row>
    <row r="144" spans="1:65" s="2" customFormat="1" ht="36.6" customHeight="1">
      <c r="A144" s="26"/>
      <c r="B144" s="138"/>
      <c r="C144" s="139" t="s">
        <v>176</v>
      </c>
      <c r="D144" s="139" t="s">
        <v>114</v>
      </c>
      <c r="E144" s="140" t="s">
        <v>177</v>
      </c>
      <c r="F144" s="141" t="s">
        <v>178</v>
      </c>
      <c r="G144" s="142" t="s">
        <v>117</v>
      </c>
      <c r="H144" s="143">
        <v>18.5</v>
      </c>
      <c r="I144" s="144">
        <v>0</v>
      </c>
      <c r="J144" s="144">
        <f t="shared" si="10"/>
        <v>0</v>
      </c>
      <c r="K144" s="145"/>
      <c r="L144" s="27"/>
      <c r="M144" s="146" t="s">
        <v>1</v>
      </c>
      <c r="N144" s="147" t="s">
        <v>34</v>
      </c>
      <c r="O144" s="148">
        <v>0.129</v>
      </c>
      <c r="P144" s="148">
        <f t="shared" si="11"/>
        <v>2.3865</v>
      </c>
      <c r="Q144" s="148">
        <v>0.0026</v>
      </c>
      <c r="R144" s="148">
        <f t="shared" si="12"/>
        <v>0.0481</v>
      </c>
      <c r="S144" s="148">
        <v>0</v>
      </c>
      <c r="T144" s="149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0" t="s">
        <v>118</v>
      </c>
      <c r="AT144" s="150" t="s">
        <v>114</v>
      </c>
      <c r="AU144" s="150" t="s">
        <v>77</v>
      </c>
      <c r="AY144" s="14" t="s">
        <v>112</v>
      </c>
      <c r="BE144" s="151">
        <f t="shared" si="14"/>
        <v>0</v>
      </c>
      <c r="BF144" s="151">
        <f t="shared" si="15"/>
        <v>0</v>
      </c>
      <c r="BG144" s="151">
        <f t="shared" si="16"/>
        <v>0</v>
      </c>
      <c r="BH144" s="151">
        <f t="shared" si="17"/>
        <v>0</v>
      </c>
      <c r="BI144" s="151">
        <f t="shared" si="18"/>
        <v>0</v>
      </c>
      <c r="BJ144" s="14" t="s">
        <v>75</v>
      </c>
      <c r="BK144" s="151">
        <f t="shared" si="19"/>
        <v>0</v>
      </c>
      <c r="BL144" s="14" t="s">
        <v>118</v>
      </c>
      <c r="BM144" s="150" t="s">
        <v>179</v>
      </c>
    </row>
    <row r="145" spans="1:65" s="2" customFormat="1" ht="36.6" customHeight="1">
      <c r="A145" s="26"/>
      <c r="B145" s="138"/>
      <c r="C145" s="139" t="s">
        <v>180</v>
      </c>
      <c r="D145" s="139" t="s">
        <v>114</v>
      </c>
      <c r="E145" s="140" t="s">
        <v>181</v>
      </c>
      <c r="F145" s="141" t="s">
        <v>182</v>
      </c>
      <c r="G145" s="142" t="s">
        <v>117</v>
      </c>
      <c r="H145" s="143">
        <v>18.5</v>
      </c>
      <c r="I145" s="144">
        <v>0</v>
      </c>
      <c r="J145" s="144">
        <f t="shared" si="10"/>
        <v>0</v>
      </c>
      <c r="K145" s="145"/>
      <c r="L145" s="27"/>
      <c r="M145" s="146" t="s">
        <v>1</v>
      </c>
      <c r="N145" s="147" t="s">
        <v>34</v>
      </c>
      <c r="O145" s="148">
        <v>0.129</v>
      </c>
      <c r="P145" s="148">
        <f t="shared" si="11"/>
        <v>2.3865</v>
      </c>
      <c r="Q145" s="148">
        <v>0.0026</v>
      </c>
      <c r="R145" s="148">
        <f t="shared" si="12"/>
        <v>0.0481</v>
      </c>
      <c r="S145" s="148">
        <v>0</v>
      </c>
      <c r="T145" s="149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0" t="s">
        <v>118</v>
      </c>
      <c r="AT145" s="150" t="s">
        <v>114</v>
      </c>
      <c r="AU145" s="150" t="s">
        <v>77</v>
      </c>
      <c r="AY145" s="14" t="s">
        <v>112</v>
      </c>
      <c r="BE145" s="151">
        <f t="shared" si="14"/>
        <v>0</v>
      </c>
      <c r="BF145" s="151">
        <f t="shared" si="15"/>
        <v>0</v>
      </c>
      <c r="BG145" s="151">
        <f t="shared" si="16"/>
        <v>0</v>
      </c>
      <c r="BH145" s="151">
        <f t="shared" si="17"/>
        <v>0</v>
      </c>
      <c r="BI145" s="151">
        <f t="shared" si="18"/>
        <v>0</v>
      </c>
      <c r="BJ145" s="14" t="s">
        <v>75</v>
      </c>
      <c r="BK145" s="151">
        <f t="shared" si="19"/>
        <v>0</v>
      </c>
      <c r="BL145" s="14" t="s">
        <v>118</v>
      </c>
      <c r="BM145" s="150" t="s">
        <v>183</v>
      </c>
    </row>
    <row r="146" spans="1:65" s="2" customFormat="1" ht="47.45" customHeight="1">
      <c r="A146" s="26"/>
      <c r="B146" s="138"/>
      <c r="C146" s="139" t="s">
        <v>184</v>
      </c>
      <c r="D146" s="139" t="s">
        <v>114</v>
      </c>
      <c r="E146" s="140" t="s">
        <v>185</v>
      </c>
      <c r="F146" s="141" t="s">
        <v>186</v>
      </c>
      <c r="G146" s="142" t="s">
        <v>127</v>
      </c>
      <c r="H146" s="143">
        <v>206</v>
      </c>
      <c r="I146" s="144">
        <v>0</v>
      </c>
      <c r="J146" s="144">
        <f t="shared" si="10"/>
        <v>0</v>
      </c>
      <c r="K146" s="145"/>
      <c r="L146" s="27"/>
      <c r="M146" s="146" t="s">
        <v>1</v>
      </c>
      <c r="N146" s="147" t="s">
        <v>34</v>
      </c>
      <c r="O146" s="148">
        <v>0.136</v>
      </c>
      <c r="P146" s="148">
        <f t="shared" si="11"/>
        <v>28.016000000000002</v>
      </c>
      <c r="Q146" s="148">
        <v>0.08088</v>
      </c>
      <c r="R146" s="148">
        <f t="shared" si="12"/>
        <v>16.661279999999998</v>
      </c>
      <c r="S146" s="148">
        <v>0</v>
      </c>
      <c r="T146" s="149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0" t="s">
        <v>118</v>
      </c>
      <c r="AT146" s="150" t="s">
        <v>114</v>
      </c>
      <c r="AU146" s="150" t="s">
        <v>77</v>
      </c>
      <c r="AY146" s="14" t="s">
        <v>112</v>
      </c>
      <c r="BE146" s="151">
        <f t="shared" si="14"/>
        <v>0</v>
      </c>
      <c r="BF146" s="151">
        <f t="shared" si="15"/>
        <v>0</v>
      </c>
      <c r="BG146" s="151">
        <f t="shared" si="16"/>
        <v>0</v>
      </c>
      <c r="BH146" s="151">
        <f t="shared" si="17"/>
        <v>0</v>
      </c>
      <c r="BI146" s="151">
        <f t="shared" si="18"/>
        <v>0</v>
      </c>
      <c r="BJ146" s="14" t="s">
        <v>75</v>
      </c>
      <c r="BK146" s="151">
        <f t="shared" si="19"/>
        <v>0</v>
      </c>
      <c r="BL146" s="14" t="s">
        <v>118</v>
      </c>
      <c r="BM146" s="150" t="s">
        <v>187</v>
      </c>
    </row>
    <row r="147" spans="1:65" s="2" customFormat="1" ht="23.65" customHeight="1">
      <c r="A147" s="26"/>
      <c r="B147" s="138"/>
      <c r="C147" s="139" t="s">
        <v>188</v>
      </c>
      <c r="D147" s="139" t="s">
        <v>114</v>
      </c>
      <c r="E147" s="140" t="s">
        <v>189</v>
      </c>
      <c r="F147" s="141" t="s">
        <v>190</v>
      </c>
      <c r="G147" s="142" t="s">
        <v>127</v>
      </c>
      <c r="H147" s="143">
        <v>1967</v>
      </c>
      <c r="I147" s="144">
        <v>0</v>
      </c>
      <c r="J147" s="144">
        <f t="shared" si="10"/>
        <v>0</v>
      </c>
      <c r="K147" s="145"/>
      <c r="L147" s="27"/>
      <c r="M147" s="146" t="s">
        <v>1</v>
      </c>
      <c r="N147" s="147" t="s">
        <v>34</v>
      </c>
      <c r="O147" s="148">
        <v>0.016</v>
      </c>
      <c r="P147" s="148">
        <f t="shared" si="11"/>
        <v>31.472</v>
      </c>
      <c r="Q147" s="148">
        <v>0</v>
      </c>
      <c r="R147" s="148">
        <f t="shared" si="12"/>
        <v>0</v>
      </c>
      <c r="S147" s="148">
        <v>0</v>
      </c>
      <c r="T147" s="149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0" t="s">
        <v>118</v>
      </c>
      <c r="AT147" s="150" t="s">
        <v>114</v>
      </c>
      <c r="AU147" s="150" t="s">
        <v>77</v>
      </c>
      <c r="AY147" s="14" t="s">
        <v>112</v>
      </c>
      <c r="BE147" s="151">
        <f t="shared" si="14"/>
        <v>0</v>
      </c>
      <c r="BF147" s="151">
        <f t="shared" si="15"/>
        <v>0</v>
      </c>
      <c r="BG147" s="151">
        <f t="shared" si="16"/>
        <v>0</v>
      </c>
      <c r="BH147" s="151">
        <f t="shared" si="17"/>
        <v>0</v>
      </c>
      <c r="BI147" s="151">
        <f t="shared" si="18"/>
        <v>0</v>
      </c>
      <c r="BJ147" s="14" t="s">
        <v>75</v>
      </c>
      <c r="BK147" s="151">
        <f t="shared" si="19"/>
        <v>0</v>
      </c>
      <c r="BL147" s="14" t="s">
        <v>118</v>
      </c>
      <c r="BM147" s="150" t="s">
        <v>191</v>
      </c>
    </row>
    <row r="148" spans="1:65" s="2" customFormat="1" ht="23.65" customHeight="1">
      <c r="A148" s="26"/>
      <c r="B148" s="138"/>
      <c r="C148" s="139" t="s">
        <v>192</v>
      </c>
      <c r="D148" s="139" t="s">
        <v>114</v>
      </c>
      <c r="E148" s="140" t="s">
        <v>193</v>
      </c>
      <c r="F148" s="141" t="s">
        <v>194</v>
      </c>
      <c r="G148" s="142" t="s">
        <v>117</v>
      </c>
      <c r="H148" s="143">
        <v>37</v>
      </c>
      <c r="I148" s="144">
        <v>0</v>
      </c>
      <c r="J148" s="144">
        <f t="shared" si="10"/>
        <v>0</v>
      </c>
      <c r="K148" s="145"/>
      <c r="L148" s="27"/>
      <c r="M148" s="146" t="s">
        <v>1</v>
      </c>
      <c r="N148" s="147" t="s">
        <v>34</v>
      </c>
      <c r="O148" s="148">
        <v>0.083</v>
      </c>
      <c r="P148" s="148">
        <f t="shared" si="11"/>
        <v>3.071</v>
      </c>
      <c r="Q148" s="148">
        <v>1E-05</v>
      </c>
      <c r="R148" s="148">
        <f t="shared" si="12"/>
        <v>0.00037000000000000005</v>
      </c>
      <c r="S148" s="148">
        <v>0</v>
      </c>
      <c r="T148" s="149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0" t="s">
        <v>118</v>
      </c>
      <c r="AT148" s="150" t="s">
        <v>114</v>
      </c>
      <c r="AU148" s="150" t="s">
        <v>77</v>
      </c>
      <c r="AY148" s="14" t="s">
        <v>112</v>
      </c>
      <c r="BE148" s="151">
        <f t="shared" si="14"/>
        <v>0</v>
      </c>
      <c r="BF148" s="151">
        <f t="shared" si="15"/>
        <v>0</v>
      </c>
      <c r="BG148" s="151">
        <f t="shared" si="16"/>
        <v>0</v>
      </c>
      <c r="BH148" s="151">
        <f t="shared" si="17"/>
        <v>0</v>
      </c>
      <c r="BI148" s="151">
        <f t="shared" si="18"/>
        <v>0</v>
      </c>
      <c r="BJ148" s="14" t="s">
        <v>75</v>
      </c>
      <c r="BK148" s="151">
        <f t="shared" si="19"/>
        <v>0</v>
      </c>
      <c r="BL148" s="14" t="s">
        <v>118</v>
      </c>
      <c r="BM148" s="150" t="s">
        <v>195</v>
      </c>
    </row>
    <row r="149" spans="1:65" s="2" customFormat="1" ht="42.6" customHeight="1">
      <c r="A149" s="26"/>
      <c r="B149" s="138"/>
      <c r="C149" s="139" t="s">
        <v>196</v>
      </c>
      <c r="D149" s="139" t="s">
        <v>114</v>
      </c>
      <c r="E149" s="140" t="s">
        <v>197</v>
      </c>
      <c r="F149" s="141" t="s">
        <v>198</v>
      </c>
      <c r="G149" s="142" t="s">
        <v>127</v>
      </c>
      <c r="H149" s="143">
        <v>206</v>
      </c>
      <c r="I149" s="144">
        <v>0</v>
      </c>
      <c r="J149" s="144">
        <f t="shared" si="10"/>
        <v>0</v>
      </c>
      <c r="K149" s="145"/>
      <c r="L149" s="27"/>
      <c r="M149" s="146" t="s">
        <v>1</v>
      </c>
      <c r="N149" s="147" t="s">
        <v>34</v>
      </c>
      <c r="O149" s="148">
        <v>0.325</v>
      </c>
      <c r="P149" s="148">
        <f t="shared" si="11"/>
        <v>66.95</v>
      </c>
      <c r="Q149" s="148">
        <v>0.20219</v>
      </c>
      <c r="R149" s="148">
        <f t="shared" si="12"/>
        <v>41.651140000000005</v>
      </c>
      <c r="S149" s="148">
        <v>0</v>
      </c>
      <c r="T149" s="149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0" t="s">
        <v>118</v>
      </c>
      <c r="AT149" s="150" t="s">
        <v>114</v>
      </c>
      <c r="AU149" s="150" t="s">
        <v>77</v>
      </c>
      <c r="AY149" s="14" t="s">
        <v>112</v>
      </c>
      <c r="BE149" s="151">
        <f t="shared" si="14"/>
        <v>0</v>
      </c>
      <c r="BF149" s="151">
        <f t="shared" si="15"/>
        <v>0</v>
      </c>
      <c r="BG149" s="151">
        <f t="shared" si="16"/>
        <v>0</v>
      </c>
      <c r="BH149" s="151">
        <f t="shared" si="17"/>
        <v>0</v>
      </c>
      <c r="BI149" s="151">
        <f t="shared" si="18"/>
        <v>0</v>
      </c>
      <c r="BJ149" s="14" t="s">
        <v>75</v>
      </c>
      <c r="BK149" s="151">
        <f t="shared" si="19"/>
        <v>0</v>
      </c>
      <c r="BL149" s="14" t="s">
        <v>118</v>
      </c>
      <c r="BM149" s="150" t="s">
        <v>199</v>
      </c>
    </row>
    <row r="150" spans="1:65" s="2" customFormat="1" ht="15" customHeight="1">
      <c r="A150" s="26"/>
      <c r="B150" s="138"/>
      <c r="C150" s="199" t="s">
        <v>7</v>
      </c>
      <c r="D150" s="199" t="s">
        <v>200</v>
      </c>
      <c r="E150" s="200" t="s">
        <v>201</v>
      </c>
      <c r="F150" s="201" t="s">
        <v>202</v>
      </c>
      <c r="G150" s="202" t="s">
        <v>127</v>
      </c>
      <c r="H150" s="203">
        <v>115</v>
      </c>
      <c r="I150" s="204">
        <v>0</v>
      </c>
      <c r="J150" s="204">
        <f t="shared" si="10"/>
        <v>0</v>
      </c>
      <c r="K150" s="154"/>
      <c r="L150" s="155"/>
      <c r="M150" s="156" t="s">
        <v>1</v>
      </c>
      <c r="N150" s="157" t="s">
        <v>34</v>
      </c>
      <c r="O150" s="148">
        <v>0</v>
      </c>
      <c r="P150" s="148">
        <f t="shared" si="11"/>
        <v>0</v>
      </c>
      <c r="Q150" s="148">
        <v>0.08</v>
      </c>
      <c r="R150" s="148">
        <f t="shared" si="12"/>
        <v>9.200000000000001</v>
      </c>
      <c r="S150" s="148">
        <v>0</v>
      </c>
      <c r="T150" s="149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0" t="s">
        <v>138</v>
      </c>
      <c r="AT150" s="150" t="s">
        <v>200</v>
      </c>
      <c r="AU150" s="150" t="s">
        <v>77</v>
      </c>
      <c r="AY150" s="14" t="s">
        <v>112</v>
      </c>
      <c r="BE150" s="151">
        <f t="shared" si="14"/>
        <v>0</v>
      </c>
      <c r="BF150" s="151">
        <f t="shared" si="15"/>
        <v>0</v>
      </c>
      <c r="BG150" s="151">
        <f t="shared" si="16"/>
        <v>0</v>
      </c>
      <c r="BH150" s="151">
        <f t="shared" si="17"/>
        <v>0</v>
      </c>
      <c r="BI150" s="151">
        <f t="shared" si="18"/>
        <v>0</v>
      </c>
      <c r="BJ150" s="14" t="s">
        <v>75</v>
      </c>
      <c r="BK150" s="151">
        <f t="shared" si="19"/>
        <v>0</v>
      </c>
      <c r="BL150" s="14" t="s">
        <v>118</v>
      </c>
      <c r="BM150" s="150" t="s">
        <v>203</v>
      </c>
    </row>
    <row r="151" spans="1:65" s="2" customFormat="1" ht="15" customHeight="1">
      <c r="A151" s="26"/>
      <c r="B151" s="138"/>
      <c r="C151" s="199" t="s">
        <v>204</v>
      </c>
      <c r="D151" s="199" t="s">
        <v>200</v>
      </c>
      <c r="E151" s="200" t="s">
        <v>205</v>
      </c>
      <c r="F151" s="201" t="s">
        <v>206</v>
      </c>
      <c r="G151" s="202" t="s">
        <v>127</v>
      </c>
      <c r="H151" s="203">
        <v>75</v>
      </c>
      <c r="I151" s="204">
        <v>0</v>
      </c>
      <c r="J151" s="204">
        <f t="shared" si="10"/>
        <v>0</v>
      </c>
      <c r="K151" s="154"/>
      <c r="L151" s="155"/>
      <c r="M151" s="156" t="s">
        <v>1</v>
      </c>
      <c r="N151" s="157" t="s">
        <v>34</v>
      </c>
      <c r="O151" s="148">
        <v>0</v>
      </c>
      <c r="P151" s="148">
        <f t="shared" si="11"/>
        <v>0</v>
      </c>
      <c r="Q151" s="148">
        <v>0.055</v>
      </c>
      <c r="R151" s="148">
        <f t="shared" si="12"/>
        <v>4.125</v>
      </c>
      <c r="S151" s="148">
        <v>0</v>
      </c>
      <c r="T151" s="149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0" t="s">
        <v>138</v>
      </c>
      <c r="AT151" s="150" t="s">
        <v>200</v>
      </c>
      <c r="AU151" s="150" t="s">
        <v>77</v>
      </c>
      <c r="AY151" s="14" t="s">
        <v>112</v>
      </c>
      <c r="BE151" s="151">
        <f t="shared" si="14"/>
        <v>0</v>
      </c>
      <c r="BF151" s="151">
        <f t="shared" si="15"/>
        <v>0</v>
      </c>
      <c r="BG151" s="151">
        <f t="shared" si="16"/>
        <v>0</v>
      </c>
      <c r="BH151" s="151">
        <f t="shared" si="17"/>
        <v>0</v>
      </c>
      <c r="BI151" s="151">
        <f t="shared" si="18"/>
        <v>0</v>
      </c>
      <c r="BJ151" s="14" t="s">
        <v>75</v>
      </c>
      <c r="BK151" s="151">
        <f t="shared" si="19"/>
        <v>0</v>
      </c>
      <c r="BL151" s="14" t="s">
        <v>118</v>
      </c>
      <c r="BM151" s="150" t="s">
        <v>207</v>
      </c>
    </row>
    <row r="152" spans="1:65" s="2" customFormat="1" ht="23.65" customHeight="1">
      <c r="A152" s="26"/>
      <c r="B152" s="138"/>
      <c r="C152" s="199" t="s">
        <v>208</v>
      </c>
      <c r="D152" s="199" t="s">
        <v>200</v>
      </c>
      <c r="E152" s="200" t="s">
        <v>209</v>
      </c>
      <c r="F152" s="201" t="s">
        <v>210</v>
      </c>
      <c r="G152" s="202" t="s">
        <v>165</v>
      </c>
      <c r="H152" s="203">
        <v>8</v>
      </c>
      <c r="I152" s="204">
        <v>0</v>
      </c>
      <c r="J152" s="204">
        <f t="shared" si="10"/>
        <v>0</v>
      </c>
      <c r="K152" s="154"/>
      <c r="L152" s="155"/>
      <c r="M152" s="156" t="s">
        <v>1</v>
      </c>
      <c r="N152" s="157" t="s">
        <v>34</v>
      </c>
      <c r="O152" s="148">
        <v>0</v>
      </c>
      <c r="P152" s="148">
        <f t="shared" si="11"/>
        <v>0</v>
      </c>
      <c r="Q152" s="148">
        <v>0.06567</v>
      </c>
      <c r="R152" s="148">
        <f t="shared" si="12"/>
        <v>0.52536</v>
      </c>
      <c r="S152" s="148">
        <v>0</v>
      </c>
      <c r="T152" s="149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0" t="s">
        <v>138</v>
      </c>
      <c r="AT152" s="150" t="s">
        <v>200</v>
      </c>
      <c r="AU152" s="150" t="s">
        <v>77</v>
      </c>
      <c r="AY152" s="14" t="s">
        <v>112</v>
      </c>
      <c r="BE152" s="151">
        <f t="shared" si="14"/>
        <v>0</v>
      </c>
      <c r="BF152" s="151">
        <f t="shared" si="15"/>
        <v>0</v>
      </c>
      <c r="BG152" s="151">
        <f t="shared" si="16"/>
        <v>0</v>
      </c>
      <c r="BH152" s="151">
        <f t="shared" si="17"/>
        <v>0</v>
      </c>
      <c r="BI152" s="151">
        <f t="shared" si="18"/>
        <v>0</v>
      </c>
      <c r="BJ152" s="14" t="s">
        <v>75</v>
      </c>
      <c r="BK152" s="151">
        <f t="shared" si="19"/>
        <v>0</v>
      </c>
      <c r="BL152" s="14" t="s">
        <v>118</v>
      </c>
      <c r="BM152" s="150" t="s">
        <v>211</v>
      </c>
    </row>
    <row r="153" spans="1:65" s="2" customFormat="1" ht="23.65" customHeight="1">
      <c r="A153" s="26"/>
      <c r="B153" s="138"/>
      <c r="C153" s="199" t="s">
        <v>212</v>
      </c>
      <c r="D153" s="199" t="s">
        <v>200</v>
      </c>
      <c r="E153" s="200" t="s">
        <v>209</v>
      </c>
      <c r="F153" s="201" t="s">
        <v>210</v>
      </c>
      <c r="G153" s="202" t="s">
        <v>165</v>
      </c>
      <c r="H153" s="203">
        <v>8</v>
      </c>
      <c r="I153" s="204">
        <v>0</v>
      </c>
      <c r="J153" s="204">
        <f t="shared" si="10"/>
        <v>0</v>
      </c>
      <c r="K153" s="154"/>
      <c r="L153" s="155"/>
      <c r="M153" s="156" t="s">
        <v>1</v>
      </c>
      <c r="N153" s="157" t="s">
        <v>34</v>
      </c>
      <c r="O153" s="148">
        <v>0</v>
      </c>
      <c r="P153" s="148">
        <f t="shared" si="11"/>
        <v>0</v>
      </c>
      <c r="Q153" s="148">
        <v>0.06567</v>
      </c>
      <c r="R153" s="148">
        <f t="shared" si="12"/>
        <v>0.52536</v>
      </c>
      <c r="S153" s="148">
        <v>0</v>
      </c>
      <c r="T153" s="149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0" t="s">
        <v>138</v>
      </c>
      <c r="AT153" s="150" t="s">
        <v>200</v>
      </c>
      <c r="AU153" s="150" t="s">
        <v>77</v>
      </c>
      <c r="AY153" s="14" t="s">
        <v>112</v>
      </c>
      <c r="BE153" s="151">
        <f t="shared" si="14"/>
        <v>0</v>
      </c>
      <c r="BF153" s="151">
        <f t="shared" si="15"/>
        <v>0</v>
      </c>
      <c r="BG153" s="151">
        <f t="shared" si="16"/>
        <v>0</v>
      </c>
      <c r="BH153" s="151">
        <f t="shared" si="17"/>
        <v>0</v>
      </c>
      <c r="BI153" s="151">
        <f t="shared" si="18"/>
        <v>0</v>
      </c>
      <c r="BJ153" s="14" t="s">
        <v>75</v>
      </c>
      <c r="BK153" s="151">
        <f t="shared" si="19"/>
        <v>0</v>
      </c>
      <c r="BL153" s="14" t="s">
        <v>118</v>
      </c>
      <c r="BM153" s="150" t="s">
        <v>213</v>
      </c>
    </row>
    <row r="154" spans="1:65" s="2" customFormat="1" ht="42.6" customHeight="1">
      <c r="A154" s="26"/>
      <c r="B154" s="138"/>
      <c r="C154" s="139" t="s">
        <v>214</v>
      </c>
      <c r="D154" s="139" t="s">
        <v>114</v>
      </c>
      <c r="E154" s="140" t="s">
        <v>215</v>
      </c>
      <c r="F154" s="141" t="s">
        <v>216</v>
      </c>
      <c r="G154" s="142" t="s">
        <v>127</v>
      </c>
      <c r="H154" s="143">
        <v>1117</v>
      </c>
      <c r="I154" s="144">
        <v>0</v>
      </c>
      <c r="J154" s="144">
        <f t="shared" si="10"/>
        <v>0</v>
      </c>
      <c r="K154" s="145"/>
      <c r="L154" s="27"/>
      <c r="M154" s="146" t="s">
        <v>1</v>
      </c>
      <c r="N154" s="147" t="s">
        <v>34</v>
      </c>
      <c r="O154" s="148">
        <v>0.15</v>
      </c>
      <c r="P154" s="148">
        <f t="shared" si="11"/>
        <v>167.54999999999998</v>
      </c>
      <c r="Q154" s="148">
        <v>0</v>
      </c>
      <c r="R154" s="148">
        <f t="shared" si="12"/>
        <v>0</v>
      </c>
      <c r="S154" s="148">
        <v>0</v>
      </c>
      <c r="T154" s="149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0" t="s">
        <v>118</v>
      </c>
      <c r="AT154" s="150" t="s">
        <v>114</v>
      </c>
      <c r="AU154" s="150" t="s">
        <v>77</v>
      </c>
      <c r="AY154" s="14" t="s">
        <v>112</v>
      </c>
      <c r="BE154" s="151">
        <f t="shared" si="14"/>
        <v>0</v>
      </c>
      <c r="BF154" s="151">
        <f t="shared" si="15"/>
        <v>0</v>
      </c>
      <c r="BG154" s="151">
        <f t="shared" si="16"/>
        <v>0</v>
      </c>
      <c r="BH154" s="151">
        <f t="shared" si="17"/>
        <v>0</v>
      </c>
      <c r="BI154" s="151">
        <f t="shared" si="18"/>
        <v>0</v>
      </c>
      <c r="BJ154" s="14" t="s">
        <v>75</v>
      </c>
      <c r="BK154" s="151">
        <f t="shared" si="19"/>
        <v>0</v>
      </c>
      <c r="BL154" s="14" t="s">
        <v>118</v>
      </c>
      <c r="BM154" s="150" t="s">
        <v>217</v>
      </c>
    </row>
    <row r="155" spans="1:65" s="2" customFormat="1" ht="31.9" customHeight="1">
      <c r="A155" s="26"/>
      <c r="B155" s="138"/>
      <c r="C155" s="139" t="s">
        <v>218</v>
      </c>
      <c r="D155" s="139" t="s">
        <v>114</v>
      </c>
      <c r="E155" s="140" t="s">
        <v>219</v>
      </c>
      <c r="F155" s="141" t="s">
        <v>220</v>
      </c>
      <c r="G155" s="142" t="s">
        <v>127</v>
      </c>
      <c r="H155" s="143">
        <v>87</v>
      </c>
      <c r="I155" s="144">
        <v>0</v>
      </c>
      <c r="J155" s="144">
        <f t="shared" si="10"/>
        <v>0</v>
      </c>
      <c r="K155" s="145"/>
      <c r="L155" s="27"/>
      <c r="M155" s="146" t="s">
        <v>1</v>
      </c>
      <c r="N155" s="147" t="s">
        <v>34</v>
      </c>
      <c r="O155" s="148">
        <v>0.36</v>
      </c>
      <c r="P155" s="148">
        <f t="shared" si="11"/>
        <v>31.32</v>
      </c>
      <c r="Q155" s="148">
        <v>0</v>
      </c>
      <c r="R155" s="148">
        <f t="shared" si="12"/>
        <v>0</v>
      </c>
      <c r="S155" s="148">
        <v>0</v>
      </c>
      <c r="T155" s="149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0" t="s">
        <v>118</v>
      </c>
      <c r="AT155" s="150" t="s">
        <v>114</v>
      </c>
      <c r="AU155" s="150" t="s">
        <v>77</v>
      </c>
      <c r="AY155" s="14" t="s">
        <v>112</v>
      </c>
      <c r="BE155" s="151">
        <f t="shared" si="14"/>
        <v>0</v>
      </c>
      <c r="BF155" s="151">
        <f t="shared" si="15"/>
        <v>0</v>
      </c>
      <c r="BG155" s="151">
        <f t="shared" si="16"/>
        <v>0</v>
      </c>
      <c r="BH155" s="151">
        <f t="shared" si="17"/>
        <v>0</v>
      </c>
      <c r="BI155" s="151">
        <f t="shared" si="18"/>
        <v>0</v>
      </c>
      <c r="BJ155" s="14" t="s">
        <v>75</v>
      </c>
      <c r="BK155" s="151">
        <f t="shared" si="19"/>
        <v>0</v>
      </c>
      <c r="BL155" s="14" t="s">
        <v>118</v>
      </c>
      <c r="BM155" s="150" t="s">
        <v>221</v>
      </c>
    </row>
    <row r="156" spans="1:65" s="2" customFormat="1" ht="42.6" customHeight="1">
      <c r="A156" s="26"/>
      <c r="B156" s="138"/>
      <c r="C156" s="139" t="s">
        <v>222</v>
      </c>
      <c r="D156" s="139" t="s">
        <v>114</v>
      </c>
      <c r="E156" s="140" t="s">
        <v>223</v>
      </c>
      <c r="F156" s="141" t="s">
        <v>224</v>
      </c>
      <c r="G156" s="142" t="s">
        <v>127</v>
      </c>
      <c r="H156" s="143">
        <v>87</v>
      </c>
      <c r="I156" s="144">
        <v>0</v>
      </c>
      <c r="J156" s="144">
        <f t="shared" si="10"/>
        <v>0</v>
      </c>
      <c r="K156" s="145"/>
      <c r="L156" s="27"/>
      <c r="M156" s="146" t="s">
        <v>1</v>
      </c>
      <c r="N156" s="147" t="s">
        <v>34</v>
      </c>
      <c r="O156" s="148">
        <v>0.196</v>
      </c>
      <c r="P156" s="148">
        <f t="shared" si="11"/>
        <v>17.052</v>
      </c>
      <c r="Q156" s="148">
        <v>0</v>
      </c>
      <c r="R156" s="148">
        <f t="shared" si="12"/>
        <v>0</v>
      </c>
      <c r="S156" s="148">
        <v>0</v>
      </c>
      <c r="T156" s="149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0" t="s">
        <v>118</v>
      </c>
      <c r="AT156" s="150" t="s">
        <v>114</v>
      </c>
      <c r="AU156" s="150" t="s">
        <v>77</v>
      </c>
      <c r="AY156" s="14" t="s">
        <v>112</v>
      </c>
      <c r="BE156" s="151">
        <f t="shared" si="14"/>
        <v>0</v>
      </c>
      <c r="BF156" s="151">
        <f t="shared" si="15"/>
        <v>0</v>
      </c>
      <c r="BG156" s="151">
        <f t="shared" si="16"/>
        <v>0</v>
      </c>
      <c r="BH156" s="151">
        <f t="shared" si="17"/>
        <v>0</v>
      </c>
      <c r="BI156" s="151">
        <f t="shared" si="18"/>
        <v>0</v>
      </c>
      <c r="BJ156" s="14" t="s">
        <v>75</v>
      </c>
      <c r="BK156" s="151">
        <f t="shared" si="19"/>
        <v>0</v>
      </c>
      <c r="BL156" s="14" t="s">
        <v>118</v>
      </c>
      <c r="BM156" s="150" t="s">
        <v>225</v>
      </c>
    </row>
    <row r="157" spans="1:65" s="2" customFormat="1" ht="31.9" customHeight="1">
      <c r="A157" s="26"/>
      <c r="B157" s="138"/>
      <c r="C157" s="139" t="s">
        <v>226</v>
      </c>
      <c r="D157" s="139" t="s">
        <v>114</v>
      </c>
      <c r="E157" s="140" t="s">
        <v>227</v>
      </c>
      <c r="F157" s="141" t="s">
        <v>228</v>
      </c>
      <c r="G157" s="142" t="s">
        <v>117</v>
      </c>
      <c r="H157" s="143">
        <v>7519</v>
      </c>
      <c r="I157" s="144">
        <v>0</v>
      </c>
      <c r="J157" s="144">
        <f t="shared" si="10"/>
        <v>0</v>
      </c>
      <c r="K157" s="145"/>
      <c r="L157" s="27"/>
      <c r="M157" s="146" t="s">
        <v>1</v>
      </c>
      <c r="N157" s="147" t="s">
        <v>34</v>
      </c>
      <c r="O157" s="148">
        <v>0.022</v>
      </c>
      <c r="P157" s="148">
        <f t="shared" si="11"/>
        <v>165.41799999999998</v>
      </c>
      <c r="Q157" s="148">
        <v>0</v>
      </c>
      <c r="R157" s="148">
        <f t="shared" si="12"/>
        <v>0</v>
      </c>
      <c r="S157" s="148">
        <v>0.02</v>
      </c>
      <c r="T157" s="149">
        <f t="shared" si="13"/>
        <v>150.38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0" t="s">
        <v>118</v>
      </c>
      <c r="AT157" s="150" t="s">
        <v>114</v>
      </c>
      <c r="AU157" s="150" t="s">
        <v>77</v>
      </c>
      <c r="AY157" s="14" t="s">
        <v>112</v>
      </c>
      <c r="BE157" s="151">
        <f t="shared" si="14"/>
        <v>0</v>
      </c>
      <c r="BF157" s="151">
        <f t="shared" si="15"/>
        <v>0</v>
      </c>
      <c r="BG157" s="151">
        <f t="shared" si="16"/>
        <v>0</v>
      </c>
      <c r="BH157" s="151">
        <f t="shared" si="17"/>
        <v>0</v>
      </c>
      <c r="BI157" s="151">
        <f t="shared" si="18"/>
        <v>0</v>
      </c>
      <c r="BJ157" s="14" t="s">
        <v>75</v>
      </c>
      <c r="BK157" s="151">
        <f t="shared" si="19"/>
        <v>0</v>
      </c>
      <c r="BL157" s="14" t="s">
        <v>118</v>
      </c>
      <c r="BM157" s="150" t="s">
        <v>229</v>
      </c>
    </row>
    <row r="158" spans="2:63" s="12" customFormat="1" ht="22.9" customHeight="1">
      <c r="B158" s="126"/>
      <c r="D158" s="127" t="s">
        <v>68</v>
      </c>
      <c r="E158" s="136" t="s">
        <v>230</v>
      </c>
      <c r="F158" s="136" t="s">
        <v>231</v>
      </c>
      <c r="J158" s="137">
        <f>BK158</f>
        <v>0</v>
      </c>
      <c r="L158" s="126"/>
      <c r="M158" s="130"/>
      <c r="N158" s="131"/>
      <c r="O158" s="131"/>
      <c r="P158" s="132">
        <f>SUM(P159:P159)</f>
        <v>138.55974</v>
      </c>
      <c r="Q158" s="131"/>
      <c r="R158" s="132">
        <f>SUM(R159:R159)</f>
        <v>0</v>
      </c>
      <c r="S158" s="131"/>
      <c r="T158" s="133">
        <f>SUM(T159:T159)</f>
        <v>0</v>
      </c>
      <c r="AR158" s="127" t="s">
        <v>75</v>
      </c>
      <c r="AT158" s="134" t="s">
        <v>68</v>
      </c>
      <c r="AU158" s="134" t="s">
        <v>75</v>
      </c>
      <c r="AY158" s="127" t="s">
        <v>112</v>
      </c>
      <c r="BK158" s="135">
        <f>SUM(BK159:BK159)</f>
        <v>0</v>
      </c>
    </row>
    <row r="159" spans="1:65" s="2" customFormat="1" ht="36.6" customHeight="1">
      <c r="A159" s="26"/>
      <c r="B159" s="138"/>
      <c r="C159" s="139" t="s">
        <v>232</v>
      </c>
      <c r="D159" s="139" t="s">
        <v>114</v>
      </c>
      <c r="E159" s="140" t="s">
        <v>233</v>
      </c>
      <c r="F159" s="141" t="s">
        <v>234</v>
      </c>
      <c r="G159" s="142" t="s">
        <v>235</v>
      </c>
      <c r="H159" s="143">
        <v>2099.39</v>
      </c>
      <c r="I159" s="144">
        <v>0</v>
      </c>
      <c r="J159" s="144">
        <f>ROUND(I159*H159,2)</f>
        <v>0</v>
      </c>
      <c r="K159" s="145"/>
      <c r="L159" s="27"/>
      <c r="M159" s="146" t="s">
        <v>1</v>
      </c>
      <c r="N159" s="147" t="s">
        <v>34</v>
      </c>
      <c r="O159" s="148">
        <v>0.066</v>
      </c>
      <c r="P159" s="148">
        <f>O159*H159</f>
        <v>138.55974</v>
      </c>
      <c r="Q159" s="148">
        <v>0</v>
      </c>
      <c r="R159" s="148">
        <f>Q159*H159</f>
        <v>0</v>
      </c>
      <c r="S159" s="148">
        <v>0</v>
      </c>
      <c r="T159" s="149">
        <f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0" t="s">
        <v>118</v>
      </c>
      <c r="AT159" s="150" t="s">
        <v>114</v>
      </c>
      <c r="AU159" s="150" t="s">
        <v>77</v>
      </c>
      <c r="AY159" s="14" t="s">
        <v>112</v>
      </c>
      <c r="BE159" s="151">
        <f>IF(N159="základní",J159,0)</f>
        <v>0</v>
      </c>
      <c r="BF159" s="151">
        <f>IF(N159="snížená",J159,0)</f>
        <v>0</v>
      </c>
      <c r="BG159" s="151">
        <f>IF(N159="zákl. přenesená",J159,0)</f>
        <v>0</v>
      </c>
      <c r="BH159" s="151">
        <f>IF(N159="sníž. přenesená",J159,0)</f>
        <v>0</v>
      </c>
      <c r="BI159" s="151">
        <f>IF(N159="nulová",J159,0)</f>
        <v>0</v>
      </c>
      <c r="BJ159" s="14" t="s">
        <v>75</v>
      </c>
      <c r="BK159" s="151">
        <f>ROUND(I159*H159,2)</f>
        <v>0</v>
      </c>
      <c r="BL159" s="14" t="s">
        <v>118</v>
      </c>
      <c r="BM159" s="150" t="s">
        <v>236</v>
      </c>
    </row>
    <row r="160" spans="2:63" s="12" customFormat="1" ht="25.9" customHeight="1">
      <c r="B160" s="126"/>
      <c r="D160" s="127" t="s">
        <v>68</v>
      </c>
      <c r="E160" s="128" t="s">
        <v>237</v>
      </c>
      <c r="F160" s="128" t="s">
        <v>238</v>
      </c>
      <c r="J160" s="129">
        <f>BK160</f>
        <v>0</v>
      </c>
      <c r="L160" s="126"/>
      <c r="M160" s="130"/>
      <c r="N160" s="131"/>
      <c r="O160" s="131"/>
      <c r="P160" s="132">
        <f>P161</f>
        <v>0</v>
      </c>
      <c r="Q160" s="131"/>
      <c r="R160" s="132">
        <f>R161</f>
        <v>0</v>
      </c>
      <c r="S160" s="131"/>
      <c r="T160" s="133">
        <f>T161</f>
        <v>0</v>
      </c>
      <c r="AR160" s="127" t="s">
        <v>133</v>
      </c>
      <c r="AT160" s="134" t="s">
        <v>68</v>
      </c>
      <c r="AU160" s="134" t="s">
        <v>69</v>
      </c>
      <c r="AY160" s="127" t="s">
        <v>112</v>
      </c>
      <c r="BK160" s="135">
        <f>BK161</f>
        <v>0</v>
      </c>
    </row>
    <row r="161" spans="2:63" s="12" customFormat="1" ht="22.9" customHeight="1">
      <c r="B161" s="126"/>
      <c r="D161" s="127" t="s">
        <v>68</v>
      </c>
      <c r="E161" s="136" t="s">
        <v>239</v>
      </c>
      <c r="F161" s="136" t="s">
        <v>240</v>
      </c>
      <c r="J161" s="137">
        <f>BK161</f>
        <v>0</v>
      </c>
      <c r="L161" s="126"/>
      <c r="M161" s="130"/>
      <c r="N161" s="131"/>
      <c r="O161" s="131"/>
      <c r="P161" s="132">
        <f>SUM(P162:P163)</f>
        <v>0</v>
      </c>
      <c r="Q161" s="131"/>
      <c r="R161" s="132">
        <f>SUM(R162:R163)</f>
        <v>0</v>
      </c>
      <c r="S161" s="131"/>
      <c r="T161" s="133">
        <f>SUM(T162:T163)</f>
        <v>0</v>
      </c>
      <c r="AR161" s="127" t="s">
        <v>133</v>
      </c>
      <c r="AT161" s="134" t="s">
        <v>68</v>
      </c>
      <c r="AU161" s="134" t="s">
        <v>75</v>
      </c>
      <c r="AY161" s="127" t="s">
        <v>112</v>
      </c>
      <c r="BK161" s="135">
        <f>SUM(BK162:BK163)</f>
        <v>0</v>
      </c>
    </row>
    <row r="162" spans="1:65" s="2" customFormat="1" ht="23.65" customHeight="1">
      <c r="A162" s="26"/>
      <c r="B162" s="138"/>
      <c r="C162" s="139" t="s">
        <v>241</v>
      </c>
      <c r="D162" s="139" t="s">
        <v>114</v>
      </c>
      <c r="E162" s="140" t="s">
        <v>242</v>
      </c>
      <c r="F162" s="141" t="s">
        <v>243</v>
      </c>
      <c r="G162" s="142" t="s">
        <v>244</v>
      </c>
      <c r="H162" s="143">
        <v>1</v>
      </c>
      <c r="I162" s="144">
        <v>0</v>
      </c>
      <c r="J162" s="144">
        <f>ROUND(I162*H162,2)</f>
        <v>0</v>
      </c>
      <c r="K162" s="145"/>
      <c r="L162" s="27"/>
      <c r="M162" s="146" t="s">
        <v>1</v>
      </c>
      <c r="N162" s="147" t="s">
        <v>34</v>
      </c>
      <c r="O162" s="148">
        <v>0</v>
      </c>
      <c r="P162" s="148">
        <f>O162*H162</f>
        <v>0</v>
      </c>
      <c r="Q162" s="148">
        <v>0</v>
      </c>
      <c r="R162" s="148">
        <f>Q162*H162</f>
        <v>0</v>
      </c>
      <c r="S162" s="148">
        <v>0</v>
      </c>
      <c r="T162" s="149">
        <f>S162*H162</f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0" t="s">
        <v>245</v>
      </c>
      <c r="AT162" s="150" t="s">
        <v>114</v>
      </c>
      <c r="AU162" s="150" t="s">
        <v>77</v>
      </c>
      <c r="AY162" s="14" t="s">
        <v>112</v>
      </c>
      <c r="BE162" s="151">
        <f>IF(N162="základní",J162,0)</f>
        <v>0</v>
      </c>
      <c r="BF162" s="151">
        <f>IF(N162="snížená",J162,0)</f>
        <v>0</v>
      </c>
      <c r="BG162" s="151">
        <f>IF(N162="zákl. přenesená",J162,0)</f>
        <v>0</v>
      </c>
      <c r="BH162" s="151">
        <f>IF(N162="sníž. přenesená",J162,0)</f>
        <v>0</v>
      </c>
      <c r="BI162" s="151">
        <f>IF(N162="nulová",J162,0)</f>
        <v>0</v>
      </c>
      <c r="BJ162" s="14" t="s">
        <v>75</v>
      </c>
      <c r="BK162" s="151">
        <f>ROUND(I162*H162,2)</f>
        <v>0</v>
      </c>
      <c r="BL162" s="14" t="s">
        <v>245</v>
      </c>
      <c r="BM162" s="150" t="s">
        <v>246</v>
      </c>
    </row>
    <row r="163" spans="1:47" s="2" customFormat="1" ht="117">
      <c r="A163" s="26"/>
      <c r="B163" s="27"/>
      <c r="C163" s="26"/>
      <c r="D163" s="152" t="s">
        <v>120</v>
      </c>
      <c r="E163" s="26"/>
      <c r="F163" s="153" t="s">
        <v>247</v>
      </c>
      <c r="G163" s="26"/>
      <c r="H163" s="26"/>
      <c r="I163" s="26"/>
      <c r="J163" s="26"/>
      <c r="K163" s="26"/>
      <c r="L163" s="27"/>
      <c r="M163" s="158"/>
      <c r="N163" s="159"/>
      <c r="O163" s="160"/>
      <c r="P163" s="160"/>
      <c r="Q163" s="160"/>
      <c r="R163" s="160"/>
      <c r="S163" s="160"/>
      <c r="T163" s="161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T163" s="14" t="s">
        <v>120</v>
      </c>
      <c r="AU163" s="14" t="s">
        <v>77</v>
      </c>
    </row>
    <row r="164" spans="1:31" s="2" customFormat="1" ht="6.95" customHeight="1">
      <c r="A164" s="26"/>
      <c r="B164" s="41"/>
      <c r="C164" s="42"/>
      <c r="D164" s="42"/>
      <c r="E164" s="42"/>
      <c r="F164" s="42"/>
      <c r="G164" s="42"/>
      <c r="H164" s="42"/>
      <c r="I164" s="42"/>
      <c r="J164" s="42"/>
      <c r="K164" s="42"/>
      <c r="L164" s="27"/>
      <c r="M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</row>
  </sheetData>
  <autoFilter ref="C123:K163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25"/>
  <sheetViews>
    <sheetView showGridLines="0" tabSelected="1" workbookViewId="0" topLeftCell="A89">
      <selection activeCell="W124" sqref="W124"/>
    </sheetView>
  </sheetViews>
  <sheetFormatPr defaultColWidth="9.140625" defaultRowHeight="12"/>
  <cols>
    <col min="1" max="1" width="8.421875" style="1" customWidth="1"/>
    <col min="2" max="2" width="1.1484375" style="1" customWidth="1"/>
    <col min="3" max="3" width="4.28125" style="1" customWidth="1"/>
    <col min="4" max="4" width="4.421875" style="1" customWidth="1"/>
    <col min="5" max="5" width="17.421875" style="1" customWidth="1"/>
    <col min="6" max="6" width="52.140625" style="1" customWidth="1"/>
    <col min="7" max="7" width="7.7109375" style="1" customWidth="1"/>
    <col min="8" max="8" width="14.28125" style="1" customWidth="1"/>
    <col min="9" max="9" width="16.140625" style="1" customWidth="1"/>
    <col min="10" max="10" width="22.8515625" style="1" customWidth="1"/>
    <col min="11" max="11" width="22.8515625" style="1" hidden="1" customWidth="1"/>
    <col min="12" max="12" width="9.421875" style="1" customWidth="1"/>
    <col min="13" max="13" width="11.140625" style="1" hidden="1" customWidth="1"/>
    <col min="14" max="14" width="9.140625" style="1" hidden="1" customWidth="1"/>
    <col min="15" max="20" width="14.421875" style="1" hidden="1" customWidth="1"/>
    <col min="21" max="21" width="16.7109375" style="1" hidden="1" customWidth="1"/>
    <col min="22" max="22" width="12.7109375" style="1" customWidth="1"/>
    <col min="23" max="23" width="16.7109375" style="1" customWidth="1"/>
    <col min="24" max="24" width="12.7109375" style="1" customWidth="1"/>
    <col min="25" max="25" width="15.421875" style="1" customWidth="1"/>
    <col min="26" max="26" width="11.28125" style="1" customWidth="1"/>
    <col min="27" max="27" width="15.421875" style="1" customWidth="1"/>
    <col min="28" max="28" width="16.7109375" style="1" customWidth="1"/>
    <col min="29" max="29" width="11.28125" style="1" customWidth="1"/>
    <col min="30" max="30" width="15.421875" style="1" customWidth="1"/>
    <col min="31" max="31" width="16.7109375" style="1" customWidth="1"/>
    <col min="44" max="65" width="9.140625" style="1" hidden="1" customWidth="1"/>
  </cols>
  <sheetData>
    <row r="1" ht="12">
      <c r="A1" s="87"/>
    </row>
    <row r="2" spans="12:46" s="1" customFormat="1" ht="36.95" customHeight="1">
      <c r="L2" s="183" t="s">
        <v>5</v>
      </c>
      <c r="M2" s="163"/>
      <c r="N2" s="163"/>
      <c r="O2" s="163"/>
      <c r="P2" s="163"/>
      <c r="Q2" s="163"/>
      <c r="R2" s="163"/>
      <c r="S2" s="163"/>
      <c r="T2" s="163"/>
      <c r="U2" s="163"/>
      <c r="V2" s="163"/>
      <c r="AT2" s="14" t="s">
        <v>80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77</v>
      </c>
    </row>
    <row r="4" spans="2:46" s="1" customFormat="1" ht="24.95" customHeight="1">
      <c r="B4" s="17"/>
      <c r="D4" s="18" t="s">
        <v>81</v>
      </c>
      <c r="L4" s="17"/>
      <c r="M4" s="88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3" t="s">
        <v>14</v>
      </c>
      <c r="L6" s="17"/>
    </row>
    <row r="7" spans="2:12" s="1" customFormat="1" ht="15" customHeight="1">
      <c r="B7" s="17"/>
      <c r="E7" s="197" t="str">
        <f>'Rekapitulace stavby'!K6</f>
        <v>II/422 Kyjov - ulice Brandlova</v>
      </c>
      <c r="F7" s="198"/>
      <c r="G7" s="198"/>
      <c r="H7" s="198"/>
      <c r="L7" s="17"/>
    </row>
    <row r="8" spans="1:31" s="2" customFormat="1" ht="12" customHeight="1">
      <c r="A8" s="26"/>
      <c r="B8" s="27"/>
      <c r="C8" s="26"/>
      <c r="D8" s="23" t="s">
        <v>82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s="2" customFormat="1" ht="15" customHeight="1">
      <c r="A9" s="26"/>
      <c r="B9" s="27"/>
      <c r="C9" s="26"/>
      <c r="D9" s="26"/>
      <c r="E9" s="194" t="s">
        <v>248</v>
      </c>
      <c r="F9" s="196"/>
      <c r="G9" s="196"/>
      <c r="H9" s="196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" customFormat="1" ht="12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2" customHeight="1">
      <c r="A11" s="26"/>
      <c r="B11" s="27"/>
      <c r="C11" s="26"/>
      <c r="D11" s="23" t="s">
        <v>16</v>
      </c>
      <c r="E11" s="26"/>
      <c r="F11" s="21" t="s">
        <v>1</v>
      </c>
      <c r="G11" s="26"/>
      <c r="H11" s="26"/>
      <c r="I11" s="23" t="s">
        <v>17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 customHeight="1">
      <c r="A12" s="26"/>
      <c r="B12" s="27"/>
      <c r="C12" s="26"/>
      <c r="D12" s="23" t="s">
        <v>18</v>
      </c>
      <c r="E12" s="26"/>
      <c r="F12" s="21" t="s">
        <v>19</v>
      </c>
      <c r="G12" s="26"/>
      <c r="H12" s="26"/>
      <c r="I12" s="23" t="s">
        <v>20</v>
      </c>
      <c r="J12" s="49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12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tr">
        <f>IF('Rekapitulace stavby'!AN10="","",'Rekapitulace stavby'!AN10)</f>
        <v/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8" customHeight="1">
      <c r="A15" s="26"/>
      <c r="B15" s="27"/>
      <c r="C15" s="26"/>
      <c r="D15" s="26"/>
      <c r="E15" s="21" t="str">
        <f>IF('Rekapitulace stavby'!E11="","",'Rekapitulace stavby'!E11)</f>
        <v xml:space="preserve"> </v>
      </c>
      <c r="F15" s="26"/>
      <c r="G15" s="26"/>
      <c r="H15" s="26"/>
      <c r="I15" s="23" t="s">
        <v>23</v>
      </c>
      <c r="J15" s="21" t="str">
        <f>IF('Rekapitulace stavby'!AN11="","",'Rekapitulace stavby'!AN11)</f>
        <v/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22</v>
      </c>
      <c r="J17" s="21" t="str">
        <f>'Rekapitulace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62" t="str">
        <f>'Rekapitulace stavby'!E14</f>
        <v xml:space="preserve"> </v>
      </c>
      <c r="F18" s="162"/>
      <c r="G18" s="162"/>
      <c r="H18" s="162"/>
      <c r="I18" s="23" t="s">
        <v>23</v>
      </c>
      <c r="J18" s="21" t="str">
        <f>'Rekapitulace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22</v>
      </c>
      <c r="J20" s="21" t="str">
        <f>IF('Rekapitulace stavby'!AN16="","",'Rekapitulace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IF('Rekapitulace stavby'!E17="","",'Rekapitulace stavby'!E17)</f>
        <v xml:space="preserve"> </v>
      </c>
      <c r="F21" s="26"/>
      <c r="G21" s="26"/>
      <c r="H21" s="26"/>
      <c r="I21" s="23" t="s">
        <v>23</v>
      </c>
      <c r="J21" s="21" t="str">
        <f>IF('Rekapitulace stavby'!AN17="","",'Rekapitulace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22</v>
      </c>
      <c r="J23" s="21" t="str">
        <f>IF('Rekapitulace stavby'!AN19="","",'Rekapitulace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IF('Rekapitulace stavby'!E20="","",'Rekapitulace stavby'!E20)</f>
        <v xml:space="preserve"> </v>
      </c>
      <c r="F24" s="26"/>
      <c r="G24" s="26"/>
      <c r="H24" s="26"/>
      <c r="I24" s="23" t="s">
        <v>23</v>
      </c>
      <c r="J24" s="21" t="str">
        <f>IF('Rekapitulace stavby'!AN20="","",'Rekapitulace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5" customHeight="1">
      <c r="A27" s="89"/>
      <c r="B27" s="90"/>
      <c r="C27" s="89"/>
      <c r="D27" s="89"/>
      <c r="E27" s="165" t="s">
        <v>1</v>
      </c>
      <c r="F27" s="165"/>
      <c r="G27" s="165"/>
      <c r="H27" s="165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29</v>
      </c>
      <c r="E30" s="26"/>
      <c r="F30" s="26"/>
      <c r="G30" s="26"/>
      <c r="H30" s="26"/>
      <c r="I30" s="26"/>
      <c r="J30" s="65">
        <f>ROUND(J119,2)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33</v>
      </c>
      <c r="E33" s="23" t="s">
        <v>34</v>
      </c>
      <c r="F33" s="94">
        <f>ROUND((SUM(BE119:BE124)),2)</f>
        <v>0</v>
      </c>
      <c r="G33" s="26"/>
      <c r="H33" s="26"/>
      <c r="I33" s="95">
        <v>0.21</v>
      </c>
      <c r="J33" s="94">
        <f>ROUND(((SUM(BE119:BE124))*I33),2)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35</v>
      </c>
      <c r="F34" s="94">
        <f>ROUND((SUM(BF119:BF124)),2)</f>
        <v>0</v>
      </c>
      <c r="G34" s="26"/>
      <c r="H34" s="26"/>
      <c r="I34" s="95">
        <v>0.12</v>
      </c>
      <c r="J34" s="94">
        <f>ROUND(((SUM(BF119:BF124))*I34),2)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 hidden="1">
      <c r="A35" s="26"/>
      <c r="B35" s="27"/>
      <c r="C35" s="26"/>
      <c r="D35" s="26"/>
      <c r="E35" s="23" t="s">
        <v>36</v>
      </c>
      <c r="F35" s="94">
        <f>ROUND((SUM(BG119:BG124)),2)</f>
        <v>0</v>
      </c>
      <c r="G35" s="26"/>
      <c r="H35" s="26"/>
      <c r="I35" s="95">
        <v>0.21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 hidden="1">
      <c r="A36" s="26"/>
      <c r="B36" s="27"/>
      <c r="C36" s="26"/>
      <c r="D36" s="26"/>
      <c r="E36" s="23" t="s">
        <v>37</v>
      </c>
      <c r="F36" s="94">
        <f>ROUND((SUM(BH119:BH124)),2)</f>
        <v>0</v>
      </c>
      <c r="G36" s="26"/>
      <c r="H36" s="26"/>
      <c r="I36" s="95">
        <v>0.12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 hidden="1">
      <c r="A37" s="26"/>
      <c r="B37" s="27"/>
      <c r="C37" s="26"/>
      <c r="D37" s="26"/>
      <c r="E37" s="23" t="s">
        <v>38</v>
      </c>
      <c r="F37" s="94">
        <f>ROUND((SUM(BI119:BI124)),2)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39</v>
      </c>
      <c r="E39" s="54"/>
      <c r="F39" s="54"/>
      <c r="G39" s="98" t="s">
        <v>40</v>
      </c>
      <c r="H39" s="99" t="s">
        <v>41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6"/>
      <c r="D50" s="37" t="s">
        <v>42</v>
      </c>
      <c r="E50" s="38"/>
      <c r="F50" s="38"/>
      <c r="G50" s="37" t="s">
        <v>43</v>
      </c>
      <c r="H50" s="38"/>
      <c r="I50" s="38"/>
      <c r="J50" s="38"/>
      <c r="K50" s="38"/>
      <c r="L50" s="36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6"/>
      <c r="B61" s="27"/>
      <c r="C61" s="26"/>
      <c r="D61" s="39" t="s">
        <v>44</v>
      </c>
      <c r="E61" s="29"/>
      <c r="F61" s="102" t="s">
        <v>45</v>
      </c>
      <c r="G61" s="39" t="s">
        <v>44</v>
      </c>
      <c r="H61" s="29"/>
      <c r="I61" s="29"/>
      <c r="J61" s="103" t="s">
        <v>45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6"/>
      <c r="B65" s="27"/>
      <c r="C65" s="26"/>
      <c r="D65" s="37" t="s">
        <v>46</v>
      </c>
      <c r="E65" s="40"/>
      <c r="F65" s="40"/>
      <c r="G65" s="37" t="s">
        <v>47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6"/>
      <c r="B76" s="27"/>
      <c r="C76" s="26"/>
      <c r="D76" s="39" t="s">
        <v>44</v>
      </c>
      <c r="E76" s="29"/>
      <c r="F76" s="102" t="s">
        <v>45</v>
      </c>
      <c r="G76" s="39" t="s">
        <v>44</v>
      </c>
      <c r="H76" s="29"/>
      <c r="I76" s="29"/>
      <c r="J76" s="103" t="s">
        <v>45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84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14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5" customHeight="1">
      <c r="A85" s="26"/>
      <c r="B85" s="27"/>
      <c r="C85" s="26"/>
      <c r="D85" s="26"/>
      <c r="E85" s="197" t="str">
        <f>E7</f>
        <v>II/422 Kyjov - ulice Brandlova</v>
      </c>
      <c r="F85" s="198"/>
      <c r="G85" s="198"/>
      <c r="H85" s="198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2" customFormat="1" ht="12" customHeight="1">
      <c r="A86" s="26"/>
      <c r="B86" s="27"/>
      <c r="C86" s="23" t="s">
        <v>82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 s="2" customFormat="1" ht="15" customHeight="1">
      <c r="A87" s="26"/>
      <c r="B87" s="27"/>
      <c r="C87" s="26"/>
      <c r="D87" s="26"/>
      <c r="E87" s="194" t="str">
        <f>E9</f>
        <v>02 - Vedlejší a ostatní náklady</v>
      </c>
      <c r="F87" s="196"/>
      <c r="G87" s="196"/>
      <c r="H87" s="196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2" customHeight="1">
      <c r="A89" s="26"/>
      <c r="B89" s="27"/>
      <c r="C89" s="23" t="s">
        <v>18</v>
      </c>
      <c r="D89" s="26"/>
      <c r="E89" s="26"/>
      <c r="F89" s="21" t="str">
        <f>F12</f>
        <v xml:space="preserve"> </v>
      </c>
      <c r="G89" s="26"/>
      <c r="H89" s="26"/>
      <c r="I89" s="23" t="s">
        <v>20</v>
      </c>
      <c r="J89" s="49" t="str">
        <f>IF(J12="","",J12)</f>
        <v/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4.85" customHeight="1">
      <c r="A91" s="26"/>
      <c r="B91" s="27"/>
      <c r="C91" s="23" t="s">
        <v>21</v>
      </c>
      <c r="D91" s="26"/>
      <c r="E91" s="26"/>
      <c r="F91" s="21" t="str">
        <f>E15</f>
        <v xml:space="preserve"> </v>
      </c>
      <c r="G91" s="26"/>
      <c r="H91" s="26"/>
      <c r="I91" s="23" t="s">
        <v>25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14.85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29.25" customHeight="1">
      <c r="A94" s="26"/>
      <c r="B94" s="27"/>
      <c r="C94" s="104" t="s">
        <v>85</v>
      </c>
      <c r="D94" s="96"/>
      <c r="E94" s="96"/>
      <c r="F94" s="96"/>
      <c r="G94" s="96"/>
      <c r="H94" s="96"/>
      <c r="I94" s="96"/>
      <c r="J94" s="105" t="s">
        <v>86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6" t="s">
        <v>87</v>
      </c>
      <c r="D96" s="26"/>
      <c r="E96" s="26"/>
      <c r="F96" s="26"/>
      <c r="G96" s="26"/>
      <c r="H96" s="26"/>
      <c r="I96" s="26"/>
      <c r="J96" s="65">
        <f>J119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88</v>
      </c>
    </row>
    <row r="97" spans="2:12" s="9" customFormat="1" ht="24.95" customHeight="1">
      <c r="B97" s="107"/>
      <c r="D97" s="108" t="s">
        <v>95</v>
      </c>
      <c r="E97" s="109"/>
      <c r="F97" s="109"/>
      <c r="G97" s="109"/>
      <c r="H97" s="109"/>
      <c r="I97" s="109"/>
      <c r="J97" s="110">
        <f>J120</f>
        <v>0</v>
      </c>
      <c r="L97" s="107"/>
    </row>
    <row r="98" spans="2:12" s="10" customFormat="1" ht="19.9" customHeight="1">
      <c r="B98" s="111"/>
      <c r="D98" s="112" t="s">
        <v>96</v>
      </c>
      <c r="E98" s="113"/>
      <c r="F98" s="113"/>
      <c r="G98" s="113"/>
      <c r="H98" s="113"/>
      <c r="I98" s="113"/>
      <c r="J98" s="114">
        <f>J121</f>
        <v>0</v>
      </c>
      <c r="L98" s="111"/>
    </row>
    <row r="99" spans="2:12" s="10" customFormat="1" ht="19.9" customHeight="1">
      <c r="B99" s="111"/>
      <c r="D99" s="112" t="s">
        <v>249</v>
      </c>
      <c r="E99" s="113"/>
      <c r="F99" s="113"/>
      <c r="G99" s="113"/>
      <c r="H99" s="113"/>
      <c r="I99" s="113"/>
      <c r="J99" s="114">
        <f>J123</f>
        <v>0</v>
      </c>
      <c r="L99" s="111"/>
    </row>
    <row r="100" spans="1:31" s="2" customFormat="1" ht="21.75" customHeight="1">
      <c r="A100" s="26"/>
      <c r="B100" s="27"/>
      <c r="C100" s="26"/>
      <c r="D100" s="26"/>
      <c r="E100" s="26"/>
      <c r="F100" s="26"/>
      <c r="G100" s="26"/>
      <c r="H100" s="26"/>
      <c r="I100" s="26"/>
      <c r="J100" s="26"/>
      <c r="K100" s="26"/>
      <c r="L100" s="3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1" spans="1:31" s="2" customFormat="1" ht="6.95" customHeight="1">
      <c r="A101" s="26"/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3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5" spans="1:31" s="2" customFormat="1" ht="6.95" customHeight="1">
      <c r="A105" s="26"/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24.95" customHeight="1">
      <c r="A106" s="26"/>
      <c r="B106" s="27"/>
      <c r="C106" s="18" t="s">
        <v>97</v>
      </c>
      <c r="D106" s="26"/>
      <c r="E106" s="26"/>
      <c r="F106" s="26"/>
      <c r="G106" s="26"/>
      <c r="H106" s="26"/>
      <c r="I106" s="26"/>
      <c r="J106" s="26"/>
      <c r="K106" s="26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6.95" customHeight="1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12" customHeight="1">
      <c r="A108" s="26"/>
      <c r="B108" s="27"/>
      <c r="C108" s="23" t="s">
        <v>14</v>
      </c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5" customHeight="1">
      <c r="A109" s="26"/>
      <c r="B109" s="27"/>
      <c r="C109" s="26"/>
      <c r="D109" s="26"/>
      <c r="E109" s="197" t="str">
        <f>E7</f>
        <v>II/422 Kyjov - ulice Brandlova</v>
      </c>
      <c r="F109" s="198"/>
      <c r="G109" s="198"/>
      <c r="H109" s="198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>
      <c r="A110" s="26"/>
      <c r="B110" s="27"/>
      <c r="C110" s="23" t="s">
        <v>82</v>
      </c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5" customHeight="1">
      <c r="A111" s="26"/>
      <c r="B111" s="27"/>
      <c r="C111" s="26"/>
      <c r="D111" s="26"/>
      <c r="E111" s="194" t="str">
        <f>E9</f>
        <v>02 - Vedlejší a ostatní náklady</v>
      </c>
      <c r="F111" s="196"/>
      <c r="G111" s="196"/>
      <c r="H111" s="19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6.95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12" customHeight="1">
      <c r="A113" s="26"/>
      <c r="B113" s="27"/>
      <c r="C113" s="23" t="s">
        <v>18</v>
      </c>
      <c r="D113" s="26"/>
      <c r="E113" s="26"/>
      <c r="F113" s="21" t="str">
        <f>F12</f>
        <v xml:space="preserve"> </v>
      </c>
      <c r="G113" s="26"/>
      <c r="H113" s="26"/>
      <c r="I113" s="23" t="s">
        <v>20</v>
      </c>
      <c r="J113" s="49" t="str">
        <f>IF(J12="","",J12)</f>
        <v/>
      </c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6.9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14.85" customHeight="1">
      <c r="A115" s="26"/>
      <c r="B115" s="27"/>
      <c r="C115" s="23" t="s">
        <v>21</v>
      </c>
      <c r="D115" s="26"/>
      <c r="E115" s="26"/>
      <c r="F115" s="21" t="str">
        <f>E15</f>
        <v xml:space="preserve"> </v>
      </c>
      <c r="G115" s="26"/>
      <c r="H115" s="26"/>
      <c r="I115" s="23" t="s">
        <v>25</v>
      </c>
      <c r="J115" s="24" t="str">
        <f>E21</f>
        <v xml:space="preserve"> </v>
      </c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14.85" customHeight="1">
      <c r="A116" s="26"/>
      <c r="B116" s="27"/>
      <c r="C116" s="23" t="s">
        <v>24</v>
      </c>
      <c r="D116" s="26"/>
      <c r="E116" s="26"/>
      <c r="F116" s="21" t="str">
        <f>IF(E18="","",E18)</f>
        <v xml:space="preserve"> </v>
      </c>
      <c r="G116" s="26"/>
      <c r="H116" s="26"/>
      <c r="I116" s="23" t="s">
        <v>27</v>
      </c>
      <c r="J116" s="24" t="str">
        <f>E24</f>
        <v xml:space="preserve"> </v>
      </c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10.3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11" customFormat="1" ht="29.25" customHeight="1">
      <c r="A118" s="115"/>
      <c r="B118" s="116"/>
      <c r="C118" s="117" t="s">
        <v>98</v>
      </c>
      <c r="D118" s="118" t="s">
        <v>54</v>
      </c>
      <c r="E118" s="118" t="s">
        <v>50</v>
      </c>
      <c r="F118" s="118" t="s">
        <v>51</v>
      </c>
      <c r="G118" s="118" t="s">
        <v>99</v>
      </c>
      <c r="H118" s="118" t="s">
        <v>100</v>
      </c>
      <c r="I118" s="118" t="s">
        <v>101</v>
      </c>
      <c r="J118" s="119" t="s">
        <v>86</v>
      </c>
      <c r="K118" s="120" t="s">
        <v>102</v>
      </c>
      <c r="L118" s="121"/>
      <c r="M118" s="56" t="s">
        <v>1</v>
      </c>
      <c r="N118" s="57" t="s">
        <v>33</v>
      </c>
      <c r="O118" s="57" t="s">
        <v>103</v>
      </c>
      <c r="P118" s="57" t="s">
        <v>104</v>
      </c>
      <c r="Q118" s="57" t="s">
        <v>105</v>
      </c>
      <c r="R118" s="57" t="s">
        <v>106</v>
      </c>
      <c r="S118" s="57" t="s">
        <v>107</v>
      </c>
      <c r="T118" s="58" t="s">
        <v>108</v>
      </c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</row>
    <row r="119" spans="1:63" s="2" customFormat="1" ht="22.9" customHeight="1">
      <c r="A119" s="26"/>
      <c r="B119" s="27"/>
      <c r="C119" s="63" t="s">
        <v>109</v>
      </c>
      <c r="D119" s="26"/>
      <c r="E119" s="26"/>
      <c r="F119" s="26"/>
      <c r="G119" s="26"/>
      <c r="H119" s="26"/>
      <c r="I119" s="26"/>
      <c r="J119" s="122">
        <f>BK119</f>
        <v>0</v>
      </c>
      <c r="K119" s="26"/>
      <c r="L119" s="27"/>
      <c r="M119" s="59"/>
      <c r="N119" s="50"/>
      <c r="O119" s="60"/>
      <c r="P119" s="123">
        <f>P120</f>
        <v>0</v>
      </c>
      <c r="Q119" s="60"/>
      <c r="R119" s="123">
        <f>R120</f>
        <v>0</v>
      </c>
      <c r="S119" s="60"/>
      <c r="T119" s="124">
        <f>T120</f>
        <v>0</v>
      </c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T119" s="14" t="s">
        <v>68</v>
      </c>
      <c r="AU119" s="14" t="s">
        <v>88</v>
      </c>
      <c r="BK119" s="125">
        <f>BK120</f>
        <v>0</v>
      </c>
    </row>
    <row r="120" spans="2:63" s="12" customFormat="1" ht="25.9" customHeight="1">
      <c r="B120" s="126"/>
      <c r="D120" s="127" t="s">
        <v>68</v>
      </c>
      <c r="E120" s="128" t="s">
        <v>237</v>
      </c>
      <c r="F120" s="128" t="s">
        <v>238</v>
      </c>
      <c r="J120" s="129">
        <f>BK120</f>
        <v>0</v>
      </c>
      <c r="L120" s="126"/>
      <c r="M120" s="130"/>
      <c r="N120" s="131"/>
      <c r="O120" s="131"/>
      <c r="P120" s="132">
        <f>P121+P123</f>
        <v>0</v>
      </c>
      <c r="Q120" s="131"/>
      <c r="R120" s="132">
        <f>R121+R123</f>
        <v>0</v>
      </c>
      <c r="S120" s="131"/>
      <c r="T120" s="133">
        <f>T121+T123</f>
        <v>0</v>
      </c>
      <c r="AR120" s="127" t="s">
        <v>133</v>
      </c>
      <c r="AT120" s="134" t="s">
        <v>68</v>
      </c>
      <c r="AU120" s="134" t="s">
        <v>69</v>
      </c>
      <c r="AY120" s="127" t="s">
        <v>112</v>
      </c>
      <c r="BK120" s="135">
        <f>BK121+BK123</f>
        <v>0</v>
      </c>
    </row>
    <row r="121" spans="2:63" s="12" customFormat="1" ht="22.9" customHeight="1">
      <c r="B121" s="126"/>
      <c r="D121" s="127" t="s">
        <v>68</v>
      </c>
      <c r="E121" s="136" t="s">
        <v>239</v>
      </c>
      <c r="F121" s="136" t="s">
        <v>240</v>
      </c>
      <c r="J121" s="137">
        <f>BK121</f>
        <v>0</v>
      </c>
      <c r="L121" s="126"/>
      <c r="M121" s="130"/>
      <c r="N121" s="131"/>
      <c r="O121" s="131"/>
      <c r="P121" s="132">
        <f>SUM(P122:P122)</f>
        <v>0</v>
      </c>
      <c r="Q121" s="131"/>
      <c r="R121" s="132">
        <f>SUM(R122:R122)</f>
        <v>0</v>
      </c>
      <c r="S121" s="131"/>
      <c r="T121" s="133">
        <f>SUM(T122:T122)</f>
        <v>0</v>
      </c>
      <c r="AR121" s="127" t="s">
        <v>133</v>
      </c>
      <c r="AT121" s="134" t="s">
        <v>68</v>
      </c>
      <c r="AU121" s="134" t="s">
        <v>75</v>
      </c>
      <c r="AY121" s="127" t="s">
        <v>112</v>
      </c>
      <c r="BK121" s="135">
        <f>SUM(BK122:BK122)</f>
        <v>0</v>
      </c>
    </row>
    <row r="122" spans="1:65" s="2" customFormat="1" ht="15" customHeight="1">
      <c r="A122" s="26"/>
      <c r="B122" s="138"/>
      <c r="C122" s="139" t="s">
        <v>75</v>
      </c>
      <c r="D122" s="139" t="s">
        <v>114</v>
      </c>
      <c r="E122" s="140" t="s">
        <v>250</v>
      </c>
      <c r="F122" s="141" t="s">
        <v>240</v>
      </c>
      <c r="G122" s="142" t="s">
        <v>251</v>
      </c>
      <c r="H122" s="143">
        <v>1</v>
      </c>
      <c r="I122" s="144">
        <v>0</v>
      </c>
      <c r="J122" s="144">
        <f>ROUND(I122*H122,2)</f>
        <v>0</v>
      </c>
      <c r="K122" s="145"/>
      <c r="L122" s="27"/>
      <c r="M122" s="146" t="s">
        <v>1</v>
      </c>
      <c r="N122" s="147" t="s">
        <v>34</v>
      </c>
      <c r="O122" s="148">
        <v>0</v>
      </c>
      <c r="P122" s="148">
        <f>O122*H122</f>
        <v>0</v>
      </c>
      <c r="Q122" s="148">
        <v>0</v>
      </c>
      <c r="R122" s="148">
        <f>Q122*H122</f>
        <v>0</v>
      </c>
      <c r="S122" s="148">
        <v>0</v>
      </c>
      <c r="T122" s="149">
        <f>S122*H122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50" t="s">
        <v>245</v>
      </c>
      <c r="AT122" s="150" t="s">
        <v>114</v>
      </c>
      <c r="AU122" s="150" t="s">
        <v>77</v>
      </c>
      <c r="AY122" s="14" t="s">
        <v>112</v>
      </c>
      <c r="BE122" s="151">
        <f>IF(N122="základní",J122,0)</f>
        <v>0</v>
      </c>
      <c r="BF122" s="151">
        <f>IF(N122="snížená",J122,0)</f>
        <v>0</v>
      </c>
      <c r="BG122" s="151">
        <f>IF(N122="zákl. přenesená",J122,0)</f>
        <v>0</v>
      </c>
      <c r="BH122" s="151">
        <f>IF(N122="sníž. přenesená",J122,0)</f>
        <v>0</v>
      </c>
      <c r="BI122" s="151">
        <f>IF(N122="nulová",J122,0)</f>
        <v>0</v>
      </c>
      <c r="BJ122" s="14" t="s">
        <v>75</v>
      </c>
      <c r="BK122" s="151">
        <f>ROUND(I122*H122,2)</f>
        <v>0</v>
      </c>
      <c r="BL122" s="14" t="s">
        <v>245</v>
      </c>
      <c r="BM122" s="150" t="s">
        <v>252</v>
      </c>
    </row>
    <row r="123" spans="2:63" s="12" customFormat="1" ht="22.9" customHeight="1">
      <c r="B123" s="126"/>
      <c r="D123" s="127" t="s">
        <v>68</v>
      </c>
      <c r="E123" s="136" t="s">
        <v>253</v>
      </c>
      <c r="F123" s="136" t="s">
        <v>254</v>
      </c>
      <c r="J123" s="137">
        <f>BK123</f>
        <v>0</v>
      </c>
      <c r="L123" s="126"/>
      <c r="M123" s="130"/>
      <c r="N123" s="131"/>
      <c r="O123" s="131"/>
      <c r="P123" s="132">
        <f>SUM(P124:P124)</f>
        <v>0</v>
      </c>
      <c r="Q123" s="131"/>
      <c r="R123" s="132">
        <f>SUM(R124:R124)</f>
        <v>0</v>
      </c>
      <c r="S123" s="131"/>
      <c r="T123" s="133">
        <f>SUM(T124:T124)</f>
        <v>0</v>
      </c>
      <c r="AR123" s="127" t="s">
        <v>133</v>
      </c>
      <c r="AT123" s="134" t="s">
        <v>68</v>
      </c>
      <c r="AU123" s="134" t="s">
        <v>75</v>
      </c>
      <c r="AY123" s="127" t="s">
        <v>112</v>
      </c>
      <c r="BK123" s="135">
        <f>SUM(BK124:BK124)</f>
        <v>0</v>
      </c>
    </row>
    <row r="124" spans="1:65" s="2" customFormat="1" ht="15" customHeight="1">
      <c r="A124" s="26"/>
      <c r="B124" s="138"/>
      <c r="C124" s="139" t="s">
        <v>77</v>
      </c>
      <c r="D124" s="139" t="s">
        <v>114</v>
      </c>
      <c r="E124" s="140" t="s">
        <v>255</v>
      </c>
      <c r="F124" s="141" t="s">
        <v>256</v>
      </c>
      <c r="G124" s="142" t="s">
        <v>251</v>
      </c>
      <c r="H124" s="143">
        <v>1</v>
      </c>
      <c r="I124" s="144">
        <v>0</v>
      </c>
      <c r="J124" s="144">
        <f>ROUND(I124*H124,2)</f>
        <v>0</v>
      </c>
      <c r="K124" s="145"/>
      <c r="L124" s="27"/>
      <c r="M124" s="146" t="s">
        <v>1</v>
      </c>
      <c r="N124" s="147" t="s">
        <v>34</v>
      </c>
      <c r="O124" s="148">
        <v>0</v>
      </c>
      <c r="P124" s="148">
        <f>O124*H124</f>
        <v>0</v>
      </c>
      <c r="Q124" s="148">
        <v>0</v>
      </c>
      <c r="R124" s="148">
        <f>Q124*H124</f>
        <v>0</v>
      </c>
      <c r="S124" s="148">
        <v>0</v>
      </c>
      <c r="T124" s="149">
        <f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0" t="s">
        <v>245</v>
      </c>
      <c r="AT124" s="150" t="s">
        <v>114</v>
      </c>
      <c r="AU124" s="150" t="s">
        <v>77</v>
      </c>
      <c r="AY124" s="14" t="s">
        <v>112</v>
      </c>
      <c r="BE124" s="151">
        <f>IF(N124="základní",J124,0)</f>
        <v>0</v>
      </c>
      <c r="BF124" s="151">
        <f>IF(N124="snížená",J124,0)</f>
        <v>0</v>
      </c>
      <c r="BG124" s="151">
        <f>IF(N124="zákl. přenesená",J124,0)</f>
        <v>0</v>
      </c>
      <c r="BH124" s="151">
        <f>IF(N124="sníž. přenesená",J124,0)</f>
        <v>0</v>
      </c>
      <c r="BI124" s="151">
        <f>IF(N124="nulová",J124,0)</f>
        <v>0</v>
      </c>
      <c r="BJ124" s="14" t="s">
        <v>75</v>
      </c>
      <c r="BK124" s="151">
        <f>ROUND(I124*H124,2)</f>
        <v>0</v>
      </c>
      <c r="BL124" s="14" t="s">
        <v>245</v>
      </c>
      <c r="BM124" s="150" t="s">
        <v>257</v>
      </c>
    </row>
    <row r="125" spans="1:31" s="2" customFormat="1" ht="6.95" customHeight="1">
      <c r="A125" s="26"/>
      <c r="B125" s="41"/>
      <c r="C125" s="42"/>
      <c r="D125" s="42"/>
      <c r="E125" s="42"/>
      <c r="F125" s="42"/>
      <c r="G125" s="42"/>
      <c r="H125" s="42"/>
      <c r="I125" s="42"/>
      <c r="J125" s="42"/>
      <c r="K125" s="42"/>
      <c r="L125" s="27"/>
      <c r="M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</sheetData>
  <autoFilter ref="C118:K124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Dostál Jaroslav</dc:creator>
  <cp:keywords/>
  <dc:description/>
  <cp:lastModifiedBy>Dostál Jaroslav</cp:lastModifiedBy>
  <dcterms:created xsi:type="dcterms:W3CDTF">2024-04-19T08:17:35Z</dcterms:created>
  <dcterms:modified xsi:type="dcterms:W3CDTF">2024-04-24T06:39:30Z</dcterms:modified>
  <cp:category/>
  <cp:version/>
  <cp:contentType/>
  <cp:contentStatus/>
</cp:coreProperties>
</file>