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4\VZMR2224\6_OPRAVA_PUVODNICH_FASAD\"/>
    </mc:Choice>
  </mc:AlternateContent>
  <xr:revisionPtr revIDLastSave="0" documentId="8_{5CD2597C-4DB9-470C-9924-49727EE9BBE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tavba" sheetId="1" r:id="rId1"/>
    <sheet name="VzorPolozky" sheetId="10" state="hidden" r:id="rId2"/>
    <sheet name="02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01 Pol'!$A$1:$Y$69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8" i="12" s="1"/>
  <c r="I9" i="12"/>
  <c r="I8" i="12" s="1"/>
  <c r="K9" i="12"/>
  <c r="K8" i="12" s="1"/>
  <c r="O9" i="12"/>
  <c r="Q9" i="12"/>
  <c r="Q8" i="12" s="1"/>
  <c r="V9" i="12"/>
  <c r="V8" i="12" s="1"/>
  <c r="G18" i="12"/>
  <c r="I18" i="12"/>
  <c r="K18" i="12"/>
  <c r="M18" i="12"/>
  <c r="O18" i="12"/>
  <c r="O8" i="12" s="1"/>
  <c r="Q18" i="12"/>
  <c r="V18" i="12"/>
  <c r="G25" i="12"/>
  <c r="I25" i="12"/>
  <c r="K25" i="12"/>
  <c r="M25" i="12"/>
  <c r="O25" i="12"/>
  <c r="Q25" i="12"/>
  <c r="V25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0" i="12"/>
  <c r="I50" i="1" s="1"/>
  <c r="G41" i="12"/>
  <c r="M41" i="12" s="1"/>
  <c r="I41" i="12"/>
  <c r="I40" i="12" s="1"/>
  <c r="K41" i="12"/>
  <c r="O41" i="12"/>
  <c r="Q41" i="12"/>
  <c r="V41" i="12"/>
  <c r="G48" i="12"/>
  <c r="M48" i="12" s="1"/>
  <c r="I48" i="12"/>
  <c r="K48" i="12"/>
  <c r="O48" i="12"/>
  <c r="O40" i="12" s="1"/>
  <c r="Q48" i="12"/>
  <c r="V48" i="12"/>
  <c r="G50" i="12"/>
  <c r="M50" i="12" s="1"/>
  <c r="I50" i="12"/>
  <c r="K50" i="12"/>
  <c r="O50" i="12"/>
  <c r="Q50" i="12"/>
  <c r="V50" i="12"/>
  <c r="G52" i="12"/>
  <c r="I51" i="1" s="1"/>
  <c r="O52" i="12"/>
  <c r="G53" i="12"/>
  <c r="M53" i="12" s="1"/>
  <c r="M52" i="12" s="1"/>
  <c r="I53" i="12"/>
  <c r="I52" i="12" s="1"/>
  <c r="K53" i="12"/>
  <c r="K52" i="12" s="1"/>
  <c r="O53" i="12"/>
  <c r="Q53" i="12"/>
  <c r="Q52" i="12" s="1"/>
  <c r="V53" i="12"/>
  <c r="V52" i="12" s="1"/>
  <c r="G54" i="12"/>
  <c r="I52" i="1" s="1"/>
  <c r="I17" i="1" s="1"/>
  <c r="K54" i="12"/>
  <c r="O54" i="12"/>
  <c r="V54" i="12"/>
  <c r="G55" i="12"/>
  <c r="M55" i="12" s="1"/>
  <c r="M54" i="12" s="1"/>
  <c r="I55" i="12"/>
  <c r="I54" i="12" s="1"/>
  <c r="K55" i="12"/>
  <c r="O55" i="12"/>
  <c r="Q55" i="12"/>
  <c r="Q54" i="12" s="1"/>
  <c r="V55" i="12"/>
  <c r="G56" i="12"/>
  <c r="I53" i="1" s="1"/>
  <c r="I20" i="1" s="1"/>
  <c r="K56" i="12"/>
  <c r="O56" i="12"/>
  <c r="V56" i="12"/>
  <c r="G57" i="12"/>
  <c r="M57" i="12" s="1"/>
  <c r="M56" i="12" s="1"/>
  <c r="I57" i="12"/>
  <c r="I56" i="12" s="1"/>
  <c r="K57" i="12"/>
  <c r="O57" i="12"/>
  <c r="Q57" i="12"/>
  <c r="Q56" i="12" s="1"/>
  <c r="V57" i="12"/>
  <c r="AE59" i="12"/>
  <c r="F40" i="1" s="1"/>
  <c r="I19" i="1"/>
  <c r="I18" i="1"/>
  <c r="K40" i="12" l="1"/>
  <c r="V40" i="12"/>
  <c r="Q40" i="12"/>
  <c r="M40" i="12"/>
  <c r="G59" i="12"/>
  <c r="AF59" i="12"/>
  <c r="G39" i="1" s="1"/>
  <c r="G42" i="1" s="1"/>
  <c r="G25" i="1" s="1"/>
  <c r="A25" i="1" s="1"/>
  <c r="G26" i="1" s="1"/>
  <c r="F41" i="1"/>
  <c r="I49" i="1"/>
  <c r="F39" i="1"/>
  <c r="M9" i="12"/>
  <c r="M8" i="12" s="1"/>
  <c r="J28" i="1"/>
  <c r="J26" i="1"/>
  <c r="G38" i="1"/>
  <c r="F38" i="1"/>
  <c r="J23" i="1"/>
  <c r="J24" i="1"/>
  <c r="J25" i="1"/>
  <c r="J27" i="1"/>
  <c r="E24" i="1"/>
  <c r="E26" i="1"/>
  <c r="A26" i="1" l="1"/>
  <c r="G40" i="1"/>
  <c r="H40" i="1" s="1"/>
  <c r="I40" i="1" s="1"/>
  <c r="G41" i="1"/>
  <c r="H41" i="1" s="1"/>
  <c r="I41" i="1" s="1"/>
  <c r="F42" i="1"/>
  <c r="H39" i="1"/>
  <c r="I54" i="1"/>
  <c r="I16" i="1"/>
  <c r="I21" i="1" s="1"/>
  <c r="G23" i="1" l="1"/>
  <c r="A23" i="1" s="1"/>
  <c r="G28" i="1"/>
  <c r="H42" i="1"/>
  <c r="I39" i="1"/>
  <c r="I42" i="1" s="1"/>
  <c r="J52" i="1"/>
  <c r="J53" i="1"/>
  <c r="J50" i="1"/>
  <c r="J51" i="1"/>
  <c r="J49" i="1"/>
  <c r="J41" i="1" l="1"/>
  <c r="J39" i="1"/>
  <c r="J42" i="1" s="1"/>
  <c r="J40" i="1"/>
  <c r="J54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Vyskočil Vítězslav</author>
  </authors>
  <commentList>
    <comment ref="S6" authorId="0" shapeId="0" xr:uid="{1CDDFA00-2376-4CC4-B5B7-57A0194092F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B825DD-A5C0-4D5D-B43B-7A5080CFFC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<sst xmlns="http://schemas.openxmlformats.org/spreadsheetml/2006/main" count="323" uniqueCount="173">
  <si>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</si>
  <si>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</si>
  <si>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</si>
  <si>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</si>
  <si>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</si>
  <si>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</si>
  <si>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</si>
  <si>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</si>
  <si>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</si>
  <si>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</si>
  <si>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</si>
  <si>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</si>
  <si>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</si>
  <si>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</si>
  <si>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</si>
  <si>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</si>
  <si>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</si>
  <si>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</si>
  <si>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</si>
  <si>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</si>
  <si>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</si>
  <si>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</si>
  <si>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</si>
  <si>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</si>
  <si>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</si>
  <si>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</si>
  <si>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</si>
  <si>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</si>
  <si>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</si>
  <si>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</si>
  <si>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</si>
  <si>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</si>
  <si>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</si>
  <si>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</si>
  <si>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</si>
  <si>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</si>
  <si>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</si>
  <si>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</si>
  <si>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</si>
  <si>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</si>
  <si>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</si>
  <si>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Nátěr nadsoklové části fasády</t>
  </si>
  <si>
    <t>02</t>
  </si>
  <si>
    <t>Nátěr fasády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</si>
  <si>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</si>
  <si>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</si>
  <si>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</si>
  <si>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</si>
  <si>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</si>
  <si>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</si>
  <si>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</si>
  <si>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</si>
  <si>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</si>
  <si>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</si>
  <si>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</si>
  <si>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99</t>
  </si>
  <si>
    <t>Staveništní přesun hmot</t>
  </si>
  <si>
    <t>783</t>
  </si>
  <si>
    <t>Nátěry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</si>
  <si>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</si>
  <si>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</si>
  <si>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</si>
  <si>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</si>
  <si>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</si>
  <si>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</si>
  <si>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</si>
  <si>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</si>
  <si>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</si>
  <si>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</si>
  <si>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</si>
  <si>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</si>
  <si>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</si>
  <si>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</si>
  <si>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</si>
  <si>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</si>
  <si>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</si>
  <si>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</si>
  <si>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</si>
  <si>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</si>
  <si>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</si>
  <si>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</si>
  <si>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</si>
  <si>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</si>
  <si>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</si>
  <si>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</si>
  <si>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</si>
  <si>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</si>
  <si>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</si>
  <si>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</si>
  <si>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620991121</t>
  </si>
  <si>
    <t>Zakrývání výplní vnějších otvorů z lešení</t>
  </si>
  <si>
    <t>m2</t>
  </si>
  <si>
    <t>RTS 23/ I</t>
  </si>
  <si>
    <t>Indiv</t>
  </si>
  <si>
    <t>Práce</t>
  </si>
  <si>
    <t>Běžná</t>
  </si>
  <si>
    <t>POL1_</t>
  </si>
  <si>
    <t>Pohled2 : (3,0*4)+(2,0*3)+(1,0*14)+6+6+4</t>
  </si>
  <si>
    <t>VV</t>
  </si>
  <si>
    <t>Pohled3 : (5,0*10)+(6,0*10)+(2,0*13)</t>
  </si>
  <si>
    <t>Pohled5 : 0</t>
  </si>
  <si>
    <t>Pohled6 : (5,0*8)+(4,0*14)+3,0</t>
  </si>
  <si>
    <t>Pohled7 : (5,0*14)+(4,0*28)</t>
  </si>
  <si>
    <t>Pohled10 : (5,0*3)+(3,0*3)+2</t>
  </si>
  <si>
    <t>Mezisoučet</t>
  </si>
  <si>
    <t>ostatní zakrývání : 120</t>
  </si>
  <si>
    <t>622412323</t>
  </si>
  <si>
    <t>Nátěr stěn vnějších, slož.3-4 , Weber, silikonový</t>
  </si>
  <si>
    <t>Pohled2 : 45,0+19,0+29,0+4,0+31,0+54,0+55,0+20,0+17,0+1,0+1,0+34,0+4,0+2,0+4,0</t>
  </si>
  <si>
    <t>Pohled3 : 11,0+15,0+165,0+75,0+46,0+8,0</t>
  </si>
  <si>
    <t>Pohled5 : 79,0</t>
  </si>
  <si>
    <t>Pohled6 : 84,0+167,0+31,0+41,0+47,0+47,0</t>
  </si>
  <si>
    <t>Pohled7 : 75,0+193,0+10,0+9,0</t>
  </si>
  <si>
    <t>Pohled10 : 50,0+99,0</t>
  </si>
  <si>
    <t>6224123239R00</t>
  </si>
  <si>
    <t>Nátěr stěn vnějších, slož.3-4 , Weber, silikonový říms, okeních šabrán, ostění</t>
  </si>
  <si>
    <t>Vlastní</t>
  </si>
  <si>
    <t>Pohled2 : (7,9+6,5)*3</t>
  </si>
  <si>
    <t>Pohled3 : 60,0*3</t>
  </si>
  <si>
    <t>Pohled5 : 4,0*3</t>
  </si>
  <si>
    <t>Pohled6 : 58,0*3</t>
  </si>
  <si>
    <t>Pohled7 : 62,0*3</t>
  </si>
  <si>
    <t>Pohled10 : 16,0*3</t>
  </si>
  <si>
    <t>784459001</t>
  </si>
  <si>
    <t>Zhotovení styku dvou barev</t>
  </si>
  <si>
    <t>m</t>
  </si>
  <si>
    <t>711212311</t>
  </si>
  <si>
    <t>Penetrace savých podkladů weberpodklad A</t>
  </si>
  <si>
    <t>Odkaz na mn. položky pořadí 2 : 1572,00000</t>
  </si>
  <si>
    <t>Odkaz na mn. položky pořadí 3 : 643,20000</t>
  </si>
  <si>
    <t>622904215</t>
  </si>
  <si>
    <t>Očištění organických nečiistot z fasád slož.3-5</t>
  </si>
  <si>
    <t>622397112</t>
  </si>
  <si>
    <t>Oprava KZS,plocha do 0,09 m2,EPS,silikonová omítka, Oprava prasklin tmelem - odhad</t>
  </si>
  <si>
    <t>kpl</t>
  </si>
  <si>
    <t>941941042</t>
  </si>
  <si>
    <t>Montáž lešení leh.řad.s podlahami,š.1,2 m, H 30 m</t>
  </si>
  <si>
    <t>Pohled2 : 132,0+373,0</t>
  </si>
  <si>
    <t>Pohled3 : 607,0</t>
  </si>
  <si>
    <t>Pohled5 : 131,0</t>
  </si>
  <si>
    <t>Pohled6 : 557,0+86,0+86,0</t>
  </si>
  <si>
    <t>Pohled7 : 626,0</t>
  </si>
  <si>
    <t>Pohled10 : 248,0</t>
  </si>
  <si>
    <t>941941842</t>
  </si>
  <si>
    <t>Demontáž lešení leh.řad.s podlahami,š.1,2 m,H 30 m</t>
  </si>
  <si>
    <t>Odkaz na mn. položky pořadí 8 : 2846,00000*2,5</t>
  </si>
  <si>
    <t>941941292</t>
  </si>
  <si>
    <t>Příplatek za každý měsíc použití lešení k pol.1042</t>
  </si>
  <si>
    <t>Odkaz na mn. položky pořadí 8 : 2846,00000</t>
  </si>
  <si>
    <t>999281108</t>
  </si>
  <si>
    <t>Přesun hmot pro opravy a údržbu do výšky 12 m</t>
  </si>
  <si>
    <t>t</t>
  </si>
  <si>
    <t>Přesun hmot</t>
  </si>
  <si>
    <t>POL7_</t>
  </si>
  <si>
    <t>783522000</t>
  </si>
  <si>
    <t>Nátěr syntet. klempířských konstrukcí  - odhad</t>
  </si>
  <si>
    <t>005121 R</t>
  </si>
  <si>
    <t>Zařízení staveniště, doprava, přesun kapacit</t>
  </si>
  <si>
    <t>Soubor</t>
  </si>
  <si>
    <t>VRN</t>
  </si>
  <si>
    <t>POL99_8</t>
  </si>
  <si>
    <t>SUM</t>
  </si>
  <si>
    <t>Poznámky uchazeče k zadání</t>
  </si>
  <si>
    <t>POPUZIV</t>
  </si>
  <si>
    <t>END</t>
  </si>
  <si>
    <t>Oprava původních fasád</t>
  </si>
  <si>
    <t>Zadavatel:</t>
  </si>
  <si>
    <t>Nemocnice Hustopeče, p.o.</t>
  </si>
  <si>
    <t>CZ04212029</t>
  </si>
  <si>
    <t>04212029</t>
  </si>
  <si>
    <t>Brněnská 716/41, 693 01 Hustopče</t>
  </si>
  <si>
    <t>VYPLŇTE POUZE MODŘE VYZNAČENÁ POLE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</si>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</sst>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b/>
      <sz val="11"/>
      <name val="Calibri"/>
      <family val="2"/>
      <charset val="238"/>
      <scheme val="minor"/>
    </font>
    <font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0" xfId="0" applyNumberFormat="1" applyFont="1" applyAlignment="1">
      <alignment horizontal="left"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4" fontId="19" fillId="3" borderId="47" xfId="0" applyNumberFormat="1" applyFont="1" applyFill="1" applyBorder="1" applyAlignment="1" applyProtection="1">
      <alignment horizontal="center" vertical="center" shrinkToFit="1"/>
      <protection locked="0"/>
    </xf>
    <xf numFmtId="4" fontId="19" fillId="3" borderId="37" xfId="0" applyNumberFormat="1" applyFont="1" applyFill="1" applyBorder="1" applyAlignment="1" applyProtection="1">
      <alignment horizontal="center" vertical="center" shrinkToFit="1"/>
      <protection locked="0"/>
    </xf>
    <xf numFmtId="4" fontId="19" fillId="3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/>
    </xf>
    <xf numFmtId="49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165" fontId="20" fillId="0" borderId="42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FFCC99"/>
  </sheetPr>
  <dimension ref="A1:O57"/>
  <sheetViews>
    <sheetView showGridLines="0" topLeftCell="B1" zoomScaleNormal="100" zoomScaleSheetLayoutView="75" workbookViewId="0">
      <selection activeCell="L22" sqref="L22"/>
    </sheetView>
  </sheetViews>
  <sheetFormatPr defaultColWidth="22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37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5">
      <c r="A2" s="2"/>
      <c r="B2" s="77" t="s">
        <v>23</v>
      </c>
      <c r="C2" s="78"/>
      <c r="D2" s="79"/>
      <c r="E2" s="234" t="s">
        <v>165</v>
      </c>
      <c r="F2" s="235"/>
      <c r="G2" s="235"/>
      <c r="H2" s="235"/>
      <c r="I2" s="235"/>
      <c r="J2" s="236"/>
      <c r="O2" s="1"/>
    </row>
    <row r="3" spans="1:15" ht="27" customHeight="1" x14ac:dyDescent="0.25">
      <c r="A3" s="2"/>
      <c r="B3" s="80" t="s">
        <v>44</v>
      </c>
      <c r="C3" s="78"/>
      <c r="D3" s="81"/>
      <c r="E3" s="237" t="s">
        <v>43</v>
      </c>
      <c r="F3" s="238"/>
      <c r="G3" s="238"/>
      <c r="H3" s="238"/>
      <c r="I3" s="238"/>
      <c r="J3" s="239"/>
    </row>
    <row r="4" spans="1:15" ht="23.25" customHeight="1" x14ac:dyDescent="0.25">
      <c r="A4" s="76">
        <v>36294</v>
      </c>
      <c r="B4" s="82" t="s">
        <v>45</v>
      </c>
      <c r="C4" s="83"/>
      <c r="D4" s="84"/>
      <c r="E4" s="217" t="s">
        <v>41</v>
      </c>
      <c r="F4" s="218"/>
      <c r="G4" s="218"/>
      <c r="H4" s="218"/>
      <c r="I4" s="218"/>
      <c r="J4" s="219"/>
    </row>
    <row r="5" spans="1:15" ht="24" customHeight="1" x14ac:dyDescent="0.25">
      <c r="A5" s="2"/>
      <c r="B5" s="31" t="s">
        <v>166</v>
      </c>
      <c r="D5" s="222" t="s">
        <v>167</v>
      </c>
      <c r="E5" s="223"/>
      <c r="F5" s="223"/>
      <c r="G5" s="223"/>
      <c r="H5" s="18" t="s">
        <v>39</v>
      </c>
      <c r="I5" s="192" t="s">
        <v>169</v>
      </c>
      <c r="J5" s="8"/>
    </row>
    <row r="6" spans="1:15" ht="15.75" customHeight="1" x14ac:dyDescent="0.25">
      <c r="A6" s="2"/>
      <c r="B6" s="28"/>
      <c r="C6" s="55"/>
      <c r="D6" s="224" t="s">
        <v>170</v>
      </c>
      <c r="E6" s="225"/>
      <c r="F6" s="225"/>
      <c r="G6" s="225"/>
      <c r="H6" s="18" t="s">
        <v>35</v>
      </c>
      <c r="I6" s="22" t="s">
        <v>168</v>
      </c>
      <c r="J6" s="8"/>
    </row>
    <row r="7" spans="1:15" ht="15.75" customHeight="1" x14ac:dyDescent="0.25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39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1"/>
      <c r="E11" s="241"/>
      <c r="F11" s="241"/>
      <c r="G11" s="241"/>
      <c r="H11" s="18" t="s">
        <v>39</v>
      </c>
      <c r="I11" s="85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35</v>
      </c>
      <c r="I12" s="85"/>
      <c r="J12" s="8"/>
    </row>
    <row r="13" spans="1:15" ht="15.75" customHeight="1" x14ac:dyDescent="0.25">
      <c r="A13" s="2"/>
      <c r="B13" s="29"/>
      <c r="C13" s="56"/>
      <c r="D13" s="86"/>
      <c r="E13" s="220"/>
      <c r="F13" s="221"/>
      <c r="G13" s="221"/>
      <c r="H13" s="19"/>
      <c r="I13" s="23"/>
      <c r="J13" s="34"/>
    </row>
    <row r="14" spans="1:15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21.6" customHeight="1" x14ac:dyDescent="0.25">
      <c r="A15" s="2"/>
      <c r="B15" s="35" t="s">
        <v>33</v>
      </c>
      <c r="C15" s="61"/>
      <c r="D15" s="54"/>
      <c r="E15" s="240"/>
      <c r="F15" s="240"/>
      <c r="G15" s="242"/>
      <c r="H15" s="242"/>
      <c r="I15" s="242" t="s">
        <v>30</v>
      </c>
      <c r="J15" s="243"/>
    </row>
    <row r="16" spans="1:15" ht="23.25" customHeight="1" x14ac:dyDescent="0.25">
      <c r="A16" s="139" t="s">
        <v>25</v>
      </c>
      <c r="B16" s="38" t="s">
        <v>25</v>
      </c>
      <c r="C16" s="62"/>
      <c r="D16" s="63"/>
      <c r="E16" s="205"/>
      <c r="F16" s="206"/>
      <c r="G16" s="205"/>
      <c r="H16" s="206"/>
      <c r="I16" s="205">
        <f>SUMIF(F49:F53,A16,I49:I53)+SUMIF(F49:F53,"PSU",I49:I53)</f>
        <v>0</v>
      </c>
      <c r="J16" s="207"/>
    </row>
    <row r="17" spans="1:10" ht="23.25" customHeight="1" x14ac:dyDescent="0.25">
      <c r="A17" s="139" t="s">
        <v>26</v>
      </c>
      <c r="B17" s="38" t="s">
        <v>26</v>
      </c>
      <c r="C17" s="62"/>
      <c r="D17" s="63"/>
      <c r="E17" s="205"/>
      <c r="F17" s="206"/>
      <c r="G17" s="205"/>
      <c r="H17" s="206"/>
      <c r="I17" s="205">
        <f>SUMIF(F49:F53,A17,I49:I53)</f>
        <v>0</v>
      </c>
      <c r="J17" s="207"/>
    </row>
    <row r="18" spans="1:10" ht="23.25" customHeight="1" x14ac:dyDescent="0.25">
      <c r="A18" s="139" t="s">
        <v>27</v>
      </c>
      <c r="B18" s="38" t="s">
        <v>27</v>
      </c>
      <c r="C18" s="62"/>
      <c r="D18" s="63"/>
      <c r="E18" s="205"/>
      <c r="F18" s="206"/>
      <c r="G18" s="205"/>
      <c r="H18" s="206"/>
      <c r="I18" s="205">
        <f>SUMIF(F49:F53,A18,I49:I53)</f>
        <v>0</v>
      </c>
      <c r="J18" s="207"/>
    </row>
    <row r="19" spans="1:10" ht="23.25" customHeight="1" x14ac:dyDescent="0.25">
      <c r="A19" s="139" t="s">
        <v>60</v>
      </c>
      <c r="B19" s="38" t="s">
        <v>28</v>
      </c>
      <c r="C19" s="62"/>
      <c r="D19" s="63"/>
      <c r="E19" s="205"/>
      <c r="F19" s="206"/>
      <c r="G19" s="205"/>
      <c r="H19" s="206"/>
      <c r="I19" s="205">
        <f>SUMIF(F49:F53,A19,I49:I53)</f>
        <v>0</v>
      </c>
      <c r="J19" s="207"/>
    </row>
    <row r="20" spans="1:10" ht="23.25" customHeight="1" x14ac:dyDescent="0.25">
      <c r="A20" s="139" t="s">
        <v>59</v>
      </c>
      <c r="B20" s="38" t="s">
        <v>29</v>
      </c>
      <c r="C20" s="62"/>
      <c r="D20" s="63"/>
      <c r="E20" s="205"/>
      <c r="F20" s="206"/>
      <c r="G20" s="205"/>
      <c r="H20" s="206"/>
      <c r="I20" s="205">
        <f>SUMIF(F49:F53,A20,I49:I53)</f>
        <v>0</v>
      </c>
      <c r="J20" s="207"/>
    </row>
    <row r="21" spans="1:10" ht="23.25" customHeight="1" x14ac:dyDescent="0.25">
      <c r="A21" s="2"/>
      <c r="B21" s="48" t="s">
        <v>172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5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24</v>
      </c>
      <c r="C28" s="113"/>
      <c r="D28" s="113"/>
      <c r="E28" s="114"/>
      <c r="F28" s="115"/>
      <c r="G28" s="210">
        <f>ZakladDPHSniVypocet+ZakladDPHZaklVypocet</f>
        <v>0</v>
      </c>
      <c r="H28" s="211"/>
      <c r="I28" s="211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36</v>
      </c>
      <c r="C29" s="117"/>
      <c r="D29" s="117"/>
      <c r="E29" s="117"/>
      <c r="F29" s="118"/>
      <c r="G29" s="210">
        <f>A27</f>
        <v>0</v>
      </c>
      <c r="H29" s="210"/>
      <c r="I29" s="210"/>
      <c r="J29" s="119" t="s">
        <v>48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5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38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46</v>
      </c>
      <c r="C39" s="195"/>
      <c r="D39" s="195"/>
      <c r="E39" s="195"/>
      <c r="F39" s="99">
        <f>'02 01 Pol'!AE59</f>
        <v>0</v>
      </c>
      <c r="G39" s="100">
        <f>'02 01 Pol'!AF59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5">
      <c r="A40" s="88">
        <v>2</v>
      </c>
      <c r="B40" s="103" t="s">
        <v>42</v>
      </c>
      <c r="C40" s="196" t="s">
        <v>43</v>
      </c>
      <c r="D40" s="196"/>
      <c r="E40" s="196"/>
      <c r="F40" s="104">
        <f>'02 01 Pol'!AE59</f>
        <v>0</v>
      </c>
      <c r="G40" s="105">
        <f>'02 01 Pol'!AF59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5">
      <c r="A41" s="88">
        <v>3</v>
      </c>
      <c r="B41" s="107" t="s">
        <v>40</v>
      </c>
      <c r="C41" s="195" t="s">
        <v>41</v>
      </c>
      <c r="D41" s="195"/>
      <c r="E41" s="195"/>
      <c r="F41" s="108">
        <f>'02 01 Pol'!AE59</f>
        <v>0</v>
      </c>
      <c r="G41" s="101">
        <f>'02 01 Pol'!AF59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5">
      <c r="A42" s="88"/>
      <c r="B42" s="197" t="s">
        <v>47</v>
      </c>
      <c r="C42" s="198"/>
      <c r="D42" s="198"/>
      <c r="E42" s="199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6" x14ac:dyDescent="0.3">
      <c r="B46" s="120" t="s">
        <v>49</v>
      </c>
    </row>
    <row r="48" spans="1:10" ht="25.5" customHeight="1" x14ac:dyDescent="0.25">
      <c r="A48" s="122"/>
      <c r="B48" s="125" t="s">
        <v>18</v>
      </c>
      <c r="C48" s="125" t="s">
        <v>6</v>
      </c>
      <c r="D48" s="126"/>
      <c r="E48" s="126"/>
      <c r="F48" s="127" t="s">
        <v>50</v>
      </c>
      <c r="G48" s="127"/>
      <c r="H48" s="127"/>
      <c r="I48" s="127" t="s">
        <v>30</v>
      </c>
      <c r="J48" s="127" t="s">
        <v>0</v>
      </c>
    </row>
    <row r="49" spans="1:10" ht="36.75" customHeight="1" x14ac:dyDescent="0.25">
      <c r="A49" s="123"/>
      <c r="B49" s="128" t="s">
        <v>51</v>
      </c>
      <c r="C49" s="193" t="s">
        <v>52</v>
      </c>
      <c r="D49" s="194"/>
      <c r="E49" s="194"/>
      <c r="F49" s="137" t="s">
        <v>25</v>
      </c>
      <c r="G49" s="129"/>
      <c r="H49" s="129"/>
      <c r="I49" s="129">
        <f>'02 01 Pol'!G8</f>
        <v>0</v>
      </c>
      <c r="J49" s="134" t="str">
        <f>IF(I54=0,"",I49/I54*100)</f>
        <v/>
      </c>
    </row>
    <row r="50" spans="1:10" ht="36.75" customHeight="1" x14ac:dyDescent="0.25">
      <c r="A50" s="123"/>
      <c r="B50" s="128" t="s">
        <v>53</v>
      </c>
      <c r="C50" s="193" t="s">
        <v>54</v>
      </c>
      <c r="D50" s="194"/>
      <c r="E50" s="194"/>
      <c r="F50" s="137" t="s">
        <v>25</v>
      </c>
      <c r="G50" s="129"/>
      <c r="H50" s="129"/>
      <c r="I50" s="129">
        <f>'02 01 Pol'!G40</f>
        <v>0</v>
      </c>
      <c r="J50" s="134" t="str">
        <f>IF(I54=0,"",I50/I54*100)</f>
        <v/>
      </c>
    </row>
    <row r="51" spans="1:10" ht="36.75" customHeight="1" x14ac:dyDescent="0.25">
      <c r="A51" s="123"/>
      <c r="B51" s="128" t="s">
        <v>55</v>
      </c>
      <c r="C51" s="193" t="s">
        <v>56</v>
      </c>
      <c r="D51" s="194"/>
      <c r="E51" s="194"/>
      <c r="F51" s="137" t="s">
        <v>25</v>
      </c>
      <c r="G51" s="129"/>
      <c r="H51" s="129"/>
      <c r="I51" s="129">
        <f>'02 01 Pol'!G52</f>
        <v>0</v>
      </c>
      <c r="J51" s="134" t="str">
        <f>IF(I54=0,"",I51/I54*100)</f>
        <v/>
      </c>
    </row>
    <row r="52" spans="1:10" ht="36.75" customHeight="1" x14ac:dyDescent="0.25">
      <c r="A52" s="123"/>
      <c r="B52" s="128" t="s">
        <v>57</v>
      </c>
      <c r="C52" s="193" t="s">
        <v>58</v>
      </c>
      <c r="D52" s="194"/>
      <c r="E52" s="194"/>
      <c r="F52" s="137" t="s">
        <v>26</v>
      </c>
      <c r="G52" s="129"/>
      <c r="H52" s="129"/>
      <c r="I52" s="129">
        <f>'02 01 Pol'!G54</f>
        <v>0</v>
      </c>
      <c r="J52" s="134" t="str">
        <f>IF(I54=0,"",I52/I54*100)</f>
        <v/>
      </c>
    </row>
    <row r="53" spans="1:10" ht="36.75" customHeight="1" x14ac:dyDescent="0.25">
      <c r="A53" s="123"/>
      <c r="B53" s="128" t="s">
        <v>59</v>
      </c>
      <c r="C53" s="193" t="s">
        <v>29</v>
      </c>
      <c r="D53" s="194"/>
      <c r="E53" s="194"/>
      <c r="F53" s="137" t="s">
        <v>59</v>
      </c>
      <c r="G53" s="129"/>
      <c r="H53" s="129"/>
      <c r="I53" s="129">
        <f>'02 01 Pol'!G56</f>
        <v>0</v>
      </c>
      <c r="J53" s="134" t="str">
        <f>IF(I54=0,"",I53/I54*100)</f>
        <v/>
      </c>
    </row>
    <row r="54" spans="1:10" ht="25.5" customHeight="1" x14ac:dyDescent="0.25">
      <c r="A54" s="124"/>
      <c r="B54" s="130" t="s">
        <v>1</v>
      </c>
      <c r="C54" s="131"/>
      <c r="D54" s="132"/>
      <c r="E54" s="132"/>
      <c r="F54" s="138"/>
      <c r="G54" s="133"/>
      <c r="H54" s="133"/>
      <c r="I54" s="133">
        <f>SUM(I49:I53)</f>
        <v>0</v>
      </c>
      <c r="J54" s="135">
        <f>SUM(J49:J53)</f>
        <v>0</v>
      </c>
    </row>
    <row r="55" spans="1:10" x14ac:dyDescent="0.25">
      <c r="F55" s="87"/>
      <c r="G55" s="87"/>
      <c r="H55" s="87"/>
      <c r="I55" s="87"/>
      <c r="J55" s="136"/>
    </row>
    <row r="56" spans="1:10" x14ac:dyDescent="0.25">
      <c r="F56" s="87"/>
      <c r="G56" s="87"/>
      <c r="H56" s="87"/>
      <c r="I56" s="87"/>
      <c r="J56" s="136"/>
    </row>
    <row r="57" spans="1:10" x14ac:dyDescent="0.25">
      <c r="F57" s="87"/>
      <c r="G57" s="87"/>
      <c r="H57" s="87"/>
      <c r="I57" s="87"/>
      <c r="J57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/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C0C0C0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5" t="s">
        <v>7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50" t="s">
        <v>8</v>
      </c>
      <c r="B2" s="49"/>
      <c r="C2" s="247"/>
      <c r="D2" s="247"/>
      <c r="E2" s="247"/>
      <c r="F2" s="247"/>
      <c r="G2" s="248"/>
    </row>
    <row r="3" spans="1:7" ht="24.9" customHeight="1" x14ac:dyDescent="0.25">
      <c r="A3" s="50" t="s">
        <v>9</v>
      </c>
      <c r="B3" s="49"/>
      <c r="C3" s="247"/>
      <c r="D3" s="247"/>
      <c r="E3" s="247"/>
      <c r="F3" s="247"/>
      <c r="G3" s="248"/>
    </row>
    <row r="4" spans="1:7" ht="24.9" customHeight="1" x14ac:dyDescent="0.25">
      <c r="A4" s="50" t="s">
        <v>10</v>
      </c>
      <c r="B4" s="49"/>
      <c r="C4" s="247"/>
      <c r="D4" s="247"/>
      <c r="E4" s="247"/>
      <c r="F4" s="247"/>
      <c r="G4" s="248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FF4D-6E8B-418A-893B-0100D4894D72}">
  <sheetPr>
    <outlinePr summaryBelow="0"/>
  </sheetPr>
  <dimension ref="A1:BH5000"/>
  <sheetViews>
    <sheetView tabSelected="1" workbookViewId="0">
      <pane ySplit="7" topLeftCell="A44" activePane="bottomLeft" state="frozen"/>
      <selection pane="bottomLeft" activeCell="AB48" sqref="AB48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4" t="s">
        <v>7</v>
      </c>
      <c r="B1" s="264"/>
      <c r="C1" s="264"/>
      <c r="D1" s="264"/>
      <c r="E1" s="264"/>
      <c r="F1" s="264"/>
      <c r="G1" s="264"/>
      <c r="AG1" t="s">
        <v>61</v>
      </c>
    </row>
    <row r="2" spans="1:60" ht="24.9" customHeight="1" x14ac:dyDescent="0.25">
      <c r="A2" s="50" t="s">
        <v>8</v>
      </c>
      <c r="B2" s="49"/>
      <c r="C2" s="265" t="s">
        <v>165</v>
      </c>
      <c r="D2" s="266"/>
      <c r="E2" s="266"/>
      <c r="F2" s="266"/>
      <c r="G2" s="267"/>
      <c r="AG2" t="s">
        <v>62</v>
      </c>
    </row>
    <row r="3" spans="1:60" ht="24.9" customHeight="1" x14ac:dyDescent="0.25">
      <c r="A3" s="50" t="s">
        <v>9</v>
      </c>
      <c r="B3" s="49"/>
      <c r="C3" s="268" t="s">
        <v>43</v>
      </c>
      <c r="D3" s="269"/>
      <c r="E3" s="269"/>
      <c r="F3" s="269"/>
      <c r="G3" s="270"/>
      <c r="AC3" s="121" t="s">
        <v>62</v>
      </c>
      <c r="AG3" t="s">
        <v>63</v>
      </c>
    </row>
    <row r="4" spans="1:60" ht="24.9" customHeight="1" x14ac:dyDescent="0.25">
      <c r="A4" s="140" t="s">
        <v>10</v>
      </c>
      <c r="B4" s="141"/>
      <c r="C4" s="271" t="s">
        <v>41</v>
      </c>
      <c r="D4" s="272"/>
      <c r="E4" s="272"/>
      <c r="F4" s="272"/>
      <c r="G4" s="273"/>
      <c r="AG4" t="s">
        <v>64</v>
      </c>
    </row>
    <row r="5" spans="1:60" ht="23.4" customHeight="1" x14ac:dyDescent="0.25">
      <c r="A5" s="261" t="s">
        <v>171</v>
      </c>
      <c r="B5" s="262"/>
      <c r="C5" s="262"/>
      <c r="D5" s="262"/>
      <c r="E5" s="262"/>
      <c r="F5" s="262"/>
      <c r="G5" s="263"/>
    </row>
    <row r="6" spans="1:60" ht="39.6" x14ac:dyDescent="0.25">
      <c r="A6" s="143" t="s">
        <v>65</v>
      </c>
      <c r="B6" s="145" t="s">
        <v>66</v>
      </c>
      <c r="C6" s="145" t="s">
        <v>67</v>
      </c>
      <c r="D6" s="144" t="s">
        <v>68</v>
      </c>
      <c r="E6" s="143" t="s">
        <v>69</v>
      </c>
      <c r="F6" s="142" t="s">
        <v>70</v>
      </c>
      <c r="G6" s="143" t="s">
        <v>30</v>
      </c>
      <c r="H6" s="146" t="s">
        <v>31</v>
      </c>
      <c r="I6" s="146" t="s">
        <v>71</v>
      </c>
      <c r="J6" s="146" t="s">
        <v>32</v>
      </c>
      <c r="K6" s="146" t="s">
        <v>72</v>
      </c>
      <c r="L6" s="146" t="s">
        <v>73</v>
      </c>
      <c r="M6" s="146" t="s">
        <v>74</v>
      </c>
      <c r="N6" s="146" t="s">
        <v>75</v>
      </c>
      <c r="O6" s="146" t="s">
        <v>76</v>
      </c>
      <c r="P6" s="146" t="s">
        <v>77</v>
      </c>
      <c r="Q6" s="146" t="s">
        <v>78</v>
      </c>
      <c r="R6" s="146" t="s">
        <v>79</v>
      </c>
      <c r="S6" s="146" t="s">
        <v>80</v>
      </c>
      <c r="T6" s="146" t="s">
        <v>81</v>
      </c>
      <c r="U6" s="146" t="s">
        <v>82</v>
      </c>
      <c r="V6" s="146" t="s">
        <v>83</v>
      </c>
      <c r="W6" s="146" t="s">
        <v>84</v>
      </c>
      <c r="X6" s="146" t="s">
        <v>85</v>
      </c>
      <c r="Y6" s="146" t="s">
        <v>86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5" t="s">
        <v>87</v>
      </c>
      <c r="B8" s="166" t="s">
        <v>51</v>
      </c>
      <c r="C8" s="184" t="s">
        <v>52</v>
      </c>
      <c r="D8" s="167"/>
      <c r="E8" s="168"/>
      <c r="F8" s="169"/>
      <c r="G8" s="170">
        <f>SUMIF(AG9:AG39,"&lt;&gt;NOR",G9:G39)</f>
        <v>0</v>
      </c>
      <c r="H8" s="164"/>
      <c r="I8" s="164">
        <f>SUM(I9:I39)</f>
        <v>835930.61</v>
      </c>
      <c r="J8" s="164"/>
      <c r="K8" s="164">
        <f>SUM(K9:K39)</f>
        <v>761149.46000000008</v>
      </c>
      <c r="L8" s="164"/>
      <c r="M8" s="164">
        <f>SUM(M9:M39)</f>
        <v>0</v>
      </c>
      <c r="N8" s="163"/>
      <c r="O8" s="163">
        <f>SUM(O9:O39)</f>
        <v>2.1500000000000004</v>
      </c>
      <c r="P8" s="163"/>
      <c r="Q8" s="163">
        <f>SUM(Q9:Q39)</f>
        <v>0</v>
      </c>
      <c r="R8" s="164"/>
      <c r="S8" s="164"/>
      <c r="T8" s="164"/>
      <c r="U8" s="164"/>
      <c r="V8" s="164">
        <f>SUM(V9:V39)</f>
        <v>1342.73</v>
      </c>
      <c r="W8" s="164"/>
      <c r="X8" s="164"/>
      <c r="Y8" s="164"/>
      <c r="AG8" t="s">
        <v>88</v>
      </c>
    </row>
    <row r="9" spans="1:60" outlineLevel="1" x14ac:dyDescent="0.25">
      <c r="A9" s="172">
        <v>1</v>
      </c>
      <c r="B9" s="173" t="s">
        <v>89</v>
      </c>
      <c r="C9" s="185" t="s">
        <v>90</v>
      </c>
      <c r="D9" s="174" t="s">
        <v>91</v>
      </c>
      <c r="E9" s="175">
        <v>611</v>
      </c>
      <c r="F9" s="176"/>
      <c r="G9" s="177">
        <f>ROUND(E9*F9,2)</f>
        <v>0</v>
      </c>
      <c r="H9" s="158">
        <v>28.44</v>
      </c>
      <c r="I9" s="157">
        <f>ROUND(E9*H9,2)</f>
        <v>17376.84</v>
      </c>
      <c r="J9" s="158">
        <v>28.44</v>
      </c>
      <c r="K9" s="157">
        <f>ROUND(E9*J9,2)</f>
        <v>17376.84</v>
      </c>
      <c r="L9" s="157">
        <v>21</v>
      </c>
      <c r="M9" s="157">
        <f>G9*(1+L9/100)</f>
        <v>0</v>
      </c>
      <c r="N9" s="156">
        <v>4.0000000000000003E-5</v>
      </c>
      <c r="O9" s="156">
        <f>ROUND(E9*N9,2)</f>
        <v>0.02</v>
      </c>
      <c r="P9" s="156">
        <v>0</v>
      </c>
      <c r="Q9" s="156">
        <f>ROUND(E9*P9,2)</f>
        <v>0</v>
      </c>
      <c r="R9" s="157"/>
      <c r="S9" s="157" t="s">
        <v>92</v>
      </c>
      <c r="T9" s="157" t="s">
        <v>93</v>
      </c>
      <c r="U9" s="157">
        <v>7.8E-2</v>
      </c>
      <c r="V9" s="157">
        <f>ROUND(E9*U9,2)</f>
        <v>47.66</v>
      </c>
      <c r="W9" s="157"/>
      <c r="X9" s="157" t="s">
        <v>94</v>
      </c>
      <c r="Y9" s="157" t="s">
        <v>95</v>
      </c>
      <c r="Z9" s="147"/>
      <c r="AA9" s="147"/>
      <c r="AB9" s="147"/>
      <c r="AC9" s="147"/>
      <c r="AD9" s="147"/>
      <c r="AE9" s="147"/>
      <c r="AF9" s="147"/>
      <c r="AG9" s="147" t="s">
        <v>96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6" t="s">
        <v>97</v>
      </c>
      <c r="D10" s="159"/>
      <c r="E10" s="160">
        <v>48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98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86" t="s">
        <v>99</v>
      </c>
      <c r="D11" s="159"/>
      <c r="E11" s="160">
        <v>136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98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86" t="s">
        <v>100</v>
      </c>
      <c r="D12" s="159"/>
      <c r="E12" s="16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98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5">
      <c r="A13" s="154"/>
      <c r="B13" s="155"/>
      <c r="C13" s="186" t="s">
        <v>101</v>
      </c>
      <c r="D13" s="159"/>
      <c r="E13" s="160">
        <v>99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98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186" t="s">
        <v>102</v>
      </c>
      <c r="D14" s="159"/>
      <c r="E14" s="160">
        <v>182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98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5">
      <c r="A15" s="154"/>
      <c r="B15" s="155"/>
      <c r="C15" s="186" t="s">
        <v>103</v>
      </c>
      <c r="D15" s="159"/>
      <c r="E15" s="160">
        <v>26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98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5">
      <c r="A16" s="154"/>
      <c r="B16" s="155"/>
      <c r="C16" s="187" t="s">
        <v>104</v>
      </c>
      <c r="D16" s="161"/>
      <c r="E16" s="162">
        <v>491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98</v>
      </c>
      <c r="AH16" s="147">
        <v>1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86" t="s">
        <v>105</v>
      </c>
      <c r="D17" s="159"/>
      <c r="E17" s="160">
        <v>120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98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2">
        <v>2</v>
      </c>
      <c r="B18" s="173" t="s">
        <v>106</v>
      </c>
      <c r="C18" s="185" t="s">
        <v>107</v>
      </c>
      <c r="D18" s="174" t="s">
        <v>91</v>
      </c>
      <c r="E18" s="175">
        <v>1572</v>
      </c>
      <c r="F18" s="176"/>
      <c r="G18" s="177">
        <f>ROUND(E18*F18,2)</f>
        <v>0</v>
      </c>
      <c r="H18" s="158">
        <v>267.83</v>
      </c>
      <c r="I18" s="157">
        <f>ROUND(E18*H18,2)</f>
        <v>421028.76</v>
      </c>
      <c r="J18" s="158">
        <v>115.17</v>
      </c>
      <c r="K18" s="157">
        <f>ROUND(E18*J18,2)</f>
        <v>181047.24</v>
      </c>
      <c r="L18" s="157">
        <v>21</v>
      </c>
      <c r="M18" s="157">
        <f>G18*(1+L18/100)</f>
        <v>0</v>
      </c>
      <c r="N18" s="156">
        <v>6.0999999999999997E-4</v>
      </c>
      <c r="O18" s="156">
        <f>ROUND(E18*N18,2)</f>
        <v>0.96</v>
      </c>
      <c r="P18" s="156">
        <v>0</v>
      </c>
      <c r="Q18" s="156">
        <f>ROUND(E18*P18,2)</f>
        <v>0</v>
      </c>
      <c r="R18" s="157"/>
      <c r="S18" s="157" t="s">
        <v>92</v>
      </c>
      <c r="T18" s="157" t="s">
        <v>93</v>
      </c>
      <c r="U18" s="157">
        <v>0.24199999999999999</v>
      </c>
      <c r="V18" s="157">
        <f>ROUND(E18*U18,2)</f>
        <v>380.42</v>
      </c>
      <c r="W18" s="157"/>
      <c r="X18" s="157" t="s">
        <v>94</v>
      </c>
      <c r="Y18" s="157" t="s">
        <v>95</v>
      </c>
      <c r="Z18" s="147"/>
      <c r="AA18" s="147"/>
      <c r="AB18" s="147"/>
      <c r="AC18" s="147"/>
      <c r="AD18" s="147"/>
      <c r="AE18" s="147"/>
      <c r="AF18" s="147"/>
      <c r="AG18" s="147" t="s">
        <v>96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2" x14ac:dyDescent="0.25">
      <c r="A19" s="154"/>
      <c r="B19" s="155"/>
      <c r="C19" s="186" t="s">
        <v>108</v>
      </c>
      <c r="D19" s="159"/>
      <c r="E19" s="160">
        <v>320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98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86" t="s">
        <v>109</v>
      </c>
      <c r="D20" s="159"/>
      <c r="E20" s="160">
        <v>320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98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186" t="s">
        <v>110</v>
      </c>
      <c r="D21" s="159"/>
      <c r="E21" s="160">
        <v>79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98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5">
      <c r="A22" s="154"/>
      <c r="B22" s="155"/>
      <c r="C22" s="186" t="s">
        <v>111</v>
      </c>
      <c r="D22" s="159"/>
      <c r="E22" s="160">
        <v>417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98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186" t="s">
        <v>112</v>
      </c>
      <c r="D23" s="159"/>
      <c r="E23" s="160">
        <v>287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98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5">
      <c r="A24" s="154"/>
      <c r="B24" s="155"/>
      <c r="C24" s="186" t="s">
        <v>113</v>
      </c>
      <c r="D24" s="159"/>
      <c r="E24" s="160">
        <v>149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98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1" x14ac:dyDescent="0.25">
      <c r="A25" s="172">
        <v>3</v>
      </c>
      <c r="B25" s="173" t="s">
        <v>114</v>
      </c>
      <c r="C25" s="185" t="s">
        <v>115</v>
      </c>
      <c r="D25" s="174" t="s">
        <v>91</v>
      </c>
      <c r="E25" s="175">
        <v>643.20000000000005</v>
      </c>
      <c r="F25" s="176"/>
      <c r="G25" s="177">
        <f>ROUND(E25*F25,2)</f>
        <v>0</v>
      </c>
      <c r="H25" s="158">
        <v>293.70999999999998</v>
      </c>
      <c r="I25" s="157">
        <f>ROUND(E25*H25,2)</f>
        <v>188914.27</v>
      </c>
      <c r="J25" s="158">
        <v>126.29</v>
      </c>
      <c r="K25" s="157">
        <f>ROUND(E25*J25,2)</f>
        <v>81229.73</v>
      </c>
      <c r="L25" s="157">
        <v>21</v>
      </c>
      <c r="M25" s="157">
        <f>G25*(1+L25/100)</f>
        <v>0</v>
      </c>
      <c r="N25" s="156">
        <v>6.0999999999999997E-4</v>
      </c>
      <c r="O25" s="156">
        <f>ROUND(E25*N25,2)</f>
        <v>0.39</v>
      </c>
      <c r="P25" s="156">
        <v>0</v>
      </c>
      <c r="Q25" s="156">
        <f>ROUND(E25*P25,2)</f>
        <v>0</v>
      </c>
      <c r="R25" s="157"/>
      <c r="S25" s="157" t="s">
        <v>116</v>
      </c>
      <c r="T25" s="157" t="s">
        <v>93</v>
      </c>
      <c r="U25" s="157">
        <v>0.24199999999999999</v>
      </c>
      <c r="V25" s="157">
        <f>ROUND(E25*U25,2)</f>
        <v>155.65</v>
      </c>
      <c r="W25" s="157"/>
      <c r="X25" s="157" t="s">
        <v>94</v>
      </c>
      <c r="Y25" s="157" t="s">
        <v>95</v>
      </c>
      <c r="Z25" s="147"/>
      <c r="AA25" s="147"/>
      <c r="AB25" s="147"/>
      <c r="AC25" s="147"/>
      <c r="AD25" s="147"/>
      <c r="AE25" s="147"/>
      <c r="AF25" s="147"/>
      <c r="AG25" s="147" t="s">
        <v>96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5">
      <c r="A26" s="154"/>
      <c r="B26" s="155"/>
      <c r="C26" s="186" t="s">
        <v>117</v>
      </c>
      <c r="D26" s="159"/>
      <c r="E26" s="160">
        <v>43.2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98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86" t="s">
        <v>118</v>
      </c>
      <c r="D27" s="159"/>
      <c r="E27" s="160">
        <v>180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98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86" t="s">
        <v>119</v>
      </c>
      <c r="D28" s="159"/>
      <c r="E28" s="160">
        <v>12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98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186" t="s">
        <v>120</v>
      </c>
      <c r="D29" s="159"/>
      <c r="E29" s="160">
        <v>174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98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86" t="s">
        <v>121</v>
      </c>
      <c r="D30" s="159"/>
      <c r="E30" s="160">
        <v>186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98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6" t="s">
        <v>122</v>
      </c>
      <c r="D31" s="159"/>
      <c r="E31" s="160">
        <v>48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98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8">
        <v>4</v>
      </c>
      <c r="B32" s="179" t="s">
        <v>123</v>
      </c>
      <c r="C32" s="188" t="s">
        <v>124</v>
      </c>
      <c r="D32" s="180" t="s">
        <v>125</v>
      </c>
      <c r="E32" s="181">
        <v>1060</v>
      </c>
      <c r="F32" s="182"/>
      <c r="G32" s="183">
        <f>ROUND(E32*F32,2)</f>
        <v>0</v>
      </c>
      <c r="H32" s="158">
        <v>3.75</v>
      </c>
      <c r="I32" s="157">
        <f>ROUND(E32*H32,2)</f>
        <v>3975</v>
      </c>
      <c r="J32" s="158">
        <v>24.25</v>
      </c>
      <c r="K32" s="157">
        <f>ROUND(E32*J32,2)</f>
        <v>25705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92</v>
      </c>
      <c r="T32" s="157" t="s">
        <v>93</v>
      </c>
      <c r="U32" s="157">
        <v>3.6249999999999998E-2</v>
      </c>
      <c r="V32" s="157">
        <f>ROUND(E32*U32,2)</f>
        <v>38.43</v>
      </c>
      <c r="W32" s="157"/>
      <c r="X32" s="157" t="s">
        <v>94</v>
      </c>
      <c r="Y32" s="157" t="s">
        <v>95</v>
      </c>
      <c r="Z32" s="147"/>
      <c r="AA32" s="147"/>
      <c r="AB32" s="147"/>
      <c r="AC32" s="147"/>
      <c r="AD32" s="147"/>
      <c r="AE32" s="147"/>
      <c r="AF32" s="147"/>
      <c r="AG32" s="147" t="s">
        <v>96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2">
        <v>5</v>
      </c>
      <c r="B33" s="173" t="s">
        <v>126</v>
      </c>
      <c r="C33" s="185" t="s">
        <v>127</v>
      </c>
      <c r="D33" s="174" t="s">
        <v>91</v>
      </c>
      <c r="E33" s="175">
        <v>2215.1999999999998</v>
      </c>
      <c r="F33" s="176"/>
      <c r="G33" s="177">
        <f>ROUND(E33*F33,2)</f>
        <v>0</v>
      </c>
      <c r="H33" s="158">
        <v>9.2899999999999991</v>
      </c>
      <c r="I33" s="157">
        <f>ROUND(E33*H33,2)</f>
        <v>20579.21</v>
      </c>
      <c r="J33" s="158">
        <v>44.63</v>
      </c>
      <c r="K33" s="157">
        <f>ROUND(E33*J33,2)</f>
        <v>98864.38</v>
      </c>
      <c r="L33" s="157">
        <v>21</v>
      </c>
      <c r="M33" s="157">
        <f>G33*(1+L33/100)</f>
        <v>0</v>
      </c>
      <c r="N33" s="156">
        <v>3.0000000000000001E-5</v>
      </c>
      <c r="O33" s="156">
        <f>ROUND(E33*N33,2)</f>
        <v>7.0000000000000007E-2</v>
      </c>
      <c r="P33" s="156">
        <v>0</v>
      </c>
      <c r="Q33" s="156">
        <f>ROUND(E33*P33,2)</f>
        <v>0</v>
      </c>
      <c r="R33" s="157"/>
      <c r="S33" s="157" t="s">
        <v>92</v>
      </c>
      <c r="T33" s="157" t="s">
        <v>93</v>
      </c>
      <c r="U33" s="157">
        <v>9.5000000000000001E-2</v>
      </c>
      <c r="V33" s="157">
        <f>ROUND(E33*U33,2)</f>
        <v>210.44</v>
      </c>
      <c r="W33" s="157"/>
      <c r="X33" s="157" t="s">
        <v>94</v>
      </c>
      <c r="Y33" s="157" t="s">
        <v>95</v>
      </c>
      <c r="Z33" s="147"/>
      <c r="AA33" s="147"/>
      <c r="AB33" s="147"/>
      <c r="AC33" s="147"/>
      <c r="AD33" s="147"/>
      <c r="AE33" s="147"/>
      <c r="AF33" s="147"/>
      <c r="AG33" s="147" t="s">
        <v>96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86" t="s">
        <v>128</v>
      </c>
      <c r="D34" s="159"/>
      <c r="E34" s="160">
        <v>1572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98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86" t="s">
        <v>129</v>
      </c>
      <c r="D35" s="159"/>
      <c r="E35" s="160">
        <v>643.20000000000005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98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2">
        <v>6</v>
      </c>
      <c r="B36" s="173" t="s">
        <v>130</v>
      </c>
      <c r="C36" s="185" t="s">
        <v>131</v>
      </c>
      <c r="D36" s="174" t="s">
        <v>91</v>
      </c>
      <c r="E36" s="175">
        <v>2215.1999999999998</v>
      </c>
      <c r="F36" s="176"/>
      <c r="G36" s="177">
        <f>ROUND(E36*F36,2)</f>
        <v>0</v>
      </c>
      <c r="H36" s="158">
        <v>52.74</v>
      </c>
      <c r="I36" s="157">
        <f>ROUND(E36*H36,2)</f>
        <v>116829.65</v>
      </c>
      <c r="J36" s="158">
        <v>123.76</v>
      </c>
      <c r="K36" s="157">
        <f>ROUND(E36*J36,2)</f>
        <v>274153.15000000002</v>
      </c>
      <c r="L36" s="157">
        <v>21</v>
      </c>
      <c r="M36" s="157">
        <f>G36*(1+L36/100)</f>
        <v>0</v>
      </c>
      <c r="N36" s="156">
        <v>3.2000000000000003E-4</v>
      </c>
      <c r="O36" s="156">
        <f>ROUND(E36*N36,2)</f>
        <v>0.71</v>
      </c>
      <c r="P36" s="156">
        <v>0</v>
      </c>
      <c r="Q36" s="156">
        <f>ROUND(E36*P36,2)</f>
        <v>0</v>
      </c>
      <c r="R36" s="157"/>
      <c r="S36" s="157" t="s">
        <v>92</v>
      </c>
      <c r="T36" s="157" t="s">
        <v>92</v>
      </c>
      <c r="U36" s="157">
        <v>0.23</v>
      </c>
      <c r="V36" s="157">
        <f>ROUND(E36*U36,2)</f>
        <v>509.5</v>
      </c>
      <c r="W36" s="157"/>
      <c r="X36" s="157" t="s">
        <v>94</v>
      </c>
      <c r="Y36" s="157" t="s">
        <v>95</v>
      </c>
      <c r="Z36" s="147"/>
      <c r="AA36" s="147"/>
      <c r="AB36" s="147"/>
      <c r="AC36" s="147"/>
      <c r="AD36" s="147"/>
      <c r="AE36" s="147"/>
      <c r="AF36" s="147"/>
      <c r="AG36" s="147" t="s">
        <v>96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186" t="s">
        <v>128</v>
      </c>
      <c r="D37" s="159"/>
      <c r="E37" s="160">
        <v>1572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98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186" t="s">
        <v>129</v>
      </c>
      <c r="D38" s="159"/>
      <c r="E38" s="160">
        <v>643.20000000000005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98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 x14ac:dyDescent="0.25">
      <c r="A39" s="178">
        <v>7</v>
      </c>
      <c r="B39" s="179" t="s">
        <v>132</v>
      </c>
      <c r="C39" s="188" t="s">
        <v>133</v>
      </c>
      <c r="D39" s="180" t="s">
        <v>134</v>
      </c>
      <c r="E39" s="181">
        <v>1</v>
      </c>
      <c r="F39" s="182"/>
      <c r="G39" s="183">
        <f>ROUND(E39*F39,2)</f>
        <v>0</v>
      </c>
      <c r="H39" s="158">
        <v>67226.880000000005</v>
      </c>
      <c r="I39" s="157">
        <f>ROUND(E39*H39,2)</f>
        <v>67226.880000000005</v>
      </c>
      <c r="J39" s="158">
        <v>82773.119999999995</v>
      </c>
      <c r="K39" s="157">
        <f>ROUND(E39*J39,2)</f>
        <v>82773.119999999995</v>
      </c>
      <c r="L39" s="157">
        <v>21</v>
      </c>
      <c r="M39" s="157">
        <f>G39*(1+L39/100)</f>
        <v>0</v>
      </c>
      <c r="N39" s="156">
        <v>1.9499999999999999E-3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92</v>
      </c>
      <c r="T39" s="157" t="s">
        <v>93</v>
      </c>
      <c r="U39" s="157">
        <v>0.62790000000000001</v>
      </c>
      <c r="V39" s="157">
        <f>ROUND(E39*U39,2)</f>
        <v>0.63</v>
      </c>
      <c r="W39" s="157"/>
      <c r="X39" s="157" t="s">
        <v>94</v>
      </c>
      <c r="Y39" s="157" t="s">
        <v>95</v>
      </c>
      <c r="Z39" s="147"/>
      <c r="AA39" s="147"/>
      <c r="AB39" s="147"/>
      <c r="AC39" s="147"/>
      <c r="AD39" s="147"/>
      <c r="AE39" s="147"/>
      <c r="AF39" s="147"/>
      <c r="AG39" s="147" t="s">
        <v>96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5">
      <c r="A40" s="165" t="s">
        <v>87</v>
      </c>
      <c r="B40" s="166" t="s">
        <v>53</v>
      </c>
      <c r="C40" s="184" t="s">
        <v>54</v>
      </c>
      <c r="D40" s="167"/>
      <c r="E40" s="168"/>
      <c r="F40" s="169"/>
      <c r="G40" s="170">
        <f>SUMIF(AG41:AG51,"&lt;&gt;NOR",G41:G51)</f>
        <v>0</v>
      </c>
      <c r="H40" s="164"/>
      <c r="I40" s="164">
        <f>SUM(I41:I51)</f>
        <v>418404.69</v>
      </c>
      <c r="J40" s="164"/>
      <c r="K40" s="164">
        <f>SUM(K41:K51)</f>
        <v>491717.64999999997</v>
      </c>
      <c r="L40" s="164"/>
      <c r="M40" s="164">
        <f>SUM(M41:M51)</f>
        <v>0</v>
      </c>
      <c r="N40" s="163"/>
      <c r="O40" s="163">
        <f>SUM(O41:O51)</f>
        <v>59.07</v>
      </c>
      <c r="P40" s="163"/>
      <c r="Q40" s="163">
        <f>SUM(Q41:Q51)</f>
        <v>0</v>
      </c>
      <c r="R40" s="164"/>
      <c r="S40" s="164"/>
      <c r="T40" s="164"/>
      <c r="U40" s="164"/>
      <c r="V40" s="164">
        <f>SUM(V41:V51)</f>
        <v>778.37999999999988</v>
      </c>
      <c r="W40" s="164"/>
      <c r="X40" s="164"/>
      <c r="Y40" s="164"/>
      <c r="AG40" t="s">
        <v>88</v>
      </c>
    </row>
    <row r="41" spans="1:60" outlineLevel="1" x14ac:dyDescent="0.25">
      <c r="A41" s="172">
        <v>8</v>
      </c>
      <c r="B41" s="173" t="s">
        <v>135</v>
      </c>
      <c r="C41" s="185" t="s">
        <v>136</v>
      </c>
      <c r="D41" s="174" t="s">
        <v>91</v>
      </c>
      <c r="E41" s="175">
        <v>2846</v>
      </c>
      <c r="F41" s="176"/>
      <c r="G41" s="177">
        <f>ROUND(E41*F41,2)</f>
        <v>0</v>
      </c>
      <c r="H41" s="158">
        <v>0.04</v>
      </c>
      <c r="I41" s="157">
        <f>ROUND(E41*H41,2)</f>
        <v>113.84</v>
      </c>
      <c r="J41" s="158">
        <v>88.83</v>
      </c>
      <c r="K41" s="157">
        <f>ROUND(E41*J41,2)</f>
        <v>252810.18</v>
      </c>
      <c r="L41" s="157">
        <v>21</v>
      </c>
      <c r="M41" s="157">
        <f>G41*(1+L41/100)</f>
        <v>0</v>
      </c>
      <c r="N41" s="156">
        <v>1.8380000000000001E-2</v>
      </c>
      <c r="O41" s="156">
        <f>ROUND(E41*N41,2)</f>
        <v>52.31</v>
      </c>
      <c r="P41" s="156">
        <v>0</v>
      </c>
      <c r="Q41" s="156">
        <f>ROUND(E41*P41,2)</f>
        <v>0</v>
      </c>
      <c r="R41" s="157"/>
      <c r="S41" s="157" t="s">
        <v>92</v>
      </c>
      <c r="T41" s="157" t="s">
        <v>93</v>
      </c>
      <c r="U41" s="157">
        <v>0.13900000000000001</v>
      </c>
      <c r="V41" s="157">
        <f>ROUND(E41*U41,2)</f>
        <v>395.59</v>
      </c>
      <c r="W41" s="157"/>
      <c r="X41" s="157" t="s">
        <v>94</v>
      </c>
      <c r="Y41" s="157" t="s">
        <v>95</v>
      </c>
      <c r="Z41" s="147"/>
      <c r="AA41" s="147"/>
      <c r="AB41" s="147"/>
      <c r="AC41" s="147"/>
      <c r="AD41" s="147"/>
      <c r="AE41" s="147"/>
      <c r="AF41" s="147"/>
      <c r="AG41" s="147" t="s">
        <v>96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186" t="s">
        <v>137</v>
      </c>
      <c r="D42" s="159"/>
      <c r="E42" s="160">
        <v>505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98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86" t="s">
        <v>138</v>
      </c>
      <c r="D43" s="159"/>
      <c r="E43" s="160">
        <v>607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98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5">
      <c r="A44" s="154"/>
      <c r="B44" s="155"/>
      <c r="C44" s="186" t="s">
        <v>139</v>
      </c>
      <c r="D44" s="159"/>
      <c r="E44" s="160">
        <v>131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98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186" t="s">
        <v>140</v>
      </c>
      <c r="D45" s="159"/>
      <c r="E45" s="160">
        <v>729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98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186" t="s">
        <v>141</v>
      </c>
      <c r="D46" s="159"/>
      <c r="E46" s="160">
        <v>626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98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86" t="s">
        <v>142</v>
      </c>
      <c r="D47" s="159"/>
      <c r="E47" s="160">
        <v>248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98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2">
        <v>9</v>
      </c>
      <c r="B48" s="173" t="s">
        <v>143</v>
      </c>
      <c r="C48" s="185" t="s">
        <v>144</v>
      </c>
      <c r="D48" s="174" t="s">
        <v>91</v>
      </c>
      <c r="E48" s="276">
        <v>2846</v>
      </c>
      <c r="F48" s="176"/>
      <c r="G48" s="177">
        <f>ROUND(E48*F48,2)</f>
        <v>0</v>
      </c>
      <c r="H48" s="158">
        <v>0</v>
      </c>
      <c r="I48" s="157">
        <f>ROUND(E48*H48,2)</f>
        <v>0</v>
      </c>
      <c r="J48" s="158">
        <v>76.27</v>
      </c>
      <c r="K48" s="157">
        <f>ROUND(E48*J48,2)</f>
        <v>217064.42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92</v>
      </c>
      <c r="T48" s="157" t="s">
        <v>93</v>
      </c>
      <c r="U48" s="157">
        <v>0.11700000000000001</v>
      </c>
      <c r="V48" s="157">
        <f>ROUND(E48*U48,2)</f>
        <v>332.98</v>
      </c>
      <c r="W48" s="157"/>
      <c r="X48" s="157" t="s">
        <v>94</v>
      </c>
      <c r="Y48" s="157" t="s">
        <v>95</v>
      </c>
      <c r="Z48" s="147"/>
      <c r="AA48" s="147"/>
      <c r="AB48" s="147"/>
      <c r="AC48" s="147"/>
      <c r="AD48" s="147"/>
      <c r="AE48" s="147"/>
      <c r="AF48" s="147"/>
      <c r="AG48" s="147" t="s">
        <v>96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186" t="s">
        <v>145</v>
      </c>
      <c r="D49" s="159"/>
      <c r="E49" s="160">
        <v>2846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98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2">
        <v>10</v>
      </c>
      <c r="B50" s="173" t="s">
        <v>146</v>
      </c>
      <c r="C50" s="185" t="s">
        <v>147</v>
      </c>
      <c r="D50" s="174" t="s">
        <v>91</v>
      </c>
      <c r="E50" s="276">
        <v>7115</v>
      </c>
      <c r="F50" s="176"/>
      <c r="G50" s="177">
        <f>ROUND(E50*F50,2)</f>
        <v>0</v>
      </c>
      <c r="H50" s="158">
        <v>58.79</v>
      </c>
      <c r="I50" s="157">
        <f>ROUND(E50*H50,2)</f>
        <v>418290.85</v>
      </c>
      <c r="J50" s="158">
        <v>3.07</v>
      </c>
      <c r="K50" s="157">
        <f>ROUND(E50*J50,2)</f>
        <v>21843.05</v>
      </c>
      <c r="L50" s="157">
        <v>21</v>
      </c>
      <c r="M50" s="157">
        <f>G50*(1+L50/100)</f>
        <v>0</v>
      </c>
      <c r="N50" s="156">
        <v>9.5E-4</v>
      </c>
      <c r="O50" s="156">
        <f>ROUND(E50*N50,2)</f>
        <v>6.76</v>
      </c>
      <c r="P50" s="156">
        <v>0</v>
      </c>
      <c r="Q50" s="156">
        <f>ROUND(E50*P50,2)</f>
        <v>0</v>
      </c>
      <c r="R50" s="157"/>
      <c r="S50" s="157" t="s">
        <v>92</v>
      </c>
      <c r="T50" s="157" t="s">
        <v>93</v>
      </c>
      <c r="U50" s="157">
        <v>7.0000000000000001E-3</v>
      </c>
      <c r="V50" s="157">
        <f>ROUND(E50*U50,2)</f>
        <v>49.81</v>
      </c>
      <c r="W50" s="157"/>
      <c r="X50" s="157" t="s">
        <v>94</v>
      </c>
      <c r="Y50" s="157" t="s">
        <v>95</v>
      </c>
      <c r="Z50" s="147"/>
      <c r="AA50" s="147"/>
      <c r="AB50" s="147"/>
      <c r="AC50" s="147"/>
      <c r="AD50" s="147"/>
      <c r="AE50" s="147"/>
      <c r="AF50" s="147"/>
      <c r="AG50" s="147" t="s">
        <v>96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186" t="s">
        <v>148</v>
      </c>
      <c r="D51" s="159"/>
      <c r="E51" s="160">
        <v>7115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98</v>
      </c>
      <c r="AH51" s="147">
        <v>5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5">
      <c r="A52" s="165" t="s">
        <v>87</v>
      </c>
      <c r="B52" s="166" t="s">
        <v>55</v>
      </c>
      <c r="C52" s="184" t="s">
        <v>56</v>
      </c>
      <c r="D52" s="167"/>
      <c r="E52" s="168"/>
      <c r="F52" s="169"/>
      <c r="G52" s="170">
        <f>SUMIF(AG53:AG53,"&lt;&gt;NOR",G53:G53)</f>
        <v>0</v>
      </c>
      <c r="H52" s="164"/>
      <c r="I52" s="164">
        <f>SUM(I53:I53)</f>
        <v>0</v>
      </c>
      <c r="J52" s="164"/>
      <c r="K52" s="164">
        <f>SUM(K53:K53)</f>
        <v>51469.55</v>
      </c>
      <c r="L52" s="164"/>
      <c r="M52" s="164">
        <f>SUM(M53:M53)</f>
        <v>0</v>
      </c>
      <c r="N52" s="163"/>
      <c r="O52" s="163">
        <f>SUM(O53:O53)</f>
        <v>0</v>
      </c>
      <c r="P52" s="163"/>
      <c r="Q52" s="163">
        <f>SUM(Q53:Q53)</f>
        <v>0</v>
      </c>
      <c r="R52" s="164"/>
      <c r="S52" s="164"/>
      <c r="T52" s="164"/>
      <c r="U52" s="164"/>
      <c r="V52" s="164">
        <f>SUM(V53:V53)</f>
        <v>108.16</v>
      </c>
      <c r="W52" s="164"/>
      <c r="X52" s="164"/>
      <c r="Y52" s="164"/>
      <c r="AG52" t="s">
        <v>88</v>
      </c>
    </row>
    <row r="53" spans="1:60" outlineLevel="1" x14ac:dyDescent="0.25">
      <c r="A53" s="178">
        <v>11</v>
      </c>
      <c r="B53" s="179" t="s">
        <v>149</v>
      </c>
      <c r="C53" s="188" t="s">
        <v>150</v>
      </c>
      <c r="D53" s="180" t="s">
        <v>151</v>
      </c>
      <c r="E53" s="181">
        <v>57.166159999999998</v>
      </c>
      <c r="F53" s="182"/>
      <c r="G53" s="183">
        <f>ROUND(E53*F53,2)</f>
        <v>0</v>
      </c>
      <c r="H53" s="158">
        <v>0</v>
      </c>
      <c r="I53" s="157">
        <f>ROUND(E53*H53,2)</f>
        <v>0</v>
      </c>
      <c r="J53" s="158">
        <v>900.35</v>
      </c>
      <c r="K53" s="157">
        <f>ROUND(E53*J53,2)</f>
        <v>51469.55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92</v>
      </c>
      <c r="T53" s="157" t="s">
        <v>93</v>
      </c>
      <c r="U53" s="157">
        <v>1.8919999999999999</v>
      </c>
      <c r="V53" s="157">
        <f>ROUND(E53*U53,2)</f>
        <v>108.16</v>
      </c>
      <c r="W53" s="157"/>
      <c r="X53" s="157" t="s">
        <v>152</v>
      </c>
      <c r="Y53" s="157" t="s">
        <v>95</v>
      </c>
      <c r="Z53" s="147"/>
      <c r="AA53" s="147"/>
      <c r="AB53" s="147"/>
      <c r="AC53" s="147"/>
      <c r="AD53" s="147"/>
      <c r="AE53" s="147"/>
      <c r="AF53" s="147"/>
      <c r="AG53" s="147" t="s">
        <v>153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165" t="s">
        <v>87</v>
      </c>
      <c r="B54" s="166" t="s">
        <v>57</v>
      </c>
      <c r="C54" s="184" t="s">
        <v>58</v>
      </c>
      <c r="D54" s="167"/>
      <c r="E54" s="168"/>
      <c r="F54" s="169"/>
      <c r="G54" s="170">
        <f>SUMIF(AG55:AG55,"&lt;&gt;NOR",G55:G55)</f>
        <v>0</v>
      </c>
      <c r="H54" s="164"/>
      <c r="I54" s="164">
        <f>SUM(I55:I55)</f>
        <v>117585.36</v>
      </c>
      <c r="J54" s="164"/>
      <c r="K54" s="164">
        <f>SUM(K55:K55)</f>
        <v>82414.64</v>
      </c>
      <c r="L54" s="164"/>
      <c r="M54" s="164">
        <f>SUM(M55:M55)</f>
        <v>0</v>
      </c>
      <c r="N54" s="163"/>
      <c r="O54" s="163">
        <f>SUM(O55:O55)</f>
        <v>0</v>
      </c>
      <c r="P54" s="163"/>
      <c r="Q54" s="163">
        <f>SUM(Q55:Q55)</f>
        <v>0</v>
      </c>
      <c r="R54" s="164"/>
      <c r="S54" s="164"/>
      <c r="T54" s="164"/>
      <c r="U54" s="164"/>
      <c r="V54" s="164">
        <f>SUM(V55:V55)</f>
        <v>0.19</v>
      </c>
      <c r="W54" s="164"/>
      <c r="X54" s="164"/>
      <c r="Y54" s="164"/>
      <c r="AG54" t="s">
        <v>88</v>
      </c>
    </row>
    <row r="55" spans="1:60" outlineLevel="1" x14ac:dyDescent="0.25">
      <c r="A55" s="178">
        <v>12</v>
      </c>
      <c r="B55" s="179" t="s">
        <v>154</v>
      </c>
      <c r="C55" s="188" t="s">
        <v>155</v>
      </c>
      <c r="D55" s="180" t="s">
        <v>134</v>
      </c>
      <c r="E55" s="181">
        <v>1</v>
      </c>
      <c r="F55" s="182"/>
      <c r="G55" s="183">
        <f>ROUND(E55*F55,2)</f>
        <v>0</v>
      </c>
      <c r="H55" s="158">
        <v>117585.36</v>
      </c>
      <c r="I55" s="157">
        <f>ROUND(E55*H55,2)</f>
        <v>117585.36</v>
      </c>
      <c r="J55" s="158">
        <v>82414.64</v>
      </c>
      <c r="K55" s="157">
        <f>ROUND(E55*J55,2)</f>
        <v>82414.64</v>
      </c>
      <c r="L55" s="157">
        <v>21</v>
      </c>
      <c r="M55" s="157">
        <f>G55*(1+L55/100)</f>
        <v>0</v>
      </c>
      <c r="N55" s="156">
        <v>3.6999999999999999E-4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92</v>
      </c>
      <c r="T55" s="157" t="s">
        <v>93</v>
      </c>
      <c r="U55" s="157">
        <v>0.19400000000000001</v>
      </c>
      <c r="V55" s="157">
        <f>ROUND(E55*U55,2)</f>
        <v>0.19</v>
      </c>
      <c r="W55" s="157"/>
      <c r="X55" s="157" t="s">
        <v>94</v>
      </c>
      <c r="Y55" s="157" t="s">
        <v>95</v>
      </c>
      <c r="Z55" s="147"/>
      <c r="AA55" s="147"/>
      <c r="AB55" s="147"/>
      <c r="AC55" s="147"/>
      <c r="AD55" s="147"/>
      <c r="AE55" s="147"/>
      <c r="AF55" s="147"/>
      <c r="AG55" s="147" t="s">
        <v>96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5">
      <c r="A56" s="165" t="s">
        <v>87</v>
      </c>
      <c r="B56" s="166" t="s">
        <v>59</v>
      </c>
      <c r="C56" s="184" t="s">
        <v>29</v>
      </c>
      <c r="D56" s="167"/>
      <c r="E56" s="168"/>
      <c r="F56" s="169"/>
      <c r="G56" s="170">
        <f>SUMIF(AG57:AG57,"&lt;&gt;NOR",G57:G57)</f>
        <v>0</v>
      </c>
      <c r="H56" s="164"/>
      <c r="I56" s="164">
        <f>SUM(I57:I57)</f>
        <v>0</v>
      </c>
      <c r="J56" s="164"/>
      <c r="K56" s="164">
        <f>SUM(K57:K57)</f>
        <v>45000</v>
      </c>
      <c r="L56" s="164"/>
      <c r="M56" s="164">
        <f>SUM(M57:M57)</f>
        <v>0</v>
      </c>
      <c r="N56" s="163"/>
      <c r="O56" s="163">
        <f>SUM(O57:O57)</f>
        <v>0</v>
      </c>
      <c r="P56" s="163"/>
      <c r="Q56" s="163">
        <f>SUM(Q57:Q57)</f>
        <v>0</v>
      </c>
      <c r="R56" s="164"/>
      <c r="S56" s="164"/>
      <c r="T56" s="164"/>
      <c r="U56" s="164"/>
      <c r="V56" s="164">
        <f>SUM(V57:V57)</f>
        <v>0</v>
      </c>
      <c r="W56" s="164"/>
      <c r="X56" s="164"/>
      <c r="Y56" s="164"/>
      <c r="AG56" t="s">
        <v>88</v>
      </c>
    </row>
    <row r="57" spans="1:60" outlineLevel="1" x14ac:dyDescent="0.25">
      <c r="A57" s="172">
        <v>13</v>
      </c>
      <c r="B57" s="173" t="s">
        <v>156</v>
      </c>
      <c r="C57" s="185" t="s">
        <v>157</v>
      </c>
      <c r="D57" s="174" t="s">
        <v>158</v>
      </c>
      <c r="E57" s="175">
        <v>1</v>
      </c>
      <c r="F57" s="176"/>
      <c r="G57" s="177">
        <f>ROUND(E57*F57,2)</f>
        <v>0</v>
      </c>
      <c r="H57" s="158">
        <v>0</v>
      </c>
      <c r="I57" s="157">
        <f>ROUND(E57*H57,2)</f>
        <v>0</v>
      </c>
      <c r="J57" s="158">
        <v>45000</v>
      </c>
      <c r="K57" s="157">
        <f>ROUND(E57*J57,2)</f>
        <v>45000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0</v>
      </c>
      <c r="Q57" s="156">
        <f>ROUND(E57*P57,2)</f>
        <v>0</v>
      </c>
      <c r="R57" s="157"/>
      <c r="S57" s="157" t="s">
        <v>92</v>
      </c>
      <c r="T57" s="157" t="s">
        <v>93</v>
      </c>
      <c r="U57" s="157">
        <v>0</v>
      </c>
      <c r="V57" s="157">
        <f>ROUND(E57*U57,2)</f>
        <v>0</v>
      </c>
      <c r="W57" s="157"/>
      <c r="X57" s="157" t="s">
        <v>159</v>
      </c>
      <c r="Y57" s="157" t="s">
        <v>95</v>
      </c>
      <c r="Z57" s="147"/>
      <c r="AA57" s="147"/>
      <c r="AB57" s="147"/>
      <c r="AC57" s="147"/>
      <c r="AD57" s="147"/>
      <c r="AE57" s="147"/>
      <c r="AF57" s="147"/>
      <c r="AG57" s="147" t="s">
        <v>160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5">
      <c r="A58" s="3"/>
      <c r="B58" s="4"/>
      <c r="C58" s="189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15</v>
      </c>
      <c r="AF58">
        <v>21</v>
      </c>
      <c r="AG58" t="s">
        <v>73</v>
      </c>
    </row>
    <row r="59" spans="1:60" x14ac:dyDescent="0.25">
      <c r="A59" s="150"/>
      <c r="B59" s="151" t="s">
        <v>30</v>
      </c>
      <c r="C59" s="190"/>
      <c r="D59" s="152"/>
      <c r="E59" s="153"/>
      <c r="F59" s="153"/>
      <c r="G59" s="171">
        <f>G8+G40+G52+G54+G56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161</v>
      </c>
    </row>
    <row r="60" spans="1:60" x14ac:dyDescent="0.25">
      <c r="A60" s="3"/>
      <c r="B60" s="4"/>
      <c r="C60" s="189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3"/>
      <c r="B61" s="4"/>
      <c r="C61" s="18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74" t="s">
        <v>162</v>
      </c>
      <c r="B62" s="274"/>
      <c r="C62" s="275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49"/>
      <c r="B63" s="250"/>
      <c r="C63" s="251"/>
      <c r="D63" s="250"/>
      <c r="E63" s="250"/>
      <c r="F63" s="250"/>
      <c r="G63" s="25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G63" t="s">
        <v>163</v>
      </c>
    </row>
    <row r="64" spans="1:60" x14ac:dyDescent="0.25">
      <c r="A64" s="253"/>
      <c r="B64" s="254"/>
      <c r="C64" s="255"/>
      <c r="D64" s="254"/>
      <c r="E64" s="254"/>
      <c r="F64" s="254"/>
      <c r="G64" s="25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253"/>
      <c r="B65" s="254"/>
      <c r="C65" s="255"/>
      <c r="D65" s="254"/>
      <c r="E65" s="254"/>
      <c r="F65" s="254"/>
      <c r="G65" s="25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253"/>
      <c r="B66" s="254"/>
      <c r="C66" s="255"/>
      <c r="D66" s="254"/>
      <c r="E66" s="254"/>
      <c r="F66" s="254"/>
      <c r="G66" s="25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5">
      <c r="A67" s="257"/>
      <c r="B67" s="258"/>
      <c r="C67" s="259"/>
      <c r="D67" s="258"/>
      <c r="E67" s="258"/>
      <c r="F67" s="258"/>
      <c r="G67" s="26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A68" s="3"/>
      <c r="B68" s="4"/>
      <c r="C68" s="189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5">
      <c r="C69" s="191"/>
      <c r="D69" s="10"/>
      <c r="AG69" t="s">
        <v>164</v>
      </c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63:G67"/>
    <mergeCell ref="A5:G5"/>
    <mergeCell ref="A1:G1"/>
    <mergeCell ref="C2:G2"/>
    <mergeCell ref="C3:G3"/>
    <mergeCell ref="C4:G4"/>
    <mergeCell ref="A62:C62"/>
  </mergeCells>
  <pageMargins left="0.59055118110236227" right="0.19685039370078741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oadresa</vt:lpstr>
      <vt:lpstr>Stavba!Objednatel</vt:lpstr>
      <vt:lpstr>Stavba!Objekt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Hyblerova</dc:creator>
  <cp:lastModifiedBy>Michaela Hyblerova</cp:lastModifiedBy>
  <cp:lastPrinted>2024-06-10T08:49:22Z</cp:lastPrinted>
  <dcterms:created xsi:type="dcterms:W3CDTF">2009-04-08T07:15:50Z</dcterms:created>
  <dcterms:modified xsi:type="dcterms:W3CDTF">2024-06-27T09:13:13Z</dcterms:modified>
</cp:coreProperties>
</file>